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rwf545/Dropbox (GloriamGroup)/2.Data_analysis/Signaling/G_protein_couplings/Bouvier_collaboration/G protein resource manuscript/3.SI spreadsheets/"/>
    </mc:Choice>
  </mc:AlternateContent>
  <xr:revisionPtr revIDLastSave="0" documentId="13_ncr:1_{1E988A35-064D-9349-A06D-EEF8BE1242F6}" xr6:coauthVersionLast="47" xr6:coauthVersionMax="47" xr10:uidLastSave="{00000000-0000-0000-0000-000000000000}"/>
  <bookViews>
    <workbookView xWindow="0" yWindow="500" windowWidth="51200" windowHeight="25960" tabRatio="767" activeTab="5" xr2:uid="{00000000-000D-0000-FFFF-FFFF00000000}"/>
  </bookViews>
  <sheets>
    <sheet name="Info" sheetId="62" r:id="rId1"/>
    <sheet name="RecNamesAll" sheetId="70" r:id="rId2"/>
    <sheet name="Ligands" sheetId="60" r:id="rId3"/>
    <sheet name="SeqAl" sheetId="68" r:id="rId4"/>
    <sheet name="BLOSUM50" sheetId="69" r:id="rId5"/>
    <sheet name="B-EmEC" sheetId="73" r:id="rId6"/>
    <sheet name="I-EmEC" sheetId="74" r:id="rId7"/>
    <sheet name="GtP" sheetId="41" r:id="rId8"/>
    <sheet name="BIG-QaulComp" sheetId="63" r:id="rId9"/>
    <sheet name="I-GqChimeras" sheetId="78" r:id="rId10"/>
    <sheet name="Fig_1a" sheetId="77" r:id="rId11"/>
    <sheet name="Fig_1b" sheetId="76" r:id="rId12"/>
  </sheets>
  <definedNames>
    <definedName name="NewFile" localSheetId="7">GtP!$A$1:$P$400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X2" i="73" l="1"/>
  <c r="DV2" i="73"/>
  <c r="DU2" i="73"/>
  <c r="DT2" i="73"/>
  <c r="DT102" i="73" l="1"/>
  <c r="DU102" i="73"/>
  <c r="DV102" i="73"/>
  <c r="DS102" i="73"/>
  <c r="DX102" i="73"/>
  <c r="DX3" i="73"/>
  <c r="DX4" i="73"/>
  <c r="DX5" i="73"/>
  <c r="DX6" i="73"/>
  <c r="DX7" i="73"/>
  <c r="DX8" i="73"/>
  <c r="DX9" i="73"/>
  <c r="DX10" i="73"/>
  <c r="DX11" i="73"/>
  <c r="DX12" i="73"/>
  <c r="DX13" i="73"/>
  <c r="DX14" i="73"/>
  <c r="DX15" i="73"/>
  <c r="DX16" i="73"/>
  <c r="DX17" i="73"/>
  <c r="DX18" i="73"/>
  <c r="DX19" i="73"/>
  <c r="DX20" i="73"/>
  <c r="DX21" i="73"/>
  <c r="DX22" i="73"/>
  <c r="DX23" i="73"/>
  <c r="DX24" i="73"/>
  <c r="DX25" i="73"/>
  <c r="DX26" i="73"/>
  <c r="DX27" i="73"/>
  <c r="DX28" i="73"/>
  <c r="DX29" i="73"/>
  <c r="DX30" i="73"/>
  <c r="DX31" i="73"/>
  <c r="DX32" i="73"/>
  <c r="DX33" i="73"/>
  <c r="DX34" i="73"/>
  <c r="DX35" i="73"/>
  <c r="DX36" i="73"/>
  <c r="DX37" i="73"/>
  <c r="DX38" i="73"/>
  <c r="DX39" i="73"/>
  <c r="DX40" i="73"/>
  <c r="DX41" i="73"/>
  <c r="DX42" i="73"/>
  <c r="DX43" i="73"/>
  <c r="DX44" i="73"/>
  <c r="DX45" i="73"/>
  <c r="DX46" i="73"/>
  <c r="DX47" i="73"/>
  <c r="DX48" i="73"/>
  <c r="DX49" i="73"/>
  <c r="DX50" i="73"/>
  <c r="DX51" i="73"/>
  <c r="DX52" i="73"/>
  <c r="DX53" i="73"/>
  <c r="DX54" i="73"/>
  <c r="DX55" i="73"/>
  <c r="DX56" i="73"/>
  <c r="DX57" i="73"/>
  <c r="DX58" i="73"/>
  <c r="DX59" i="73"/>
  <c r="DX60" i="73"/>
  <c r="DX61" i="73"/>
  <c r="DX62" i="73"/>
  <c r="DX63" i="73"/>
  <c r="DX64" i="73"/>
  <c r="DX65" i="73"/>
  <c r="DX66" i="73"/>
  <c r="DX67" i="73"/>
  <c r="DX68" i="73"/>
  <c r="DX69" i="73"/>
  <c r="DX70" i="73"/>
  <c r="DX71" i="73"/>
  <c r="DX72" i="73"/>
  <c r="DX73" i="73"/>
  <c r="DX74" i="73"/>
  <c r="DX75" i="73"/>
  <c r="DX76" i="73"/>
  <c r="DX77" i="73"/>
  <c r="DX78" i="73"/>
  <c r="DX79" i="73"/>
  <c r="DX80" i="73"/>
  <c r="DX81" i="73"/>
  <c r="DX82" i="73"/>
  <c r="DX83" i="73"/>
  <c r="DX84" i="73"/>
  <c r="DX85" i="73"/>
  <c r="DX86" i="73"/>
  <c r="DX87" i="73"/>
  <c r="DX88" i="73"/>
  <c r="DX89" i="73"/>
  <c r="DX90" i="73"/>
  <c r="DX91" i="73"/>
  <c r="DX92" i="73"/>
  <c r="DX93" i="73"/>
  <c r="DX94" i="73"/>
  <c r="DX95" i="73"/>
  <c r="DX96" i="73"/>
  <c r="DX97" i="73"/>
  <c r="DX98" i="73"/>
  <c r="DX99" i="73"/>
  <c r="DX100" i="73"/>
  <c r="DX101" i="73"/>
  <c r="DS2" i="73"/>
  <c r="DW3" i="73"/>
  <c r="DW4" i="73"/>
  <c r="DW5" i="73"/>
  <c r="DW6" i="73"/>
  <c r="DW7" i="73"/>
  <c r="DW8" i="73"/>
  <c r="DW9" i="73"/>
  <c r="DW10" i="73"/>
  <c r="DW11" i="73"/>
  <c r="DW12" i="73"/>
  <c r="DW13" i="73"/>
  <c r="DW14" i="73"/>
  <c r="DW15" i="73"/>
  <c r="DW16" i="73"/>
  <c r="DW17" i="73"/>
  <c r="DW18" i="73"/>
  <c r="DW19" i="73"/>
  <c r="DW20" i="73"/>
  <c r="DW21" i="73"/>
  <c r="DW22" i="73"/>
  <c r="DW23" i="73"/>
  <c r="DW24" i="73"/>
  <c r="DW25" i="73"/>
  <c r="DW26" i="73"/>
  <c r="DW27" i="73"/>
  <c r="DW28" i="73"/>
  <c r="DW29" i="73"/>
  <c r="DW30" i="73"/>
  <c r="DW31" i="73"/>
  <c r="DW32" i="73"/>
  <c r="DW33" i="73"/>
  <c r="DW34" i="73"/>
  <c r="DW35" i="73"/>
  <c r="DW36" i="73"/>
  <c r="DW37" i="73"/>
  <c r="DW38" i="73"/>
  <c r="DW39" i="73"/>
  <c r="DW40" i="73"/>
  <c r="DW41" i="73"/>
  <c r="DW42" i="73"/>
  <c r="DW43" i="73"/>
  <c r="DW44" i="73"/>
  <c r="DW45" i="73"/>
  <c r="DW46" i="73"/>
  <c r="DW47" i="73"/>
  <c r="DW48" i="73"/>
  <c r="DW49" i="73"/>
  <c r="DW50" i="73"/>
  <c r="DW51" i="73"/>
  <c r="DW52" i="73"/>
  <c r="DW53" i="73"/>
  <c r="DW54" i="73"/>
  <c r="DW55" i="73"/>
  <c r="DW56" i="73"/>
  <c r="DW57" i="73"/>
  <c r="DW58" i="73"/>
  <c r="DW59" i="73"/>
  <c r="DW60" i="73"/>
  <c r="DW61" i="73"/>
  <c r="DW62" i="73"/>
  <c r="DW63" i="73"/>
  <c r="DW64" i="73"/>
  <c r="DW65" i="73"/>
  <c r="DW66" i="73"/>
  <c r="DW67" i="73"/>
  <c r="DW68" i="73"/>
  <c r="DW69" i="73"/>
  <c r="DW70" i="73"/>
  <c r="DW71" i="73"/>
  <c r="DW72" i="73"/>
  <c r="DW73" i="73"/>
  <c r="DW74" i="73"/>
  <c r="DW75" i="73"/>
  <c r="DW76" i="73"/>
  <c r="DW77" i="73"/>
  <c r="DW78" i="73"/>
  <c r="DW79" i="73"/>
  <c r="DW80" i="73"/>
  <c r="DW81" i="73"/>
  <c r="DW82" i="73"/>
  <c r="DW83" i="73"/>
  <c r="DW84" i="73"/>
  <c r="DW85" i="73"/>
  <c r="DW86" i="73"/>
  <c r="DW87" i="73"/>
  <c r="DW88" i="73"/>
  <c r="DW89" i="73"/>
  <c r="DW90" i="73"/>
  <c r="DW91" i="73"/>
  <c r="DW92" i="73"/>
  <c r="DW93" i="73"/>
  <c r="DW94" i="73"/>
  <c r="DW95" i="73"/>
  <c r="DW96" i="73"/>
  <c r="DW97" i="73"/>
  <c r="DW98" i="73"/>
  <c r="DW99" i="73"/>
  <c r="DW100" i="73"/>
  <c r="DW101" i="73"/>
  <c r="DW2" i="73"/>
  <c r="DS3" i="73"/>
  <c r="DT3" i="73"/>
  <c r="DU3" i="73"/>
  <c r="DV3" i="73"/>
  <c r="DS4" i="73"/>
  <c r="DT4" i="73"/>
  <c r="DU4" i="73"/>
  <c r="DV4" i="73"/>
  <c r="DS5" i="73"/>
  <c r="DT5" i="73"/>
  <c r="DU5" i="73"/>
  <c r="DV5" i="73"/>
  <c r="DS6" i="73"/>
  <c r="DT6" i="73"/>
  <c r="DU6" i="73"/>
  <c r="DV6" i="73"/>
  <c r="DS7" i="73"/>
  <c r="DT7" i="73"/>
  <c r="DU7" i="73"/>
  <c r="DV7" i="73"/>
  <c r="DS8" i="73"/>
  <c r="DT8" i="73"/>
  <c r="DU8" i="73"/>
  <c r="DV8" i="73"/>
  <c r="DS9" i="73"/>
  <c r="DT9" i="73"/>
  <c r="DU9" i="73"/>
  <c r="DV9" i="73"/>
  <c r="DS10" i="73"/>
  <c r="DT10" i="73"/>
  <c r="DU10" i="73"/>
  <c r="DV10" i="73"/>
  <c r="DS11" i="73"/>
  <c r="DT11" i="73"/>
  <c r="DU11" i="73"/>
  <c r="DV11" i="73"/>
  <c r="DS12" i="73"/>
  <c r="DT12" i="73"/>
  <c r="DU12" i="73"/>
  <c r="DV12" i="73"/>
  <c r="DS13" i="73"/>
  <c r="DT13" i="73"/>
  <c r="DU13" i="73"/>
  <c r="DV13" i="73"/>
  <c r="DS14" i="73"/>
  <c r="DT14" i="73"/>
  <c r="DU14" i="73"/>
  <c r="DV14" i="73"/>
  <c r="DS15" i="73"/>
  <c r="DT15" i="73"/>
  <c r="DU15" i="73"/>
  <c r="DV15" i="73"/>
  <c r="DS16" i="73"/>
  <c r="DT16" i="73"/>
  <c r="DU16" i="73"/>
  <c r="DV16" i="73"/>
  <c r="DS17" i="73"/>
  <c r="DT17" i="73"/>
  <c r="DU17" i="73"/>
  <c r="DV17" i="73"/>
  <c r="DS18" i="73"/>
  <c r="DT18" i="73"/>
  <c r="DU18" i="73"/>
  <c r="DV18" i="73"/>
  <c r="DS19" i="73"/>
  <c r="DT19" i="73"/>
  <c r="DU19" i="73"/>
  <c r="DV19" i="73"/>
  <c r="DS20" i="73"/>
  <c r="DT20" i="73"/>
  <c r="DU20" i="73"/>
  <c r="DV20" i="73"/>
  <c r="DS21" i="73"/>
  <c r="DT21" i="73"/>
  <c r="DU21" i="73"/>
  <c r="DV21" i="73"/>
  <c r="DS22" i="73"/>
  <c r="DT22" i="73"/>
  <c r="DU22" i="73"/>
  <c r="DV22" i="73"/>
  <c r="DS23" i="73"/>
  <c r="DT23" i="73"/>
  <c r="DU23" i="73"/>
  <c r="DV23" i="73"/>
  <c r="DS24" i="73"/>
  <c r="DT24" i="73"/>
  <c r="DU24" i="73"/>
  <c r="DV24" i="73"/>
  <c r="DS25" i="73"/>
  <c r="DT25" i="73"/>
  <c r="DU25" i="73"/>
  <c r="DV25" i="73"/>
  <c r="DS26" i="73"/>
  <c r="DT26" i="73"/>
  <c r="DU26" i="73"/>
  <c r="DV26" i="73"/>
  <c r="DS27" i="73"/>
  <c r="DT27" i="73"/>
  <c r="DU27" i="73"/>
  <c r="DV27" i="73"/>
  <c r="DS28" i="73"/>
  <c r="DT28" i="73"/>
  <c r="DU28" i="73"/>
  <c r="DV28" i="73"/>
  <c r="DS29" i="73"/>
  <c r="DT29" i="73"/>
  <c r="DU29" i="73"/>
  <c r="DV29" i="73"/>
  <c r="DS30" i="73"/>
  <c r="DT30" i="73"/>
  <c r="DU30" i="73"/>
  <c r="DV30" i="73"/>
  <c r="DS31" i="73"/>
  <c r="DT31" i="73"/>
  <c r="DU31" i="73"/>
  <c r="DV31" i="73"/>
  <c r="DS32" i="73"/>
  <c r="DT32" i="73"/>
  <c r="DU32" i="73"/>
  <c r="DV32" i="73"/>
  <c r="DS33" i="73"/>
  <c r="DT33" i="73"/>
  <c r="DU33" i="73"/>
  <c r="DV33" i="73"/>
  <c r="DS34" i="73"/>
  <c r="DT34" i="73"/>
  <c r="DU34" i="73"/>
  <c r="DV34" i="73"/>
  <c r="DS35" i="73"/>
  <c r="DT35" i="73"/>
  <c r="DU35" i="73"/>
  <c r="DV35" i="73"/>
  <c r="DS36" i="73"/>
  <c r="DT36" i="73"/>
  <c r="DU36" i="73"/>
  <c r="DV36" i="73"/>
  <c r="DS37" i="73"/>
  <c r="DT37" i="73"/>
  <c r="DU37" i="73"/>
  <c r="DV37" i="73"/>
  <c r="DS38" i="73"/>
  <c r="DT38" i="73"/>
  <c r="DU38" i="73"/>
  <c r="DV38" i="73"/>
  <c r="DS39" i="73"/>
  <c r="DT39" i="73"/>
  <c r="DU39" i="73"/>
  <c r="DV39" i="73"/>
  <c r="DS40" i="73"/>
  <c r="DT40" i="73"/>
  <c r="DU40" i="73"/>
  <c r="DV40" i="73"/>
  <c r="DS41" i="73"/>
  <c r="DT41" i="73"/>
  <c r="DU41" i="73"/>
  <c r="DV41" i="73"/>
  <c r="DS42" i="73"/>
  <c r="DT42" i="73"/>
  <c r="DU42" i="73"/>
  <c r="DV42" i="73"/>
  <c r="DS43" i="73"/>
  <c r="DT43" i="73"/>
  <c r="DU43" i="73"/>
  <c r="DV43" i="73"/>
  <c r="DS44" i="73"/>
  <c r="DT44" i="73"/>
  <c r="DU44" i="73"/>
  <c r="DV44" i="73"/>
  <c r="DS45" i="73"/>
  <c r="DT45" i="73"/>
  <c r="DU45" i="73"/>
  <c r="DV45" i="73"/>
  <c r="DS46" i="73"/>
  <c r="DT46" i="73"/>
  <c r="DU46" i="73"/>
  <c r="DV46" i="73"/>
  <c r="DS47" i="73"/>
  <c r="DT47" i="73"/>
  <c r="DU47" i="73"/>
  <c r="DV47" i="73"/>
  <c r="DS48" i="73"/>
  <c r="DT48" i="73"/>
  <c r="DU48" i="73"/>
  <c r="DV48" i="73"/>
  <c r="DS49" i="73"/>
  <c r="DT49" i="73"/>
  <c r="DU49" i="73"/>
  <c r="DV49" i="73"/>
  <c r="DS50" i="73"/>
  <c r="DT50" i="73"/>
  <c r="DU50" i="73"/>
  <c r="DV50" i="73"/>
  <c r="DS51" i="73"/>
  <c r="DT51" i="73"/>
  <c r="DU51" i="73"/>
  <c r="DV51" i="73"/>
  <c r="DS52" i="73"/>
  <c r="DT52" i="73"/>
  <c r="DU52" i="73"/>
  <c r="DV52" i="73"/>
  <c r="DS53" i="73"/>
  <c r="DT53" i="73"/>
  <c r="DU53" i="73"/>
  <c r="DV53" i="73"/>
  <c r="DS54" i="73"/>
  <c r="DT54" i="73"/>
  <c r="DU54" i="73"/>
  <c r="DV54" i="73"/>
  <c r="DS55" i="73"/>
  <c r="DT55" i="73"/>
  <c r="DU55" i="73"/>
  <c r="DV55" i="73"/>
  <c r="DS56" i="73"/>
  <c r="DT56" i="73"/>
  <c r="DU56" i="73"/>
  <c r="DV56" i="73"/>
  <c r="DS57" i="73"/>
  <c r="DT57" i="73"/>
  <c r="DU57" i="73"/>
  <c r="DV57" i="73"/>
  <c r="DS58" i="73"/>
  <c r="DT58" i="73"/>
  <c r="DU58" i="73"/>
  <c r="DV58" i="73"/>
  <c r="DS59" i="73"/>
  <c r="DT59" i="73"/>
  <c r="DU59" i="73"/>
  <c r="DV59" i="73"/>
  <c r="DS60" i="73"/>
  <c r="DT60" i="73"/>
  <c r="DU60" i="73"/>
  <c r="DV60" i="73"/>
  <c r="DS61" i="73"/>
  <c r="DT61" i="73"/>
  <c r="DU61" i="73"/>
  <c r="DV61" i="73"/>
  <c r="DS62" i="73"/>
  <c r="DT62" i="73"/>
  <c r="DU62" i="73"/>
  <c r="DV62" i="73"/>
  <c r="DS63" i="73"/>
  <c r="DT63" i="73"/>
  <c r="DU63" i="73"/>
  <c r="DV63" i="73"/>
  <c r="DS64" i="73"/>
  <c r="DT64" i="73"/>
  <c r="DU64" i="73"/>
  <c r="DV64" i="73"/>
  <c r="DS65" i="73"/>
  <c r="DT65" i="73"/>
  <c r="DU65" i="73"/>
  <c r="DV65" i="73"/>
  <c r="DS66" i="73"/>
  <c r="DT66" i="73"/>
  <c r="DU66" i="73"/>
  <c r="DV66" i="73"/>
  <c r="DS67" i="73"/>
  <c r="DT67" i="73"/>
  <c r="DU67" i="73"/>
  <c r="DV67" i="73"/>
  <c r="DS68" i="73"/>
  <c r="DT68" i="73"/>
  <c r="DU68" i="73"/>
  <c r="DV68" i="73"/>
  <c r="DS69" i="73"/>
  <c r="DT69" i="73"/>
  <c r="DU69" i="73"/>
  <c r="DV69" i="73"/>
  <c r="DS70" i="73"/>
  <c r="DT70" i="73"/>
  <c r="DU70" i="73"/>
  <c r="DV70" i="73"/>
  <c r="DS71" i="73"/>
  <c r="DT71" i="73"/>
  <c r="DU71" i="73"/>
  <c r="DV71" i="73"/>
  <c r="DS72" i="73"/>
  <c r="DT72" i="73"/>
  <c r="DU72" i="73"/>
  <c r="DV72" i="73"/>
  <c r="DS73" i="73"/>
  <c r="DT73" i="73"/>
  <c r="DU73" i="73"/>
  <c r="DV73" i="73"/>
  <c r="DS74" i="73"/>
  <c r="DT74" i="73"/>
  <c r="DU74" i="73"/>
  <c r="DV74" i="73"/>
  <c r="DS75" i="73"/>
  <c r="DT75" i="73"/>
  <c r="DU75" i="73"/>
  <c r="DV75" i="73"/>
  <c r="DS76" i="73"/>
  <c r="DT76" i="73"/>
  <c r="DU76" i="73"/>
  <c r="DV76" i="73"/>
  <c r="DS77" i="73"/>
  <c r="DT77" i="73"/>
  <c r="DU77" i="73"/>
  <c r="DV77" i="73"/>
  <c r="DS78" i="73"/>
  <c r="DT78" i="73"/>
  <c r="DU78" i="73"/>
  <c r="DV78" i="73"/>
  <c r="DS79" i="73"/>
  <c r="DT79" i="73"/>
  <c r="DU79" i="73"/>
  <c r="DV79" i="73"/>
  <c r="DS80" i="73"/>
  <c r="DT80" i="73"/>
  <c r="DU80" i="73"/>
  <c r="DV80" i="73"/>
  <c r="DS81" i="73"/>
  <c r="DT81" i="73"/>
  <c r="DU81" i="73"/>
  <c r="DV81" i="73"/>
  <c r="DS82" i="73"/>
  <c r="DT82" i="73"/>
  <c r="DU82" i="73"/>
  <c r="DV82" i="73"/>
  <c r="DS83" i="73"/>
  <c r="DT83" i="73"/>
  <c r="DU83" i="73"/>
  <c r="DV83" i="73"/>
  <c r="DS84" i="73"/>
  <c r="DT84" i="73"/>
  <c r="DU84" i="73"/>
  <c r="DV84" i="73"/>
  <c r="DS85" i="73"/>
  <c r="DT85" i="73"/>
  <c r="DU85" i="73"/>
  <c r="DV85" i="73"/>
  <c r="DS86" i="73"/>
  <c r="DT86" i="73"/>
  <c r="DU86" i="73"/>
  <c r="DV86" i="73"/>
  <c r="DS87" i="73"/>
  <c r="DT87" i="73"/>
  <c r="DU87" i="73"/>
  <c r="DV87" i="73"/>
  <c r="DS88" i="73"/>
  <c r="DT88" i="73"/>
  <c r="DU88" i="73"/>
  <c r="DV88" i="73"/>
  <c r="DS89" i="73"/>
  <c r="DT89" i="73"/>
  <c r="DU89" i="73"/>
  <c r="DV89" i="73"/>
  <c r="DS90" i="73"/>
  <c r="DT90" i="73"/>
  <c r="DU90" i="73"/>
  <c r="DV90" i="73"/>
  <c r="DS91" i="73"/>
  <c r="DT91" i="73"/>
  <c r="DU91" i="73"/>
  <c r="DV91" i="73"/>
  <c r="DS92" i="73"/>
  <c r="DT92" i="73"/>
  <c r="DU92" i="73"/>
  <c r="DV92" i="73"/>
  <c r="DS93" i="73"/>
  <c r="DT93" i="73"/>
  <c r="DU93" i="73"/>
  <c r="DV93" i="73"/>
  <c r="DS94" i="73"/>
  <c r="DT94" i="73"/>
  <c r="DU94" i="73"/>
  <c r="DV94" i="73"/>
  <c r="DS95" i="73"/>
  <c r="DT95" i="73"/>
  <c r="DU95" i="73"/>
  <c r="DV95" i="73"/>
  <c r="DS96" i="73"/>
  <c r="DT96" i="73"/>
  <c r="DU96" i="73"/>
  <c r="DV96" i="73"/>
  <c r="DS97" i="73"/>
  <c r="DT97" i="73"/>
  <c r="DU97" i="73"/>
  <c r="DV97" i="73"/>
  <c r="DS98" i="73"/>
  <c r="DT98" i="73"/>
  <c r="DU98" i="73"/>
  <c r="DV98" i="73"/>
  <c r="DS99" i="73"/>
  <c r="DT99" i="73"/>
  <c r="DU99" i="73"/>
  <c r="DV99" i="73"/>
  <c r="DS100" i="73"/>
  <c r="DT100" i="73"/>
  <c r="DU100" i="73"/>
  <c r="DV100" i="73"/>
  <c r="DS101" i="73"/>
  <c r="DT101" i="73"/>
  <c r="DU101" i="73"/>
  <c r="DV101" i="73"/>
  <c r="DR3" i="73"/>
  <c r="DR4" i="73"/>
  <c r="DR5" i="73"/>
  <c r="DR6" i="73"/>
  <c r="DR7" i="73"/>
  <c r="DR8" i="73"/>
  <c r="DR9" i="73"/>
  <c r="DR10" i="73"/>
  <c r="DR11" i="73"/>
  <c r="DR12" i="73"/>
  <c r="DR13" i="73"/>
  <c r="DR14" i="73"/>
  <c r="DR15" i="73"/>
  <c r="DR16" i="73"/>
  <c r="DR17" i="73"/>
  <c r="DR18" i="73"/>
  <c r="DR19" i="73"/>
  <c r="DR20" i="73"/>
  <c r="DR21" i="73"/>
  <c r="DR22" i="73"/>
  <c r="DR23" i="73"/>
  <c r="DR24" i="73"/>
  <c r="DR25" i="73"/>
  <c r="DR26" i="73"/>
  <c r="DR27" i="73"/>
  <c r="DR28" i="73"/>
  <c r="DR29" i="73"/>
  <c r="DR30" i="73"/>
  <c r="DR31" i="73"/>
  <c r="DR32" i="73"/>
  <c r="DR33" i="73"/>
  <c r="DR34" i="73"/>
  <c r="DR35" i="73"/>
  <c r="DR36" i="73"/>
  <c r="DR37" i="73"/>
  <c r="DR38" i="73"/>
  <c r="DR39" i="73"/>
  <c r="DR40" i="73"/>
  <c r="DR41" i="73"/>
  <c r="DR42" i="73"/>
  <c r="DR43" i="73"/>
  <c r="DR44" i="73"/>
  <c r="DR45" i="73"/>
  <c r="DR46" i="73"/>
  <c r="DR47" i="73"/>
  <c r="DR48" i="73"/>
  <c r="DR49" i="73"/>
  <c r="DR50" i="73"/>
  <c r="DR51" i="73"/>
  <c r="DR52" i="73"/>
  <c r="DR53" i="73"/>
  <c r="DR54" i="73"/>
  <c r="DR55" i="73"/>
  <c r="DR56" i="73"/>
  <c r="DR57" i="73"/>
  <c r="DR58" i="73"/>
  <c r="DR59" i="73"/>
  <c r="DR60" i="73"/>
  <c r="DR61" i="73"/>
  <c r="DR62" i="73"/>
  <c r="DR63" i="73"/>
  <c r="DR64" i="73"/>
  <c r="DR65" i="73"/>
  <c r="DR66" i="73"/>
  <c r="DR67" i="73"/>
  <c r="DR68" i="73"/>
  <c r="DR69" i="73"/>
  <c r="DR70" i="73"/>
  <c r="DR71" i="73"/>
  <c r="DR72" i="73"/>
  <c r="DR73" i="73"/>
  <c r="DR74" i="73"/>
  <c r="DR75" i="73"/>
  <c r="DR76" i="73"/>
  <c r="DR77" i="73"/>
  <c r="DR78" i="73"/>
  <c r="DR79" i="73"/>
  <c r="DR80" i="73"/>
  <c r="DR81" i="73"/>
  <c r="DR82" i="73"/>
  <c r="DR83" i="73"/>
  <c r="DR84" i="73"/>
  <c r="DR85" i="73"/>
  <c r="DR86" i="73"/>
  <c r="DR87" i="73"/>
  <c r="DR88" i="73"/>
  <c r="DR89" i="73"/>
  <c r="DR90" i="73"/>
  <c r="DR91" i="73"/>
  <c r="DR92" i="73"/>
  <c r="DR93" i="73"/>
  <c r="DR94" i="73"/>
  <c r="DR95" i="73"/>
  <c r="DR96" i="73"/>
  <c r="DR97" i="73"/>
  <c r="DR98" i="73"/>
  <c r="DR99" i="73"/>
  <c r="DR100" i="73"/>
  <c r="DR101" i="73"/>
  <c r="DR2" i="73"/>
  <c r="BS73" i="63"/>
  <c r="D71" i="78"/>
  <c r="C71" i="78"/>
  <c r="D70" i="78"/>
  <c r="C70" i="78"/>
  <c r="D69" i="78"/>
  <c r="C69" i="78"/>
  <c r="D68" i="78"/>
  <c r="C68" i="78"/>
  <c r="D67" i="78"/>
  <c r="C67" i="78"/>
  <c r="D66" i="78"/>
  <c r="C66" i="78"/>
  <c r="D65" i="78"/>
  <c r="C65" i="78"/>
  <c r="D64" i="78"/>
  <c r="C64" i="78"/>
  <c r="D63" i="78"/>
  <c r="C63" i="78"/>
  <c r="D62" i="78"/>
  <c r="C62" i="78"/>
  <c r="D61" i="78"/>
  <c r="C61" i="78"/>
  <c r="D60" i="78"/>
  <c r="C60" i="78"/>
  <c r="D59" i="78"/>
  <c r="C59" i="78"/>
  <c r="D58" i="78"/>
  <c r="C58" i="78"/>
  <c r="D57" i="78"/>
  <c r="C57" i="78"/>
  <c r="D56" i="78"/>
  <c r="C56" i="78"/>
  <c r="D55" i="78"/>
  <c r="C55" i="78"/>
  <c r="D54" i="78"/>
  <c r="C54" i="78"/>
  <c r="D53" i="78"/>
  <c r="C53" i="78"/>
  <c r="D52" i="78"/>
  <c r="C52" i="78"/>
  <c r="D51" i="78"/>
  <c r="C51" i="78"/>
  <c r="D50" i="78"/>
  <c r="C50" i="78"/>
  <c r="D49" i="78"/>
  <c r="C49" i="78"/>
  <c r="D48" i="78"/>
  <c r="C48" i="78"/>
  <c r="D47" i="78"/>
  <c r="C47" i="78"/>
  <c r="D46" i="78"/>
  <c r="C46" i="78"/>
  <c r="D45" i="78"/>
  <c r="C45" i="78"/>
  <c r="D44" i="78"/>
  <c r="C44" i="78"/>
  <c r="D43" i="78"/>
  <c r="C43" i="78"/>
  <c r="D42" i="78"/>
  <c r="C42" i="78"/>
  <c r="D41" i="78"/>
  <c r="C41" i="78"/>
  <c r="D40" i="78"/>
  <c r="C40" i="78"/>
  <c r="D39" i="78"/>
  <c r="C39" i="78"/>
  <c r="D38" i="78"/>
  <c r="C38" i="78"/>
  <c r="D37" i="78"/>
  <c r="C37" i="78"/>
  <c r="D36" i="78"/>
  <c r="C36" i="78"/>
  <c r="D35" i="78"/>
  <c r="C35" i="78"/>
  <c r="D34" i="78"/>
  <c r="C34" i="78"/>
  <c r="D33" i="78"/>
  <c r="C33" i="78"/>
  <c r="D32" i="78"/>
  <c r="C32" i="78"/>
  <c r="D31" i="78"/>
  <c r="C31" i="78"/>
  <c r="D30" i="78"/>
  <c r="C30" i="78"/>
  <c r="D29" i="78"/>
  <c r="C29" i="78"/>
  <c r="D28" i="78"/>
  <c r="C28" i="78"/>
  <c r="D27" i="78"/>
  <c r="C27" i="78"/>
  <c r="D26" i="78"/>
  <c r="C26" i="78"/>
  <c r="D25" i="78"/>
  <c r="C25" i="78"/>
  <c r="D24" i="78"/>
  <c r="C24" i="78"/>
  <c r="D23" i="78"/>
  <c r="C23" i="78"/>
  <c r="D22" i="78"/>
  <c r="C22" i="78"/>
  <c r="D21" i="78"/>
  <c r="C21" i="78"/>
  <c r="D20" i="78"/>
  <c r="C20" i="78"/>
  <c r="D19" i="78"/>
  <c r="C19" i="78"/>
  <c r="D18" i="78"/>
  <c r="C18" i="78"/>
  <c r="D17" i="78"/>
  <c r="C17" i="78"/>
  <c r="D16" i="78"/>
  <c r="C16" i="78"/>
  <c r="D15" i="78"/>
  <c r="C15" i="78"/>
  <c r="D14" i="78"/>
  <c r="C14" i="78"/>
  <c r="D13" i="78"/>
  <c r="C13" i="78"/>
  <c r="D12" i="78"/>
  <c r="C12" i="78"/>
  <c r="D11" i="78"/>
  <c r="C11" i="78"/>
  <c r="D10" i="78"/>
  <c r="C10" i="78"/>
  <c r="D9" i="78"/>
  <c r="C9" i="78"/>
  <c r="D8" i="78"/>
  <c r="C8" i="78"/>
  <c r="D7" i="78"/>
  <c r="C7" i="78"/>
  <c r="D6" i="78"/>
  <c r="C6" i="78"/>
  <c r="D5" i="78"/>
  <c r="C5" i="78"/>
  <c r="D4" i="78"/>
  <c r="C4" i="78"/>
  <c r="D3" i="78"/>
  <c r="C3" i="78"/>
  <c r="D2" i="78"/>
  <c r="C2" i="78"/>
  <c r="L86" i="63"/>
  <c r="DV103" i="73" l="1"/>
  <c r="DW102" i="73"/>
  <c r="DY102" i="73" s="1"/>
  <c r="DI54" i="73"/>
  <c r="DJ54" i="73"/>
  <c r="DK54" i="73"/>
  <c r="DL54" i="73"/>
  <c r="DI55" i="73"/>
  <c r="DJ55" i="73"/>
  <c r="DK55" i="73"/>
  <c r="DL55" i="73"/>
  <c r="DI56" i="73"/>
  <c r="DJ56" i="73"/>
  <c r="DK56" i="73"/>
  <c r="DL56" i="73"/>
  <c r="DI57" i="73"/>
  <c r="DJ57" i="73"/>
  <c r="DK57" i="73"/>
  <c r="DL57" i="73"/>
  <c r="DI10" i="73"/>
  <c r="DJ10" i="73"/>
  <c r="DK10" i="73"/>
  <c r="DL10" i="73"/>
  <c r="DI6" i="73"/>
  <c r="DJ6" i="73"/>
  <c r="DK6" i="73"/>
  <c r="DL6" i="73"/>
  <c r="DI9" i="73"/>
  <c r="DJ9" i="73"/>
  <c r="DK9" i="73"/>
  <c r="DL9" i="73"/>
  <c r="DI58" i="73"/>
  <c r="DJ58" i="73"/>
  <c r="DK58" i="73"/>
  <c r="DL58" i="73"/>
  <c r="DI59" i="73"/>
  <c r="DJ59" i="73"/>
  <c r="DK59" i="73"/>
  <c r="DL59" i="73"/>
  <c r="DI60" i="73"/>
  <c r="DJ60" i="73"/>
  <c r="DK60" i="73"/>
  <c r="DL60" i="73"/>
  <c r="DI61" i="73"/>
  <c r="DJ61" i="73"/>
  <c r="DK61" i="73"/>
  <c r="DL61" i="73"/>
  <c r="DI62" i="73"/>
  <c r="DJ62" i="73"/>
  <c r="DK62" i="73"/>
  <c r="DL62" i="73"/>
  <c r="DI63" i="73"/>
  <c r="DJ63" i="73"/>
  <c r="DK63" i="73"/>
  <c r="DL63" i="73"/>
  <c r="DI64" i="73"/>
  <c r="DJ64" i="73"/>
  <c r="DK64" i="73"/>
  <c r="DL64" i="73"/>
  <c r="DI12" i="73"/>
  <c r="DJ12" i="73"/>
  <c r="DK12" i="73"/>
  <c r="DL12" i="73"/>
  <c r="DI65" i="73"/>
  <c r="DJ65" i="73"/>
  <c r="DK65" i="73"/>
  <c r="DL65" i="73"/>
  <c r="DI37" i="73"/>
  <c r="DJ37" i="73"/>
  <c r="DK37" i="73"/>
  <c r="DL37" i="73"/>
  <c r="DI33" i="73"/>
  <c r="DJ33" i="73"/>
  <c r="DK33" i="73"/>
  <c r="DL33" i="73"/>
  <c r="DI66" i="73"/>
  <c r="DJ66" i="73"/>
  <c r="DK66" i="73"/>
  <c r="DL66" i="73"/>
  <c r="DI23" i="73"/>
  <c r="DJ23" i="73"/>
  <c r="DK23" i="73"/>
  <c r="DL23" i="73"/>
  <c r="DI16" i="73"/>
  <c r="DJ16" i="73"/>
  <c r="DK16" i="73"/>
  <c r="DL16" i="73"/>
  <c r="DI67" i="73"/>
  <c r="DJ67" i="73"/>
  <c r="DK67" i="73"/>
  <c r="DL67" i="73"/>
  <c r="DI24" i="73"/>
  <c r="DJ24" i="73"/>
  <c r="DK24" i="73"/>
  <c r="DL24" i="73"/>
  <c r="DI68" i="73"/>
  <c r="DJ68" i="73"/>
  <c r="DK68" i="73"/>
  <c r="DL68" i="73"/>
  <c r="DI3" i="73"/>
  <c r="DJ3" i="73"/>
  <c r="DK3" i="73"/>
  <c r="DL3" i="73"/>
  <c r="DI22" i="73"/>
  <c r="DJ22" i="73"/>
  <c r="DK22" i="73"/>
  <c r="DL22" i="73"/>
  <c r="DI17" i="73"/>
  <c r="DJ17" i="73"/>
  <c r="DK17" i="73"/>
  <c r="DL17" i="73"/>
  <c r="DI69" i="73"/>
  <c r="DJ69" i="73"/>
  <c r="DK69" i="73"/>
  <c r="DL69" i="73"/>
  <c r="DI21" i="73"/>
  <c r="DJ21" i="73"/>
  <c r="DK21" i="73"/>
  <c r="DL21" i="73"/>
  <c r="DI70" i="73"/>
  <c r="DJ70" i="73"/>
  <c r="DK70" i="73"/>
  <c r="DL70" i="73"/>
  <c r="DI28" i="73"/>
  <c r="DJ28" i="73"/>
  <c r="DK28" i="73"/>
  <c r="DL28" i="73"/>
  <c r="DI15" i="73"/>
  <c r="DJ15" i="73"/>
  <c r="DK15" i="73"/>
  <c r="DL15" i="73"/>
  <c r="DI71" i="73"/>
  <c r="DJ71" i="73"/>
  <c r="DK71" i="73"/>
  <c r="DL71" i="73"/>
  <c r="DI72" i="73"/>
  <c r="DJ72" i="73"/>
  <c r="DK72" i="73"/>
  <c r="DL72" i="73"/>
  <c r="DI34" i="73"/>
  <c r="DJ34" i="73"/>
  <c r="DK34" i="73"/>
  <c r="DL34" i="73"/>
  <c r="DI73" i="73"/>
  <c r="DJ73" i="73"/>
  <c r="DK73" i="73"/>
  <c r="DL73" i="73"/>
  <c r="DI74" i="73"/>
  <c r="DJ74" i="73"/>
  <c r="DK74" i="73"/>
  <c r="DL74" i="73"/>
  <c r="DI75" i="73"/>
  <c r="DJ75" i="73"/>
  <c r="DK75" i="73"/>
  <c r="DL75" i="73"/>
  <c r="DI76" i="73"/>
  <c r="DJ76" i="73"/>
  <c r="DK76" i="73"/>
  <c r="DL76" i="73"/>
  <c r="DI77" i="73"/>
  <c r="DJ77" i="73"/>
  <c r="DK77" i="73"/>
  <c r="DL77" i="73"/>
  <c r="DI78" i="73"/>
  <c r="DJ78" i="73"/>
  <c r="DK78" i="73"/>
  <c r="DL78" i="73"/>
  <c r="DI20" i="73"/>
  <c r="DJ20" i="73"/>
  <c r="DK20" i="73"/>
  <c r="DL20" i="73"/>
  <c r="DI79" i="73"/>
  <c r="DJ79" i="73"/>
  <c r="DK79" i="73"/>
  <c r="DL79" i="73"/>
  <c r="DI18" i="73"/>
  <c r="DJ18" i="73"/>
  <c r="DK18" i="73"/>
  <c r="DL18" i="73"/>
  <c r="DI41" i="73"/>
  <c r="DJ41" i="73"/>
  <c r="DK41" i="73"/>
  <c r="DL41" i="73"/>
  <c r="DI49" i="73"/>
  <c r="DJ49" i="73"/>
  <c r="DK49" i="73"/>
  <c r="DL49" i="73"/>
  <c r="DI80" i="73"/>
  <c r="DJ80" i="73"/>
  <c r="DK80" i="73"/>
  <c r="DL80" i="73"/>
  <c r="DI38" i="73"/>
  <c r="DJ38" i="73"/>
  <c r="DK38" i="73"/>
  <c r="DL38" i="73"/>
  <c r="DI81" i="73"/>
  <c r="DJ81" i="73"/>
  <c r="DK81" i="73"/>
  <c r="DL81" i="73"/>
  <c r="DI42" i="73"/>
  <c r="DJ42" i="73"/>
  <c r="DK42" i="73"/>
  <c r="DL42" i="73"/>
  <c r="DI82" i="73"/>
  <c r="DJ82" i="73"/>
  <c r="DK82" i="73"/>
  <c r="DL82" i="73"/>
  <c r="DI31" i="73"/>
  <c r="DJ31" i="73"/>
  <c r="DK31" i="73"/>
  <c r="DL31" i="73"/>
  <c r="DI83" i="73"/>
  <c r="DJ83" i="73"/>
  <c r="DK83" i="73"/>
  <c r="DL83" i="73"/>
  <c r="DI50" i="73"/>
  <c r="DJ50" i="73"/>
  <c r="DK50" i="73"/>
  <c r="DL50" i="73"/>
  <c r="DI84" i="73"/>
  <c r="DJ84" i="73"/>
  <c r="DK84" i="73"/>
  <c r="DL84" i="73"/>
  <c r="DI85" i="73"/>
  <c r="DJ85" i="73"/>
  <c r="DK85" i="73"/>
  <c r="DL85" i="73"/>
  <c r="DI86" i="73"/>
  <c r="DJ86" i="73"/>
  <c r="DK86" i="73"/>
  <c r="DL86" i="73"/>
  <c r="DI87" i="73"/>
  <c r="DJ87" i="73"/>
  <c r="DK87" i="73"/>
  <c r="DL87" i="73"/>
  <c r="DI88" i="73"/>
  <c r="DJ88" i="73"/>
  <c r="DK88" i="73"/>
  <c r="DL88" i="73"/>
  <c r="DI89" i="73"/>
  <c r="DJ89" i="73"/>
  <c r="DK89" i="73"/>
  <c r="DL89" i="73"/>
  <c r="DI90" i="73"/>
  <c r="DJ90" i="73"/>
  <c r="DK90" i="73"/>
  <c r="DL90" i="73"/>
  <c r="DI39" i="73"/>
  <c r="DJ39" i="73"/>
  <c r="DK39" i="73"/>
  <c r="DL39" i="73"/>
  <c r="DI47" i="73"/>
  <c r="DJ47" i="73"/>
  <c r="DK47" i="73"/>
  <c r="DL47" i="73"/>
  <c r="DI4" i="73"/>
  <c r="DJ4" i="73"/>
  <c r="DK4" i="73"/>
  <c r="DL4" i="73"/>
  <c r="DI14" i="73"/>
  <c r="DJ14" i="73"/>
  <c r="DK14" i="73"/>
  <c r="DL14" i="73"/>
  <c r="DI52" i="73"/>
  <c r="DJ52" i="73"/>
  <c r="DK52" i="73"/>
  <c r="DL52" i="73"/>
  <c r="DI51" i="73"/>
  <c r="DJ51" i="73"/>
  <c r="DK51" i="73"/>
  <c r="DL51" i="73"/>
  <c r="DI5" i="73"/>
  <c r="DJ5" i="73"/>
  <c r="DK5" i="73"/>
  <c r="DL5" i="73"/>
  <c r="DI91" i="73"/>
  <c r="DJ91" i="73"/>
  <c r="DK91" i="73"/>
  <c r="DL91" i="73"/>
  <c r="DI25" i="73"/>
  <c r="DJ25" i="73"/>
  <c r="DK25" i="73"/>
  <c r="DL25" i="73"/>
  <c r="DI40" i="73"/>
  <c r="DJ40" i="73"/>
  <c r="DK40" i="73"/>
  <c r="DL40" i="73"/>
  <c r="DI92" i="73"/>
  <c r="DJ92" i="73"/>
  <c r="DK92" i="73"/>
  <c r="DL92" i="73"/>
  <c r="DI93" i="73"/>
  <c r="DJ93" i="73"/>
  <c r="DK93" i="73"/>
  <c r="DL93" i="73"/>
  <c r="DI29" i="73"/>
  <c r="DJ29" i="73"/>
  <c r="DK29" i="73"/>
  <c r="DL29" i="73"/>
  <c r="DI94" i="73"/>
  <c r="DJ94" i="73"/>
  <c r="DK94" i="73"/>
  <c r="DL94" i="73"/>
  <c r="DI13" i="73"/>
  <c r="DJ13" i="73"/>
  <c r="DK13" i="73"/>
  <c r="DL13" i="73"/>
  <c r="DI95" i="73"/>
  <c r="DJ95" i="73"/>
  <c r="DK95" i="73"/>
  <c r="DL95" i="73"/>
  <c r="DI27" i="73"/>
  <c r="DJ27" i="73"/>
  <c r="DK27" i="73"/>
  <c r="DL27" i="73"/>
  <c r="DI36" i="73"/>
  <c r="DJ36" i="73"/>
  <c r="DK36" i="73"/>
  <c r="DL36" i="73"/>
  <c r="DI48" i="73"/>
  <c r="DJ48" i="73"/>
  <c r="DK48" i="73"/>
  <c r="DL48" i="73"/>
  <c r="DI96" i="73"/>
  <c r="DJ96" i="73"/>
  <c r="DK96" i="73"/>
  <c r="DL96" i="73"/>
  <c r="DI97" i="73"/>
  <c r="DJ97" i="73"/>
  <c r="DK97" i="73"/>
  <c r="DL97" i="73"/>
  <c r="DI32" i="73"/>
  <c r="DJ32" i="73"/>
  <c r="DK32" i="73"/>
  <c r="DL32" i="73"/>
  <c r="DI98" i="73"/>
  <c r="DJ98" i="73"/>
  <c r="DK98" i="73"/>
  <c r="DL98" i="73"/>
  <c r="DI99" i="73"/>
  <c r="DJ99" i="73"/>
  <c r="DK99" i="73"/>
  <c r="DL99" i="73"/>
  <c r="DI45" i="73"/>
  <c r="DJ45" i="73"/>
  <c r="DK45" i="73"/>
  <c r="DL45" i="73"/>
  <c r="DI26" i="73"/>
  <c r="DJ26" i="73"/>
  <c r="DK26" i="73"/>
  <c r="DL26" i="73"/>
  <c r="DI8" i="73"/>
  <c r="DJ8" i="73"/>
  <c r="DK8" i="73"/>
  <c r="DL8" i="73"/>
  <c r="DI19" i="73"/>
  <c r="DJ19" i="73"/>
  <c r="DK19" i="73"/>
  <c r="DL19" i="73"/>
  <c r="DI46" i="73"/>
  <c r="DJ46" i="73"/>
  <c r="DK46" i="73"/>
  <c r="DL46" i="73"/>
  <c r="DI2" i="73"/>
  <c r="DJ2" i="73"/>
  <c r="DK2" i="73"/>
  <c r="DL2" i="73"/>
  <c r="DI11" i="73"/>
  <c r="DJ11" i="73"/>
  <c r="DK11" i="73"/>
  <c r="DL11" i="73"/>
  <c r="DI44" i="73"/>
  <c r="DJ44" i="73"/>
  <c r="DK44" i="73"/>
  <c r="DL44" i="73"/>
  <c r="DI30" i="73"/>
  <c r="DJ30" i="73"/>
  <c r="DK30" i="73"/>
  <c r="DL30" i="73"/>
  <c r="DI35" i="73"/>
  <c r="DJ35" i="73"/>
  <c r="DK35" i="73"/>
  <c r="DL35" i="73"/>
  <c r="DI7" i="73"/>
  <c r="DJ7" i="73"/>
  <c r="DK7" i="73"/>
  <c r="DL7" i="73"/>
  <c r="DI100" i="73"/>
  <c r="DJ100" i="73"/>
  <c r="DK100" i="73"/>
  <c r="DL100" i="73"/>
  <c r="DI43" i="73"/>
  <c r="DJ43" i="73"/>
  <c r="DK43" i="73"/>
  <c r="DL43" i="73"/>
  <c r="DI101" i="73"/>
  <c r="DJ101" i="73"/>
  <c r="DK101" i="73"/>
  <c r="DL101" i="73"/>
  <c r="DJ53" i="73"/>
  <c r="DK53" i="73"/>
  <c r="DL53" i="73"/>
  <c r="DI53" i="73"/>
  <c r="AF1" i="77"/>
  <c r="AD1" i="77"/>
  <c r="D189" i="77" l="1"/>
  <c r="E189" i="77"/>
  <c r="D190" i="77"/>
  <c r="E190" i="77"/>
  <c r="D191" i="77"/>
  <c r="E191" i="77"/>
  <c r="D192" i="77"/>
  <c r="E192" i="77"/>
  <c r="D193" i="77"/>
  <c r="E193" i="77"/>
  <c r="D194" i="77"/>
  <c r="E194" i="77"/>
  <c r="D195" i="77"/>
  <c r="E195" i="77"/>
  <c r="D196" i="77"/>
  <c r="E196" i="77"/>
  <c r="D197" i="77"/>
  <c r="E197" i="77"/>
  <c r="DB150" i="74"/>
  <c r="DB149" i="74"/>
  <c r="DB148" i="74"/>
  <c r="DB147" i="74"/>
  <c r="DB146" i="74"/>
  <c r="DB145" i="74"/>
  <c r="DB144" i="74"/>
  <c r="DB143" i="74"/>
  <c r="DB142" i="74"/>
  <c r="DB141" i="74"/>
  <c r="DB140" i="74"/>
  <c r="DB139" i="74"/>
  <c r="DB138" i="74"/>
  <c r="DB137" i="74"/>
  <c r="DB136" i="74"/>
  <c r="DB135" i="74"/>
  <c r="DB134" i="74"/>
  <c r="DB133" i="74"/>
  <c r="DB132" i="74"/>
  <c r="DB131" i="74"/>
  <c r="DB130" i="74"/>
  <c r="DB129" i="74"/>
  <c r="DB128" i="74"/>
  <c r="DB127" i="74"/>
  <c r="DB126" i="74"/>
  <c r="DB125" i="74"/>
  <c r="DB124" i="74"/>
  <c r="DB123" i="74"/>
  <c r="DB122" i="74"/>
  <c r="DB121" i="74"/>
  <c r="DB120" i="74"/>
  <c r="DB119" i="74"/>
  <c r="DB118" i="74"/>
  <c r="DB117" i="74"/>
  <c r="DB116" i="74"/>
  <c r="DB115" i="74"/>
  <c r="DB114" i="74"/>
  <c r="DB113" i="74"/>
  <c r="DB112" i="74"/>
  <c r="DB111" i="74"/>
  <c r="DB110" i="74"/>
  <c r="DB109" i="74"/>
  <c r="DB108" i="74"/>
  <c r="DB107" i="74"/>
  <c r="DB106" i="74"/>
  <c r="DB105" i="74"/>
  <c r="DB104" i="74"/>
  <c r="DB103" i="74"/>
  <c r="DB102" i="74"/>
  <c r="DB101" i="74"/>
  <c r="DB100" i="74"/>
  <c r="DB99" i="74"/>
  <c r="DB98" i="74"/>
  <c r="DB97" i="74"/>
  <c r="DB96" i="74"/>
  <c r="DB95" i="74"/>
  <c r="DB94" i="74"/>
  <c r="DB93" i="74"/>
  <c r="DB2" i="74"/>
  <c r="DB3" i="74"/>
  <c r="DB92" i="74"/>
  <c r="DB91" i="74"/>
  <c r="DB90" i="74"/>
  <c r="DB4" i="74"/>
  <c r="DB89" i="74"/>
  <c r="DB88" i="74"/>
  <c r="DB87" i="74"/>
  <c r="DB86" i="74"/>
  <c r="DB85" i="74"/>
  <c r="DB84" i="74"/>
  <c r="DB83" i="74"/>
  <c r="DB82" i="74"/>
  <c r="DB81" i="74"/>
  <c r="DB80" i="74"/>
  <c r="DB79" i="74"/>
  <c r="DB78" i="74"/>
  <c r="DB77" i="74"/>
  <c r="DB76" i="74"/>
  <c r="DB75" i="74"/>
  <c r="DB74" i="74"/>
  <c r="DB73" i="74"/>
  <c r="DB72" i="74"/>
  <c r="DB71" i="74"/>
  <c r="DB70" i="74"/>
  <c r="DB69" i="74"/>
  <c r="DB68" i="74"/>
  <c r="DB67" i="74"/>
  <c r="DB66" i="74"/>
  <c r="DB65" i="74"/>
  <c r="DB64" i="74"/>
  <c r="DB63" i="74"/>
  <c r="DB62" i="74"/>
  <c r="DB61" i="74"/>
  <c r="DB60" i="74"/>
  <c r="DB59" i="74"/>
  <c r="DB58" i="74"/>
  <c r="DB57" i="74"/>
  <c r="DB56" i="74"/>
  <c r="DB55" i="74"/>
  <c r="DB54" i="74"/>
  <c r="DB53" i="74"/>
  <c r="DB52" i="74"/>
  <c r="DB51" i="74"/>
  <c r="DB50" i="74"/>
  <c r="DB49" i="74"/>
  <c r="DB48" i="74"/>
  <c r="DB47" i="74"/>
  <c r="DB46" i="74"/>
  <c r="DB45" i="74"/>
  <c r="DB44" i="74"/>
  <c r="DB43" i="74"/>
  <c r="DB42" i="74"/>
  <c r="DB41" i="74"/>
  <c r="DB5" i="74"/>
  <c r="DB40" i="74"/>
  <c r="DB6" i="74"/>
  <c r="DB39" i="74"/>
  <c r="DB38" i="74"/>
  <c r="DB37" i="74"/>
  <c r="DB12" i="74"/>
  <c r="DB11" i="74"/>
  <c r="DB7" i="74"/>
  <c r="DB8" i="74"/>
  <c r="DB36" i="74"/>
  <c r="DB35" i="74"/>
  <c r="DB34" i="74"/>
  <c r="DB33" i="74"/>
  <c r="DB32" i="74"/>
  <c r="DB31" i="74"/>
  <c r="DB30" i="74"/>
  <c r="DB9" i="74"/>
  <c r="DB29" i="74"/>
  <c r="DB28" i="74"/>
  <c r="DB10" i="74"/>
  <c r="DB27" i="74"/>
  <c r="DB26" i="74"/>
  <c r="DB25" i="74"/>
  <c r="DB24" i="74"/>
  <c r="DB23" i="74"/>
  <c r="DB22" i="74"/>
  <c r="DB21" i="74"/>
  <c r="DB20" i="74"/>
  <c r="DB19" i="74"/>
  <c r="DB18" i="74"/>
  <c r="DB17" i="74"/>
  <c r="DB16" i="74"/>
  <c r="DB15" i="74"/>
  <c r="DB14" i="74"/>
  <c r="DB13" i="74"/>
  <c r="DB151" i="74"/>
  <c r="Q398" i="41"/>
  <c r="R398" i="41"/>
  <c r="S398" i="41"/>
  <c r="T398" i="41"/>
  <c r="Q399" i="41"/>
  <c r="R399" i="41"/>
  <c r="S399" i="41"/>
  <c r="T399" i="41"/>
  <c r="Q400" i="41"/>
  <c r="R400" i="41"/>
  <c r="S400" i="41"/>
  <c r="T400" i="41"/>
  <c r="Q401" i="41"/>
  <c r="R401" i="41"/>
  <c r="S401" i="41"/>
  <c r="T401" i="41"/>
  <c r="U401" i="41"/>
  <c r="Y401" i="41" s="1"/>
  <c r="V401" i="41"/>
  <c r="W401" i="41"/>
  <c r="AA401" i="41" s="1"/>
  <c r="X401" i="41"/>
  <c r="AB401" i="41" s="1"/>
  <c r="D29" i="77"/>
  <c r="E29" i="77"/>
  <c r="C3" i="41"/>
  <c r="C4" i="41"/>
  <c r="C5" i="41"/>
  <c r="C6" i="41"/>
  <c r="C7" i="41"/>
  <c r="C8" i="41"/>
  <c r="C9" i="41"/>
  <c r="C10" i="41"/>
  <c r="C11" i="41"/>
  <c r="C12" i="41"/>
  <c r="C13" i="41"/>
  <c r="C14" i="41"/>
  <c r="C15" i="41"/>
  <c r="C16" i="41"/>
  <c r="C17" i="41"/>
  <c r="C18" i="41"/>
  <c r="C19" i="41"/>
  <c r="C20" i="41"/>
  <c r="C21" i="41"/>
  <c r="C22" i="41"/>
  <c r="C23" i="41"/>
  <c r="C24" i="41"/>
  <c r="C25" i="41"/>
  <c r="C26" i="41"/>
  <c r="C27" i="41"/>
  <c r="C28" i="41"/>
  <c r="C29" i="41"/>
  <c r="C30" i="41"/>
  <c r="C31" i="41"/>
  <c r="C32" i="41"/>
  <c r="C33" i="41"/>
  <c r="C34" i="41"/>
  <c r="C35" i="41"/>
  <c r="C36" i="41"/>
  <c r="C37" i="41"/>
  <c r="C38" i="41"/>
  <c r="C39" i="41"/>
  <c r="C40" i="41"/>
  <c r="C41" i="41"/>
  <c r="C42" i="41"/>
  <c r="C43" i="41"/>
  <c r="C44" i="41"/>
  <c r="C45" i="41"/>
  <c r="C46" i="41"/>
  <c r="C47" i="41"/>
  <c r="C48" i="41"/>
  <c r="C49" i="41"/>
  <c r="C50" i="41"/>
  <c r="C51" i="41"/>
  <c r="C52" i="41"/>
  <c r="C53" i="41"/>
  <c r="C54" i="41"/>
  <c r="C55" i="41"/>
  <c r="C56" i="41"/>
  <c r="C57" i="41"/>
  <c r="C58" i="41"/>
  <c r="C59" i="41"/>
  <c r="C60" i="41"/>
  <c r="C61" i="41"/>
  <c r="C62" i="41"/>
  <c r="C63" i="41"/>
  <c r="C64" i="41"/>
  <c r="C65" i="41"/>
  <c r="C66" i="41"/>
  <c r="C67" i="41"/>
  <c r="C68" i="41"/>
  <c r="C69" i="41"/>
  <c r="C70" i="41"/>
  <c r="C71" i="41"/>
  <c r="C72" i="41"/>
  <c r="C73" i="41"/>
  <c r="C74" i="41"/>
  <c r="C75" i="41"/>
  <c r="C76" i="41"/>
  <c r="C77" i="41"/>
  <c r="C78" i="41"/>
  <c r="C79" i="41"/>
  <c r="C80" i="41"/>
  <c r="C81" i="41"/>
  <c r="C82" i="41"/>
  <c r="C83" i="41"/>
  <c r="C84" i="41"/>
  <c r="C85" i="41"/>
  <c r="C86" i="41"/>
  <c r="C87" i="41"/>
  <c r="C88" i="41"/>
  <c r="C89" i="41"/>
  <c r="C90" i="41"/>
  <c r="C91" i="41"/>
  <c r="C92" i="41"/>
  <c r="C93" i="41"/>
  <c r="C94" i="41"/>
  <c r="C95" i="41"/>
  <c r="C96" i="41"/>
  <c r="C97" i="41"/>
  <c r="C98" i="41"/>
  <c r="C99" i="41"/>
  <c r="C100" i="41"/>
  <c r="C101" i="41"/>
  <c r="C102" i="41"/>
  <c r="C103" i="41"/>
  <c r="C104" i="41"/>
  <c r="C105" i="41"/>
  <c r="C106" i="41"/>
  <c r="C107" i="41"/>
  <c r="C108" i="41"/>
  <c r="C109" i="41"/>
  <c r="C110" i="41"/>
  <c r="C111" i="41"/>
  <c r="C112" i="41"/>
  <c r="C113" i="41"/>
  <c r="C114" i="41"/>
  <c r="C115" i="41"/>
  <c r="C116" i="41"/>
  <c r="C117" i="41"/>
  <c r="C118" i="41"/>
  <c r="C119" i="41"/>
  <c r="C120" i="41"/>
  <c r="C121" i="41"/>
  <c r="C122" i="41"/>
  <c r="C123" i="41"/>
  <c r="C124" i="41"/>
  <c r="C125" i="41"/>
  <c r="C126" i="41"/>
  <c r="C127" i="41"/>
  <c r="C128" i="41"/>
  <c r="C129" i="41"/>
  <c r="C130" i="41"/>
  <c r="C131" i="41"/>
  <c r="C132" i="41"/>
  <c r="C133" i="41"/>
  <c r="C134" i="41"/>
  <c r="C135" i="41"/>
  <c r="C136" i="41"/>
  <c r="C137" i="41"/>
  <c r="C138" i="41"/>
  <c r="C139" i="41"/>
  <c r="C140" i="41"/>
  <c r="C141" i="41"/>
  <c r="C142" i="41"/>
  <c r="C143" i="41"/>
  <c r="C144" i="41"/>
  <c r="C145" i="41"/>
  <c r="C146" i="41"/>
  <c r="C147" i="41"/>
  <c r="C148" i="41"/>
  <c r="C149" i="41"/>
  <c r="C150" i="41"/>
  <c r="C151" i="41"/>
  <c r="C152" i="41"/>
  <c r="C153" i="41"/>
  <c r="C154" i="41"/>
  <c r="C155" i="41"/>
  <c r="C156" i="41"/>
  <c r="C157" i="41"/>
  <c r="C158" i="41"/>
  <c r="C159" i="41"/>
  <c r="C160" i="41"/>
  <c r="C161" i="41"/>
  <c r="C162" i="41"/>
  <c r="C163" i="41"/>
  <c r="C164" i="41"/>
  <c r="C165" i="41"/>
  <c r="C166" i="41"/>
  <c r="C167" i="41"/>
  <c r="C168" i="41"/>
  <c r="C169" i="41"/>
  <c r="C170" i="41"/>
  <c r="C171" i="41"/>
  <c r="C172" i="41"/>
  <c r="C173" i="41"/>
  <c r="C174" i="41"/>
  <c r="C175" i="41"/>
  <c r="C176" i="41"/>
  <c r="C177" i="41"/>
  <c r="C178" i="41"/>
  <c r="C179" i="41"/>
  <c r="C180" i="41"/>
  <c r="C181" i="41"/>
  <c r="C182" i="41"/>
  <c r="C183" i="41"/>
  <c r="C184" i="41"/>
  <c r="C185" i="41"/>
  <c r="C186" i="41"/>
  <c r="C187" i="41"/>
  <c r="C188" i="41"/>
  <c r="C189" i="41"/>
  <c r="C190" i="41"/>
  <c r="C191" i="41"/>
  <c r="C192" i="41"/>
  <c r="C193" i="41"/>
  <c r="C194" i="41"/>
  <c r="C195" i="41"/>
  <c r="C196" i="41"/>
  <c r="C197" i="41"/>
  <c r="C198" i="41"/>
  <c r="C199" i="41"/>
  <c r="C200" i="41"/>
  <c r="C201" i="41"/>
  <c r="C202" i="41"/>
  <c r="C203" i="41"/>
  <c r="C204" i="41"/>
  <c r="C205" i="41"/>
  <c r="C206" i="41"/>
  <c r="C207" i="41"/>
  <c r="C208" i="41"/>
  <c r="C209" i="41"/>
  <c r="C210" i="41"/>
  <c r="C211" i="41"/>
  <c r="C212" i="41"/>
  <c r="C213" i="41"/>
  <c r="C214" i="41"/>
  <c r="C215" i="41"/>
  <c r="C216" i="41"/>
  <c r="C217" i="41"/>
  <c r="C218" i="41"/>
  <c r="C219" i="41"/>
  <c r="C220" i="41"/>
  <c r="C221" i="41"/>
  <c r="C222" i="41"/>
  <c r="C223" i="41"/>
  <c r="C224" i="41"/>
  <c r="C225" i="41"/>
  <c r="C226" i="41"/>
  <c r="C227" i="41"/>
  <c r="C228" i="41"/>
  <c r="C229" i="41"/>
  <c r="C230" i="41"/>
  <c r="C231" i="41"/>
  <c r="C232" i="41"/>
  <c r="C233" i="41"/>
  <c r="C234" i="41"/>
  <c r="C235" i="41"/>
  <c r="C236" i="41"/>
  <c r="C237" i="41"/>
  <c r="C238" i="41"/>
  <c r="C239" i="41"/>
  <c r="C240" i="41"/>
  <c r="C241" i="41"/>
  <c r="C242" i="41"/>
  <c r="C243" i="41"/>
  <c r="C244" i="41"/>
  <c r="C245" i="41"/>
  <c r="C246" i="41"/>
  <c r="C247" i="41"/>
  <c r="C248" i="41"/>
  <c r="C249" i="41"/>
  <c r="C250" i="41"/>
  <c r="C251" i="41"/>
  <c r="C252" i="41"/>
  <c r="C253" i="41"/>
  <c r="C254" i="41"/>
  <c r="C255" i="41"/>
  <c r="C256" i="41"/>
  <c r="C257" i="41"/>
  <c r="C258" i="41"/>
  <c r="C259" i="41"/>
  <c r="C260" i="41"/>
  <c r="C261" i="41"/>
  <c r="C262" i="41"/>
  <c r="C263" i="41"/>
  <c r="C264" i="41"/>
  <c r="C265" i="41"/>
  <c r="C266" i="41"/>
  <c r="C267" i="41"/>
  <c r="C268" i="41"/>
  <c r="C269" i="41"/>
  <c r="C270" i="41"/>
  <c r="C271" i="41"/>
  <c r="C272" i="41"/>
  <c r="C273" i="41"/>
  <c r="C274" i="41"/>
  <c r="C275" i="41"/>
  <c r="C276" i="41"/>
  <c r="C277" i="41"/>
  <c r="C278" i="41"/>
  <c r="C279" i="41"/>
  <c r="C280" i="41"/>
  <c r="C281" i="41"/>
  <c r="C282" i="41"/>
  <c r="C283" i="41"/>
  <c r="C284" i="41"/>
  <c r="C285" i="41"/>
  <c r="C286" i="41"/>
  <c r="C287" i="41"/>
  <c r="C288" i="41"/>
  <c r="C289" i="41"/>
  <c r="C290" i="41"/>
  <c r="C291" i="41"/>
  <c r="C292" i="41"/>
  <c r="C293" i="41"/>
  <c r="C294" i="41"/>
  <c r="C295" i="41"/>
  <c r="C296" i="41"/>
  <c r="C297" i="41"/>
  <c r="C298" i="41"/>
  <c r="C299" i="41"/>
  <c r="C300" i="41"/>
  <c r="C301" i="41"/>
  <c r="C302" i="41"/>
  <c r="C303" i="41"/>
  <c r="C304" i="41"/>
  <c r="C305" i="41"/>
  <c r="C306" i="41"/>
  <c r="C307" i="41"/>
  <c r="C308" i="41"/>
  <c r="C309" i="41"/>
  <c r="C310" i="41"/>
  <c r="C311" i="41"/>
  <c r="C312" i="41"/>
  <c r="C313" i="41"/>
  <c r="C314" i="41"/>
  <c r="C315" i="41"/>
  <c r="C316" i="41"/>
  <c r="C317" i="41"/>
  <c r="C318" i="41"/>
  <c r="C319" i="41"/>
  <c r="C320" i="41"/>
  <c r="C321" i="41"/>
  <c r="C322" i="41"/>
  <c r="C323" i="41"/>
  <c r="C324" i="41"/>
  <c r="C325" i="41"/>
  <c r="C326" i="41"/>
  <c r="C327" i="41"/>
  <c r="C328" i="41"/>
  <c r="C329" i="41"/>
  <c r="C330" i="41"/>
  <c r="C331" i="41"/>
  <c r="C332" i="41"/>
  <c r="C333" i="41"/>
  <c r="C334" i="41"/>
  <c r="C335" i="41"/>
  <c r="C336" i="41"/>
  <c r="C337" i="41"/>
  <c r="C338" i="41"/>
  <c r="C339" i="41"/>
  <c r="C340" i="41"/>
  <c r="C341" i="41"/>
  <c r="C342" i="41"/>
  <c r="C343" i="41"/>
  <c r="C344" i="41"/>
  <c r="C345" i="41"/>
  <c r="C346" i="41"/>
  <c r="C347" i="41"/>
  <c r="C348" i="41"/>
  <c r="C349" i="41"/>
  <c r="C350" i="41"/>
  <c r="C351" i="41"/>
  <c r="C352" i="41"/>
  <c r="C353" i="41"/>
  <c r="C354" i="41"/>
  <c r="C355" i="41"/>
  <c r="C356" i="41"/>
  <c r="C357" i="41"/>
  <c r="C358" i="41"/>
  <c r="C359" i="41"/>
  <c r="C360" i="41"/>
  <c r="C361" i="41"/>
  <c r="C362" i="41"/>
  <c r="C363" i="41"/>
  <c r="C364" i="41"/>
  <c r="C365" i="41"/>
  <c r="C366" i="41"/>
  <c r="C367" i="41"/>
  <c r="C368" i="41"/>
  <c r="C369" i="41"/>
  <c r="C370" i="41"/>
  <c r="C371" i="41"/>
  <c r="C372" i="41"/>
  <c r="C373" i="41"/>
  <c r="C374" i="41"/>
  <c r="C375" i="41"/>
  <c r="C376" i="41"/>
  <c r="C377" i="41"/>
  <c r="C378" i="41"/>
  <c r="C379" i="41"/>
  <c r="C380" i="41"/>
  <c r="C381" i="41"/>
  <c r="C382" i="41"/>
  <c r="C383" i="41"/>
  <c r="C384" i="41"/>
  <c r="C385" i="41"/>
  <c r="C386" i="41"/>
  <c r="C387" i="41"/>
  <c r="C388" i="41"/>
  <c r="C389" i="41"/>
  <c r="C390" i="41"/>
  <c r="C391" i="41"/>
  <c r="C392" i="41"/>
  <c r="C393" i="41"/>
  <c r="C394" i="41"/>
  <c r="C395" i="41"/>
  <c r="C396" i="41"/>
  <c r="C397" i="41"/>
  <c r="C398" i="41"/>
  <c r="C399" i="41"/>
  <c r="C400" i="41"/>
  <c r="C2" i="41"/>
  <c r="D33" i="77"/>
  <c r="D34" i="77"/>
  <c r="D198" i="77"/>
  <c r="D199" i="77"/>
  <c r="D35" i="77"/>
  <c r="D36" i="77"/>
  <c r="D37" i="77"/>
  <c r="D200" i="77"/>
  <c r="D102" i="77"/>
  <c r="D201" i="77"/>
  <c r="D202" i="77"/>
  <c r="D42" i="77"/>
  <c r="D43" i="77"/>
  <c r="D62" i="77"/>
  <c r="D44" i="77"/>
  <c r="D45" i="77"/>
  <c r="D203" i="77"/>
  <c r="D46" i="77"/>
  <c r="D204" i="77"/>
  <c r="D205" i="77"/>
  <c r="D47" i="77"/>
  <c r="D48" i="77"/>
  <c r="D49" i="77"/>
  <c r="D50" i="77"/>
  <c r="D51" i="77"/>
  <c r="D206" i="77"/>
  <c r="D61" i="77"/>
  <c r="D207" i="77"/>
  <c r="D208" i="77"/>
  <c r="D63" i="77"/>
  <c r="D73" i="77"/>
  <c r="D74" i="77"/>
  <c r="D222" i="77"/>
  <c r="D223" i="77"/>
  <c r="D103" i="77"/>
  <c r="D52" i="77"/>
  <c r="D104" i="77"/>
  <c r="D53" i="77"/>
  <c r="D239" i="77"/>
  <c r="D221" i="77"/>
  <c r="D105" i="77"/>
  <c r="D54" i="77"/>
  <c r="D55" i="77"/>
  <c r="D56" i="77"/>
  <c r="D216" i="77"/>
  <c r="D2" i="77"/>
  <c r="D64" i="77"/>
  <c r="D209" i="77"/>
  <c r="D211" i="77"/>
  <c r="D212" i="77"/>
  <c r="D106" i="77"/>
  <c r="D213" i="77"/>
  <c r="D214" i="77"/>
  <c r="D215" i="77"/>
  <c r="D68" i="77"/>
  <c r="D70" i="77"/>
  <c r="D224" i="77"/>
  <c r="D230" i="77"/>
  <c r="D231" i="77"/>
  <c r="D234" i="77"/>
  <c r="D107" i="77"/>
  <c r="D79" i="77"/>
  <c r="D80" i="77"/>
  <c r="D229" i="77"/>
  <c r="D235" i="77"/>
  <c r="D240" i="77"/>
  <c r="D241" i="77"/>
  <c r="D83" i="77"/>
  <c r="D84" i="77"/>
  <c r="D108" i="77"/>
  <c r="D242" i="77"/>
  <c r="D109" i="77"/>
  <c r="D24" i="77"/>
  <c r="D110" i="77"/>
  <c r="D111" i="77"/>
  <c r="D112" i="77"/>
  <c r="D25" i="77"/>
  <c r="D243" i="77"/>
  <c r="D113" i="77"/>
  <c r="D85" i="77"/>
  <c r="D86" i="77"/>
  <c r="D87" i="77"/>
  <c r="D88" i="77"/>
  <c r="D244" i="77"/>
  <c r="D89" i="77"/>
  <c r="D114" i="77"/>
  <c r="D115" i="77"/>
  <c r="D116" i="77"/>
  <c r="D117" i="77"/>
  <c r="D118" i="77"/>
  <c r="D259" i="77"/>
  <c r="D99" i="77"/>
  <c r="D260" i="77"/>
  <c r="D261" i="77"/>
  <c r="D262" i="77"/>
  <c r="D236" i="77"/>
  <c r="D237" i="77"/>
  <c r="D238" i="77"/>
  <c r="D8" i="77"/>
  <c r="D264" i="77"/>
  <c r="D265" i="77"/>
  <c r="D100" i="77"/>
  <c r="D266" i="77"/>
  <c r="D101" i="77"/>
  <c r="D90" i="77"/>
  <c r="D119" i="77"/>
  <c r="D120" i="77"/>
  <c r="D121" i="77"/>
  <c r="D122" i="77"/>
  <c r="D123" i="77"/>
  <c r="D4" i="77"/>
  <c r="D5" i="77"/>
  <c r="D124" i="77"/>
  <c r="D125" i="77"/>
  <c r="D126" i="77"/>
  <c r="D127" i="77"/>
  <c r="D128" i="77"/>
  <c r="D9" i="77"/>
  <c r="D10" i="77"/>
  <c r="D129" i="77"/>
  <c r="D130" i="77"/>
  <c r="D131" i="77"/>
  <c r="D132" i="77"/>
  <c r="D133" i="77"/>
  <c r="D134" i="77"/>
  <c r="D135" i="77"/>
  <c r="D136" i="77"/>
  <c r="D210" i="77"/>
  <c r="D65" i="77"/>
  <c r="D66" i="77"/>
  <c r="D67" i="77"/>
  <c r="D77" i="77"/>
  <c r="D78" i="77"/>
  <c r="D57" i="77"/>
  <c r="D58" i="77"/>
  <c r="D137" i="77"/>
  <c r="D75" i="77"/>
  <c r="D76" i="77"/>
  <c r="D225" i="77"/>
  <c r="D226" i="77"/>
  <c r="D227" i="77"/>
  <c r="D228" i="77"/>
  <c r="D98" i="77"/>
  <c r="D256" i="77"/>
  <c r="D257" i="77"/>
  <c r="D138" i="77"/>
  <c r="D258" i="77"/>
  <c r="D59" i="77"/>
  <c r="D60" i="77"/>
  <c r="D139" i="77"/>
  <c r="D220" i="77"/>
  <c r="D217" i="77"/>
  <c r="D255" i="77"/>
  <c r="D253" i="77"/>
  <c r="D140" i="77"/>
  <c r="D92" i="77"/>
  <c r="D93" i="77"/>
  <c r="D94" i="77"/>
  <c r="D251" i="77"/>
  <c r="D95" i="77"/>
  <c r="D96" i="77"/>
  <c r="D254" i="77"/>
  <c r="D263" i="77"/>
  <c r="D81" i="77"/>
  <c r="D82" i="77"/>
  <c r="D38" i="77"/>
  <c r="D39" i="77"/>
  <c r="D40" i="77"/>
  <c r="D41" i="77"/>
  <c r="D246" i="77"/>
  <c r="D91" i="77"/>
  <c r="D247" i="77"/>
  <c r="D248" i="77"/>
  <c r="D249" i="77"/>
  <c r="D250" i="77"/>
  <c r="D14" i="77"/>
  <c r="D141" i="77"/>
  <c r="D142" i="77"/>
  <c r="D22" i="77"/>
  <c r="D23" i="77"/>
  <c r="D245" i="77"/>
  <c r="D143" i="77"/>
  <c r="D144" i="77"/>
  <c r="D145" i="77"/>
  <c r="D146" i="77"/>
  <c r="D16" i="77"/>
  <c r="D147" i="77"/>
  <c r="D148" i="77"/>
  <c r="D218" i="77"/>
  <c r="D149" i="77"/>
  <c r="D150" i="77"/>
  <c r="D151" i="77"/>
  <c r="D152" i="77"/>
  <c r="D153" i="77"/>
  <c r="D154" i="77"/>
  <c r="D219" i="77"/>
  <c r="D155" i="77"/>
  <c r="D156" i="77"/>
  <c r="D15" i="77"/>
  <c r="D27" i="77"/>
  <c r="D26" i="77"/>
  <c r="D157" i="77"/>
  <c r="D158" i="77"/>
  <c r="D72" i="77"/>
  <c r="D159" i="77"/>
  <c r="D160" i="77"/>
  <c r="D71" i="77"/>
  <c r="D161" i="77"/>
  <c r="D162" i="77"/>
  <c r="D232" i="77"/>
  <c r="D233" i="77"/>
  <c r="D163" i="77"/>
  <c r="D164" i="77"/>
  <c r="D3" i="77"/>
  <c r="D6" i="77"/>
  <c r="D7" i="77"/>
  <c r="D165" i="77"/>
  <c r="D69" i="77"/>
  <c r="D11" i="77"/>
  <c r="D12" i="77"/>
  <c r="D13" i="77"/>
  <c r="D166" i="77"/>
  <c r="D97" i="77"/>
  <c r="D252" i="77"/>
  <c r="D28" i="77"/>
  <c r="D167" i="77"/>
  <c r="D168" i="77"/>
  <c r="D169" i="77"/>
  <c r="D170" i="77"/>
  <c r="D171" i="77"/>
  <c r="D172" i="77"/>
  <c r="D173" i="77"/>
  <c r="D174" i="77"/>
  <c r="D175" i="77"/>
  <c r="D176" i="77"/>
  <c r="D17" i="77"/>
  <c r="D177" i="77"/>
  <c r="D18" i="77"/>
  <c r="D19" i="77"/>
  <c r="D20" i="77"/>
  <c r="D178" i="77"/>
  <c r="D21" i="77"/>
  <c r="D179" i="77"/>
  <c r="D180" i="77"/>
  <c r="D181" i="77"/>
  <c r="D182" i="77"/>
  <c r="D183" i="77"/>
  <c r="D184" i="77"/>
  <c r="D185" i="77"/>
  <c r="D186" i="77"/>
  <c r="D187" i="77"/>
  <c r="D188" i="77"/>
  <c r="D30" i="77"/>
  <c r="D31" i="77"/>
  <c r="D32" i="77"/>
  <c r="E33" i="77"/>
  <c r="E34" i="77"/>
  <c r="E198" i="77"/>
  <c r="E199" i="77"/>
  <c r="E35" i="77"/>
  <c r="E36" i="77"/>
  <c r="E37" i="77"/>
  <c r="E200" i="77"/>
  <c r="E102" i="77"/>
  <c r="E201" i="77"/>
  <c r="E202" i="77"/>
  <c r="E42" i="77"/>
  <c r="E43" i="77"/>
  <c r="E62" i="77"/>
  <c r="E44" i="77"/>
  <c r="E45" i="77"/>
  <c r="E203" i="77"/>
  <c r="E46" i="77"/>
  <c r="E204" i="77"/>
  <c r="E205" i="77"/>
  <c r="E47" i="77"/>
  <c r="E48" i="77"/>
  <c r="E49" i="77"/>
  <c r="E50" i="77"/>
  <c r="E51" i="77"/>
  <c r="E206" i="77"/>
  <c r="E61" i="77"/>
  <c r="E207" i="77"/>
  <c r="E208" i="77"/>
  <c r="E63" i="77"/>
  <c r="E73" i="77"/>
  <c r="E74" i="77"/>
  <c r="E222" i="77"/>
  <c r="E223" i="77"/>
  <c r="E103" i="77"/>
  <c r="E52" i="77"/>
  <c r="E104" i="77"/>
  <c r="E53" i="77"/>
  <c r="E239" i="77"/>
  <c r="E221" i="77"/>
  <c r="E105" i="77"/>
  <c r="E54" i="77"/>
  <c r="E55" i="77"/>
  <c r="E56" i="77"/>
  <c r="E216" i="77"/>
  <c r="E2" i="77"/>
  <c r="E64" i="77"/>
  <c r="E209" i="77"/>
  <c r="E211" i="77"/>
  <c r="E212" i="77"/>
  <c r="E106" i="77"/>
  <c r="E213" i="77"/>
  <c r="E214" i="77"/>
  <c r="E215" i="77"/>
  <c r="E68" i="77"/>
  <c r="E70" i="77"/>
  <c r="E224" i="77"/>
  <c r="E230" i="77"/>
  <c r="E231" i="77"/>
  <c r="E234" i="77"/>
  <c r="E107" i="77"/>
  <c r="E79" i="77"/>
  <c r="E80" i="77"/>
  <c r="E229" i="77"/>
  <c r="E235" i="77"/>
  <c r="E240" i="77"/>
  <c r="E241" i="77"/>
  <c r="E83" i="77"/>
  <c r="E84" i="77"/>
  <c r="E108" i="77"/>
  <c r="E242" i="77"/>
  <c r="E109" i="77"/>
  <c r="E24" i="77"/>
  <c r="E110" i="77"/>
  <c r="E111" i="77"/>
  <c r="E112" i="77"/>
  <c r="E25" i="77"/>
  <c r="E243" i="77"/>
  <c r="E113" i="77"/>
  <c r="E85" i="77"/>
  <c r="E86" i="77"/>
  <c r="E87" i="77"/>
  <c r="E88" i="77"/>
  <c r="E244" i="77"/>
  <c r="E89" i="77"/>
  <c r="E114" i="77"/>
  <c r="E115" i="77"/>
  <c r="E116" i="77"/>
  <c r="E117" i="77"/>
  <c r="E118" i="77"/>
  <c r="E259" i="77"/>
  <c r="E99" i="77"/>
  <c r="E260" i="77"/>
  <c r="E261" i="77"/>
  <c r="E262" i="77"/>
  <c r="E236" i="77"/>
  <c r="E237" i="77"/>
  <c r="E238" i="77"/>
  <c r="E8" i="77"/>
  <c r="E264" i="77"/>
  <c r="E265" i="77"/>
  <c r="E100" i="77"/>
  <c r="E266" i="77"/>
  <c r="E101" i="77"/>
  <c r="E90" i="77"/>
  <c r="E119" i="77"/>
  <c r="E120" i="77"/>
  <c r="E121" i="77"/>
  <c r="E122" i="77"/>
  <c r="E123" i="77"/>
  <c r="E4" i="77"/>
  <c r="E5" i="77"/>
  <c r="E124" i="77"/>
  <c r="E125" i="77"/>
  <c r="E126" i="77"/>
  <c r="E127" i="77"/>
  <c r="E128" i="77"/>
  <c r="E9" i="77"/>
  <c r="E10" i="77"/>
  <c r="E129" i="77"/>
  <c r="E130" i="77"/>
  <c r="E131" i="77"/>
  <c r="E132" i="77"/>
  <c r="E133" i="77"/>
  <c r="E134" i="77"/>
  <c r="E135" i="77"/>
  <c r="E136" i="77"/>
  <c r="E210" i="77"/>
  <c r="E65" i="77"/>
  <c r="E66" i="77"/>
  <c r="E67" i="77"/>
  <c r="E77" i="77"/>
  <c r="E78" i="77"/>
  <c r="E57" i="77"/>
  <c r="E58" i="77"/>
  <c r="E137" i="77"/>
  <c r="E75" i="77"/>
  <c r="E76" i="77"/>
  <c r="E225" i="77"/>
  <c r="E226" i="77"/>
  <c r="E227" i="77"/>
  <c r="E228" i="77"/>
  <c r="E98" i="77"/>
  <c r="E256" i="77"/>
  <c r="E257" i="77"/>
  <c r="E138" i="77"/>
  <c r="E258" i="77"/>
  <c r="E59" i="77"/>
  <c r="E60" i="77"/>
  <c r="E139" i="77"/>
  <c r="E220" i="77"/>
  <c r="E217" i="77"/>
  <c r="E255" i="77"/>
  <c r="E253" i="77"/>
  <c r="E140" i="77"/>
  <c r="E92" i="77"/>
  <c r="E93" i="77"/>
  <c r="E94" i="77"/>
  <c r="E251" i="77"/>
  <c r="E95" i="77"/>
  <c r="E96" i="77"/>
  <c r="E254" i="77"/>
  <c r="E263" i="77"/>
  <c r="E81" i="77"/>
  <c r="E82" i="77"/>
  <c r="E38" i="77"/>
  <c r="E39" i="77"/>
  <c r="E40" i="77"/>
  <c r="E41" i="77"/>
  <c r="E246" i="77"/>
  <c r="E91" i="77"/>
  <c r="E247" i="77"/>
  <c r="E248" i="77"/>
  <c r="E249" i="77"/>
  <c r="E250" i="77"/>
  <c r="E14" i="77"/>
  <c r="E141" i="77"/>
  <c r="E142" i="77"/>
  <c r="E22" i="77"/>
  <c r="E23" i="77"/>
  <c r="E245" i="77"/>
  <c r="E143" i="77"/>
  <c r="E144" i="77"/>
  <c r="E145" i="77"/>
  <c r="E146" i="77"/>
  <c r="E16" i="77"/>
  <c r="E147" i="77"/>
  <c r="E148" i="77"/>
  <c r="E218" i="77"/>
  <c r="E149" i="77"/>
  <c r="E150" i="77"/>
  <c r="E151" i="77"/>
  <c r="E152" i="77"/>
  <c r="E153" i="77"/>
  <c r="E154" i="77"/>
  <c r="E219" i="77"/>
  <c r="E155" i="77"/>
  <c r="E156" i="77"/>
  <c r="E15" i="77"/>
  <c r="E27" i="77"/>
  <c r="E26" i="77"/>
  <c r="E157" i="77"/>
  <c r="E158" i="77"/>
  <c r="E72" i="77"/>
  <c r="E159" i="77"/>
  <c r="E160" i="77"/>
  <c r="E71" i="77"/>
  <c r="E161" i="77"/>
  <c r="E162" i="77"/>
  <c r="E232" i="77"/>
  <c r="E233" i="77"/>
  <c r="E163" i="77"/>
  <c r="E164" i="77"/>
  <c r="E3" i="77"/>
  <c r="E6" i="77"/>
  <c r="E7" i="77"/>
  <c r="E165" i="77"/>
  <c r="E69" i="77"/>
  <c r="E11" i="77"/>
  <c r="E12" i="77"/>
  <c r="E13" i="77"/>
  <c r="E166" i="77"/>
  <c r="E97" i="77"/>
  <c r="E252" i="77"/>
  <c r="E28" i="77"/>
  <c r="E167" i="77"/>
  <c r="E168" i="77"/>
  <c r="E169" i="77"/>
  <c r="E170" i="77"/>
  <c r="E171" i="77"/>
  <c r="E172" i="77"/>
  <c r="E173" i="77"/>
  <c r="E174" i="77"/>
  <c r="E175" i="77"/>
  <c r="E176" i="77"/>
  <c r="E17" i="77"/>
  <c r="E177" i="77"/>
  <c r="E18" i="77"/>
  <c r="E19" i="77"/>
  <c r="E20" i="77"/>
  <c r="E178" i="77"/>
  <c r="E21" i="77"/>
  <c r="E179" i="77"/>
  <c r="E180" i="77"/>
  <c r="E181" i="77"/>
  <c r="E182" i="77"/>
  <c r="E183" i="77"/>
  <c r="E184" i="77"/>
  <c r="E185" i="77"/>
  <c r="E186" i="77"/>
  <c r="E187" i="77"/>
  <c r="E188" i="77"/>
  <c r="E30" i="77"/>
  <c r="E31" i="77"/>
  <c r="E32" i="77"/>
  <c r="C67" i="63"/>
  <c r="C55" i="63"/>
  <c r="C61" i="63"/>
  <c r="C18" i="63"/>
  <c r="C36" i="63"/>
  <c r="C25" i="63"/>
  <c r="C56" i="63"/>
  <c r="C57" i="63"/>
  <c r="C48" i="63"/>
  <c r="C8" i="63"/>
  <c r="C70" i="63"/>
  <c r="C35" i="63"/>
  <c r="C39" i="63"/>
  <c r="C4" i="63"/>
  <c r="C7" i="63"/>
  <c r="C27" i="63"/>
  <c r="C65" i="63"/>
  <c r="C9" i="63"/>
  <c r="C69" i="63"/>
  <c r="C26" i="63"/>
  <c r="C12" i="63"/>
  <c r="C42" i="63"/>
  <c r="C14" i="63"/>
  <c r="C5" i="63"/>
  <c r="C46" i="63"/>
  <c r="C17" i="63"/>
  <c r="C6" i="63"/>
  <c r="C51" i="63"/>
  <c r="C21" i="63"/>
  <c r="C62" i="63"/>
  <c r="C28" i="63"/>
  <c r="C2" i="63"/>
  <c r="C68" i="63"/>
  <c r="C34" i="63"/>
  <c r="C11" i="63"/>
  <c r="C43" i="63"/>
  <c r="C53" i="63"/>
  <c r="C60" i="63"/>
  <c r="C37" i="63"/>
  <c r="C40" i="63"/>
  <c r="C3" i="63"/>
  <c r="C38" i="63"/>
  <c r="C71" i="63"/>
  <c r="C41" i="63"/>
  <c r="C13" i="63"/>
  <c r="C44" i="63"/>
  <c r="C15" i="63"/>
  <c r="C16" i="63"/>
  <c r="C45" i="63"/>
  <c r="C47" i="63"/>
  <c r="C49" i="63"/>
  <c r="C50" i="63"/>
  <c r="C19" i="63"/>
  <c r="C52" i="63"/>
  <c r="C54" i="63"/>
  <c r="C20" i="63"/>
  <c r="C22" i="63"/>
  <c r="C58" i="63"/>
  <c r="C59" i="63"/>
  <c r="C23" i="63"/>
  <c r="C63" i="63"/>
  <c r="C24" i="63"/>
  <c r="C64" i="63"/>
  <c r="C10" i="63"/>
  <c r="C66" i="63"/>
  <c r="C29" i="63"/>
  <c r="C30" i="63"/>
  <c r="C31" i="63"/>
  <c r="C32" i="63"/>
  <c r="C33" i="63"/>
  <c r="L2" i="60"/>
  <c r="L3" i="60"/>
  <c r="L4" i="60"/>
  <c r="L5" i="60"/>
  <c r="L6" i="60"/>
  <c r="L7" i="60"/>
  <c r="L8" i="60"/>
  <c r="L9" i="60"/>
  <c r="L10" i="60"/>
  <c r="L11" i="60"/>
  <c r="L12" i="60"/>
  <c r="L13" i="60"/>
  <c r="L14" i="60"/>
  <c r="L15" i="60"/>
  <c r="L16" i="60"/>
  <c r="L17" i="60"/>
  <c r="L18" i="60"/>
  <c r="L19" i="60"/>
  <c r="L20" i="60"/>
  <c r="L21" i="60"/>
  <c r="L22" i="60"/>
  <c r="L23" i="60"/>
  <c r="L24" i="60"/>
  <c r="L25" i="60"/>
  <c r="L26" i="60"/>
  <c r="L27" i="60"/>
  <c r="L28" i="60"/>
  <c r="L29" i="60"/>
  <c r="L30" i="60"/>
  <c r="L31" i="60"/>
  <c r="L32" i="60"/>
  <c r="L33" i="60"/>
  <c r="L34" i="60"/>
  <c r="L35" i="60"/>
  <c r="L36" i="60"/>
  <c r="L37" i="60"/>
  <c r="L38" i="60"/>
  <c r="L39" i="60"/>
  <c r="L40" i="60"/>
  <c r="L41" i="60"/>
  <c r="L42" i="60"/>
  <c r="L43" i="60"/>
  <c r="L44" i="60"/>
  <c r="L45" i="60"/>
  <c r="L46" i="60"/>
  <c r="L47" i="60"/>
  <c r="L48" i="60"/>
  <c r="L49" i="60"/>
  <c r="L50" i="60"/>
  <c r="L51" i="60"/>
  <c r="L52" i="60"/>
  <c r="L53" i="60"/>
  <c r="L54" i="60"/>
  <c r="L55" i="60"/>
  <c r="L56" i="60"/>
  <c r="L57" i="60"/>
  <c r="L58" i="60"/>
  <c r="L59" i="60"/>
  <c r="L60" i="60"/>
  <c r="L61" i="60"/>
  <c r="L62" i="60"/>
  <c r="L63" i="60"/>
  <c r="L64" i="60"/>
  <c r="L65" i="60"/>
  <c r="L66" i="60"/>
  <c r="L67" i="60"/>
  <c r="L68" i="60"/>
  <c r="L69" i="60"/>
  <c r="L70" i="60"/>
  <c r="L71" i="60"/>
  <c r="L72" i="60"/>
  <c r="L73" i="60"/>
  <c r="L74" i="60"/>
  <c r="L75" i="60"/>
  <c r="L76" i="60"/>
  <c r="L77" i="60"/>
  <c r="L78" i="60"/>
  <c r="L79" i="60"/>
  <c r="L80" i="60"/>
  <c r="L81" i="60"/>
  <c r="L82" i="60"/>
  <c r="L83" i="60"/>
  <c r="L84" i="60"/>
  <c r="L85" i="60"/>
  <c r="L86" i="60"/>
  <c r="L87" i="60"/>
  <c r="L88" i="60"/>
  <c r="L89" i="60"/>
  <c r="L90" i="60"/>
  <c r="L91" i="60"/>
  <c r="L92" i="60"/>
  <c r="L93" i="60"/>
  <c r="L94" i="60"/>
  <c r="L95" i="60"/>
  <c r="L96" i="60"/>
  <c r="L97" i="60"/>
  <c r="L98" i="60"/>
  <c r="L99" i="60"/>
  <c r="L100" i="60"/>
  <c r="L101" i="60"/>
  <c r="L102" i="60"/>
  <c r="L103" i="60"/>
  <c r="L104" i="60"/>
  <c r="L105" i="60"/>
  <c r="L106" i="60"/>
  <c r="L107" i="60"/>
  <c r="L108" i="60"/>
  <c r="L109" i="60"/>
  <c r="L110" i="60"/>
  <c r="L111" i="60"/>
  <c r="L112" i="60"/>
  <c r="L113" i="60"/>
  <c r="L114" i="60"/>
  <c r="L115" i="60"/>
  <c r="L116" i="60"/>
  <c r="L117" i="60"/>
  <c r="L118" i="60"/>
  <c r="L119" i="60"/>
  <c r="L120" i="60"/>
  <c r="L121" i="60"/>
  <c r="L122" i="60"/>
  <c r="L123" i="60"/>
  <c r="L124" i="60"/>
  <c r="L125" i="60"/>
  <c r="L126" i="60"/>
  <c r="L127" i="60"/>
  <c r="L128" i="60"/>
  <c r="L129" i="60"/>
  <c r="L130" i="60"/>
  <c r="L131" i="60"/>
  <c r="L132" i="60"/>
  <c r="L133" i="60"/>
  <c r="L134" i="60"/>
  <c r="L135" i="60"/>
  <c r="L136" i="60"/>
  <c r="L137" i="60"/>
  <c r="L138" i="60"/>
  <c r="L139" i="60"/>
  <c r="L140" i="60"/>
  <c r="L141" i="60"/>
  <c r="L142" i="60"/>
  <c r="L143" i="60"/>
  <c r="L144" i="60"/>
  <c r="L145" i="60"/>
  <c r="L146" i="60"/>
  <c r="L147" i="60"/>
  <c r="L148" i="60"/>
  <c r="L149" i="60"/>
  <c r="L150" i="60"/>
  <c r="L151" i="60"/>
  <c r="L152" i="60"/>
  <c r="L153" i="60"/>
  <c r="L154" i="60"/>
  <c r="L155" i="60"/>
  <c r="L156" i="60"/>
  <c r="L157" i="60"/>
  <c r="L158" i="60"/>
  <c r="L159" i="60"/>
  <c r="L160" i="60"/>
  <c r="L161" i="60"/>
  <c r="L162" i="60"/>
  <c r="L163" i="60"/>
  <c r="L164" i="60"/>
  <c r="L165" i="60"/>
  <c r="L166" i="60"/>
  <c r="L167" i="60"/>
  <c r="L168" i="60"/>
  <c r="L169" i="60"/>
  <c r="L170" i="60"/>
  <c r="L171" i="60"/>
  <c r="L172" i="60"/>
  <c r="L173" i="60"/>
  <c r="L174" i="60"/>
  <c r="L175" i="60"/>
  <c r="L176" i="60"/>
  <c r="L177" i="60"/>
  <c r="AC401" i="41" l="1"/>
  <c r="Z401" i="41"/>
  <c r="AD401" i="41"/>
  <c r="H1" i="77"/>
  <c r="T1" i="77"/>
  <c r="J1" i="77"/>
  <c r="L1" i="77"/>
  <c r="N1" i="77"/>
  <c r="P1" i="77"/>
  <c r="R1" i="77"/>
  <c r="L104" i="63"/>
  <c r="M104" i="63"/>
  <c r="N104" i="63"/>
  <c r="O104" i="63"/>
  <c r="P104" i="63"/>
  <c r="Q104" i="63"/>
  <c r="R104" i="63"/>
  <c r="S104" i="63"/>
  <c r="T104" i="63"/>
  <c r="U104" i="63"/>
  <c r="V104" i="63"/>
  <c r="W104" i="63"/>
  <c r="X104" i="63"/>
  <c r="Y104" i="63"/>
  <c r="Z104" i="63"/>
  <c r="AA104" i="63"/>
  <c r="AB104" i="63"/>
  <c r="AC104" i="63"/>
  <c r="AD104" i="63"/>
  <c r="AE104" i="63"/>
  <c r="AF104" i="63"/>
  <c r="AG104" i="63"/>
  <c r="AH104" i="63"/>
  <c r="AI104" i="63"/>
  <c r="AJ104" i="63"/>
  <c r="AK104" i="63"/>
  <c r="AL104" i="63"/>
  <c r="AM104" i="63"/>
  <c r="AN104" i="63"/>
  <c r="AO104" i="63"/>
  <c r="AP104" i="63"/>
  <c r="AQ104" i="63"/>
  <c r="AR104" i="63"/>
  <c r="AS104" i="63"/>
  <c r="AT104" i="63"/>
  <c r="AU104" i="63"/>
  <c r="L97" i="63"/>
  <c r="M97" i="63"/>
  <c r="N97" i="63"/>
  <c r="O97" i="63"/>
  <c r="P97" i="63"/>
  <c r="Q97" i="63"/>
  <c r="R97" i="63"/>
  <c r="S97" i="63"/>
  <c r="T97" i="63"/>
  <c r="U97" i="63"/>
  <c r="V97" i="63"/>
  <c r="W97" i="63"/>
  <c r="K97" i="63"/>
  <c r="K104" i="63"/>
  <c r="Y1" i="77" l="1"/>
  <c r="W1" i="77"/>
  <c r="AA1" i="77"/>
  <c r="J101" i="63"/>
  <c r="J102" i="63"/>
  <c r="X93" i="63"/>
  <c r="Y93" i="63"/>
  <c r="Z93" i="63"/>
  <c r="AA93" i="63"/>
  <c r="AB93" i="63"/>
  <c r="AC93" i="63"/>
  <c r="AD93" i="63"/>
  <c r="AE93" i="63"/>
  <c r="AF93" i="63"/>
  <c r="AG93" i="63"/>
  <c r="AH93" i="63"/>
  <c r="AI93" i="63"/>
  <c r="AJ93" i="63"/>
  <c r="AK93" i="63"/>
  <c r="AL93" i="63"/>
  <c r="AM93" i="63"/>
  <c r="AN93" i="63"/>
  <c r="AO93" i="63"/>
  <c r="AP93" i="63"/>
  <c r="AQ93" i="63"/>
  <c r="AR93" i="63"/>
  <c r="AS93" i="63"/>
  <c r="AT93" i="63"/>
  <c r="AU93" i="63"/>
  <c r="X94" i="63"/>
  <c r="Y94" i="63"/>
  <c r="Z94" i="63"/>
  <c r="AA94" i="63"/>
  <c r="AB94" i="63"/>
  <c r="AC94" i="63"/>
  <c r="AD94" i="63"/>
  <c r="AE94" i="63"/>
  <c r="AF94" i="63"/>
  <c r="AG94" i="63"/>
  <c r="AH94" i="63"/>
  <c r="AI94" i="63"/>
  <c r="AJ94" i="63"/>
  <c r="AK94" i="63"/>
  <c r="AL94" i="63"/>
  <c r="AM94" i="63"/>
  <c r="AN94" i="63"/>
  <c r="AO94" i="63"/>
  <c r="AP94" i="63"/>
  <c r="AQ94" i="63"/>
  <c r="AR94" i="63"/>
  <c r="AS94" i="63"/>
  <c r="AT94" i="63"/>
  <c r="AU94" i="63"/>
  <c r="J99" i="63"/>
  <c r="J100" i="63"/>
  <c r="J98" i="63"/>
  <c r="J92" i="63"/>
  <c r="J93" i="63"/>
  <c r="J94" i="63"/>
  <c r="J91" i="63"/>
  <c r="E86" i="63"/>
  <c r="E75" i="63"/>
  <c r="K86" i="63"/>
  <c r="K75" i="63"/>
  <c r="M86" i="63"/>
  <c r="N86" i="63"/>
  <c r="O86" i="63"/>
  <c r="P86" i="63"/>
  <c r="Q86" i="63"/>
  <c r="R86" i="63"/>
  <c r="S86" i="63"/>
  <c r="T86" i="63"/>
  <c r="U86" i="63"/>
  <c r="V86" i="63"/>
  <c r="W86" i="63"/>
  <c r="G86" i="63"/>
  <c r="H86" i="63"/>
  <c r="I86" i="63"/>
  <c r="F86" i="63"/>
  <c r="AV92" i="63"/>
  <c r="AV91" i="63"/>
  <c r="AV80" i="63"/>
  <c r="H75" i="63"/>
  <c r="G75" i="63"/>
  <c r="I75" i="63"/>
  <c r="F75" i="63"/>
  <c r="M75" i="63"/>
  <c r="N75" i="63"/>
  <c r="O75" i="63"/>
  <c r="P75" i="63"/>
  <c r="Q75" i="63"/>
  <c r="R75" i="63"/>
  <c r="S75" i="63"/>
  <c r="T75" i="63"/>
  <c r="U75" i="63"/>
  <c r="V75" i="63"/>
  <c r="W75" i="63"/>
  <c r="L75" i="63"/>
  <c r="AE151" i="74" l="1"/>
  <c r="CI151" i="74" s="1"/>
  <c r="AF151" i="74"/>
  <c r="CJ151" i="74" s="1"/>
  <c r="AG151" i="74"/>
  <c r="AH151" i="74"/>
  <c r="AV151" i="74" s="1"/>
  <c r="AI151" i="74"/>
  <c r="AW151" i="74" s="1"/>
  <c r="AJ151" i="74"/>
  <c r="AK151" i="74"/>
  <c r="AY151" i="74" s="1"/>
  <c r="AL151" i="74"/>
  <c r="AM151" i="74"/>
  <c r="CQ151" i="74" s="1"/>
  <c r="AN151" i="74"/>
  <c r="CR151" i="74" s="1"/>
  <c r="AO151" i="74"/>
  <c r="CS151" i="74" s="1"/>
  <c r="AP151" i="74"/>
  <c r="BD151" i="74" s="1"/>
  <c r="AQ151" i="74"/>
  <c r="BE151" i="74" s="1"/>
  <c r="AR151" i="74"/>
  <c r="AU151" i="74"/>
  <c r="BB151" i="74"/>
  <c r="BC151" i="74"/>
  <c r="CK151" i="74"/>
  <c r="AE150" i="74"/>
  <c r="AF150" i="74"/>
  <c r="AG150" i="74"/>
  <c r="AU150" i="74" s="1"/>
  <c r="AH150" i="74"/>
  <c r="AV150" i="74" s="1"/>
  <c r="AI150" i="74"/>
  <c r="AJ150" i="74"/>
  <c r="AX150" i="74" s="1"/>
  <c r="AK150" i="74"/>
  <c r="AY150" i="74" s="1"/>
  <c r="AL150" i="74"/>
  <c r="AM150" i="74"/>
  <c r="CQ150" i="74" s="1"/>
  <c r="AN150" i="74"/>
  <c r="CR150" i="74" s="1"/>
  <c r="AO150" i="74"/>
  <c r="CS150" i="74" s="1"/>
  <c r="AP150" i="74"/>
  <c r="AQ150" i="74"/>
  <c r="AR150" i="74"/>
  <c r="AS150" i="74"/>
  <c r="BG150" i="74" s="1"/>
  <c r="AT150" i="74"/>
  <c r="BH150" i="74" s="1"/>
  <c r="BD150" i="74"/>
  <c r="BR150" i="74" s="1"/>
  <c r="BF150" i="74"/>
  <c r="BT150" i="74" s="1"/>
  <c r="CI150" i="74"/>
  <c r="CJ150" i="74"/>
  <c r="CT150" i="74"/>
  <c r="CV150" i="74"/>
  <c r="AE149" i="74"/>
  <c r="AF149" i="74"/>
  <c r="AG149" i="74"/>
  <c r="CK149" i="74" s="1"/>
  <c r="AH149" i="74"/>
  <c r="AV149" i="74" s="1"/>
  <c r="AI149" i="74"/>
  <c r="AW149" i="74" s="1"/>
  <c r="AJ149" i="74"/>
  <c r="AX149" i="74" s="1"/>
  <c r="AK149" i="74"/>
  <c r="AY149" i="74" s="1"/>
  <c r="AL149" i="74"/>
  <c r="AM149" i="74"/>
  <c r="AN149" i="74"/>
  <c r="CR149" i="74" s="1"/>
  <c r="AO149" i="74"/>
  <c r="BC149" i="74" s="1"/>
  <c r="AP149" i="74"/>
  <c r="CT149" i="74" s="1"/>
  <c r="AQ149" i="74"/>
  <c r="BE149" i="74" s="1"/>
  <c r="BS149" i="74" s="1"/>
  <c r="AR149" i="74"/>
  <c r="BF149" i="74" s="1"/>
  <c r="BT149" i="74" s="1"/>
  <c r="AS149" i="74"/>
  <c r="BG149" i="74" s="1"/>
  <c r="AT149" i="74"/>
  <c r="BH149" i="74" s="1"/>
  <c r="CI149" i="74"/>
  <c r="CJ149" i="74"/>
  <c r="CL149" i="74"/>
  <c r="CM149" i="74"/>
  <c r="AE148" i="74"/>
  <c r="AF148" i="74"/>
  <c r="AG148" i="74"/>
  <c r="CK148" i="74" s="1"/>
  <c r="AH148" i="74"/>
  <c r="AV148" i="74" s="1"/>
  <c r="AI148" i="74"/>
  <c r="AW148" i="74" s="1"/>
  <c r="AJ148" i="74"/>
  <c r="AX148" i="74" s="1"/>
  <c r="AK148" i="74"/>
  <c r="AL148" i="74"/>
  <c r="AM148" i="74"/>
  <c r="AN148" i="74"/>
  <c r="AO148" i="74"/>
  <c r="AP148" i="74"/>
  <c r="AQ148" i="74"/>
  <c r="AR148" i="74"/>
  <c r="AS148" i="74"/>
  <c r="BG148" i="74" s="1"/>
  <c r="AT148" i="74"/>
  <c r="BH148" i="74" s="1"/>
  <c r="BA148" i="74"/>
  <c r="BO148" i="74" s="1"/>
  <c r="BB148" i="74"/>
  <c r="BP148" i="74" s="1"/>
  <c r="BC148" i="74"/>
  <c r="BQ148" i="74" s="1"/>
  <c r="BD148" i="74"/>
  <c r="BR148" i="74" s="1"/>
  <c r="BE148" i="74"/>
  <c r="BS148" i="74" s="1"/>
  <c r="BF148" i="74"/>
  <c r="BT148" i="74" s="1"/>
  <c r="CI148" i="74"/>
  <c r="CJ148" i="74"/>
  <c r="CQ148" i="74"/>
  <c r="CR148" i="74"/>
  <c r="CS148" i="74"/>
  <c r="CT148" i="74"/>
  <c r="CU148" i="74"/>
  <c r="CV148" i="74"/>
  <c r="AE147" i="74"/>
  <c r="AF147" i="74"/>
  <c r="AG147" i="74"/>
  <c r="CK147" i="74" s="1"/>
  <c r="AH147" i="74"/>
  <c r="AV147" i="74" s="1"/>
  <c r="AI147" i="74"/>
  <c r="AJ147" i="74"/>
  <c r="AX147" i="74" s="1"/>
  <c r="BL147" i="74" s="1"/>
  <c r="AK147" i="74"/>
  <c r="AY147" i="74" s="1"/>
  <c r="BM147" i="74" s="1"/>
  <c r="AL147" i="74"/>
  <c r="AM147" i="74"/>
  <c r="AN147" i="74"/>
  <c r="AO147" i="74"/>
  <c r="AP147" i="74"/>
  <c r="AQ147" i="74"/>
  <c r="AR147" i="74"/>
  <c r="AS147" i="74"/>
  <c r="BG147" i="74" s="1"/>
  <c r="AT147" i="74"/>
  <c r="BH147" i="74" s="1"/>
  <c r="AZ147" i="74"/>
  <c r="BN147" i="74" s="1"/>
  <c r="BA147" i="74"/>
  <c r="BO147" i="74" s="1"/>
  <c r="BB147" i="74"/>
  <c r="BP147" i="74" s="1"/>
  <c r="BC147" i="74"/>
  <c r="BQ147" i="74" s="1"/>
  <c r="BD147" i="74"/>
  <c r="BR147" i="74" s="1"/>
  <c r="BE147" i="74"/>
  <c r="BS147" i="74" s="1"/>
  <c r="BF147" i="74"/>
  <c r="BT147" i="74" s="1"/>
  <c r="CI147" i="74"/>
  <c r="CJ147" i="74"/>
  <c r="CP147" i="74"/>
  <c r="CQ147" i="74"/>
  <c r="CR147" i="74"/>
  <c r="CS147" i="74"/>
  <c r="CT147" i="74"/>
  <c r="CU147" i="74"/>
  <c r="CV147" i="74"/>
  <c r="AE146" i="74"/>
  <c r="CI146" i="74" s="1"/>
  <c r="AF146" i="74"/>
  <c r="CJ146" i="74" s="1"/>
  <c r="AG146" i="74"/>
  <c r="AU146" i="74" s="1"/>
  <c r="AH146" i="74"/>
  <c r="CL146" i="74" s="1"/>
  <c r="AI146" i="74"/>
  <c r="AW146" i="74" s="1"/>
  <c r="AJ146" i="74"/>
  <c r="AX146" i="74" s="1"/>
  <c r="AK146" i="74"/>
  <c r="AY146" i="74" s="1"/>
  <c r="AL146" i="74"/>
  <c r="AM146" i="74"/>
  <c r="CQ146" i="74" s="1"/>
  <c r="AN146" i="74"/>
  <c r="CR146" i="74" s="1"/>
  <c r="AO146" i="74"/>
  <c r="CS146" i="74" s="1"/>
  <c r="AP146" i="74"/>
  <c r="BD146" i="74" s="1"/>
  <c r="AQ146" i="74"/>
  <c r="BE146" i="74" s="1"/>
  <c r="AR146" i="74"/>
  <c r="BF146" i="74" s="1"/>
  <c r="CK146" i="74"/>
  <c r="AE145" i="74"/>
  <c r="CI145" i="74" s="1"/>
  <c r="AF145" i="74"/>
  <c r="CJ145" i="74" s="1"/>
  <c r="AG145" i="74"/>
  <c r="AU145" i="74" s="1"/>
  <c r="AH145" i="74"/>
  <c r="CL145" i="74" s="1"/>
  <c r="AI145" i="74"/>
  <c r="AW145" i="74" s="1"/>
  <c r="AJ145" i="74"/>
  <c r="AX145" i="74" s="1"/>
  <c r="AK145" i="74"/>
  <c r="AY145" i="74" s="1"/>
  <c r="AL145" i="74"/>
  <c r="AZ145" i="74" s="1"/>
  <c r="AM145" i="74"/>
  <c r="CQ145" i="74" s="1"/>
  <c r="AN145" i="74"/>
  <c r="CR145" i="74" s="1"/>
  <c r="AO145" i="74"/>
  <c r="CS145" i="74" s="1"/>
  <c r="AP145" i="74"/>
  <c r="BD145" i="74" s="1"/>
  <c r="AQ145" i="74"/>
  <c r="BE145" i="74" s="1"/>
  <c r="BS145" i="74" s="1"/>
  <c r="AR145" i="74"/>
  <c r="BF145" i="74" s="1"/>
  <c r="CU145" i="74"/>
  <c r="AE144" i="74"/>
  <c r="CI144" i="74" s="1"/>
  <c r="AF144" i="74"/>
  <c r="CJ144" i="74" s="1"/>
  <c r="AG144" i="74"/>
  <c r="CK144" i="74" s="1"/>
  <c r="AH144" i="74"/>
  <c r="AI144" i="74"/>
  <c r="AJ144" i="74"/>
  <c r="AX144" i="74" s="1"/>
  <c r="AK144" i="74"/>
  <c r="AY144" i="74" s="1"/>
  <c r="AL144" i="74"/>
  <c r="AZ144" i="74" s="1"/>
  <c r="AM144" i="74"/>
  <c r="CQ144" i="74" s="1"/>
  <c r="AN144" i="74"/>
  <c r="CR144" i="74" s="1"/>
  <c r="AO144" i="74"/>
  <c r="CS144" i="74" s="1"/>
  <c r="AP144" i="74"/>
  <c r="AQ144" i="74"/>
  <c r="CU144" i="74" s="1"/>
  <c r="AR144" i="74"/>
  <c r="BF144" i="74" s="1"/>
  <c r="AW144" i="74"/>
  <c r="BK144" i="74" s="1"/>
  <c r="BE144" i="74"/>
  <c r="CM144" i="74"/>
  <c r="AE143" i="74"/>
  <c r="CI143" i="74" s="1"/>
  <c r="AF143" i="74"/>
  <c r="CJ143" i="74" s="1"/>
  <c r="AG143" i="74"/>
  <c r="AU143" i="74" s="1"/>
  <c r="AH143" i="74"/>
  <c r="AV143" i="74" s="1"/>
  <c r="AI143" i="74"/>
  <c r="AJ143" i="74"/>
  <c r="AX143" i="74" s="1"/>
  <c r="AK143" i="74"/>
  <c r="AY143" i="74" s="1"/>
  <c r="AL143" i="74"/>
  <c r="AZ143" i="74" s="1"/>
  <c r="AM143" i="74"/>
  <c r="CQ143" i="74" s="1"/>
  <c r="AN143" i="74"/>
  <c r="CR143" i="74" s="1"/>
  <c r="AO143" i="74"/>
  <c r="BC143" i="74" s="1"/>
  <c r="AP143" i="74"/>
  <c r="BD143" i="74" s="1"/>
  <c r="AQ143" i="74"/>
  <c r="AR143" i="74"/>
  <c r="BF143" i="74" s="1"/>
  <c r="CK143" i="74"/>
  <c r="CN143" i="74"/>
  <c r="CS143" i="74"/>
  <c r="AE142" i="74"/>
  <c r="CI142" i="74" s="1"/>
  <c r="AF142" i="74"/>
  <c r="CJ142" i="74" s="1"/>
  <c r="AG142" i="74"/>
  <c r="AH142" i="74"/>
  <c r="AI142" i="74"/>
  <c r="AJ142" i="74"/>
  <c r="AK142" i="74"/>
  <c r="AL142" i="74"/>
  <c r="AZ142" i="74" s="1"/>
  <c r="AM142" i="74"/>
  <c r="CQ142" i="74" s="1"/>
  <c r="AN142" i="74"/>
  <c r="CR142" i="74" s="1"/>
  <c r="AO142" i="74"/>
  <c r="AP142" i="74"/>
  <c r="AQ142" i="74"/>
  <c r="BE142" i="74" s="1"/>
  <c r="BS142" i="74" s="1"/>
  <c r="AR142" i="74"/>
  <c r="BF142" i="74" s="1"/>
  <c r="AU142" i="74"/>
  <c r="BI142" i="74" s="1"/>
  <c r="AV142" i="74"/>
  <c r="BJ142" i="74" s="1"/>
  <c r="AW142" i="74"/>
  <c r="BK142" i="74" s="1"/>
  <c r="AX142" i="74"/>
  <c r="AY142" i="74"/>
  <c r="BM142" i="74" s="1"/>
  <c r="BD142" i="74"/>
  <c r="BR142" i="74" s="1"/>
  <c r="BL142" i="74"/>
  <c r="CK142" i="74"/>
  <c r="CL142" i="74"/>
  <c r="CM142" i="74"/>
  <c r="CN142" i="74"/>
  <c r="CO142" i="74"/>
  <c r="CT142" i="74"/>
  <c r="AE141" i="74"/>
  <c r="CI141" i="74" s="1"/>
  <c r="AF141" i="74"/>
  <c r="AG141" i="74"/>
  <c r="AU141" i="74" s="1"/>
  <c r="AH141" i="74"/>
  <c r="AV141" i="74" s="1"/>
  <c r="AI141" i="74"/>
  <c r="AW141" i="74" s="1"/>
  <c r="AJ141" i="74"/>
  <c r="AX141" i="74" s="1"/>
  <c r="AK141" i="74"/>
  <c r="AY141" i="74" s="1"/>
  <c r="AL141" i="74"/>
  <c r="AZ141" i="74" s="1"/>
  <c r="AM141" i="74"/>
  <c r="CQ141" i="74" s="1"/>
  <c r="AN141" i="74"/>
  <c r="AO141" i="74"/>
  <c r="BC141" i="74" s="1"/>
  <c r="AP141" i="74"/>
  <c r="CT141" i="74" s="1"/>
  <c r="AQ141" i="74"/>
  <c r="BE141" i="74" s="1"/>
  <c r="AR141" i="74"/>
  <c r="BF141" i="74" s="1"/>
  <c r="AE140" i="74"/>
  <c r="CI140" i="74" s="1"/>
  <c r="AF140" i="74"/>
  <c r="CJ140" i="74" s="1"/>
  <c r="AG140" i="74"/>
  <c r="AU140" i="74" s="1"/>
  <c r="BI140" i="74" s="1"/>
  <c r="AH140" i="74"/>
  <c r="AI140" i="74"/>
  <c r="AW140" i="74" s="1"/>
  <c r="BK140" i="74" s="1"/>
  <c r="AJ140" i="74"/>
  <c r="AX140" i="74" s="1"/>
  <c r="AK140" i="74"/>
  <c r="AY140" i="74" s="1"/>
  <c r="AL140" i="74"/>
  <c r="AM140" i="74"/>
  <c r="CQ140" i="74" s="1"/>
  <c r="AN140" i="74"/>
  <c r="CR140" i="74" s="1"/>
  <c r="AO140" i="74"/>
  <c r="CS140" i="74" s="1"/>
  <c r="AP140" i="74"/>
  <c r="CT140" i="74" s="1"/>
  <c r="AQ140" i="74"/>
  <c r="CU140" i="74" s="1"/>
  <c r="AR140" i="74"/>
  <c r="AZ140" i="74"/>
  <c r="BF140" i="74"/>
  <c r="BT140" i="74" s="1"/>
  <c r="CP140" i="74"/>
  <c r="CV140" i="74"/>
  <c r="AE139" i="74"/>
  <c r="CI139" i="74" s="1"/>
  <c r="AF139" i="74"/>
  <c r="CJ139" i="74" s="1"/>
  <c r="AG139" i="74"/>
  <c r="CK139" i="74" s="1"/>
  <c r="AH139" i="74"/>
  <c r="AV139" i="74" s="1"/>
  <c r="AI139" i="74"/>
  <c r="AW139" i="74" s="1"/>
  <c r="AJ139" i="74"/>
  <c r="AX139" i="74" s="1"/>
  <c r="AK139" i="74"/>
  <c r="AY139" i="74" s="1"/>
  <c r="AL139" i="74"/>
  <c r="CP139" i="74" s="1"/>
  <c r="AM139" i="74"/>
  <c r="CQ139" i="74" s="1"/>
  <c r="AN139" i="74"/>
  <c r="AO139" i="74"/>
  <c r="CS139" i="74" s="1"/>
  <c r="AP139" i="74"/>
  <c r="AQ139" i="74"/>
  <c r="AR139" i="74"/>
  <c r="BD139" i="74"/>
  <c r="BR139" i="74" s="1"/>
  <c r="BE139" i="74"/>
  <c r="BS139" i="74" s="1"/>
  <c r="BF139" i="74"/>
  <c r="BT139" i="74" s="1"/>
  <c r="CT139" i="74"/>
  <c r="CU139" i="74"/>
  <c r="CV139" i="74"/>
  <c r="AE138" i="74"/>
  <c r="CI138" i="74" s="1"/>
  <c r="AF138" i="74"/>
  <c r="CJ138" i="74" s="1"/>
  <c r="AG138" i="74"/>
  <c r="AU138" i="74" s="1"/>
  <c r="AH138" i="74"/>
  <c r="AV138" i="74" s="1"/>
  <c r="AI138" i="74"/>
  <c r="AW138" i="74" s="1"/>
  <c r="AJ138" i="74"/>
  <c r="AX138" i="74" s="1"/>
  <c r="AK138" i="74"/>
  <c r="AL138" i="74"/>
  <c r="AZ138" i="74" s="1"/>
  <c r="AM138" i="74"/>
  <c r="CQ138" i="74" s="1"/>
  <c r="AN138" i="74"/>
  <c r="CR138" i="74" s="1"/>
  <c r="AO138" i="74"/>
  <c r="CS138" i="74" s="1"/>
  <c r="AP138" i="74"/>
  <c r="BD138" i="74" s="1"/>
  <c r="BR138" i="74" s="1"/>
  <c r="AQ138" i="74"/>
  <c r="BE138" i="74" s="1"/>
  <c r="AR138" i="74"/>
  <c r="BF138" i="74" s="1"/>
  <c r="AE137" i="74"/>
  <c r="AF137" i="74"/>
  <c r="AG137" i="74"/>
  <c r="AH137" i="74"/>
  <c r="AV137" i="74" s="1"/>
  <c r="AI137" i="74"/>
  <c r="AW137" i="74" s="1"/>
  <c r="AJ137" i="74"/>
  <c r="AX137" i="74" s="1"/>
  <c r="AK137" i="74"/>
  <c r="AY137" i="74" s="1"/>
  <c r="AL137" i="74"/>
  <c r="CP137" i="74" s="1"/>
  <c r="AM137" i="74"/>
  <c r="AN137" i="74"/>
  <c r="AO137" i="74"/>
  <c r="AP137" i="74"/>
  <c r="AQ137" i="74"/>
  <c r="AR137" i="74"/>
  <c r="AS137" i="74"/>
  <c r="BG137" i="74" s="1"/>
  <c r="AT137" i="74"/>
  <c r="BH137" i="74" s="1"/>
  <c r="BA137" i="74"/>
  <c r="BO137" i="74" s="1"/>
  <c r="BB137" i="74"/>
  <c r="BP137" i="74" s="1"/>
  <c r="BC137" i="74"/>
  <c r="BQ137" i="74" s="1"/>
  <c r="BD137" i="74"/>
  <c r="BR137" i="74" s="1"/>
  <c r="BE137" i="74"/>
  <c r="BS137" i="74" s="1"/>
  <c r="BF137" i="74"/>
  <c r="BT137" i="74" s="1"/>
  <c r="CI137" i="74"/>
  <c r="CJ137" i="74"/>
  <c r="CQ137" i="74"/>
  <c r="CR137" i="74"/>
  <c r="CS137" i="74"/>
  <c r="CT137" i="74"/>
  <c r="CU137" i="74"/>
  <c r="CV137" i="74"/>
  <c r="AE136" i="74"/>
  <c r="CI136" i="74" s="1"/>
  <c r="AF136" i="74"/>
  <c r="AG136" i="74"/>
  <c r="CK136" i="74" s="1"/>
  <c r="AH136" i="74"/>
  <c r="AV136" i="74" s="1"/>
  <c r="AI136" i="74"/>
  <c r="AW136" i="74" s="1"/>
  <c r="AJ136" i="74"/>
  <c r="AX136" i="74" s="1"/>
  <c r="AK136" i="74"/>
  <c r="AY136" i="74" s="1"/>
  <c r="AL136" i="74"/>
  <c r="CP136" i="74" s="1"/>
  <c r="AM136" i="74"/>
  <c r="AN136" i="74"/>
  <c r="AO136" i="74"/>
  <c r="CS136" i="74" s="1"/>
  <c r="AP136" i="74"/>
  <c r="CT136" i="74" s="1"/>
  <c r="AQ136" i="74"/>
  <c r="BE136" i="74" s="1"/>
  <c r="AR136" i="74"/>
  <c r="BF136" i="74" s="1"/>
  <c r="BC136" i="74"/>
  <c r="AE135" i="74"/>
  <c r="CI135" i="74" s="1"/>
  <c r="AF135" i="74"/>
  <c r="CJ135" i="74" s="1"/>
  <c r="AG135" i="74"/>
  <c r="CK135" i="74" s="1"/>
  <c r="AH135" i="74"/>
  <c r="AI135" i="74"/>
  <c r="AW135" i="74" s="1"/>
  <c r="AJ135" i="74"/>
  <c r="AX135" i="74" s="1"/>
  <c r="AK135" i="74"/>
  <c r="AL135" i="74"/>
  <c r="AZ135" i="74" s="1"/>
  <c r="AM135" i="74"/>
  <c r="AN135" i="74"/>
  <c r="AO135" i="74"/>
  <c r="CS135" i="74" s="1"/>
  <c r="AP135" i="74"/>
  <c r="CT135" i="74" s="1"/>
  <c r="AQ135" i="74"/>
  <c r="BE135" i="74" s="1"/>
  <c r="AR135" i="74"/>
  <c r="BF135" i="74" s="1"/>
  <c r="AE134" i="74"/>
  <c r="CI134" i="74" s="1"/>
  <c r="AF134" i="74"/>
  <c r="CJ134" i="74" s="1"/>
  <c r="AG134" i="74"/>
  <c r="AU134" i="74" s="1"/>
  <c r="AH134" i="74"/>
  <c r="CL134" i="74" s="1"/>
  <c r="AI134" i="74"/>
  <c r="AW134" i="74" s="1"/>
  <c r="AJ134" i="74"/>
  <c r="AX134" i="74" s="1"/>
  <c r="AK134" i="74"/>
  <c r="AL134" i="74"/>
  <c r="CP134" i="74" s="1"/>
  <c r="AM134" i="74"/>
  <c r="CQ134" i="74" s="1"/>
  <c r="AN134" i="74"/>
  <c r="AO134" i="74"/>
  <c r="CS134" i="74" s="1"/>
  <c r="AP134" i="74"/>
  <c r="CT134" i="74" s="1"/>
  <c r="AQ134" i="74"/>
  <c r="BE134" i="74" s="1"/>
  <c r="AR134" i="74"/>
  <c r="BF134" i="74" s="1"/>
  <c r="CK134" i="74"/>
  <c r="AE133" i="74"/>
  <c r="CI133" i="74" s="1"/>
  <c r="AF133" i="74"/>
  <c r="CJ133" i="74" s="1"/>
  <c r="AG133" i="74"/>
  <c r="AU133" i="74" s="1"/>
  <c r="AH133" i="74"/>
  <c r="AV133" i="74" s="1"/>
  <c r="AI133" i="74"/>
  <c r="AW133" i="74" s="1"/>
  <c r="AJ133" i="74"/>
  <c r="AX133" i="74" s="1"/>
  <c r="AK133" i="74"/>
  <c r="AY133" i="74" s="1"/>
  <c r="AL133" i="74"/>
  <c r="AZ133" i="74" s="1"/>
  <c r="AM133" i="74"/>
  <c r="AN133" i="74"/>
  <c r="AO133" i="74"/>
  <c r="BC133" i="74" s="1"/>
  <c r="AP133" i="74"/>
  <c r="AQ133" i="74"/>
  <c r="BE133" i="74" s="1"/>
  <c r="AR133" i="74"/>
  <c r="BF133" i="74" s="1"/>
  <c r="CV133" i="74"/>
  <c r="AE132" i="74"/>
  <c r="AF132" i="74"/>
  <c r="AG132" i="74"/>
  <c r="AU132" i="74" s="1"/>
  <c r="AH132" i="74"/>
  <c r="AV132" i="74" s="1"/>
  <c r="AI132" i="74"/>
  <c r="AW132" i="74" s="1"/>
  <c r="AJ132" i="74"/>
  <c r="AX132" i="74" s="1"/>
  <c r="AK132" i="74"/>
  <c r="CO132" i="74" s="1"/>
  <c r="AL132" i="74"/>
  <c r="AZ132" i="74" s="1"/>
  <c r="AM132" i="74"/>
  <c r="AN132" i="74"/>
  <c r="AO132" i="74"/>
  <c r="CS132" i="74" s="1"/>
  <c r="AP132" i="74"/>
  <c r="CT132" i="74" s="1"/>
  <c r="AQ132" i="74"/>
  <c r="BE132" i="74" s="1"/>
  <c r="AR132" i="74"/>
  <c r="BF132" i="74" s="1"/>
  <c r="AE131" i="74"/>
  <c r="CI131" i="74" s="1"/>
  <c r="AF131" i="74"/>
  <c r="CJ131" i="74" s="1"/>
  <c r="AG131" i="74"/>
  <c r="AH131" i="74"/>
  <c r="AV131" i="74" s="1"/>
  <c r="AI131" i="74"/>
  <c r="AW131" i="74" s="1"/>
  <c r="AJ131" i="74"/>
  <c r="AX131" i="74" s="1"/>
  <c r="AK131" i="74"/>
  <c r="AY131" i="74" s="1"/>
  <c r="AL131" i="74"/>
  <c r="CP131" i="74" s="1"/>
  <c r="AM131" i="74"/>
  <c r="CQ131" i="74" s="1"/>
  <c r="AN131" i="74"/>
  <c r="BB131" i="74" s="1"/>
  <c r="AO131" i="74"/>
  <c r="BC131" i="74" s="1"/>
  <c r="AP131" i="74"/>
  <c r="BD131" i="74" s="1"/>
  <c r="AQ131" i="74"/>
  <c r="BE131" i="74" s="1"/>
  <c r="AR131" i="74"/>
  <c r="BF131" i="74" s="1"/>
  <c r="CO131" i="74"/>
  <c r="AE130" i="74"/>
  <c r="CI130" i="74" s="1"/>
  <c r="AF130" i="74"/>
  <c r="AT130" i="74" s="1"/>
  <c r="AG130" i="74"/>
  <c r="AU130" i="74" s="1"/>
  <c r="AH130" i="74"/>
  <c r="AV130" i="74" s="1"/>
  <c r="AI130" i="74"/>
  <c r="AW130" i="74" s="1"/>
  <c r="AJ130" i="74"/>
  <c r="AK130" i="74"/>
  <c r="AY130" i="74" s="1"/>
  <c r="AL130" i="74"/>
  <c r="CP130" i="74" s="1"/>
  <c r="AM130" i="74"/>
  <c r="CQ130" i="74" s="1"/>
  <c r="AN130" i="74"/>
  <c r="CR130" i="74" s="1"/>
  <c r="AO130" i="74"/>
  <c r="BC130" i="74" s="1"/>
  <c r="AP130" i="74"/>
  <c r="BD130" i="74" s="1"/>
  <c r="AQ130" i="74"/>
  <c r="BE130" i="74" s="1"/>
  <c r="AR130" i="74"/>
  <c r="BF130" i="74" s="1"/>
  <c r="CO130" i="74"/>
  <c r="AE129" i="74"/>
  <c r="CI129" i="74" s="1"/>
  <c r="AF129" i="74"/>
  <c r="AT129" i="74" s="1"/>
  <c r="AG129" i="74"/>
  <c r="AH129" i="74"/>
  <c r="AI129" i="74"/>
  <c r="AJ129" i="74"/>
  <c r="AK129" i="74"/>
  <c r="AL129" i="74"/>
  <c r="AM129" i="74"/>
  <c r="CQ129" i="74" s="1"/>
  <c r="AN129" i="74"/>
  <c r="BB129" i="74" s="1"/>
  <c r="AO129" i="74"/>
  <c r="BC129" i="74" s="1"/>
  <c r="AP129" i="74"/>
  <c r="AQ129" i="74"/>
  <c r="AR129" i="74"/>
  <c r="AU129" i="74"/>
  <c r="BI129" i="74" s="1"/>
  <c r="AV129" i="74"/>
  <c r="BJ129" i="74" s="1"/>
  <c r="AW129" i="74"/>
  <c r="BK129" i="74" s="1"/>
  <c r="AX129" i="74"/>
  <c r="BL129" i="74" s="1"/>
  <c r="AY129" i="74"/>
  <c r="BM129" i="74" s="1"/>
  <c r="AZ129" i="74"/>
  <c r="BN129" i="74" s="1"/>
  <c r="BD129" i="74"/>
  <c r="BR129" i="74" s="1"/>
  <c r="BE129" i="74"/>
  <c r="BS129" i="74" s="1"/>
  <c r="BF129" i="74"/>
  <c r="BT129" i="74" s="1"/>
  <c r="CK129" i="74"/>
  <c r="CL129" i="74"/>
  <c r="CM129" i="74"/>
  <c r="CN129" i="74"/>
  <c r="CO129" i="74"/>
  <c r="CP129" i="74"/>
  <c r="CT129" i="74"/>
  <c r="CU129" i="74"/>
  <c r="CV129" i="74"/>
  <c r="AE128" i="74"/>
  <c r="CI128" i="74" s="1"/>
  <c r="AF128" i="74"/>
  <c r="CJ128" i="74" s="1"/>
  <c r="AG128" i="74"/>
  <c r="AU128" i="74" s="1"/>
  <c r="AH128" i="74"/>
  <c r="AV128" i="74" s="1"/>
  <c r="AI128" i="74"/>
  <c r="AW128" i="74" s="1"/>
  <c r="AJ128" i="74"/>
  <c r="AX128" i="74" s="1"/>
  <c r="AK128" i="74"/>
  <c r="AL128" i="74"/>
  <c r="CP128" i="74" s="1"/>
  <c r="AM128" i="74"/>
  <c r="CQ128" i="74" s="1"/>
  <c r="AN128" i="74"/>
  <c r="CR128" i="74" s="1"/>
  <c r="AO128" i="74"/>
  <c r="BC128" i="74" s="1"/>
  <c r="AP128" i="74"/>
  <c r="BD128" i="74" s="1"/>
  <c r="AQ128" i="74"/>
  <c r="BE128" i="74" s="1"/>
  <c r="AR128" i="74"/>
  <c r="BF128" i="74" s="1"/>
  <c r="AE127" i="74"/>
  <c r="AF127" i="74"/>
  <c r="AT127" i="74" s="1"/>
  <c r="AG127" i="74"/>
  <c r="AU127" i="74" s="1"/>
  <c r="AH127" i="74"/>
  <c r="AV127" i="74" s="1"/>
  <c r="AI127" i="74"/>
  <c r="AW127" i="74" s="1"/>
  <c r="AJ127" i="74"/>
  <c r="AX127" i="74" s="1"/>
  <c r="AK127" i="74"/>
  <c r="AY127" i="74" s="1"/>
  <c r="AL127" i="74"/>
  <c r="AM127" i="74"/>
  <c r="AN127" i="74"/>
  <c r="CR127" i="74" s="1"/>
  <c r="AO127" i="74"/>
  <c r="BC127" i="74" s="1"/>
  <c r="AP127" i="74"/>
  <c r="BD127" i="74" s="1"/>
  <c r="AQ127" i="74"/>
  <c r="BE127" i="74" s="1"/>
  <c r="AR127" i="74"/>
  <c r="BF127" i="74" s="1"/>
  <c r="CN127" i="74"/>
  <c r="AE126" i="74"/>
  <c r="AF126" i="74"/>
  <c r="AG126" i="74"/>
  <c r="CK126" i="74" s="1"/>
  <c r="AH126" i="74"/>
  <c r="AI126" i="74"/>
  <c r="AJ126" i="74"/>
  <c r="AK126" i="74"/>
  <c r="AY126" i="74" s="1"/>
  <c r="AL126" i="74"/>
  <c r="CP126" i="74" s="1"/>
  <c r="AM126" i="74"/>
  <c r="CQ126" i="74" s="1"/>
  <c r="AN126" i="74"/>
  <c r="BB126" i="74" s="1"/>
  <c r="BP126" i="74" s="1"/>
  <c r="AO126" i="74"/>
  <c r="BC126" i="74" s="1"/>
  <c r="AP126" i="74"/>
  <c r="AQ126" i="74"/>
  <c r="AR126" i="74"/>
  <c r="AS126" i="74"/>
  <c r="BG126" i="74" s="1"/>
  <c r="AT126" i="74"/>
  <c r="BH126" i="74" s="1"/>
  <c r="BA126" i="74"/>
  <c r="BO126" i="74" s="1"/>
  <c r="BD126" i="74"/>
  <c r="BR126" i="74" s="1"/>
  <c r="BE126" i="74"/>
  <c r="BS126" i="74" s="1"/>
  <c r="BF126" i="74"/>
  <c r="BT126" i="74" s="1"/>
  <c r="CI126" i="74"/>
  <c r="CJ126" i="74"/>
  <c r="CT126" i="74"/>
  <c r="CU126" i="74"/>
  <c r="CV126" i="74"/>
  <c r="AE125" i="74"/>
  <c r="CI125" i="74" s="1"/>
  <c r="AF125" i="74"/>
  <c r="CJ125" i="74" s="1"/>
  <c r="AG125" i="74"/>
  <c r="AU125" i="74" s="1"/>
  <c r="AH125" i="74"/>
  <c r="AV125" i="74" s="1"/>
  <c r="AI125" i="74"/>
  <c r="AW125" i="74" s="1"/>
  <c r="AJ125" i="74"/>
  <c r="AK125" i="74"/>
  <c r="AL125" i="74"/>
  <c r="CP125" i="74" s="1"/>
  <c r="AM125" i="74"/>
  <c r="CQ125" i="74" s="1"/>
  <c r="AN125" i="74"/>
  <c r="CR125" i="74" s="1"/>
  <c r="AO125" i="74"/>
  <c r="CS125" i="74" s="1"/>
  <c r="AP125" i="74"/>
  <c r="AQ125" i="74"/>
  <c r="AR125" i="74"/>
  <c r="BC125" i="74"/>
  <c r="BD125" i="74"/>
  <c r="BR125" i="74" s="1"/>
  <c r="BE125" i="74"/>
  <c r="BS125" i="74" s="1"/>
  <c r="CK125" i="74"/>
  <c r="CT125" i="74"/>
  <c r="CU125" i="74"/>
  <c r="AE124" i="74"/>
  <c r="CI124" i="74" s="1"/>
  <c r="AF124" i="74"/>
  <c r="AT124" i="74" s="1"/>
  <c r="AG124" i="74"/>
  <c r="AH124" i="74"/>
  <c r="AI124" i="74"/>
  <c r="AJ124" i="74"/>
  <c r="AK124" i="74"/>
  <c r="AL124" i="74"/>
  <c r="AM124" i="74"/>
  <c r="CQ124" i="74" s="1"/>
  <c r="AN124" i="74"/>
  <c r="BB124" i="74" s="1"/>
  <c r="BP124" i="74" s="1"/>
  <c r="AO124" i="74"/>
  <c r="BC124" i="74" s="1"/>
  <c r="AP124" i="74"/>
  <c r="AQ124" i="74"/>
  <c r="AR124" i="74"/>
  <c r="AU124" i="74"/>
  <c r="BI124" i="74" s="1"/>
  <c r="AV124" i="74"/>
  <c r="BJ124" i="74" s="1"/>
  <c r="AW124" i="74"/>
  <c r="BK124" i="74" s="1"/>
  <c r="AX124" i="74"/>
  <c r="BL124" i="74" s="1"/>
  <c r="AY124" i="74"/>
  <c r="BM124" i="74" s="1"/>
  <c r="AZ124" i="74"/>
  <c r="BN124" i="74" s="1"/>
  <c r="BD124" i="74"/>
  <c r="BR124" i="74" s="1"/>
  <c r="BE124" i="74"/>
  <c r="BS124" i="74" s="1"/>
  <c r="BF124" i="74"/>
  <c r="BT124" i="74" s="1"/>
  <c r="CK124" i="74"/>
  <c r="CL124" i="74"/>
  <c r="CM124" i="74"/>
  <c r="CN124" i="74"/>
  <c r="CO124" i="74"/>
  <c r="CP124" i="74"/>
  <c r="CT124" i="74"/>
  <c r="CU124" i="74"/>
  <c r="CV124" i="74"/>
  <c r="AE123" i="74"/>
  <c r="AF123" i="74"/>
  <c r="AT123" i="74" s="1"/>
  <c r="AG123" i="74"/>
  <c r="AH123" i="74"/>
  <c r="AI123" i="74"/>
  <c r="AJ123" i="74"/>
  <c r="AK123" i="74"/>
  <c r="AL123" i="74"/>
  <c r="AM123" i="74"/>
  <c r="AN123" i="74"/>
  <c r="AO123" i="74"/>
  <c r="AP123" i="74"/>
  <c r="AQ123" i="74"/>
  <c r="AR123" i="74"/>
  <c r="AU123" i="74"/>
  <c r="BI123" i="74" s="1"/>
  <c r="AV123" i="74"/>
  <c r="BJ123" i="74" s="1"/>
  <c r="AW123" i="74"/>
  <c r="BK123" i="74" s="1"/>
  <c r="AX123" i="74"/>
  <c r="BL123" i="74" s="1"/>
  <c r="AY123" i="74"/>
  <c r="BM123" i="74" s="1"/>
  <c r="AZ123" i="74"/>
  <c r="BN123" i="74" s="1"/>
  <c r="BA123" i="74"/>
  <c r="BO123" i="74" s="1"/>
  <c r="BB123" i="74"/>
  <c r="BP123" i="74" s="1"/>
  <c r="BC123" i="74"/>
  <c r="BQ123" i="74" s="1"/>
  <c r="BD123" i="74"/>
  <c r="BR123" i="74" s="1"/>
  <c r="BE123" i="74"/>
  <c r="BS123" i="74" s="1"/>
  <c r="BF123" i="74"/>
  <c r="BT123" i="74" s="1"/>
  <c r="CK123" i="74"/>
  <c r="CL123" i="74"/>
  <c r="CM123" i="74"/>
  <c r="CN123" i="74"/>
  <c r="CO123" i="74"/>
  <c r="CP123" i="74"/>
  <c r="CQ123" i="74"/>
  <c r="CR123" i="74"/>
  <c r="CS123" i="74"/>
  <c r="CT123" i="74"/>
  <c r="CU123" i="74"/>
  <c r="CZ123" i="74" s="1"/>
  <c r="CV123" i="74"/>
  <c r="AE122" i="74"/>
  <c r="CI122" i="74" s="1"/>
  <c r="AF122" i="74"/>
  <c r="AT122" i="74" s="1"/>
  <c r="AG122" i="74"/>
  <c r="AH122" i="74"/>
  <c r="AI122" i="74"/>
  <c r="AJ122" i="74"/>
  <c r="CN122" i="74" s="1"/>
  <c r="AK122" i="74"/>
  <c r="AY122" i="74" s="1"/>
  <c r="AL122" i="74"/>
  <c r="CP122" i="74" s="1"/>
  <c r="AM122" i="74"/>
  <c r="BA122" i="74" s="1"/>
  <c r="AN122" i="74"/>
  <c r="CR122" i="74" s="1"/>
  <c r="AO122" i="74"/>
  <c r="AP122" i="74"/>
  <c r="BD122" i="74" s="1"/>
  <c r="AQ122" i="74"/>
  <c r="AR122" i="74"/>
  <c r="CV122" i="74" s="1"/>
  <c r="BB122" i="74"/>
  <c r="CJ122" i="74"/>
  <c r="AE121" i="74"/>
  <c r="AF121" i="74"/>
  <c r="AG121" i="74"/>
  <c r="CK121" i="74" s="1"/>
  <c r="AH121" i="74"/>
  <c r="AV121" i="74" s="1"/>
  <c r="AI121" i="74"/>
  <c r="AJ121" i="74"/>
  <c r="AK121" i="74"/>
  <c r="AL121" i="74"/>
  <c r="AM121" i="74"/>
  <c r="BA121" i="74" s="1"/>
  <c r="AN121" i="74"/>
  <c r="CR121" i="74" s="1"/>
  <c r="AO121" i="74"/>
  <c r="BC121" i="74" s="1"/>
  <c r="BQ121" i="74" s="1"/>
  <c r="AP121" i="74"/>
  <c r="AQ121" i="74"/>
  <c r="BE121" i="74" s="1"/>
  <c r="AR121" i="74"/>
  <c r="AS121" i="74"/>
  <c r="BG121" i="74" s="1"/>
  <c r="AT121" i="74"/>
  <c r="BH121" i="74" s="1"/>
  <c r="BB121" i="74"/>
  <c r="BD121" i="74"/>
  <c r="BR121" i="74" s="1"/>
  <c r="BF121" i="74"/>
  <c r="BT121" i="74" s="1"/>
  <c r="CI121" i="74"/>
  <c r="CJ121" i="74"/>
  <c r="CT121" i="74"/>
  <c r="CV121" i="74"/>
  <c r="AE120" i="74"/>
  <c r="AS120" i="74" s="1"/>
  <c r="AF120" i="74"/>
  <c r="AT120" i="74" s="1"/>
  <c r="AG120" i="74"/>
  <c r="AH120" i="74"/>
  <c r="AI120" i="74"/>
  <c r="CM120" i="74" s="1"/>
  <c r="AJ120" i="74"/>
  <c r="AK120" i="74"/>
  <c r="CO120" i="74" s="1"/>
  <c r="AL120" i="74"/>
  <c r="AZ120" i="74" s="1"/>
  <c r="AM120" i="74"/>
  <c r="BA120" i="74" s="1"/>
  <c r="BO120" i="74" s="1"/>
  <c r="AN120" i="74"/>
  <c r="BB120" i="74" s="1"/>
  <c r="BP120" i="74" s="1"/>
  <c r="AO120" i="74"/>
  <c r="AP120" i="74"/>
  <c r="AQ120" i="74"/>
  <c r="CU120" i="74" s="1"/>
  <c r="AR120" i="74"/>
  <c r="CV120" i="74" s="1"/>
  <c r="CJ120" i="74"/>
  <c r="CR120" i="74"/>
  <c r="AE119" i="74"/>
  <c r="CI119" i="74" s="1"/>
  <c r="AF119" i="74"/>
  <c r="AT119" i="74" s="1"/>
  <c r="AG119" i="74"/>
  <c r="AU119" i="74" s="1"/>
  <c r="AH119" i="74"/>
  <c r="AI119" i="74"/>
  <c r="AJ119" i="74"/>
  <c r="AK119" i="74"/>
  <c r="AL119" i="74"/>
  <c r="CP119" i="74" s="1"/>
  <c r="AM119" i="74"/>
  <c r="CQ119" i="74" s="1"/>
  <c r="AN119" i="74"/>
  <c r="BB119" i="74" s="1"/>
  <c r="AO119" i="74"/>
  <c r="BC119" i="74" s="1"/>
  <c r="AP119" i="74"/>
  <c r="BD119" i="74" s="1"/>
  <c r="AQ119" i="74"/>
  <c r="BE119" i="74" s="1"/>
  <c r="AR119" i="74"/>
  <c r="CR119" i="74"/>
  <c r="AE118" i="74"/>
  <c r="AS118" i="74" s="1"/>
  <c r="AF118" i="74"/>
  <c r="AT118" i="74" s="1"/>
  <c r="AG118" i="74"/>
  <c r="AU118" i="74" s="1"/>
  <c r="AH118" i="74"/>
  <c r="AV118" i="74" s="1"/>
  <c r="AI118" i="74"/>
  <c r="AW118" i="74" s="1"/>
  <c r="AJ118" i="74"/>
  <c r="AK118" i="74"/>
  <c r="AL118" i="74"/>
  <c r="AM118" i="74"/>
  <c r="CQ118" i="74" s="1"/>
  <c r="AN118" i="74"/>
  <c r="AO118" i="74"/>
  <c r="BC118" i="74" s="1"/>
  <c r="AP118" i="74"/>
  <c r="BD118" i="74" s="1"/>
  <c r="AQ118" i="74"/>
  <c r="CU118" i="74" s="1"/>
  <c r="AR118" i="74"/>
  <c r="BA118" i="74"/>
  <c r="CI118" i="74"/>
  <c r="CJ118" i="74"/>
  <c r="CT118" i="74"/>
  <c r="AE117" i="74"/>
  <c r="AF117" i="74"/>
  <c r="AG117" i="74"/>
  <c r="AU117" i="74" s="1"/>
  <c r="AH117" i="74"/>
  <c r="AV117" i="74" s="1"/>
  <c r="AI117" i="74"/>
  <c r="CM117" i="74" s="1"/>
  <c r="AJ117" i="74"/>
  <c r="AK117" i="74"/>
  <c r="AL117" i="74"/>
  <c r="CP117" i="74" s="1"/>
  <c r="AM117" i="74"/>
  <c r="CQ117" i="74" s="1"/>
  <c r="AN117" i="74"/>
  <c r="BB117" i="74" s="1"/>
  <c r="AO117" i="74"/>
  <c r="BC117" i="74" s="1"/>
  <c r="AP117" i="74"/>
  <c r="BD117" i="74" s="1"/>
  <c r="AQ117" i="74"/>
  <c r="CU117" i="74" s="1"/>
  <c r="AR117" i="74"/>
  <c r="AW117" i="74"/>
  <c r="AZ117" i="74"/>
  <c r="BA117" i="74"/>
  <c r="CL117" i="74"/>
  <c r="CT117" i="74"/>
  <c r="AE116" i="74"/>
  <c r="AF116" i="74"/>
  <c r="AG116" i="74"/>
  <c r="AU116" i="74" s="1"/>
  <c r="AH116" i="74"/>
  <c r="AI116" i="74"/>
  <c r="AJ116" i="74"/>
  <c r="AK116" i="74"/>
  <c r="AL116" i="74"/>
  <c r="AM116" i="74"/>
  <c r="BA116" i="74" s="1"/>
  <c r="AN116" i="74"/>
  <c r="BB116" i="74" s="1"/>
  <c r="AO116" i="74"/>
  <c r="BC116" i="74" s="1"/>
  <c r="AP116" i="74"/>
  <c r="BD116" i="74" s="1"/>
  <c r="AQ116" i="74"/>
  <c r="CU116" i="74" s="1"/>
  <c r="AR116" i="74"/>
  <c r="AS116" i="74"/>
  <c r="BG116" i="74" s="1"/>
  <c r="AT116" i="74"/>
  <c r="BH116" i="74" s="1"/>
  <c r="CI116" i="74"/>
  <c r="CJ116" i="74"/>
  <c r="CT116" i="74"/>
  <c r="AE115" i="74"/>
  <c r="AF115" i="74"/>
  <c r="AG115" i="74"/>
  <c r="AH115" i="74"/>
  <c r="AV115" i="74" s="1"/>
  <c r="AI115" i="74"/>
  <c r="AW115" i="74" s="1"/>
  <c r="BK115" i="74" s="1"/>
  <c r="AJ115" i="74"/>
  <c r="AK115" i="74"/>
  <c r="AL115" i="74"/>
  <c r="CP115" i="74" s="1"/>
  <c r="AM115" i="74"/>
  <c r="AN115" i="74"/>
  <c r="AO115" i="74"/>
  <c r="AP115" i="74"/>
  <c r="AQ115" i="74"/>
  <c r="CU115" i="74" s="1"/>
  <c r="AR115" i="74"/>
  <c r="CV115" i="74" s="1"/>
  <c r="AS115" i="74"/>
  <c r="BG115" i="74" s="1"/>
  <c r="AT115" i="74"/>
  <c r="BH115" i="74" s="1"/>
  <c r="BA115" i="74"/>
  <c r="BO115" i="74" s="1"/>
  <c r="BB115" i="74"/>
  <c r="BP115" i="74" s="1"/>
  <c r="BD115" i="74"/>
  <c r="BR115" i="74" s="1"/>
  <c r="BF115" i="74"/>
  <c r="CI115" i="74"/>
  <c r="CJ115" i="74"/>
  <c r="CQ115" i="74"/>
  <c r="CR115" i="74"/>
  <c r="CT115" i="74"/>
  <c r="AE114" i="74"/>
  <c r="AF114" i="74"/>
  <c r="AG114" i="74"/>
  <c r="AH114" i="74"/>
  <c r="AV114" i="74" s="1"/>
  <c r="AI114" i="74"/>
  <c r="AW114" i="74" s="1"/>
  <c r="AJ114" i="74"/>
  <c r="CN114" i="74" s="1"/>
  <c r="AK114" i="74"/>
  <c r="AL114" i="74"/>
  <c r="AM114" i="74"/>
  <c r="AN114" i="74"/>
  <c r="AO114" i="74"/>
  <c r="AP114" i="74"/>
  <c r="AQ114" i="74"/>
  <c r="AR114" i="74"/>
  <c r="AS114" i="74"/>
  <c r="BG114" i="74" s="1"/>
  <c r="AT114" i="74"/>
  <c r="BH114" i="74" s="1"/>
  <c r="BA114" i="74"/>
  <c r="BO114" i="74" s="1"/>
  <c r="BB114" i="74"/>
  <c r="BP114" i="74" s="1"/>
  <c r="BD114" i="74"/>
  <c r="BR114" i="74" s="1"/>
  <c r="BE114" i="74"/>
  <c r="BS114" i="74" s="1"/>
  <c r="BF114" i="74"/>
  <c r="BT114" i="74" s="1"/>
  <c r="CI114" i="74"/>
  <c r="CJ114" i="74"/>
  <c r="CQ114" i="74"/>
  <c r="CR114" i="74"/>
  <c r="CT114" i="74"/>
  <c r="CU114" i="74"/>
  <c r="CV114" i="74"/>
  <c r="AE113" i="74"/>
  <c r="CI113" i="74" s="1"/>
  <c r="AF113" i="74"/>
  <c r="AG113" i="74"/>
  <c r="AH113" i="74"/>
  <c r="AI113" i="74"/>
  <c r="AW113" i="74" s="1"/>
  <c r="AJ113" i="74"/>
  <c r="AK113" i="74"/>
  <c r="AL113" i="74"/>
  <c r="CP113" i="74" s="1"/>
  <c r="AM113" i="74"/>
  <c r="BA113" i="74" s="1"/>
  <c r="AN113" i="74"/>
  <c r="AO113" i="74"/>
  <c r="AP113" i="74"/>
  <c r="AQ113" i="74"/>
  <c r="AR113" i="74"/>
  <c r="AU113" i="74"/>
  <c r="BI113" i="74" s="1"/>
  <c r="AV113" i="74"/>
  <c r="BJ113" i="74" s="1"/>
  <c r="AX113" i="74"/>
  <c r="BL113" i="74" s="1"/>
  <c r="AY113" i="74"/>
  <c r="BD113" i="74"/>
  <c r="BR113" i="74" s="1"/>
  <c r="BE113" i="74"/>
  <c r="BS113" i="74" s="1"/>
  <c r="BF113" i="74"/>
  <c r="BT113" i="74" s="1"/>
  <c r="BM113" i="74"/>
  <c r="CK113" i="74"/>
  <c r="CL113" i="74"/>
  <c r="CN113" i="74"/>
  <c r="CO113" i="74"/>
  <c r="CQ113" i="74"/>
  <c r="CT113" i="74"/>
  <c r="CU113" i="74"/>
  <c r="CV113" i="74"/>
  <c r="AE112" i="74"/>
  <c r="AF112" i="74"/>
  <c r="AG112" i="74"/>
  <c r="AU112" i="74" s="1"/>
  <c r="AH112" i="74"/>
  <c r="AV112" i="74" s="1"/>
  <c r="AI112" i="74"/>
  <c r="AW112" i="74" s="1"/>
  <c r="AJ112" i="74"/>
  <c r="CN112" i="74" s="1"/>
  <c r="AK112" i="74"/>
  <c r="AL112" i="74"/>
  <c r="AM112" i="74"/>
  <c r="AN112" i="74"/>
  <c r="AO112" i="74"/>
  <c r="AP112" i="74"/>
  <c r="AQ112" i="74"/>
  <c r="AR112" i="74"/>
  <c r="AS112" i="74"/>
  <c r="BG112" i="74" s="1"/>
  <c r="AT112" i="74"/>
  <c r="BH112" i="74" s="1"/>
  <c r="BA112" i="74"/>
  <c r="BO112" i="74" s="1"/>
  <c r="BB112" i="74"/>
  <c r="BP112" i="74" s="1"/>
  <c r="BC112" i="74"/>
  <c r="BQ112" i="74" s="1"/>
  <c r="BD112" i="74"/>
  <c r="BR112" i="74" s="1"/>
  <c r="BE112" i="74"/>
  <c r="BS112" i="74" s="1"/>
  <c r="BF112" i="74"/>
  <c r="BT112" i="74" s="1"/>
  <c r="CI112" i="74"/>
  <c r="CJ112" i="74"/>
  <c r="CL112" i="74"/>
  <c r="CQ112" i="74"/>
  <c r="CR112" i="74"/>
  <c r="CS112" i="74"/>
  <c r="CT112" i="74"/>
  <c r="CU112" i="74"/>
  <c r="CV112" i="74"/>
  <c r="AE111" i="74"/>
  <c r="AF111" i="74"/>
  <c r="AG111" i="74"/>
  <c r="AU111" i="74" s="1"/>
  <c r="AH111" i="74"/>
  <c r="AV111" i="74" s="1"/>
  <c r="AI111" i="74"/>
  <c r="CM111" i="74" s="1"/>
  <c r="AJ111" i="74"/>
  <c r="AX111" i="74" s="1"/>
  <c r="AK111" i="74"/>
  <c r="CO111" i="74" s="1"/>
  <c r="AL111" i="74"/>
  <c r="AM111" i="74"/>
  <c r="AN111" i="74"/>
  <c r="AO111" i="74"/>
  <c r="AP111" i="74"/>
  <c r="AQ111" i="74"/>
  <c r="AR111" i="74"/>
  <c r="AS111" i="74"/>
  <c r="BG111" i="74" s="1"/>
  <c r="AT111" i="74"/>
  <c r="BH111" i="74" s="1"/>
  <c r="BA111" i="74"/>
  <c r="BO111" i="74" s="1"/>
  <c r="BB111" i="74"/>
  <c r="BP111" i="74" s="1"/>
  <c r="BC111" i="74"/>
  <c r="BQ111" i="74" s="1"/>
  <c r="BD111" i="74"/>
  <c r="BR111" i="74" s="1"/>
  <c r="BE111" i="74"/>
  <c r="BS111" i="74" s="1"/>
  <c r="BF111" i="74"/>
  <c r="BT111" i="74" s="1"/>
  <c r="CI111" i="74"/>
  <c r="CJ111" i="74"/>
  <c r="CL111" i="74"/>
  <c r="CQ111" i="74"/>
  <c r="CR111" i="74"/>
  <c r="CS111" i="74"/>
  <c r="CT111" i="74"/>
  <c r="CU111" i="74"/>
  <c r="CV111" i="74"/>
  <c r="AE110" i="74"/>
  <c r="AF110" i="74"/>
  <c r="AG110" i="74"/>
  <c r="AU110" i="74" s="1"/>
  <c r="AH110" i="74"/>
  <c r="AI110" i="74"/>
  <c r="AW110" i="74" s="1"/>
  <c r="AJ110" i="74"/>
  <c r="AX110" i="74" s="1"/>
  <c r="AK110" i="74"/>
  <c r="AY110" i="74" s="1"/>
  <c r="AL110" i="74"/>
  <c r="AM110" i="74"/>
  <c r="AN110" i="74"/>
  <c r="AO110" i="74"/>
  <c r="AP110" i="74"/>
  <c r="AQ110" i="74"/>
  <c r="AR110" i="74"/>
  <c r="AS110" i="74"/>
  <c r="BG110" i="74" s="1"/>
  <c r="AT110" i="74"/>
  <c r="BH110" i="74" s="1"/>
  <c r="BA110" i="74"/>
  <c r="BB110" i="74"/>
  <c r="BP110" i="74" s="1"/>
  <c r="BC110" i="74"/>
  <c r="BQ110" i="74" s="1"/>
  <c r="BD110" i="74"/>
  <c r="BR110" i="74" s="1"/>
  <c r="BE110" i="74"/>
  <c r="BS110" i="74" s="1"/>
  <c r="BF110" i="74"/>
  <c r="BT110" i="74" s="1"/>
  <c r="BO110" i="74"/>
  <c r="CI110" i="74"/>
  <c r="CJ110" i="74"/>
  <c r="CQ110" i="74"/>
  <c r="CR110" i="74"/>
  <c r="CS110" i="74"/>
  <c r="CT110" i="74"/>
  <c r="CU110" i="74"/>
  <c r="CV110" i="74"/>
  <c r="AE109" i="74"/>
  <c r="CI109" i="74" s="1"/>
  <c r="AF109" i="74"/>
  <c r="AG109" i="74"/>
  <c r="AU109" i="74" s="1"/>
  <c r="AH109" i="74"/>
  <c r="AI109" i="74"/>
  <c r="AW109" i="74" s="1"/>
  <c r="AJ109" i="74"/>
  <c r="AK109" i="74"/>
  <c r="AL109" i="74"/>
  <c r="AM109" i="74"/>
  <c r="CQ109" i="74" s="1"/>
  <c r="AN109" i="74"/>
  <c r="AO109" i="74"/>
  <c r="BC109" i="74" s="1"/>
  <c r="AP109" i="74"/>
  <c r="AQ109" i="74"/>
  <c r="BE109" i="74" s="1"/>
  <c r="BS109" i="74" s="1"/>
  <c r="AR109" i="74"/>
  <c r="BF109" i="74" s="1"/>
  <c r="BT109" i="74" s="1"/>
  <c r="BD109" i="74"/>
  <c r="BR109" i="74" s="1"/>
  <c r="CM109" i="74"/>
  <c r="CT109" i="74"/>
  <c r="AE108" i="74"/>
  <c r="AS108" i="74" s="1"/>
  <c r="AF108" i="74"/>
  <c r="AT108" i="74" s="1"/>
  <c r="AG108" i="74"/>
  <c r="AU108" i="74" s="1"/>
  <c r="AH108" i="74"/>
  <c r="AV108" i="74" s="1"/>
  <c r="AI108" i="74"/>
  <c r="AW108" i="74" s="1"/>
  <c r="AJ108" i="74"/>
  <c r="AK108" i="74"/>
  <c r="AL108" i="74"/>
  <c r="AM108" i="74"/>
  <c r="BA108" i="74" s="1"/>
  <c r="AN108" i="74"/>
  <c r="AO108" i="74"/>
  <c r="BC108" i="74" s="1"/>
  <c r="AP108" i="74"/>
  <c r="BD108" i="74" s="1"/>
  <c r="AQ108" i="74"/>
  <c r="BE108" i="74" s="1"/>
  <c r="AR108" i="74"/>
  <c r="CI108" i="74"/>
  <c r="AE107" i="74"/>
  <c r="AF107" i="74"/>
  <c r="CJ107" i="74" s="1"/>
  <c r="AG107" i="74"/>
  <c r="AU107" i="74" s="1"/>
  <c r="AH107" i="74"/>
  <c r="AI107" i="74"/>
  <c r="AW107" i="74" s="1"/>
  <c r="AJ107" i="74"/>
  <c r="AX107" i="74" s="1"/>
  <c r="AK107" i="74"/>
  <c r="AL107" i="74"/>
  <c r="AM107" i="74"/>
  <c r="CQ107" i="74" s="1"/>
  <c r="AN107" i="74"/>
  <c r="AO107" i="74"/>
  <c r="BC107" i="74" s="1"/>
  <c r="AP107" i="74"/>
  <c r="AQ107" i="74"/>
  <c r="CU107" i="74" s="1"/>
  <c r="AR107" i="74"/>
  <c r="BF107" i="74" s="1"/>
  <c r="AE106" i="74"/>
  <c r="AS106" i="74" s="1"/>
  <c r="AF106" i="74"/>
  <c r="CJ106" i="74" s="1"/>
  <c r="AG106" i="74"/>
  <c r="AU106" i="74" s="1"/>
  <c r="BI106" i="74" s="1"/>
  <c r="AH106" i="74"/>
  <c r="AV106" i="74" s="1"/>
  <c r="BJ106" i="74" s="1"/>
  <c r="AI106" i="74"/>
  <c r="AJ106" i="74"/>
  <c r="AX106" i="74" s="1"/>
  <c r="AK106" i="74"/>
  <c r="AL106" i="74"/>
  <c r="AM106" i="74"/>
  <c r="CQ106" i="74" s="1"/>
  <c r="AN106" i="74"/>
  <c r="CR106" i="74" s="1"/>
  <c r="AO106" i="74"/>
  <c r="AP106" i="74"/>
  <c r="BD106" i="74" s="1"/>
  <c r="AQ106" i="74"/>
  <c r="CU106" i="74" s="1"/>
  <c r="AR106" i="74"/>
  <c r="BF106" i="74" s="1"/>
  <c r="AW106" i="74"/>
  <c r="BK106" i="74" s="1"/>
  <c r="BC106" i="74"/>
  <c r="BQ106" i="74" s="1"/>
  <c r="CI106" i="74"/>
  <c r="CL106" i="74"/>
  <c r="CM106" i="74"/>
  <c r="CN106" i="74"/>
  <c r="CS106" i="74"/>
  <c r="AE105" i="74"/>
  <c r="AS105" i="74" s="1"/>
  <c r="AF105" i="74"/>
  <c r="CJ105" i="74" s="1"/>
  <c r="AG105" i="74"/>
  <c r="AH105" i="74"/>
  <c r="AI105" i="74"/>
  <c r="AJ105" i="74"/>
  <c r="AX105" i="74" s="1"/>
  <c r="AK105" i="74"/>
  <c r="AL105" i="74"/>
  <c r="AM105" i="74"/>
  <c r="AN105" i="74"/>
  <c r="CR105" i="74" s="1"/>
  <c r="AO105" i="74"/>
  <c r="AP105" i="74"/>
  <c r="AQ105" i="74"/>
  <c r="CU105" i="74" s="1"/>
  <c r="AR105" i="74"/>
  <c r="BF105" i="74" s="1"/>
  <c r="AU105" i="74"/>
  <c r="BI105" i="74" s="1"/>
  <c r="AV105" i="74"/>
  <c r="BJ105" i="74" s="1"/>
  <c r="AW105" i="74"/>
  <c r="BK105" i="74" s="1"/>
  <c r="BB105" i="74"/>
  <c r="BC105" i="74"/>
  <c r="BQ105" i="74" s="1"/>
  <c r="CI105" i="74"/>
  <c r="CK105" i="74"/>
  <c r="CL105" i="74"/>
  <c r="CM105" i="74"/>
  <c r="CS105" i="74"/>
  <c r="AE104" i="74"/>
  <c r="AF104" i="74"/>
  <c r="AG104" i="74"/>
  <c r="AU104" i="74" s="1"/>
  <c r="AH104" i="74"/>
  <c r="AV104" i="74" s="1"/>
  <c r="AI104" i="74"/>
  <c r="AW104" i="74" s="1"/>
  <c r="AJ104" i="74"/>
  <c r="CN104" i="74" s="1"/>
  <c r="AK104" i="74"/>
  <c r="AL104" i="74"/>
  <c r="AM104" i="74"/>
  <c r="AN104" i="74"/>
  <c r="BB104" i="74" s="1"/>
  <c r="BP104" i="74" s="1"/>
  <c r="AO104" i="74"/>
  <c r="BC104" i="74" s="1"/>
  <c r="AP104" i="74"/>
  <c r="BD104" i="74" s="1"/>
  <c r="AQ104" i="74"/>
  <c r="CU104" i="74" s="1"/>
  <c r="AR104" i="74"/>
  <c r="BF104" i="74" s="1"/>
  <c r="AS104" i="74"/>
  <c r="BG104" i="74" s="1"/>
  <c r="AT104" i="74"/>
  <c r="BH104" i="74" s="1"/>
  <c r="CI104" i="74"/>
  <c r="CJ104" i="74"/>
  <c r="CL104" i="74"/>
  <c r="CT104" i="74"/>
  <c r="AE103" i="74"/>
  <c r="AF103" i="74"/>
  <c r="CJ103" i="74" s="1"/>
  <c r="AG103" i="74"/>
  <c r="AU103" i="74" s="1"/>
  <c r="AH103" i="74"/>
  <c r="AI103" i="74"/>
  <c r="AW103" i="74" s="1"/>
  <c r="AJ103" i="74"/>
  <c r="CN103" i="74" s="1"/>
  <c r="AK103" i="74"/>
  <c r="AL103" i="74"/>
  <c r="AM103" i="74"/>
  <c r="BA103" i="74" s="1"/>
  <c r="AN103" i="74"/>
  <c r="CR103" i="74" s="1"/>
  <c r="AO103" i="74"/>
  <c r="BC103" i="74" s="1"/>
  <c r="AP103" i="74"/>
  <c r="AQ103" i="74"/>
  <c r="CU103" i="74" s="1"/>
  <c r="AR103" i="74"/>
  <c r="CV103" i="74" s="1"/>
  <c r="AE102" i="74"/>
  <c r="AF102" i="74"/>
  <c r="AG102" i="74"/>
  <c r="AU102" i="74" s="1"/>
  <c r="AH102" i="74"/>
  <c r="AV102" i="74" s="1"/>
  <c r="AI102" i="74"/>
  <c r="AW102" i="74" s="1"/>
  <c r="AJ102" i="74"/>
  <c r="AK102" i="74"/>
  <c r="AL102" i="74"/>
  <c r="AM102" i="74"/>
  <c r="AN102" i="74"/>
  <c r="AO102" i="74"/>
  <c r="BC102" i="74" s="1"/>
  <c r="AP102" i="74"/>
  <c r="AQ102" i="74"/>
  <c r="AR102" i="74"/>
  <c r="AS102" i="74"/>
  <c r="BG102" i="74" s="1"/>
  <c r="AT102" i="74"/>
  <c r="BH102" i="74" s="1"/>
  <c r="AX102" i="74"/>
  <c r="BL102" i="74" s="1"/>
  <c r="AY102" i="74"/>
  <c r="BM102" i="74" s="1"/>
  <c r="AZ102" i="74"/>
  <c r="BN102" i="74" s="1"/>
  <c r="BA102" i="74"/>
  <c r="BO102" i="74" s="1"/>
  <c r="BB102" i="74"/>
  <c r="BP102" i="74" s="1"/>
  <c r="BD102" i="74"/>
  <c r="BR102" i="74" s="1"/>
  <c r="BE102" i="74"/>
  <c r="BS102" i="74" s="1"/>
  <c r="BF102" i="74"/>
  <c r="BT102" i="74" s="1"/>
  <c r="CI102" i="74"/>
  <c r="CJ102" i="74"/>
  <c r="CM102" i="74"/>
  <c r="CN102" i="74"/>
  <c r="CO102" i="74"/>
  <c r="CP102" i="74"/>
  <c r="CQ102" i="74"/>
  <c r="CR102" i="74"/>
  <c r="CT102" i="74"/>
  <c r="CU102" i="74"/>
  <c r="CV102" i="74"/>
  <c r="AE101" i="74"/>
  <c r="CI101" i="74" s="1"/>
  <c r="AF101" i="74"/>
  <c r="AG101" i="74"/>
  <c r="AU101" i="74" s="1"/>
  <c r="AH101" i="74"/>
  <c r="AV101" i="74" s="1"/>
  <c r="AI101" i="74"/>
  <c r="CM101" i="74" s="1"/>
  <c r="AJ101" i="74"/>
  <c r="AX101" i="74" s="1"/>
  <c r="AK101" i="74"/>
  <c r="AL101" i="74"/>
  <c r="AM101" i="74"/>
  <c r="AN101" i="74"/>
  <c r="BB101" i="74" s="1"/>
  <c r="AO101" i="74"/>
  <c r="BC101" i="74" s="1"/>
  <c r="AP101" i="74"/>
  <c r="BD101" i="74" s="1"/>
  <c r="AQ101" i="74"/>
  <c r="CU101" i="74" s="1"/>
  <c r="AR101" i="74"/>
  <c r="CV101" i="74" s="1"/>
  <c r="AS101" i="74"/>
  <c r="BG101" i="74" s="1"/>
  <c r="CR101" i="74"/>
  <c r="AE100" i="74"/>
  <c r="AS100" i="74" s="1"/>
  <c r="AF100" i="74"/>
  <c r="AT100" i="74" s="1"/>
  <c r="AG100" i="74"/>
  <c r="AU100" i="74" s="1"/>
  <c r="AH100" i="74"/>
  <c r="AV100" i="74" s="1"/>
  <c r="AI100" i="74"/>
  <c r="AW100" i="74" s="1"/>
  <c r="AJ100" i="74"/>
  <c r="AK100" i="74"/>
  <c r="AL100" i="74"/>
  <c r="AM100" i="74"/>
  <c r="BA100" i="74" s="1"/>
  <c r="AN100" i="74"/>
  <c r="CR100" i="74" s="1"/>
  <c r="AO100" i="74"/>
  <c r="BC100" i="74" s="1"/>
  <c r="AP100" i="74"/>
  <c r="BD100" i="74" s="1"/>
  <c r="AQ100" i="74"/>
  <c r="BE100" i="74" s="1"/>
  <c r="AR100" i="74"/>
  <c r="BF100" i="74" s="1"/>
  <c r="CQ100" i="74"/>
  <c r="AE99" i="74"/>
  <c r="AF99" i="74"/>
  <c r="AG99" i="74"/>
  <c r="AU99" i="74" s="1"/>
  <c r="AH99" i="74"/>
  <c r="AV99" i="74" s="1"/>
  <c r="AI99" i="74"/>
  <c r="AW99" i="74" s="1"/>
  <c r="AJ99" i="74"/>
  <c r="AX99" i="74" s="1"/>
  <c r="AK99" i="74"/>
  <c r="AL99" i="74"/>
  <c r="AM99" i="74"/>
  <c r="CQ99" i="74" s="1"/>
  <c r="AN99" i="74"/>
  <c r="CR99" i="74" s="1"/>
  <c r="AO99" i="74"/>
  <c r="BC99" i="74" s="1"/>
  <c r="AP99" i="74"/>
  <c r="BD99" i="74" s="1"/>
  <c r="AQ99" i="74"/>
  <c r="CU99" i="74" s="1"/>
  <c r="AR99" i="74"/>
  <c r="BF99" i="74" s="1"/>
  <c r="AS99" i="74"/>
  <c r="BG99" i="74" s="1"/>
  <c r="AT99" i="74"/>
  <c r="BH99" i="74" s="1"/>
  <c r="BB99" i="74"/>
  <c r="CI99" i="74"/>
  <c r="CJ99" i="74"/>
  <c r="AE98" i="74"/>
  <c r="AF98" i="74"/>
  <c r="AG98" i="74"/>
  <c r="AU98" i="74" s="1"/>
  <c r="AH98" i="74"/>
  <c r="AV98" i="74" s="1"/>
  <c r="AI98" i="74"/>
  <c r="CM98" i="74" s="1"/>
  <c r="AJ98" i="74"/>
  <c r="CN98" i="74" s="1"/>
  <c r="AK98" i="74"/>
  <c r="AL98" i="74"/>
  <c r="AM98" i="74"/>
  <c r="AN98" i="74"/>
  <c r="AO98" i="74"/>
  <c r="BC98" i="74" s="1"/>
  <c r="BQ98" i="74" s="1"/>
  <c r="AP98" i="74"/>
  <c r="AQ98" i="74"/>
  <c r="AR98" i="74"/>
  <c r="AS98" i="74"/>
  <c r="BG98" i="74" s="1"/>
  <c r="AT98" i="74"/>
  <c r="BH98" i="74" s="1"/>
  <c r="BA98" i="74"/>
  <c r="BO98" i="74" s="1"/>
  <c r="BB98" i="74"/>
  <c r="BP98" i="74" s="1"/>
  <c r="BD98" i="74"/>
  <c r="BR98" i="74" s="1"/>
  <c r="BE98" i="74"/>
  <c r="BS98" i="74" s="1"/>
  <c r="BF98" i="74"/>
  <c r="BT98" i="74" s="1"/>
  <c r="CI98" i="74"/>
  <c r="CJ98" i="74"/>
  <c r="CQ98" i="74"/>
  <c r="CR98" i="74"/>
  <c r="CT98" i="74"/>
  <c r="CU98" i="74"/>
  <c r="CV98" i="74"/>
  <c r="AE97" i="74"/>
  <c r="CI97" i="74" s="1"/>
  <c r="AF97" i="74"/>
  <c r="AG97" i="74"/>
  <c r="AH97" i="74"/>
  <c r="AI97" i="74"/>
  <c r="AW97" i="74" s="1"/>
  <c r="AJ97" i="74"/>
  <c r="AX97" i="74" s="1"/>
  <c r="AK97" i="74"/>
  <c r="AL97" i="74"/>
  <c r="AM97" i="74"/>
  <c r="CQ97" i="74" s="1"/>
  <c r="AN97" i="74"/>
  <c r="AO97" i="74"/>
  <c r="AP97" i="74"/>
  <c r="AQ97" i="74"/>
  <c r="BE97" i="74" s="1"/>
  <c r="AR97" i="74"/>
  <c r="BF97" i="74" s="1"/>
  <c r="AT97" i="74"/>
  <c r="BB97" i="74"/>
  <c r="CJ97" i="74"/>
  <c r="CR97" i="74"/>
  <c r="AE96" i="74"/>
  <c r="CI96" i="74" s="1"/>
  <c r="AF96" i="74"/>
  <c r="AG96" i="74"/>
  <c r="AU96" i="74" s="1"/>
  <c r="AH96" i="74"/>
  <c r="AV96" i="74" s="1"/>
  <c r="AI96" i="74"/>
  <c r="AW96" i="74" s="1"/>
  <c r="AJ96" i="74"/>
  <c r="CN96" i="74" s="1"/>
  <c r="AK96" i="74"/>
  <c r="AL96" i="74"/>
  <c r="AM96" i="74"/>
  <c r="BA96" i="74" s="1"/>
  <c r="AN96" i="74"/>
  <c r="AO96" i="74"/>
  <c r="BC96" i="74" s="1"/>
  <c r="AP96" i="74"/>
  <c r="BD96" i="74" s="1"/>
  <c r="AQ96" i="74"/>
  <c r="BE96" i="74" s="1"/>
  <c r="AR96" i="74"/>
  <c r="BF96" i="74" s="1"/>
  <c r="CM96" i="74"/>
  <c r="AE95" i="74"/>
  <c r="CI95" i="74" s="1"/>
  <c r="AF95" i="74"/>
  <c r="CJ95" i="74" s="1"/>
  <c r="AG95" i="74"/>
  <c r="AH95" i="74"/>
  <c r="AI95" i="74"/>
  <c r="AJ95" i="74"/>
  <c r="AK95" i="74"/>
  <c r="AL95" i="74"/>
  <c r="AM95" i="74"/>
  <c r="AN95" i="74"/>
  <c r="AO95" i="74"/>
  <c r="AP95" i="74"/>
  <c r="AQ95" i="74"/>
  <c r="AR95" i="74"/>
  <c r="AU95" i="74"/>
  <c r="BI95" i="74" s="1"/>
  <c r="AV95" i="74"/>
  <c r="BJ95" i="74" s="1"/>
  <c r="AW95" i="74"/>
  <c r="BK95" i="74" s="1"/>
  <c r="AX95" i="74"/>
  <c r="BL95" i="74" s="1"/>
  <c r="AY95" i="74"/>
  <c r="AZ95" i="74"/>
  <c r="BA95" i="74"/>
  <c r="BB95" i="74"/>
  <c r="BP95" i="74" s="1"/>
  <c r="BC95" i="74"/>
  <c r="BQ95" i="74" s="1"/>
  <c r="BD95" i="74"/>
  <c r="BR95" i="74" s="1"/>
  <c r="BE95" i="74"/>
  <c r="BS95" i="74" s="1"/>
  <c r="BF95" i="74"/>
  <c r="BT95" i="74" s="1"/>
  <c r="BM95" i="74"/>
  <c r="BN95" i="74"/>
  <c r="BO95" i="74"/>
  <c r="CK95" i="74"/>
  <c r="CL95" i="74"/>
  <c r="CM95" i="74"/>
  <c r="CN95" i="74"/>
  <c r="CO95" i="74"/>
  <c r="CP95" i="74"/>
  <c r="CQ95" i="74"/>
  <c r="CR95" i="74"/>
  <c r="CS95" i="74"/>
  <c r="CT95" i="74"/>
  <c r="CU95" i="74"/>
  <c r="CV95" i="74"/>
  <c r="AE94" i="74"/>
  <c r="AF94" i="74"/>
  <c r="AT94" i="74" s="1"/>
  <c r="AG94" i="74"/>
  <c r="AU94" i="74" s="1"/>
  <c r="AH94" i="74"/>
  <c r="AV94" i="74" s="1"/>
  <c r="AI94" i="74"/>
  <c r="AW94" i="74" s="1"/>
  <c r="AJ94" i="74"/>
  <c r="CN94" i="74" s="1"/>
  <c r="AK94" i="74"/>
  <c r="CO94" i="74" s="1"/>
  <c r="AL94" i="74"/>
  <c r="CP94" i="74" s="1"/>
  <c r="AM94" i="74"/>
  <c r="AN94" i="74"/>
  <c r="BB94" i="74" s="1"/>
  <c r="AO94" i="74"/>
  <c r="BC94" i="74" s="1"/>
  <c r="AP94" i="74"/>
  <c r="AQ94" i="74"/>
  <c r="AR94" i="74"/>
  <c r="BD94" i="74"/>
  <c r="BR94" i="74" s="1"/>
  <c r="BE94" i="74"/>
  <c r="BS94" i="74" s="1"/>
  <c r="BF94" i="74"/>
  <c r="BT94" i="74" s="1"/>
  <c r="CT94" i="74"/>
  <c r="CU94" i="74"/>
  <c r="CV94" i="74"/>
  <c r="AE93" i="74"/>
  <c r="AS93" i="74" s="1"/>
  <c r="AF93" i="74"/>
  <c r="CJ93" i="74" s="1"/>
  <c r="AG93" i="74"/>
  <c r="AU93" i="74" s="1"/>
  <c r="AH93" i="74"/>
  <c r="AV93" i="74" s="1"/>
  <c r="AI93" i="74"/>
  <c r="CM93" i="74" s="1"/>
  <c r="AJ93" i="74"/>
  <c r="AX93" i="74" s="1"/>
  <c r="AK93" i="74"/>
  <c r="CO93" i="74" s="1"/>
  <c r="AL93" i="74"/>
  <c r="CP93" i="74" s="1"/>
  <c r="AM93" i="74"/>
  <c r="BA93" i="74" s="1"/>
  <c r="AN93" i="74"/>
  <c r="CR93" i="74" s="1"/>
  <c r="AO93" i="74"/>
  <c r="BC93" i="74" s="1"/>
  <c r="AP93" i="74"/>
  <c r="BD93" i="74" s="1"/>
  <c r="AQ93" i="74"/>
  <c r="BE93" i="74" s="1"/>
  <c r="AR93" i="74"/>
  <c r="BF93" i="74" s="1"/>
  <c r="CT93" i="74"/>
  <c r="AE2" i="74"/>
  <c r="AS2" i="74" s="1"/>
  <c r="AF2" i="74"/>
  <c r="AT2" i="74" s="1"/>
  <c r="AG2" i="74"/>
  <c r="AH2" i="74"/>
  <c r="AI2" i="74"/>
  <c r="AJ2" i="74"/>
  <c r="AK2" i="74"/>
  <c r="AL2" i="74"/>
  <c r="AM2" i="74"/>
  <c r="BA2" i="74" s="1"/>
  <c r="AN2" i="74"/>
  <c r="BB2" i="74" s="1"/>
  <c r="AO2" i="74"/>
  <c r="AP2" i="74"/>
  <c r="AQ2" i="74"/>
  <c r="AR2" i="74"/>
  <c r="AU2" i="74"/>
  <c r="BI2" i="74" s="1"/>
  <c r="AV2" i="74"/>
  <c r="BJ2" i="74" s="1"/>
  <c r="AW2" i="74"/>
  <c r="BK2" i="74" s="1"/>
  <c r="AX2" i="74"/>
  <c r="BL2" i="74" s="1"/>
  <c r="AY2" i="74"/>
  <c r="BM2" i="74" s="1"/>
  <c r="AZ2" i="74"/>
  <c r="BN2" i="74" s="1"/>
  <c r="BD2" i="74"/>
  <c r="BR2" i="74" s="1"/>
  <c r="BE2" i="74"/>
  <c r="BS2" i="74" s="1"/>
  <c r="BF2" i="74"/>
  <c r="BT2" i="74" s="1"/>
  <c r="CJ2" i="74"/>
  <c r="CK2" i="74"/>
  <c r="CL2" i="74"/>
  <c r="CM2" i="74"/>
  <c r="CN2" i="74"/>
  <c r="CO2" i="74"/>
  <c r="CP2" i="74"/>
  <c r="CR2" i="74"/>
  <c r="CT2" i="74"/>
  <c r="CU2" i="74"/>
  <c r="CV2" i="74"/>
  <c r="AE3" i="74"/>
  <c r="AS3" i="74" s="1"/>
  <c r="AF3" i="74"/>
  <c r="AT3" i="74" s="1"/>
  <c r="AG3" i="74"/>
  <c r="AH3" i="74"/>
  <c r="AI3" i="74"/>
  <c r="AJ3" i="74"/>
  <c r="AK3" i="74"/>
  <c r="AL3" i="74"/>
  <c r="AM3" i="74"/>
  <c r="AN3" i="74"/>
  <c r="AO3" i="74"/>
  <c r="AP3" i="74"/>
  <c r="AQ3" i="74"/>
  <c r="AR3" i="74"/>
  <c r="BF3" i="74" s="1"/>
  <c r="AU3" i="74"/>
  <c r="BI3" i="74" s="1"/>
  <c r="AV3" i="74"/>
  <c r="BJ3" i="74" s="1"/>
  <c r="AW3" i="74"/>
  <c r="BK3" i="74" s="1"/>
  <c r="AX3" i="74"/>
  <c r="BL3" i="74" s="1"/>
  <c r="AY3" i="74"/>
  <c r="BM3" i="74" s="1"/>
  <c r="AZ3" i="74"/>
  <c r="BN3" i="74" s="1"/>
  <c r="BA3" i="74"/>
  <c r="BO3" i="74" s="1"/>
  <c r="BB3" i="74"/>
  <c r="BP3" i="74" s="1"/>
  <c r="BC3" i="74"/>
  <c r="BQ3" i="74" s="1"/>
  <c r="BD3" i="74"/>
  <c r="BR3" i="74" s="1"/>
  <c r="BE3" i="74"/>
  <c r="BS3" i="74" s="1"/>
  <c r="CJ3" i="74"/>
  <c r="CK3" i="74"/>
  <c r="CL3" i="74"/>
  <c r="CM3" i="74"/>
  <c r="CN3" i="74"/>
  <c r="CO3" i="74"/>
  <c r="CP3" i="74"/>
  <c r="CQ3" i="74"/>
  <c r="CR3" i="74"/>
  <c r="CS3" i="74"/>
  <c r="CT3" i="74"/>
  <c r="CU3" i="74"/>
  <c r="CV3" i="74"/>
  <c r="AE92" i="74"/>
  <c r="AF92" i="74"/>
  <c r="AG92" i="74"/>
  <c r="AU92" i="74" s="1"/>
  <c r="AH92" i="74"/>
  <c r="AV92" i="74" s="1"/>
  <c r="AI92" i="74"/>
  <c r="CM92" i="74" s="1"/>
  <c r="AJ92" i="74"/>
  <c r="AX92" i="74" s="1"/>
  <c r="AK92" i="74"/>
  <c r="CO92" i="74" s="1"/>
  <c r="AL92" i="74"/>
  <c r="AZ92" i="74" s="1"/>
  <c r="AM92" i="74"/>
  <c r="CQ92" i="74" s="1"/>
  <c r="AN92" i="74"/>
  <c r="AO92" i="74"/>
  <c r="BC92" i="74" s="1"/>
  <c r="BQ92" i="74" s="1"/>
  <c r="AP92" i="74"/>
  <c r="CT92" i="74" s="1"/>
  <c r="AQ92" i="74"/>
  <c r="CU92" i="74" s="1"/>
  <c r="AR92" i="74"/>
  <c r="AS92" i="74"/>
  <c r="BG92" i="74" s="1"/>
  <c r="AT92" i="74"/>
  <c r="BH92" i="74" s="1"/>
  <c r="BA92" i="74"/>
  <c r="BO92" i="74" s="1"/>
  <c r="BF92" i="74"/>
  <c r="BT92" i="74" s="1"/>
  <c r="CI92" i="74"/>
  <c r="CJ92" i="74"/>
  <c r="CL92" i="74"/>
  <c r="CV92" i="74"/>
  <c r="AE91" i="74"/>
  <c r="AF91" i="74"/>
  <c r="AG91" i="74"/>
  <c r="AU91" i="74" s="1"/>
  <c r="AH91" i="74"/>
  <c r="AV91" i="74" s="1"/>
  <c r="AI91" i="74"/>
  <c r="AJ91" i="74"/>
  <c r="AK91" i="74"/>
  <c r="AL91" i="74"/>
  <c r="AZ91" i="74" s="1"/>
  <c r="AM91" i="74"/>
  <c r="CQ91" i="74" s="1"/>
  <c r="AN91" i="74"/>
  <c r="BB91" i="74" s="1"/>
  <c r="AO91" i="74"/>
  <c r="BC91" i="74" s="1"/>
  <c r="AP91" i="74"/>
  <c r="AQ91" i="74"/>
  <c r="BE91" i="74" s="1"/>
  <c r="AR91" i="74"/>
  <c r="AS91" i="74"/>
  <c r="BG91" i="74" s="1"/>
  <c r="AT91" i="74"/>
  <c r="BH91" i="74" s="1"/>
  <c r="BA91" i="74"/>
  <c r="BD91" i="74"/>
  <c r="BR91" i="74" s="1"/>
  <c r="CI91" i="74"/>
  <c r="CJ91" i="74"/>
  <c r="CT91" i="74"/>
  <c r="AE90" i="74"/>
  <c r="AF90" i="74"/>
  <c r="AG90" i="74"/>
  <c r="AH90" i="74"/>
  <c r="AV90" i="74" s="1"/>
  <c r="AI90" i="74"/>
  <c r="AW90" i="74" s="1"/>
  <c r="AJ90" i="74"/>
  <c r="AX90" i="74" s="1"/>
  <c r="AK90" i="74"/>
  <c r="CO90" i="74" s="1"/>
  <c r="AL90" i="74"/>
  <c r="AM90" i="74"/>
  <c r="AN90" i="74"/>
  <c r="AO90" i="74"/>
  <c r="AP90" i="74"/>
  <c r="AQ90" i="74"/>
  <c r="AR90" i="74"/>
  <c r="AS90" i="74"/>
  <c r="BG90" i="74" s="1"/>
  <c r="AT90" i="74"/>
  <c r="BH90" i="74" s="1"/>
  <c r="AZ90" i="74"/>
  <c r="BN90" i="74" s="1"/>
  <c r="BA90" i="74"/>
  <c r="BB90" i="74"/>
  <c r="BP90" i="74" s="1"/>
  <c r="BC90" i="74"/>
  <c r="BQ90" i="74" s="1"/>
  <c r="BD90" i="74"/>
  <c r="BR90" i="74" s="1"/>
  <c r="BE90" i="74"/>
  <c r="BS90" i="74" s="1"/>
  <c r="BF90" i="74"/>
  <c r="BT90" i="74" s="1"/>
  <c r="BO90" i="74"/>
  <c r="CI90" i="74"/>
  <c r="CJ90" i="74"/>
  <c r="CP90" i="74"/>
  <c r="CQ90" i="74"/>
  <c r="CR90" i="74"/>
  <c r="CS90" i="74"/>
  <c r="CT90" i="74"/>
  <c r="CU90" i="74"/>
  <c r="CV90" i="74"/>
  <c r="AE4" i="74"/>
  <c r="AF4" i="74"/>
  <c r="AG4" i="74"/>
  <c r="AU4" i="74" s="1"/>
  <c r="AH4" i="74"/>
  <c r="AV4" i="74" s="1"/>
  <c r="AI4" i="74"/>
  <c r="AW4" i="74" s="1"/>
  <c r="AJ4" i="74"/>
  <c r="AK4" i="74"/>
  <c r="AY4" i="74" s="1"/>
  <c r="AL4" i="74"/>
  <c r="AM4" i="74"/>
  <c r="AN4" i="74"/>
  <c r="AO4" i="74"/>
  <c r="AP4" i="74"/>
  <c r="AQ4" i="74"/>
  <c r="BE4" i="74" s="1"/>
  <c r="AR4" i="74"/>
  <c r="AS4" i="74"/>
  <c r="BG4" i="74" s="1"/>
  <c r="AT4" i="74"/>
  <c r="BH4" i="74" s="1"/>
  <c r="BA4" i="74"/>
  <c r="BO4" i="74" s="1"/>
  <c r="BB4" i="74"/>
  <c r="BP4" i="74" s="1"/>
  <c r="BC4" i="74"/>
  <c r="BQ4" i="74" s="1"/>
  <c r="BD4" i="74"/>
  <c r="BR4" i="74" s="1"/>
  <c r="CI4" i="74"/>
  <c r="CW4" i="74" s="1"/>
  <c r="CJ4" i="74"/>
  <c r="CO4" i="74"/>
  <c r="CQ4" i="74"/>
  <c r="CR4" i="74"/>
  <c r="CS4" i="74"/>
  <c r="CT4" i="74"/>
  <c r="AE89" i="74"/>
  <c r="AF89" i="74"/>
  <c r="AG89" i="74"/>
  <c r="AH89" i="74"/>
  <c r="AI89" i="74"/>
  <c r="AJ89" i="74"/>
  <c r="AK89" i="74"/>
  <c r="AL89" i="74"/>
  <c r="AM89" i="74"/>
  <c r="AN89" i="74"/>
  <c r="AO89" i="74"/>
  <c r="AP89" i="74"/>
  <c r="AQ89" i="74"/>
  <c r="AR89" i="74"/>
  <c r="BF89" i="74" s="1"/>
  <c r="AS89" i="74"/>
  <c r="BG89" i="74" s="1"/>
  <c r="AT89" i="74"/>
  <c r="BH89" i="74" s="1"/>
  <c r="AU89" i="74"/>
  <c r="BI89" i="74" s="1"/>
  <c r="AV89" i="74"/>
  <c r="BJ89" i="74" s="1"/>
  <c r="AW89" i="74"/>
  <c r="AX89" i="74"/>
  <c r="BL89" i="74" s="1"/>
  <c r="AY89" i="74"/>
  <c r="BM89" i="74" s="1"/>
  <c r="AZ89" i="74"/>
  <c r="BN89" i="74" s="1"/>
  <c r="BA89" i="74"/>
  <c r="BO89" i="74" s="1"/>
  <c r="BB89" i="74"/>
  <c r="BP89" i="74" s="1"/>
  <c r="BC89" i="74"/>
  <c r="BQ89" i="74" s="1"/>
  <c r="BD89" i="74"/>
  <c r="BR89" i="74" s="1"/>
  <c r="BE89" i="74"/>
  <c r="BS89" i="74" s="1"/>
  <c r="BK89" i="74"/>
  <c r="CI89" i="74"/>
  <c r="CJ89" i="74"/>
  <c r="CK89" i="74"/>
  <c r="CL89" i="74"/>
  <c r="CM89" i="74"/>
  <c r="CN89" i="74"/>
  <c r="CO89" i="74"/>
  <c r="CP89" i="74"/>
  <c r="CQ89" i="74"/>
  <c r="CR89" i="74"/>
  <c r="CS89" i="74"/>
  <c r="CT89" i="74"/>
  <c r="CU89" i="74"/>
  <c r="AE88" i="74"/>
  <c r="AF88" i="74"/>
  <c r="AG88" i="74"/>
  <c r="AU88" i="74" s="1"/>
  <c r="AH88" i="74"/>
  <c r="AV88" i="74" s="1"/>
  <c r="AI88" i="74"/>
  <c r="AW88" i="74" s="1"/>
  <c r="AJ88" i="74"/>
  <c r="AX88" i="74" s="1"/>
  <c r="AK88" i="74"/>
  <c r="AY88" i="74" s="1"/>
  <c r="AL88" i="74"/>
  <c r="AM88" i="74"/>
  <c r="AN88" i="74"/>
  <c r="AO88" i="74"/>
  <c r="AP88" i="74"/>
  <c r="AQ88" i="74"/>
  <c r="AR88" i="74"/>
  <c r="AS88" i="74"/>
  <c r="BG88" i="74" s="1"/>
  <c r="AT88" i="74"/>
  <c r="BH88" i="74" s="1"/>
  <c r="BA88" i="74"/>
  <c r="BO88" i="74" s="1"/>
  <c r="BB88" i="74"/>
  <c r="BP88" i="74" s="1"/>
  <c r="BC88" i="74"/>
  <c r="BQ88" i="74" s="1"/>
  <c r="BD88" i="74"/>
  <c r="BE88" i="74"/>
  <c r="BS88" i="74" s="1"/>
  <c r="BF88" i="74"/>
  <c r="BT88" i="74" s="1"/>
  <c r="BR88" i="74"/>
  <c r="CI88" i="74"/>
  <c r="CJ88" i="74"/>
  <c r="CL88" i="74"/>
  <c r="CQ88" i="74"/>
  <c r="CR88" i="74"/>
  <c r="CS88" i="74"/>
  <c r="CT88" i="74"/>
  <c r="CU88" i="74"/>
  <c r="CV88" i="74"/>
  <c r="AE87" i="74"/>
  <c r="AF87" i="74"/>
  <c r="AG87" i="74"/>
  <c r="CK87" i="74" s="1"/>
  <c r="AH87" i="74"/>
  <c r="AV87" i="74" s="1"/>
  <c r="AI87" i="74"/>
  <c r="AW87" i="74" s="1"/>
  <c r="AJ87" i="74"/>
  <c r="AX87" i="74" s="1"/>
  <c r="AK87" i="74"/>
  <c r="AY87" i="74" s="1"/>
  <c r="AL87" i="74"/>
  <c r="AM87" i="74"/>
  <c r="AN87" i="74"/>
  <c r="AO87" i="74"/>
  <c r="BC87" i="74" s="1"/>
  <c r="AP87" i="74"/>
  <c r="BD87" i="74" s="1"/>
  <c r="AQ87" i="74"/>
  <c r="BE87" i="74" s="1"/>
  <c r="AR87" i="74"/>
  <c r="BF87" i="74" s="1"/>
  <c r="CM87" i="74"/>
  <c r="AE86" i="74"/>
  <c r="AF86" i="74"/>
  <c r="CJ86" i="74" s="1"/>
  <c r="AG86" i="74"/>
  <c r="AU86" i="74" s="1"/>
  <c r="AH86" i="74"/>
  <c r="AV86" i="74" s="1"/>
  <c r="AI86" i="74"/>
  <c r="AJ86" i="74"/>
  <c r="AX86" i="74" s="1"/>
  <c r="AK86" i="74"/>
  <c r="AY86" i="74" s="1"/>
  <c r="AL86" i="74"/>
  <c r="AM86" i="74"/>
  <c r="AN86" i="74"/>
  <c r="BB86" i="74" s="1"/>
  <c r="AO86" i="74"/>
  <c r="BC86" i="74" s="1"/>
  <c r="AP86" i="74"/>
  <c r="BD86" i="74" s="1"/>
  <c r="AQ86" i="74"/>
  <c r="AR86" i="74"/>
  <c r="BF86" i="74" s="1"/>
  <c r="CO86" i="74"/>
  <c r="AE85" i="74"/>
  <c r="AF85" i="74"/>
  <c r="AT85" i="74" s="1"/>
  <c r="AG85" i="74"/>
  <c r="CK85" i="74" s="1"/>
  <c r="AH85" i="74"/>
  <c r="AV85" i="74" s="1"/>
  <c r="BJ85" i="74" s="1"/>
  <c r="AI85" i="74"/>
  <c r="AJ85" i="74"/>
  <c r="AX85" i="74" s="1"/>
  <c r="AK85" i="74"/>
  <c r="AY85" i="74" s="1"/>
  <c r="AL85" i="74"/>
  <c r="AM85" i="74"/>
  <c r="AN85" i="74"/>
  <c r="BB85" i="74" s="1"/>
  <c r="BP85" i="74" s="1"/>
  <c r="AO85" i="74"/>
  <c r="BC85" i="74" s="1"/>
  <c r="BQ85" i="74" s="1"/>
  <c r="AP85" i="74"/>
  <c r="AQ85" i="74"/>
  <c r="AR85" i="74"/>
  <c r="BF85" i="74" s="1"/>
  <c r="BT85" i="74" s="1"/>
  <c r="BD85" i="74"/>
  <c r="BR85" i="74" s="1"/>
  <c r="BE85" i="74"/>
  <c r="BS85" i="74" s="1"/>
  <c r="CJ85" i="74"/>
  <c r="CR85" i="74"/>
  <c r="CT85" i="74"/>
  <c r="CU85" i="74"/>
  <c r="AE84" i="74"/>
  <c r="AF84" i="74"/>
  <c r="AG84" i="74"/>
  <c r="AH84" i="74"/>
  <c r="AV84" i="74" s="1"/>
  <c r="AI84" i="74"/>
  <c r="AW84" i="74" s="1"/>
  <c r="AJ84" i="74"/>
  <c r="AX84" i="74" s="1"/>
  <c r="AK84" i="74"/>
  <c r="AY84" i="74" s="1"/>
  <c r="AL84" i="74"/>
  <c r="AM84" i="74"/>
  <c r="AN84" i="74"/>
  <c r="AO84" i="74"/>
  <c r="CS84" i="74" s="1"/>
  <c r="AP84" i="74"/>
  <c r="AQ84" i="74"/>
  <c r="BE84" i="74" s="1"/>
  <c r="AR84" i="74"/>
  <c r="AS84" i="74"/>
  <c r="BG84" i="74" s="1"/>
  <c r="AT84" i="74"/>
  <c r="BH84" i="74" s="1"/>
  <c r="BA84" i="74"/>
  <c r="BO84" i="74" s="1"/>
  <c r="BB84" i="74"/>
  <c r="BP84" i="74" s="1"/>
  <c r="BC84" i="74"/>
  <c r="BD84" i="74"/>
  <c r="BR84" i="74" s="1"/>
  <c r="BF84" i="74"/>
  <c r="BT84" i="74" s="1"/>
  <c r="CI84" i="74"/>
  <c r="CJ84" i="74"/>
  <c r="CQ84" i="74"/>
  <c r="CR84" i="74"/>
  <c r="CT84" i="74"/>
  <c r="CV84" i="74"/>
  <c r="AE83" i="74"/>
  <c r="AF83" i="74"/>
  <c r="CJ83" i="74" s="1"/>
  <c r="AG83" i="74"/>
  <c r="AU83" i="74" s="1"/>
  <c r="AH83" i="74"/>
  <c r="AV83" i="74" s="1"/>
  <c r="AI83" i="74"/>
  <c r="AW83" i="74" s="1"/>
  <c r="AJ83" i="74"/>
  <c r="AX83" i="74" s="1"/>
  <c r="AK83" i="74"/>
  <c r="AY83" i="74" s="1"/>
  <c r="AL83" i="74"/>
  <c r="AM83" i="74"/>
  <c r="AN83" i="74"/>
  <c r="CR83" i="74" s="1"/>
  <c r="AO83" i="74"/>
  <c r="CS83" i="74" s="1"/>
  <c r="AP83" i="74"/>
  <c r="BD83" i="74" s="1"/>
  <c r="AQ83" i="74"/>
  <c r="BE83" i="74" s="1"/>
  <c r="BS83" i="74" s="1"/>
  <c r="AR83" i="74"/>
  <c r="BF83" i="74"/>
  <c r="BT83" i="74" s="1"/>
  <c r="CV83" i="74"/>
  <c r="AE82" i="74"/>
  <c r="AF82" i="74"/>
  <c r="AT82" i="74" s="1"/>
  <c r="AG82" i="74"/>
  <c r="CK82" i="74" s="1"/>
  <c r="AH82" i="74"/>
  <c r="AV82" i="74" s="1"/>
  <c r="AI82" i="74"/>
  <c r="AW82" i="74" s="1"/>
  <c r="AJ82" i="74"/>
  <c r="AX82" i="74" s="1"/>
  <c r="AK82" i="74"/>
  <c r="AY82" i="74" s="1"/>
  <c r="AL82" i="74"/>
  <c r="AM82" i="74"/>
  <c r="AN82" i="74"/>
  <c r="AO82" i="74"/>
  <c r="CS82" i="74" s="1"/>
  <c r="AP82" i="74"/>
  <c r="BD82" i="74" s="1"/>
  <c r="AQ82" i="74"/>
  <c r="BE82" i="74" s="1"/>
  <c r="AR82" i="74"/>
  <c r="BF82" i="74" s="1"/>
  <c r="AE81" i="74"/>
  <c r="AF81" i="74"/>
  <c r="AG81" i="74"/>
  <c r="AH81" i="74"/>
  <c r="AI81" i="74"/>
  <c r="AJ81" i="74"/>
  <c r="AK81" i="74"/>
  <c r="AY81" i="74" s="1"/>
  <c r="AL81" i="74"/>
  <c r="AM81" i="74"/>
  <c r="AN81" i="74"/>
  <c r="CR81" i="74" s="1"/>
  <c r="AO81" i="74"/>
  <c r="CS81" i="74" s="1"/>
  <c r="AP81" i="74"/>
  <c r="AQ81" i="74"/>
  <c r="AR81" i="74"/>
  <c r="AS81" i="74"/>
  <c r="BG81" i="74" s="1"/>
  <c r="AT81" i="74"/>
  <c r="BH81" i="74" s="1"/>
  <c r="AZ81" i="74"/>
  <c r="BN81" i="74" s="1"/>
  <c r="BB81" i="74"/>
  <c r="BC81" i="74"/>
  <c r="CI81" i="74"/>
  <c r="CJ81" i="74"/>
  <c r="CP81" i="74"/>
  <c r="AE80" i="74"/>
  <c r="AF80" i="74"/>
  <c r="AT80" i="74" s="1"/>
  <c r="AG80" i="74"/>
  <c r="AU80" i="74" s="1"/>
  <c r="AH80" i="74"/>
  <c r="AV80" i="74" s="1"/>
  <c r="AI80" i="74"/>
  <c r="AJ80" i="74"/>
  <c r="AX80" i="74" s="1"/>
  <c r="AK80" i="74"/>
  <c r="AY80" i="74" s="1"/>
  <c r="AL80" i="74"/>
  <c r="AM80" i="74"/>
  <c r="AN80" i="74"/>
  <c r="AO80" i="74"/>
  <c r="CS80" i="74" s="1"/>
  <c r="AP80" i="74"/>
  <c r="BD80" i="74" s="1"/>
  <c r="AQ80" i="74"/>
  <c r="BE80" i="74" s="1"/>
  <c r="AR80" i="74"/>
  <c r="BF80" i="74" s="1"/>
  <c r="CU80" i="74"/>
  <c r="AE79" i="74"/>
  <c r="AF79" i="74"/>
  <c r="AT79" i="74" s="1"/>
  <c r="AG79" i="74"/>
  <c r="AU79" i="74" s="1"/>
  <c r="AH79" i="74"/>
  <c r="AV79" i="74" s="1"/>
  <c r="AI79" i="74"/>
  <c r="AW79" i="74" s="1"/>
  <c r="AJ79" i="74"/>
  <c r="AX79" i="74" s="1"/>
  <c r="AK79" i="74"/>
  <c r="AY79" i="74" s="1"/>
  <c r="AL79" i="74"/>
  <c r="AM79" i="74"/>
  <c r="AN79" i="74"/>
  <c r="CR79" i="74" s="1"/>
  <c r="AO79" i="74"/>
  <c r="BC79" i="74" s="1"/>
  <c r="AP79" i="74"/>
  <c r="BD79" i="74" s="1"/>
  <c r="AQ79" i="74"/>
  <c r="AR79" i="74"/>
  <c r="BF79" i="74" s="1"/>
  <c r="AE78" i="74"/>
  <c r="AF78" i="74"/>
  <c r="AG78" i="74"/>
  <c r="CK78" i="74" s="1"/>
  <c r="AH78" i="74"/>
  <c r="AV78" i="74" s="1"/>
  <c r="AI78" i="74"/>
  <c r="AW78" i="74" s="1"/>
  <c r="AJ78" i="74"/>
  <c r="AX78" i="74" s="1"/>
  <c r="AK78" i="74"/>
  <c r="AY78" i="74" s="1"/>
  <c r="AL78" i="74"/>
  <c r="AM78" i="74"/>
  <c r="AN78" i="74"/>
  <c r="CR78" i="74" s="1"/>
  <c r="AO78" i="74"/>
  <c r="BC78" i="74" s="1"/>
  <c r="AP78" i="74"/>
  <c r="BD78" i="74" s="1"/>
  <c r="AQ78" i="74"/>
  <c r="BE78" i="74" s="1"/>
  <c r="BS78" i="74" s="1"/>
  <c r="AR78" i="74"/>
  <c r="BF78" i="74" s="1"/>
  <c r="AE77" i="74"/>
  <c r="AF77" i="74"/>
  <c r="AG77" i="74"/>
  <c r="AU77" i="74" s="1"/>
  <c r="AH77" i="74"/>
  <c r="AV77" i="74" s="1"/>
  <c r="AI77" i="74"/>
  <c r="AJ77" i="74"/>
  <c r="AX77" i="74" s="1"/>
  <c r="AK77" i="74"/>
  <c r="AY77" i="74" s="1"/>
  <c r="AL77" i="74"/>
  <c r="AM77" i="74"/>
  <c r="AN77" i="74"/>
  <c r="AO77" i="74"/>
  <c r="AP77" i="74"/>
  <c r="AQ77" i="74"/>
  <c r="AR77" i="74"/>
  <c r="AS77" i="74"/>
  <c r="BG77" i="74" s="1"/>
  <c r="AT77" i="74"/>
  <c r="BH77" i="74" s="1"/>
  <c r="BA77" i="74"/>
  <c r="BO77" i="74" s="1"/>
  <c r="BB77" i="74"/>
  <c r="BP77" i="74" s="1"/>
  <c r="BC77" i="74"/>
  <c r="BQ77" i="74" s="1"/>
  <c r="BD77" i="74"/>
  <c r="BR77" i="74" s="1"/>
  <c r="BE77" i="74"/>
  <c r="BF77" i="74"/>
  <c r="BT77" i="74" s="1"/>
  <c r="BS77" i="74"/>
  <c r="CI77" i="74"/>
  <c r="CJ77" i="74"/>
  <c r="CQ77" i="74"/>
  <c r="CR77" i="74"/>
  <c r="CS77" i="74"/>
  <c r="CT77" i="74"/>
  <c r="CU77" i="74"/>
  <c r="CV77" i="74"/>
  <c r="AE76" i="74"/>
  <c r="CI76" i="74" s="1"/>
  <c r="AF76" i="74"/>
  <c r="AT76" i="74" s="1"/>
  <c r="AG76" i="74"/>
  <c r="AU76" i="74" s="1"/>
  <c r="AH76" i="74"/>
  <c r="AV76" i="74" s="1"/>
  <c r="AI76" i="74"/>
  <c r="AW76" i="74" s="1"/>
  <c r="AJ76" i="74"/>
  <c r="AK76" i="74"/>
  <c r="AL76" i="74"/>
  <c r="AM76" i="74"/>
  <c r="CQ76" i="74" s="1"/>
  <c r="AN76" i="74"/>
  <c r="CR76" i="74" s="1"/>
  <c r="AO76" i="74"/>
  <c r="BC76" i="74" s="1"/>
  <c r="AP76" i="74"/>
  <c r="BD76" i="74" s="1"/>
  <c r="AQ76" i="74"/>
  <c r="BE76" i="74" s="1"/>
  <c r="AR76" i="74"/>
  <c r="BF76" i="74" s="1"/>
  <c r="BB76" i="74"/>
  <c r="CJ76" i="74"/>
  <c r="CV76" i="74"/>
  <c r="AE75" i="74"/>
  <c r="CI75" i="74" s="1"/>
  <c r="AF75" i="74"/>
  <c r="CJ75" i="74" s="1"/>
  <c r="AG75" i="74"/>
  <c r="AU75" i="74" s="1"/>
  <c r="AH75" i="74"/>
  <c r="AV75" i="74" s="1"/>
  <c r="AI75" i="74"/>
  <c r="AW75" i="74" s="1"/>
  <c r="AJ75" i="74"/>
  <c r="AX75" i="74" s="1"/>
  <c r="AK75" i="74"/>
  <c r="AY75" i="74" s="1"/>
  <c r="AL75" i="74"/>
  <c r="CP75" i="74" s="1"/>
  <c r="AM75" i="74"/>
  <c r="CQ75" i="74" s="1"/>
  <c r="AN75" i="74"/>
  <c r="BB75" i="74" s="1"/>
  <c r="AO75" i="74"/>
  <c r="CS75" i="74" s="1"/>
  <c r="AP75" i="74"/>
  <c r="BD75" i="74" s="1"/>
  <c r="AQ75" i="74"/>
  <c r="BE75" i="74" s="1"/>
  <c r="AR75" i="74"/>
  <c r="BF75" i="74" s="1"/>
  <c r="CL75" i="74"/>
  <c r="CR75" i="74"/>
  <c r="AE74" i="74"/>
  <c r="AF74" i="74"/>
  <c r="AG74" i="74"/>
  <c r="AU74" i="74" s="1"/>
  <c r="AH74" i="74"/>
  <c r="AV74" i="74" s="1"/>
  <c r="AI74" i="74"/>
  <c r="AJ74" i="74"/>
  <c r="AX74" i="74" s="1"/>
  <c r="AK74" i="74"/>
  <c r="AY74" i="74" s="1"/>
  <c r="AL74" i="74"/>
  <c r="AM74" i="74"/>
  <c r="CQ74" i="74" s="1"/>
  <c r="AN74" i="74"/>
  <c r="BB74" i="74" s="1"/>
  <c r="AO74" i="74"/>
  <c r="CS74" i="74" s="1"/>
  <c r="AP74" i="74"/>
  <c r="AQ74" i="74"/>
  <c r="BE74" i="74" s="1"/>
  <c r="AR74" i="74"/>
  <c r="AS74" i="74"/>
  <c r="BG74" i="74" s="1"/>
  <c r="AT74" i="74"/>
  <c r="BH74" i="74" s="1"/>
  <c r="AZ74" i="74"/>
  <c r="BN74" i="74" s="1"/>
  <c r="BC74" i="74"/>
  <c r="BD74" i="74"/>
  <c r="BR74" i="74" s="1"/>
  <c r="BF74" i="74"/>
  <c r="BT74" i="74" s="1"/>
  <c r="CI74" i="74"/>
  <c r="CJ74" i="74"/>
  <c r="CP74" i="74"/>
  <c r="CR74" i="74"/>
  <c r="CT74" i="74"/>
  <c r="CV74" i="74"/>
  <c r="AE73" i="74"/>
  <c r="CI73" i="74" s="1"/>
  <c r="AF73" i="74"/>
  <c r="AT73" i="74" s="1"/>
  <c r="BH73" i="74" s="1"/>
  <c r="AG73" i="74"/>
  <c r="AU73" i="74" s="1"/>
  <c r="BI73" i="74" s="1"/>
  <c r="AH73" i="74"/>
  <c r="AV73" i="74" s="1"/>
  <c r="BJ73" i="74" s="1"/>
  <c r="AI73" i="74"/>
  <c r="AW73" i="74" s="1"/>
  <c r="AJ73" i="74"/>
  <c r="AX73" i="74" s="1"/>
  <c r="BL73" i="74" s="1"/>
  <c r="AK73" i="74"/>
  <c r="AL73" i="74"/>
  <c r="CP73" i="74" s="1"/>
  <c r="AM73" i="74"/>
  <c r="AN73" i="74"/>
  <c r="BB73" i="74" s="1"/>
  <c r="BP73" i="74" s="1"/>
  <c r="AO73" i="74"/>
  <c r="CS73" i="74" s="1"/>
  <c r="AP73" i="74"/>
  <c r="BD73" i="74" s="1"/>
  <c r="BR73" i="74" s="1"/>
  <c r="AQ73" i="74"/>
  <c r="BE73" i="74" s="1"/>
  <c r="BS73" i="74" s="1"/>
  <c r="AR73" i="74"/>
  <c r="CV73" i="74" s="1"/>
  <c r="CK73" i="74"/>
  <c r="AE72" i="74"/>
  <c r="AS72" i="74" s="1"/>
  <c r="AF72" i="74"/>
  <c r="AT72" i="74" s="1"/>
  <c r="AG72" i="74"/>
  <c r="CK72" i="74" s="1"/>
  <c r="AH72" i="74"/>
  <c r="AV72" i="74" s="1"/>
  <c r="AI72" i="74"/>
  <c r="AW72" i="74" s="1"/>
  <c r="AJ72" i="74"/>
  <c r="AX72" i="74" s="1"/>
  <c r="AK72" i="74"/>
  <c r="AY72" i="74" s="1"/>
  <c r="AL72" i="74"/>
  <c r="AZ72" i="74" s="1"/>
  <c r="AM72" i="74"/>
  <c r="BA72" i="74" s="1"/>
  <c r="AN72" i="74"/>
  <c r="CR72" i="74" s="1"/>
  <c r="AO72" i="74"/>
  <c r="BC72" i="74" s="1"/>
  <c r="AP72" i="74"/>
  <c r="AQ72" i="74"/>
  <c r="AR72" i="74"/>
  <c r="BD72" i="74"/>
  <c r="BR72" i="74" s="1"/>
  <c r="BE72" i="74"/>
  <c r="BS72" i="74" s="1"/>
  <c r="BF72" i="74"/>
  <c r="BT72" i="74" s="1"/>
  <c r="CO72" i="74"/>
  <c r="CT72" i="74"/>
  <c r="CU72" i="74"/>
  <c r="CV72" i="74"/>
  <c r="AE71" i="74"/>
  <c r="AS71" i="74" s="1"/>
  <c r="BG71" i="74" s="1"/>
  <c r="AF71" i="74"/>
  <c r="AG71" i="74"/>
  <c r="AH71" i="74"/>
  <c r="AI71" i="74"/>
  <c r="CM71" i="74" s="1"/>
  <c r="AJ71" i="74"/>
  <c r="CN71" i="74" s="1"/>
  <c r="AK71" i="74"/>
  <c r="AY71" i="74" s="1"/>
  <c r="AL71" i="74"/>
  <c r="AZ71" i="74" s="1"/>
  <c r="AM71" i="74"/>
  <c r="BA71" i="74" s="1"/>
  <c r="AN71" i="74"/>
  <c r="BB71" i="74" s="1"/>
  <c r="AO71" i="74"/>
  <c r="AP71" i="74"/>
  <c r="AQ71" i="74"/>
  <c r="BE71" i="74" s="1"/>
  <c r="BS71" i="74" s="1"/>
  <c r="AR71" i="74"/>
  <c r="CV71" i="74" s="1"/>
  <c r="CO71" i="74"/>
  <c r="AE70" i="74"/>
  <c r="AS70" i="74" s="1"/>
  <c r="AF70" i="74"/>
  <c r="AT70" i="74" s="1"/>
  <c r="AG70" i="74"/>
  <c r="AH70" i="74"/>
  <c r="AI70" i="74"/>
  <c r="AW70" i="74" s="1"/>
  <c r="AJ70" i="74"/>
  <c r="AK70" i="74"/>
  <c r="AY70" i="74" s="1"/>
  <c r="AL70" i="74"/>
  <c r="AZ70" i="74" s="1"/>
  <c r="AM70" i="74"/>
  <c r="BA70" i="74" s="1"/>
  <c r="AN70" i="74"/>
  <c r="BB70" i="74" s="1"/>
  <c r="AO70" i="74"/>
  <c r="AP70" i="74"/>
  <c r="AQ70" i="74"/>
  <c r="BE70" i="74" s="1"/>
  <c r="AR70" i="74"/>
  <c r="AE69" i="74"/>
  <c r="AS69" i="74" s="1"/>
  <c r="AF69" i="74"/>
  <c r="AT69" i="74" s="1"/>
  <c r="AG69" i="74"/>
  <c r="AH69" i="74"/>
  <c r="AI69" i="74"/>
  <c r="CM69" i="74" s="1"/>
  <c r="AJ69" i="74"/>
  <c r="CN69" i="74" s="1"/>
  <c r="AK69" i="74"/>
  <c r="AY69" i="74" s="1"/>
  <c r="AL69" i="74"/>
  <c r="AZ69" i="74" s="1"/>
  <c r="AM69" i="74"/>
  <c r="BA69" i="74" s="1"/>
  <c r="AN69" i="74"/>
  <c r="BB69" i="74" s="1"/>
  <c r="AO69" i="74"/>
  <c r="AP69" i="74"/>
  <c r="AQ69" i="74"/>
  <c r="BE69" i="74" s="1"/>
  <c r="AR69" i="74"/>
  <c r="CV69" i="74" s="1"/>
  <c r="AW69" i="74"/>
  <c r="CU69" i="74"/>
  <c r="AE68" i="74"/>
  <c r="AS68" i="74" s="1"/>
  <c r="AF68" i="74"/>
  <c r="AT68" i="74" s="1"/>
  <c r="AG68" i="74"/>
  <c r="AH68" i="74"/>
  <c r="AI68" i="74"/>
  <c r="CM68" i="74" s="1"/>
  <c r="AJ68" i="74"/>
  <c r="AX68" i="74" s="1"/>
  <c r="AK68" i="74"/>
  <c r="AY68" i="74" s="1"/>
  <c r="AL68" i="74"/>
  <c r="AM68" i="74"/>
  <c r="BA68" i="74" s="1"/>
  <c r="AN68" i="74"/>
  <c r="BB68" i="74" s="1"/>
  <c r="AO68" i="74"/>
  <c r="AP68" i="74"/>
  <c r="AQ68" i="74"/>
  <c r="BE68" i="74" s="1"/>
  <c r="AR68" i="74"/>
  <c r="BF68" i="74" s="1"/>
  <c r="AE67" i="74"/>
  <c r="AF67" i="74"/>
  <c r="AT67" i="74" s="1"/>
  <c r="AG67" i="74"/>
  <c r="AH67" i="74"/>
  <c r="AI67" i="74"/>
  <c r="AW67" i="74" s="1"/>
  <c r="AJ67" i="74"/>
  <c r="AX67" i="74" s="1"/>
  <c r="AK67" i="74"/>
  <c r="CO67" i="74" s="1"/>
  <c r="AL67" i="74"/>
  <c r="AZ67" i="74" s="1"/>
  <c r="AM67" i="74"/>
  <c r="BA67" i="74" s="1"/>
  <c r="AN67" i="74"/>
  <c r="BB67" i="74" s="1"/>
  <c r="AO67" i="74"/>
  <c r="AP67" i="74"/>
  <c r="AQ67" i="74"/>
  <c r="CU67" i="74" s="1"/>
  <c r="AR67" i="74"/>
  <c r="BF67" i="74" s="1"/>
  <c r="AY67" i="74"/>
  <c r="CJ67" i="74"/>
  <c r="CR67" i="74"/>
  <c r="AE66" i="74"/>
  <c r="AF66" i="74"/>
  <c r="AG66" i="74"/>
  <c r="AH66" i="74"/>
  <c r="AI66" i="74"/>
  <c r="AJ66" i="74"/>
  <c r="AK66" i="74"/>
  <c r="AL66" i="74"/>
  <c r="AM66" i="74"/>
  <c r="AN66" i="74"/>
  <c r="BB66" i="74" s="1"/>
  <c r="BP66" i="74" s="1"/>
  <c r="AO66" i="74"/>
  <c r="AP66" i="74"/>
  <c r="AQ66" i="74"/>
  <c r="AR66" i="74"/>
  <c r="AS66" i="74"/>
  <c r="BG66" i="74" s="1"/>
  <c r="AT66" i="74"/>
  <c r="BH66" i="74" s="1"/>
  <c r="AU66" i="74"/>
  <c r="BI66" i="74" s="1"/>
  <c r="AV66" i="74"/>
  <c r="BJ66" i="74" s="1"/>
  <c r="AW66" i="74"/>
  <c r="BK66" i="74" s="1"/>
  <c r="AX66" i="74"/>
  <c r="BL66" i="74" s="1"/>
  <c r="AY66" i="74"/>
  <c r="BM66" i="74" s="1"/>
  <c r="AZ66" i="74"/>
  <c r="BN66" i="74" s="1"/>
  <c r="BD66" i="74"/>
  <c r="BR66" i="74" s="1"/>
  <c r="BE66" i="74"/>
  <c r="BS66" i="74" s="1"/>
  <c r="BF66" i="74"/>
  <c r="BT66" i="74" s="1"/>
  <c r="CI66" i="74"/>
  <c r="CJ66" i="74"/>
  <c r="CK66" i="74"/>
  <c r="CL66" i="74"/>
  <c r="CM66" i="74"/>
  <c r="CN66" i="74"/>
  <c r="CO66" i="74"/>
  <c r="CP66" i="74"/>
  <c r="CT66" i="74"/>
  <c r="CU66" i="74"/>
  <c r="CV66" i="74"/>
  <c r="AE65" i="74"/>
  <c r="AS65" i="74" s="1"/>
  <c r="AF65" i="74"/>
  <c r="AT65" i="74" s="1"/>
  <c r="AG65" i="74"/>
  <c r="AH65" i="74"/>
  <c r="AI65" i="74"/>
  <c r="CM65" i="74" s="1"/>
  <c r="AJ65" i="74"/>
  <c r="CN65" i="74" s="1"/>
  <c r="AK65" i="74"/>
  <c r="AY65" i="74" s="1"/>
  <c r="AL65" i="74"/>
  <c r="AZ65" i="74" s="1"/>
  <c r="AM65" i="74"/>
  <c r="BA65" i="74" s="1"/>
  <c r="AN65" i="74"/>
  <c r="BB65" i="74" s="1"/>
  <c r="AO65" i="74"/>
  <c r="AP65" i="74"/>
  <c r="AQ65" i="74"/>
  <c r="CU65" i="74" s="1"/>
  <c r="AR65" i="74"/>
  <c r="BF65" i="74" s="1"/>
  <c r="CO65" i="74"/>
  <c r="CV65" i="74"/>
  <c r="AE64" i="74"/>
  <c r="AF64" i="74"/>
  <c r="AG64" i="74"/>
  <c r="AH64" i="74"/>
  <c r="AI64" i="74"/>
  <c r="AW64" i="74" s="1"/>
  <c r="AJ64" i="74"/>
  <c r="AX64" i="74" s="1"/>
  <c r="AK64" i="74"/>
  <c r="CO64" i="74" s="1"/>
  <c r="AL64" i="74"/>
  <c r="AM64" i="74"/>
  <c r="AN64" i="74"/>
  <c r="AO64" i="74"/>
  <c r="AP64" i="74"/>
  <c r="AQ64" i="74"/>
  <c r="AR64" i="74"/>
  <c r="AS64" i="74"/>
  <c r="BG64" i="74" s="1"/>
  <c r="AT64" i="74"/>
  <c r="BH64" i="74" s="1"/>
  <c r="BA64" i="74"/>
  <c r="BO64" i="74" s="1"/>
  <c r="BB64" i="74"/>
  <c r="BP64" i="74" s="1"/>
  <c r="BC64" i="74"/>
  <c r="BQ64" i="74" s="1"/>
  <c r="BD64" i="74"/>
  <c r="BR64" i="74" s="1"/>
  <c r="BE64" i="74"/>
  <c r="BS64" i="74" s="1"/>
  <c r="BF64" i="74"/>
  <c r="BT64" i="74" s="1"/>
  <c r="CI64" i="74"/>
  <c r="CJ64" i="74"/>
  <c r="CN64" i="74"/>
  <c r="CQ64" i="74"/>
  <c r="CR64" i="74"/>
  <c r="CS64" i="74"/>
  <c r="CT64" i="74"/>
  <c r="CU64" i="74"/>
  <c r="CV64" i="74"/>
  <c r="AE63" i="74"/>
  <c r="AF63" i="74"/>
  <c r="AG63" i="74"/>
  <c r="AH63" i="74"/>
  <c r="AI63" i="74"/>
  <c r="AW63" i="74" s="1"/>
  <c r="AJ63" i="74"/>
  <c r="AX63" i="74" s="1"/>
  <c r="AK63" i="74"/>
  <c r="AL63" i="74"/>
  <c r="AZ63" i="74" s="1"/>
  <c r="AM63" i="74"/>
  <c r="AN63" i="74"/>
  <c r="AO63" i="74"/>
  <c r="AP63" i="74"/>
  <c r="AQ63" i="74"/>
  <c r="AR63" i="74"/>
  <c r="AS63" i="74"/>
  <c r="BG63" i="74" s="1"/>
  <c r="AT63" i="74"/>
  <c r="BH63" i="74" s="1"/>
  <c r="BA63" i="74"/>
  <c r="BO63" i="74" s="1"/>
  <c r="BB63" i="74"/>
  <c r="BP63" i="74" s="1"/>
  <c r="BC63" i="74"/>
  <c r="BQ63" i="74" s="1"/>
  <c r="BD63" i="74"/>
  <c r="BR63" i="74" s="1"/>
  <c r="BE63" i="74"/>
  <c r="BS63" i="74" s="1"/>
  <c r="BF63" i="74"/>
  <c r="BT63" i="74" s="1"/>
  <c r="CI63" i="74"/>
  <c r="CJ63" i="74"/>
  <c r="CQ63" i="74"/>
  <c r="CR63" i="74"/>
  <c r="CS63" i="74"/>
  <c r="CT63" i="74"/>
  <c r="CU63" i="74"/>
  <c r="CV63" i="74"/>
  <c r="AE62" i="74"/>
  <c r="AS62" i="74" s="1"/>
  <c r="AF62" i="74"/>
  <c r="AG62" i="74"/>
  <c r="AH62" i="74"/>
  <c r="AI62" i="74"/>
  <c r="CM62" i="74" s="1"/>
  <c r="AJ62" i="74"/>
  <c r="CN62" i="74" s="1"/>
  <c r="AK62" i="74"/>
  <c r="CO62" i="74" s="1"/>
  <c r="AL62" i="74"/>
  <c r="AZ62" i="74" s="1"/>
  <c r="AM62" i="74"/>
  <c r="BA62" i="74" s="1"/>
  <c r="AN62" i="74"/>
  <c r="BB62" i="74" s="1"/>
  <c r="AO62" i="74"/>
  <c r="AP62" i="74"/>
  <c r="AQ62" i="74"/>
  <c r="BE62" i="74" s="1"/>
  <c r="AR62" i="74"/>
  <c r="BF62" i="74" s="1"/>
  <c r="AW62" i="74"/>
  <c r="CQ62" i="74"/>
  <c r="AE61" i="74"/>
  <c r="AS61" i="74" s="1"/>
  <c r="AF61" i="74"/>
  <c r="AT61" i="74" s="1"/>
  <c r="AG61" i="74"/>
  <c r="AH61" i="74"/>
  <c r="AI61" i="74"/>
  <c r="CM61" i="74" s="1"/>
  <c r="AJ61" i="74"/>
  <c r="AK61" i="74"/>
  <c r="AY61" i="74" s="1"/>
  <c r="AL61" i="74"/>
  <c r="AM61" i="74"/>
  <c r="BA61" i="74" s="1"/>
  <c r="AN61" i="74"/>
  <c r="BB61" i="74" s="1"/>
  <c r="AO61" i="74"/>
  <c r="AP61" i="74"/>
  <c r="AQ61" i="74"/>
  <c r="CU61" i="74" s="1"/>
  <c r="AR61" i="74"/>
  <c r="CI61" i="74"/>
  <c r="AE60" i="74"/>
  <c r="AS60" i="74" s="1"/>
  <c r="AF60" i="74"/>
  <c r="AT60" i="74" s="1"/>
  <c r="AG60" i="74"/>
  <c r="AH60" i="74"/>
  <c r="AI60" i="74"/>
  <c r="CM60" i="74" s="1"/>
  <c r="AJ60" i="74"/>
  <c r="CN60" i="74" s="1"/>
  <c r="AK60" i="74"/>
  <c r="CO60" i="74" s="1"/>
  <c r="AL60" i="74"/>
  <c r="AZ60" i="74" s="1"/>
  <c r="AM60" i="74"/>
  <c r="AN60" i="74"/>
  <c r="BB60" i="74" s="1"/>
  <c r="AO60" i="74"/>
  <c r="AP60" i="74"/>
  <c r="AQ60" i="74"/>
  <c r="CU60" i="74" s="1"/>
  <c r="AR60" i="74"/>
  <c r="BF60" i="74" s="1"/>
  <c r="CV60" i="74"/>
  <c r="AE59" i="74"/>
  <c r="AS59" i="74" s="1"/>
  <c r="AF59" i="74"/>
  <c r="AT59" i="74" s="1"/>
  <c r="AG59" i="74"/>
  <c r="AH59" i="74"/>
  <c r="AI59" i="74"/>
  <c r="CM59" i="74" s="1"/>
  <c r="AJ59" i="74"/>
  <c r="AK59" i="74"/>
  <c r="AY59" i="74" s="1"/>
  <c r="AL59" i="74"/>
  <c r="AZ59" i="74" s="1"/>
  <c r="AM59" i="74"/>
  <c r="AN59" i="74"/>
  <c r="BB59" i="74" s="1"/>
  <c r="AO59" i="74"/>
  <c r="AP59" i="74"/>
  <c r="AQ59" i="74"/>
  <c r="CU59" i="74" s="1"/>
  <c r="AR59" i="74"/>
  <c r="BF59" i="74" s="1"/>
  <c r="AX59" i="74"/>
  <c r="CN59" i="74"/>
  <c r="AE58" i="74"/>
  <c r="AS58" i="74" s="1"/>
  <c r="AF58" i="74"/>
  <c r="AT58" i="74" s="1"/>
  <c r="AG58" i="74"/>
  <c r="AH58" i="74"/>
  <c r="AI58" i="74"/>
  <c r="AJ58" i="74"/>
  <c r="AX58" i="74" s="1"/>
  <c r="AK58" i="74"/>
  <c r="CO58" i="74" s="1"/>
  <c r="AL58" i="74"/>
  <c r="AZ58" i="74" s="1"/>
  <c r="BN58" i="74" s="1"/>
  <c r="AM58" i="74"/>
  <c r="BA58" i="74" s="1"/>
  <c r="AN58" i="74"/>
  <c r="BB58" i="74" s="1"/>
  <c r="AO58" i="74"/>
  <c r="AP58" i="74"/>
  <c r="AQ58" i="74"/>
  <c r="AR58" i="74"/>
  <c r="CV58" i="74" s="1"/>
  <c r="CI58" i="74"/>
  <c r="CJ58" i="74"/>
  <c r="CN58" i="74"/>
  <c r="AE57" i="74"/>
  <c r="AF57" i="74"/>
  <c r="AT57" i="74" s="1"/>
  <c r="AG57" i="74"/>
  <c r="AH57" i="74"/>
  <c r="AI57" i="74"/>
  <c r="CM57" i="74" s="1"/>
  <c r="AJ57" i="74"/>
  <c r="AX57" i="74" s="1"/>
  <c r="AK57" i="74"/>
  <c r="AY57" i="74" s="1"/>
  <c r="AL57" i="74"/>
  <c r="AZ57" i="74" s="1"/>
  <c r="AM57" i="74"/>
  <c r="BA57" i="74" s="1"/>
  <c r="AN57" i="74"/>
  <c r="BB57" i="74" s="1"/>
  <c r="AO57" i="74"/>
  <c r="AP57" i="74"/>
  <c r="AQ57" i="74"/>
  <c r="AR57" i="74"/>
  <c r="CV57" i="74" s="1"/>
  <c r="AE56" i="74"/>
  <c r="AF56" i="74"/>
  <c r="AG56" i="74"/>
  <c r="AH56" i="74"/>
  <c r="CL56" i="74" s="1"/>
  <c r="AI56" i="74"/>
  <c r="CM56" i="74" s="1"/>
  <c r="AJ56" i="74"/>
  <c r="AK56" i="74"/>
  <c r="CO56" i="74" s="1"/>
  <c r="AL56" i="74"/>
  <c r="AM56" i="74"/>
  <c r="AN56" i="74"/>
  <c r="AO56" i="74"/>
  <c r="AP56" i="74"/>
  <c r="AQ56" i="74"/>
  <c r="AR56" i="74"/>
  <c r="AS56" i="74"/>
  <c r="BG56" i="74" s="1"/>
  <c r="AT56" i="74"/>
  <c r="BH56" i="74" s="1"/>
  <c r="AZ56" i="74"/>
  <c r="BN56" i="74" s="1"/>
  <c r="BA56" i="74"/>
  <c r="BO56" i="74" s="1"/>
  <c r="BB56" i="74"/>
  <c r="BP56" i="74" s="1"/>
  <c r="BC56" i="74"/>
  <c r="BQ56" i="74" s="1"/>
  <c r="BD56" i="74"/>
  <c r="BR56" i="74" s="1"/>
  <c r="BE56" i="74"/>
  <c r="BS56" i="74" s="1"/>
  <c r="BF56" i="74"/>
  <c r="BT56" i="74" s="1"/>
  <c r="CI56" i="74"/>
  <c r="CJ56" i="74"/>
  <c r="CP56" i="74"/>
  <c r="CQ56" i="74"/>
  <c r="CR56" i="74"/>
  <c r="CS56" i="74"/>
  <c r="CT56" i="74"/>
  <c r="CU56" i="74"/>
  <c r="CV56" i="74"/>
  <c r="AE55" i="74"/>
  <c r="AF55" i="74"/>
  <c r="AG55" i="74"/>
  <c r="AH55" i="74"/>
  <c r="CL55" i="74" s="1"/>
  <c r="AI55" i="74"/>
  <c r="CM55" i="74" s="1"/>
  <c r="AJ55" i="74"/>
  <c r="AK55" i="74"/>
  <c r="AY55" i="74" s="1"/>
  <c r="AL55" i="74"/>
  <c r="AZ55" i="74" s="1"/>
  <c r="AM55" i="74"/>
  <c r="AN55" i="74"/>
  <c r="AO55" i="74"/>
  <c r="AP55" i="74"/>
  <c r="AQ55" i="74"/>
  <c r="AR55" i="74"/>
  <c r="AS55" i="74"/>
  <c r="BG55" i="74" s="1"/>
  <c r="AT55" i="74"/>
  <c r="BH55" i="74" s="1"/>
  <c r="BA55" i="74"/>
  <c r="BO55" i="74" s="1"/>
  <c r="BB55" i="74"/>
  <c r="BP55" i="74" s="1"/>
  <c r="BC55" i="74"/>
  <c r="BQ55" i="74" s="1"/>
  <c r="BD55" i="74"/>
  <c r="BE55" i="74"/>
  <c r="BS55" i="74" s="1"/>
  <c r="BF55" i="74"/>
  <c r="BT55" i="74" s="1"/>
  <c r="BR55" i="74"/>
  <c r="CI55" i="74"/>
  <c r="CJ55" i="74"/>
  <c r="CQ55" i="74"/>
  <c r="CR55" i="74"/>
  <c r="CS55" i="74"/>
  <c r="CT55" i="74"/>
  <c r="CU55" i="74"/>
  <c r="CV55" i="74"/>
  <c r="AE54" i="74"/>
  <c r="AF54" i="74"/>
  <c r="AG54" i="74"/>
  <c r="CK54" i="74" s="1"/>
  <c r="AH54" i="74"/>
  <c r="CL54" i="74" s="1"/>
  <c r="AI54" i="74"/>
  <c r="CM54" i="74" s="1"/>
  <c r="AJ54" i="74"/>
  <c r="CN54" i="74" s="1"/>
  <c r="AK54" i="74"/>
  <c r="AL54" i="74"/>
  <c r="AZ54" i="74" s="1"/>
  <c r="AM54" i="74"/>
  <c r="AN54" i="74"/>
  <c r="AO54" i="74"/>
  <c r="AP54" i="74"/>
  <c r="AQ54" i="74"/>
  <c r="AR54" i="74"/>
  <c r="AS54" i="74"/>
  <c r="BG54" i="74" s="1"/>
  <c r="AT54" i="74"/>
  <c r="BH54" i="74" s="1"/>
  <c r="BA54" i="74"/>
  <c r="BO54" i="74" s="1"/>
  <c r="BB54" i="74"/>
  <c r="BP54" i="74" s="1"/>
  <c r="BC54" i="74"/>
  <c r="BQ54" i="74" s="1"/>
  <c r="BD54" i="74"/>
  <c r="BR54" i="74" s="1"/>
  <c r="BE54" i="74"/>
  <c r="BS54" i="74" s="1"/>
  <c r="BF54" i="74"/>
  <c r="BT54" i="74" s="1"/>
  <c r="CI54" i="74"/>
  <c r="CJ54" i="74"/>
  <c r="CQ54" i="74"/>
  <c r="CR54" i="74"/>
  <c r="CS54" i="74"/>
  <c r="CT54" i="74"/>
  <c r="CU54" i="74"/>
  <c r="CV54" i="74"/>
  <c r="AE53" i="74"/>
  <c r="AS53" i="74" s="1"/>
  <c r="AF53" i="74"/>
  <c r="AT53" i="74" s="1"/>
  <c r="AG53" i="74"/>
  <c r="CK53" i="74" s="1"/>
  <c r="AH53" i="74"/>
  <c r="CL53" i="74" s="1"/>
  <c r="AI53" i="74"/>
  <c r="CM53" i="74" s="1"/>
  <c r="AJ53" i="74"/>
  <c r="AK53" i="74"/>
  <c r="AY53" i="74" s="1"/>
  <c r="AL53" i="74"/>
  <c r="AZ53" i="74" s="1"/>
  <c r="AM53" i="74"/>
  <c r="BA53" i="74" s="1"/>
  <c r="AN53" i="74"/>
  <c r="BB53" i="74" s="1"/>
  <c r="AO53" i="74"/>
  <c r="CS53" i="74" s="1"/>
  <c r="AP53" i="74"/>
  <c r="CT53" i="74" s="1"/>
  <c r="AQ53" i="74"/>
  <c r="CU53" i="74" s="1"/>
  <c r="AR53" i="74"/>
  <c r="CV53" i="74" s="1"/>
  <c r="AE52" i="74"/>
  <c r="AF52" i="74"/>
  <c r="AG52" i="74"/>
  <c r="CK52" i="74" s="1"/>
  <c r="AH52" i="74"/>
  <c r="CL52" i="74" s="1"/>
  <c r="AI52" i="74"/>
  <c r="CM52" i="74" s="1"/>
  <c r="AJ52" i="74"/>
  <c r="AX52" i="74" s="1"/>
  <c r="AK52" i="74"/>
  <c r="AY52" i="74" s="1"/>
  <c r="AL52" i="74"/>
  <c r="AZ52" i="74" s="1"/>
  <c r="BN52" i="74" s="1"/>
  <c r="AM52" i="74"/>
  <c r="AN52" i="74"/>
  <c r="AO52" i="74"/>
  <c r="CS52" i="74" s="1"/>
  <c r="AP52" i="74"/>
  <c r="CT52" i="74" s="1"/>
  <c r="AQ52" i="74"/>
  <c r="CU52" i="74" s="1"/>
  <c r="AR52" i="74"/>
  <c r="AS52" i="74"/>
  <c r="BG52" i="74" s="1"/>
  <c r="AT52" i="74"/>
  <c r="BH52" i="74" s="1"/>
  <c r="BA52" i="74"/>
  <c r="BO52" i="74" s="1"/>
  <c r="BB52" i="74"/>
  <c r="BP52" i="74" s="1"/>
  <c r="BF52" i="74"/>
  <c r="BT52" i="74" s="1"/>
  <c r="CI52" i="74"/>
  <c r="CJ52" i="74"/>
  <c r="CO52" i="74"/>
  <c r="CP52" i="74"/>
  <c r="CQ52" i="74"/>
  <c r="CR52" i="74"/>
  <c r="CV52" i="74"/>
  <c r="AE51" i="74"/>
  <c r="AF51" i="74"/>
  <c r="AG51" i="74"/>
  <c r="CK51" i="74" s="1"/>
  <c r="AH51" i="74"/>
  <c r="AI51" i="74"/>
  <c r="CM51" i="74" s="1"/>
  <c r="AJ51" i="74"/>
  <c r="CN51" i="74" s="1"/>
  <c r="AK51" i="74"/>
  <c r="AY51" i="74" s="1"/>
  <c r="AL51" i="74"/>
  <c r="AZ51" i="74" s="1"/>
  <c r="AM51" i="74"/>
  <c r="AN51" i="74"/>
  <c r="CR51" i="74" s="1"/>
  <c r="AO51" i="74"/>
  <c r="AP51" i="74"/>
  <c r="CT51" i="74" s="1"/>
  <c r="AQ51" i="74"/>
  <c r="CU51" i="74" s="1"/>
  <c r="AR51" i="74"/>
  <c r="AS51" i="74"/>
  <c r="BG51" i="74" s="1"/>
  <c r="AT51" i="74"/>
  <c r="BH51" i="74" s="1"/>
  <c r="AW51" i="74"/>
  <c r="BF51" i="74"/>
  <c r="BT51" i="74" s="1"/>
  <c r="CI51" i="74"/>
  <c r="CJ51" i="74"/>
  <c r="CV51" i="74"/>
  <c r="AE50" i="74"/>
  <c r="AF50" i="74"/>
  <c r="AG50" i="74"/>
  <c r="AU50" i="74" s="1"/>
  <c r="AH50" i="74"/>
  <c r="CL50" i="74" s="1"/>
  <c r="AI50" i="74"/>
  <c r="CM50" i="74" s="1"/>
  <c r="AJ50" i="74"/>
  <c r="AX50" i="74" s="1"/>
  <c r="AK50" i="74"/>
  <c r="AY50" i="74" s="1"/>
  <c r="AL50" i="74"/>
  <c r="AZ50" i="74" s="1"/>
  <c r="AM50" i="74"/>
  <c r="AN50" i="74"/>
  <c r="AO50" i="74"/>
  <c r="BC50" i="74" s="1"/>
  <c r="BQ50" i="74" s="1"/>
  <c r="AP50" i="74"/>
  <c r="AQ50" i="74"/>
  <c r="AR50" i="74"/>
  <c r="AS50" i="74"/>
  <c r="BG50" i="74" s="1"/>
  <c r="AT50" i="74"/>
  <c r="BH50" i="74" s="1"/>
  <c r="BA50" i="74"/>
  <c r="BO50" i="74" s="1"/>
  <c r="BB50" i="74"/>
  <c r="BP50" i="74" s="1"/>
  <c r="BD50" i="74"/>
  <c r="BR50" i="74" s="1"/>
  <c r="BE50" i="74"/>
  <c r="BS50" i="74" s="1"/>
  <c r="BF50" i="74"/>
  <c r="BT50" i="74" s="1"/>
  <c r="CI50" i="74"/>
  <c r="CJ50" i="74"/>
  <c r="CQ50" i="74"/>
  <c r="CR50" i="74"/>
  <c r="CT50" i="74"/>
  <c r="CU50" i="74"/>
  <c r="CV50" i="74"/>
  <c r="AE49" i="74"/>
  <c r="AF49" i="74"/>
  <c r="AG49" i="74"/>
  <c r="AU49" i="74" s="1"/>
  <c r="AH49" i="74"/>
  <c r="CL49" i="74" s="1"/>
  <c r="AI49" i="74"/>
  <c r="CM49" i="74" s="1"/>
  <c r="AJ49" i="74"/>
  <c r="AX49" i="74" s="1"/>
  <c r="AK49" i="74"/>
  <c r="AY49" i="74" s="1"/>
  <c r="AL49" i="74"/>
  <c r="AM49" i="74"/>
  <c r="AN49" i="74"/>
  <c r="CR49" i="74" s="1"/>
  <c r="AO49" i="74"/>
  <c r="CS49" i="74" s="1"/>
  <c r="AP49" i="74"/>
  <c r="BD49" i="74" s="1"/>
  <c r="AQ49" i="74"/>
  <c r="BE49" i="74" s="1"/>
  <c r="AR49" i="74"/>
  <c r="BF49" i="74" s="1"/>
  <c r="AS49" i="74"/>
  <c r="BG49" i="74" s="1"/>
  <c r="AT49" i="74"/>
  <c r="BH49" i="74" s="1"/>
  <c r="CI49" i="74"/>
  <c r="CJ49" i="74"/>
  <c r="CK49" i="74"/>
  <c r="AE48" i="74"/>
  <c r="CI48" i="74" s="1"/>
  <c r="AF48" i="74"/>
  <c r="AG48" i="74"/>
  <c r="AU48" i="74" s="1"/>
  <c r="AH48" i="74"/>
  <c r="AV48" i="74" s="1"/>
  <c r="AI48" i="74"/>
  <c r="AW48" i="74" s="1"/>
  <c r="AJ48" i="74"/>
  <c r="CN48" i="74" s="1"/>
  <c r="AK48" i="74"/>
  <c r="CO48" i="74" s="1"/>
  <c r="AL48" i="74"/>
  <c r="AZ48" i="74" s="1"/>
  <c r="AM48" i="74"/>
  <c r="BA48" i="74" s="1"/>
  <c r="AN48" i="74"/>
  <c r="BB48" i="74" s="1"/>
  <c r="AO48" i="74"/>
  <c r="BC48" i="74" s="1"/>
  <c r="AP48" i="74"/>
  <c r="BD48" i="74" s="1"/>
  <c r="AQ48" i="74"/>
  <c r="BE48" i="74" s="1"/>
  <c r="AR48" i="74"/>
  <c r="CV48" i="74" s="1"/>
  <c r="CP48" i="74"/>
  <c r="AE47" i="74"/>
  <c r="AS47" i="74" s="1"/>
  <c r="AF47" i="74"/>
  <c r="AG47" i="74"/>
  <c r="AU47" i="74" s="1"/>
  <c r="AH47" i="74"/>
  <c r="AV47" i="74" s="1"/>
  <c r="AI47" i="74"/>
  <c r="CM47" i="74" s="1"/>
  <c r="AJ47" i="74"/>
  <c r="CN47" i="74" s="1"/>
  <c r="AK47" i="74"/>
  <c r="CO47" i="74" s="1"/>
  <c r="AL47" i="74"/>
  <c r="CP47" i="74" s="1"/>
  <c r="AM47" i="74"/>
  <c r="CQ47" i="74" s="1"/>
  <c r="AN47" i="74"/>
  <c r="BB47" i="74" s="1"/>
  <c r="AO47" i="74"/>
  <c r="BC47" i="74" s="1"/>
  <c r="AP47" i="74"/>
  <c r="BD47" i="74" s="1"/>
  <c r="AQ47" i="74"/>
  <c r="BE47" i="74" s="1"/>
  <c r="AR47" i="74"/>
  <c r="CV47" i="74" s="1"/>
  <c r="BA47" i="74"/>
  <c r="CT47" i="74"/>
  <c r="AE46" i="74"/>
  <c r="AS46" i="74" s="1"/>
  <c r="AF46" i="74"/>
  <c r="AT46" i="74" s="1"/>
  <c r="AG46" i="74"/>
  <c r="AU46" i="74" s="1"/>
  <c r="AH46" i="74"/>
  <c r="AV46" i="74" s="1"/>
  <c r="AI46" i="74"/>
  <c r="AW46" i="74" s="1"/>
  <c r="AJ46" i="74"/>
  <c r="CN46" i="74" s="1"/>
  <c r="AK46" i="74"/>
  <c r="CO46" i="74" s="1"/>
  <c r="AL46" i="74"/>
  <c r="AZ46" i="74" s="1"/>
  <c r="AM46" i="74"/>
  <c r="CQ46" i="74" s="1"/>
  <c r="AN46" i="74"/>
  <c r="AO46" i="74"/>
  <c r="BC46" i="74" s="1"/>
  <c r="BQ46" i="74" s="1"/>
  <c r="AP46" i="74"/>
  <c r="AQ46" i="74"/>
  <c r="AR46" i="74"/>
  <c r="BD46" i="74"/>
  <c r="BR46" i="74" s="1"/>
  <c r="BE46" i="74"/>
  <c r="BS46" i="74" s="1"/>
  <c r="BF46" i="74"/>
  <c r="BT46" i="74" s="1"/>
  <c r="CI46" i="74"/>
  <c r="CJ46" i="74"/>
  <c r="CT46" i="74"/>
  <c r="CU46" i="74"/>
  <c r="CV46" i="74"/>
  <c r="AE45" i="74"/>
  <c r="CI45" i="74" s="1"/>
  <c r="AF45" i="74"/>
  <c r="AT45" i="74" s="1"/>
  <c r="AG45" i="74"/>
  <c r="AU45" i="74" s="1"/>
  <c r="AH45" i="74"/>
  <c r="AV45" i="74" s="1"/>
  <c r="AI45" i="74"/>
  <c r="AJ45" i="74"/>
  <c r="AK45" i="74"/>
  <c r="AL45" i="74"/>
  <c r="AM45" i="74"/>
  <c r="BA45" i="74" s="1"/>
  <c r="AN45" i="74"/>
  <c r="BB45" i="74" s="1"/>
  <c r="AO45" i="74"/>
  <c r="BC45" i="74" s="1"/>
  <c r="AP45" i="74"/>
  <c r="AQ45" i="74"/>
  <c r="AR45" i="74"/>
  <c r="AW45" i="74"/>
  <c r="BK45" i="74" s="1"/>
  <c r="AX45" i="74"/>
  <c r="BL45" i="74" s="1"/>
  <c r="AY45" i="74"/>
  <c r="BM45" i="74" s="1"/>
  <c r="AZ45" i="74"/>
  <c r="BN45" i="74" s="1"/>
  <c r="BD45" i="74"/>
  <c r="BR45" i="74" s="1"/>
  <c r="BE45" i="74"/>
  <c r="BS45" i="74" s="1"/>
  <c r="BF45" i="74"/>
  <c r="BT45" i="74" s="1"/>
  <c r="CM45" i="74"/>
  <c r="CN45" i="74"/>
  <c r="CO45" i="74"/>
  <c r="CP45" i="74"/>
  <c r="CT45" i="74"/>
  <c r="CU45" i="74"/>
  <c r="CV45" i="74"/>
  <c r="AE44" i="74"/>
  <c r="CI44" i="74" s="1"/>
  <c r="AF44" i="74"/>
  <c r="AT44" i="74" s="1"/>
  <c r="BH44" i="74" s="1"/>
  <c r="AG44" i="74"/>
  <c r="AU44" i="74" s="1"/>
  <c r="BI44" i="74" s="1"/>
  <c r="AH44" i="74"/>
  <c r="AI44" i="74"/>
  <c r="AW44" i="74" s="1"/>
  <c r="BK44" i="74" s="1"/>
  <c r="AJ44" i="74"/>
  <c r="CN44" i="74" s="1"/>
  <c r="AK44" i="74"/>
  <c r="CO44" i="74" s="1"/>
  <c r="AL44" i="74"/>
  <c r="CP44" i="74" s="1"/>
  <c r="AM44" i="74"/>
  <c r="AN44" i="74"/>
  <c r="AO44" i="74"/>
  <c r="AP44" i="74"/>
  <c r="AQ44" i="74"/>
  <c r="CU44" i="74" s="1"/>
  <c r="AR44" i="74"/>
  <c r="CV44" i="74" s="1"/>
  <c r="AZ44" i="74"/>
  <c r="BN44" i="74" s="1"/>
  <c r="BA44" i="74"/>
  <c r="BO44" i="74" s="1"/>
  <c r="BB44" i="74"/>
  <c r="BP44" i="74" s="1"/>
  <c r="BC44" i="74"/>
  <c r="BQ44" i="74" s="1"/>
  <c r="CQ44" i="74"/>
  <c r="CR44" i="74"/>
  <c r="CS44" i="74"/>
  <c r="AE43" i="74"/>
  <c r="AS43" i="74" s="1"/>
  <c r="BG43" i="74" s="1"/>
  <c r="AF43" i="74"/>
  <c r="AG43" i="74"/>
  <c r="AH43" i="74"/>
  <c r="AI43" i="74"/>
  <c r="AJ43" i="74"/>
  <c r="AK43" i="74"/>
  <c r="AL43" i="74"/>
  <c r="AM43" i="74"/>
  <c r="AN43" i="74"/>
  <c r="AO43" i="74"/>
  <c r="AP43" i="74"/>
  <c r="BD43" i="74" s="1"/>
  <c r="BR43" i="74" s="1"/>
  <c r="AQ43" i="74"/>
  <c r="BE43" i="74" s="1"/>
  <c r="BS43" i="74" s="1"/>
  <c r="AR43" i="74"/>
  <c r="CV43" i="74" s="1"/>
  <c r="AU43" i="74"/>
  <c r="BI43" i="74" s="1"/>
  <c r="AV43" i="74"/>
  <c r="BJ43" i="74" s="1"/>
  <c r="AW43" i="74"/>
  <c r="BK43" i="74" s="1"/>
  <c r="AX43" i="74"/>
  <c r="BL43" i="74" s="1"/>
  <c r="AY43" i="74"/>
  <c r="AZ43" i="74"/>
  <c r="BN43" i="74" s="1"/>
  <c r="BA43" i="74"/>
  <c r="BO43" i="74" s="1"/>
  <c r="BB43" i="74"/>
  <c r="BP43" i="74" s="1"/>
  <c r="BC43" i="74"/>
  <c r="BQ43" i="74" s="1"/>
  <c r="BM43" i="74"/>
  <c r="CK43" i="74"/>
  <c r="CL43" i="74"/>
  <c r="CM43" i="74"/>
  <c r="CN43" i="74"/>
  <c r="CO43" i="74"/>
  <c r="CP43" i="74"/>
  <c r="CQ43" i="74"/>
  <c r="CR43" i="74"/>
  <c r="CS43" i="74"/>
  <c r="CU43" i="74"/>
  <c r="AE42" i="74"/>
  <c r="AS42" i="74" s="1"/>
  <c r="AF42" i="74"/>
  <c r="AT42" i="74" s="1"/>
  <c r="AG42" i="74"/>
  <c r="AU42" i="74" s="1"/>
  <c r="AH42" i="74"/>
  <c r="AV42" i="74" s="1"/>
  <c r="AI42" i="74"/>
  <c r="AJ42" i="74"/>
  <c r="AK42" i="74"/>
  <c r="CO42" i="74" s="1"/>
  <c r="AL42" i="74"/>
  <c r="CP42" i="74" s="1"/>
  <c r="AM42" i="74"/>
  <c r="AN42" i="74"/>
  <c r="AO42" i="74"/>
  <c r="AP42" i="74"/>
  <c r="BD42" i="74" s="1"/>
  <c r="AQ42" i="74"/>
  <c r="BE42" i="74" s="1"/>
  <c r="AR42" i="74"/>
  <c r="AW42" i="74"/>
  <c r="BK42" i="74" s="1"/>
  <c r="AZ42" i="74"/>
  <c r="BA42" i="74"/>
  <c r="BO42" i="74" s="1"/>
  <c r="BB42" i="74"/>
  <c r="BP42" i="74" s="1"/>
  <c r="BC42" i="74"/>
  <c r="BQ42" i="74" s="1"/>
  <c r="CM42" i="74"/>
  <c r="CQ42" i="74"/>
  <c r="CR42" i="74"/>
  <c r="CS42" i="74"/>
  <c r="CU42" i="74"/>
  <c r="AE41" i="74"/>
  <c r="AS41" i="74" s="1"/>
  <c r="BG41" i="74" s="1"/>
  <c r="AF41" i="74"/>
  <c r="AT41" i="74" s="1"/>
  <c r="BH41" i="74" s="1"/>
  <c r="AG41" i="74"/>
  <c r="AU41" i="74" s="1"/>
  <c r="BI41" i="74" s="1"/>
  <c r="AH41" i="74"/>
  <c r="AV41" i="74" s="1"/>
  <c r="BJ41" i="74" s="1"/>
  <c r="AI41" i="74"/>
  <c r="AJ41" i="74"/>
  <c r="AK41" i="74"/>
  <c r="AL41" i="74"/>
  <c r="CP41" i="74" s="1"/>
  <c r="AM41" i="74"/>
  <c r="AN41" i="74"/>
  <c r="AO41" i="74"/>
  <c r="AP41" i="74"/>
  <c r="BD41" i="74" s="1"/>
  <c r="BR41" i="74" s="1"/>
  <c r="AQ41" i="74"/>
  <c r="CU41" i="74" s="1"/>
  <c r="AR41" i="74"/>
  <c r="AW41" i="74"/>
  <c r="BK41" i="74" s="1"/>
  <c r="AZ41" i="74"/>
  <c r="BN41" i="74" s="1"/>
  <c r="BA41" i="74"/>
  <c r="BO41" i="74" s="1"/>
  <c r="BB41" i="74"/>
  <c r="BP41" i="74" s="1"/>
  <c r="BC41" i="74"/>
  <c r="BQ41" i="74"/>
  <c r="CM41" i="74"/>
  <c r="CQ41" i="74"/>
  <c r="CR41" i="74"/>
  <c r="CS41" i="74"/>
  <c r="AE5" i="74"/>
  <c r="AF5" i="74"/>
  <c r="AG5" i="74"/>
  <c r="AU5" i="74" s="1"/>
  <c r="AH5" i="74"/>
  <c r="AV5" i="74" s="1"/>
  <c r="AI5" i="74"/>
  <c r="CM5" i="74" s="1"/>
  <c r="AJ5" i="74"/>
  <c r="AK5" i="74"/>
  <c r="AL5" i="74"/>
  <c r="CP5" i="74" s="1"/>
  <c r="AM5" i="74"/>
  <c r="BA5" i="74" s="1"/>
  <c r="BO5" i="74" s="1"/>
  <c r="AN5" i="74"/>
  <c r="BB5" i="74" s="1"/>
  <c r="BP5" i="74" s="1"/>
  <c r="AO5" i="74"/>
  <c r="BC5" i="74" s="1"/>
  <c r="AP5" i="74"/>
  <c r="AQ5" i="74"/>
  <c r="BE5" i="74" s="1"/>
  <c r="AR5" i="74"/>
  <c r="AS5" i="74"/>
  <c r="BG5" i="74" s="1"/>
  <c r="AT5" i="74"/>
  <c r="BH5" i="74" s="1"/>
  <c r="BD5" i="74"/>
  <c r="BR5" i="74" s="1"/>
  <c r="CI5" i="74"/>
  <c r="CJ5" i="74"/>
  <c r="CL5" i="74"/>
  <c r="CT5" i="74"/>
  <c r="AE40" i="74"/>
  <c r="CI40" i="74" s="1"/>
  <c r="AF40" i="74"/>
  <c r="AT40" i="74" s="1"/>
  <c r="AG40" i="74"/>
  <c r="AU40" i="74" s="1"/>
  <c r="AH40" i="74"/>
  <c r="AV40" i="74" s="1"/>
  <c r="AI40" i="74"/>
  <c r="AW40" i="74" s="1"/>
  <c r="AJ40" i="74"/>
  <c r="AK40" i="74"/>
  <c r="AL40" i="74"/>
  <c r="CP40" i="74" s="1"/>
  <c r="AM40" i="74"/>
  <c r="CQ40" i="74" s="1"/>
  <c r="AN40" i="74"/>
  <c r="BB40" i="74" s="1"/>
  <c r="AO40" i="74"/>
  <c r="BC40" i="74" s="1"/>
  <c r="AP40" i="74"/>
  <c r="BD40" i="74" s="1"/>
  <c r="AQ40" i="74"/>
  <c r="AR40" i="74"/>
  <c r="AE6" i="74"/>
  <c r="AF6" i="74"/>
  <c r="AG6" i="74"/>
  <c r="AU6" i="74" s="1"/>
  <c r="BI6" i="74" s="1"/>
  <c r="AH6" i="74"/>
  <c r="AV6" i="74" s="1"/>
  <c r="BJ6" i="74" s="1"/>
  <c r="AI6" i="74"/>
  <c r="AW6" i="74" s="1"/>
  <c r="BK6" i="74" s="1"/>
  <c r="AJ6" i="74"/>
  <c r="AK6" i="74"/>
  <c r="AL6" i="74"/>
  <c r="AZ6" i="74" s="1"/>
  <c r="AM6" i="74"/>
  <c r="BA6" i="74" s="1"/>
  <c r="AN6" i="74"/>
  <c r="BB6" i="74" s="1"/>
  <c r="AO6" i="74"/>
  <c r="BC6" i="74" s="1"/>
  <c r="AP6" i="74"/>
  <c r="AQ6" i="74"/>
  <c r="CU6" i="74" s="1"/>
  <c r="AR6" i="74"/>
  <c r="AS6" i="74"/>
  <c r="BG6" i="74" s="1"/>
  <c r="AT6" i="74"/>
  <c r="BH6" i="74" s="1"/>
  <c r="BD6" i="74"/>
  <c r="BR6" i="74" s="1"/>
  <c r="CI6" i="74"/>
  <c r="CJ6" i="74"/>
  <c r="CT6" i="74"/>
  <c r="AE39" i="74"/>
  <c r="AF39" i="74"/>
  <c r="AG39" i="74"/>
  <c r="AU39" i="74" s="1"/>
  <c r="AH39" i="74"/>
  <c r="AI39" i="74"/>
  <c r="CM39" i="74" s="1"/>
  <c r="AJ39" i="74"/>
  <c r="AK39" i="74"/>
  <c r="AL39" i="74"/>
  <c r="CP39" i="74" s="1"/>
  <c r="AM39" i="74"/>
  <c r="CQ39" i="74" s="1"/>
  <c r="AN39" i="74"/>
  <c r="BB39" i="74" s="1"/>
  <c r="AO39" i="74"/>
  <c r="BC39" i="74" s="1"/>
  <c r="AP39" i="74"/>
  <c r="BD39" i="74" s="1"/>
  <c r="AQ39" i="74"/>
  <c r="BE39" i="74" s="1"/>
  <c r="BS39" i="74" s="1"/>
  <c r="AR39" i="74"/>
  <c r="AS39" i="74"/>
  <c r="BG39" i="74" s="1"/>
  <c r="AT39" i="74"/>
  <c r="BH39" i="74" s="1"/>
  <c r="BA39" i="74"/>
  <c r="CI39" i="74"/>
  <c r="CJ39" i="74"/>
  <c r="AE38" i="74"/>
  <c r="AF38" i="74"/>
  <c r="AG38" i="74"/>
  <c r="AU38" i="74" s="1"/>
  <c r="BI38" i="74" s="1"/>
  <c r="AH38" i="74"/>
  <c r="AI38" i="74"/>
  <c r="AW38" i="74" s="1"/>
  <c r="BK38" i="74" s="1"/>
  <c r="AJ38" i="74"/>
  <c r="AK38" i="74"/>
  <c r="AL38" i="74"/>
  <c r="AZ38" i="74" s="1"/>
  <c r="AM38" i="74"/>
  <c r="AN38" i="74"/>
  <c r="BB38" i="74" s="1"/>
  <c r="AO38" i="74"/>
  <c r="BC38" i="74" s="1"/>
  <c r="AP38" i="74"/>
  <c r="AQ38" i="74"/>
  <c r="AR38" i="74"/>
  <c r="AS38" i="74"/>
  <c r="BG38" i="74" s="1"/>
  <c r="AT38" i="74"/>
  <c r="BA38" i="74"/>
  <c r="BD38" i="74"/>
  <c r="BR38" i="74" s="1"/>
  <c r="BE38" i="74"/>
  <c r="BS38" i="74" s="1"/>
  <c r="BF38" i="74"/>
  <c r="BT38" i="74" s="1"/>
  <c r="BH38" i="74"/>
  <c r="CI38" i="74"/>
  <c r="CJ38" i="74"/>
  <c r="CP38" i="74"/>
  <c r="CQ38" i="74"/>
  <c r="CR38" i="74"/>
  <c r="CT38" i="74"/>
  <c r="CU38" i="74"/>
  <c r="CV38" i="74"/>
  <c r="AE37" i="74"/>
  <c r="CI37" i="74" s="1"/>
  <c r="AF37" i="74"/>
  <c r="AT37" i="74" s="1"/>
  <c r="AG37" i="74"/>
  <c r="AU37" i="74" s="1"/>
  <c r="AH37" i="74"/>
  <c r="AV37" i="74" s="1"/>
  <c r="AI37" i="74"/>
  <c r="AJ37" i="74"/>
  <c r="AK37" i="74"/>
  <c r="AL37" i="74"/>
  <c r="CP37" i="74" s="1"/>
  <c r="AM37" i="74"/>
  <c r="CQ37" i="74" s="1"/>
  <c r="AN37" i="74"/>
  <c r="BB37" i="74" s="1"/>
  <c r="AO37" i="74"/>
  <c r="BC37" i="74" s="1"/>
  <c r="AP37" i="74"/>
  <c r="AQ37" i="74"/>
  <c r="AR37" i="74"/>
  <c r="AZ37" i="74"/>
  <c r="BA37" i="74"/>
  <c r="BD37" i="74"/>
  <c r="BR37" i="74" s="1"/>
  <c r="BE37" i="74"/>
  <c r="BS37" i="74" s="1"/>
  <c r="CT37" i="74"/>
  <c r="CU37" i="74"/>
  <c r="AE12" i="74"/>
  <c r="AF12" i="74"/>
  <c r="AG12" i="74"/>
  <c r="AU12" i="74" s="1"/>
  <c r="AH12" i="74"/>
  <c r="AV12" i="74" s="1"/>
  <c r="AI12" i="74"/>
  <c r="AW12" i="74" s="1"/>
  <c r="AJ12" i="74"/>
  <c r="AK12" i="74"/>
  <c r="AL12" i="74"/>
  <c r="AZ12" i="74" s="1"/>
  <c r="AM12" i="74"/>
  <c r="AN12" i="74"/>
  <c r="AO12" i="74"/>
  <c r="BC12" i="74" s="1"/>
  <c r="AP12" i="74"/>
  <c r="BD12" i="74" s="1"/>
  <c r="AQ12" i="74"/>
  <c r="BE12" i="74" s="1"/>
  <c r="AR12" i="74"/>
  <c r="AS12" i="74"/>
  <c r="BG12" i="74" s="1"/>
  <c r="AT12" i="74"/>
  <c r="BH12" i="74" s="1"/>
  <c r="CI12" i="74"/>
  <c r="CJ12" i="74"/>
  <c r="CM12" i="74"/>
  <c r="CT12" i="74"/>
  <c r="AE11" i="74"/>
  <c r="CI11" i="74" s="1"/>
  <c r="AF11" i="74"/>
  <c r="AG11" i="74"/>
  <c r="AU11" i="74" s="1"/>
  <c r="AH11" i="74"/>
  <c r="AI11" i="74"/>
  <c r="CM11" i="74" s="1"/>
  <c r="AJ11" i="74"/>
  <c r="AK11" i="74"/>
  <c r="AL11" i="74"/>
  <c r="AZ11" i="74" s="1"/>
  <c r="AM11" i="74"/>
  <c r="BA11" i="74" s="1"/>
  <c r="AN11" i="74"/>
  <c r="BB11" i="74" s="1"/>
  <c r="AO11" i="74"/>
  <c r="BC11" i="74" s="1"/>
  <c r="AP11" i="74"/>
  <c r="BD11" i="74" s="1"/>
  <c r="AQ11" i="74"/>
  <c r="BE11" i="74" s="1"/>
  <c r="AR11" i="74"/>
  <c r="AW11" i="74"/>
  <c r="CQ11" i="74"/>
  <c r="AE7" i="74"/>
  <c r="CI7" i="74" s="1"/>
  <c r="AF7" i="74"/>
  <c r="AT7" i="74" s="1"/>
  <c r="AG7" i="74"/>
  <c r="AU7" i="74" s="1"/>
  <c r="AH7" i="74"/>
  <c r="AV7" i="74" s="1"/>
  <c r="AI7" i="74"/>
  <c r="CM7" i="74" s="1"/>
  <c r="AJ7" i="74"/>
  <c r="AK7" i="74"/>
  <c r="AL7" i="74"/>
  <c r="AZ7" i="74" s="1"/>
  <c r="AM7" i="74"/>
  <c r="CQ7" i="74" s="1"/>
  <c r="AN7" i="74"/>
  <c r="BB7" i="74" s="1"/>
  <c r="AO7" i="74"/>
  <c r="BC7" i="74" s="1"/>
  <c r="AP7" i="74"/>
  <c r="BD7" i="74" s="1"/>
  <c r="AQ7" i="74"/>
  <c r="BE7" i="74" s="1"/>
  <c r="AR7" i="74"/>
  <c r="AE8" i="74"/>
  <c r="CI8" i="74" s="1"/>
  <c r="AF8" i="74"/>
  <c r="AG8" i="74"/>
  <c r="AU8" i="74" s="1"/>
  <c r="AH8" i="74"/>
  <c r="AI8" i="74"/>
  <c r="AW8" i="74" s="1"/>
  <c r="AJ8" i="74"/>
  <c r="AK8" i="74"/>
  <c r="AL8" i="74"/>
  <c r="CP8" i="74" s="1"/>
  <c r="AM8" i="74"/>
  <c r="CQ8" i="74" s="1"/>
  <c r="AN8" i="74"/>
  <c r="BB8" i="74" s="1"/>
  <c r="AO8" i="74"/>
  <c r="BC8" i="74" s="1"/>
  <c r="AP8" i="74"/>
  <c r="BD8" i="74" s="1"/>
  <c r="AQ8" i="74"/>
  <c r="BE8" i="74" s="1"/>
  <c r="AR8" i="74"/>
  <c r="AE36" i="74"/>
  <c r="AS36" i="74" s="1"/>
  <c r="AF36" i="74"/>
  <c r="AT36" i="74" s="1"/>
  <c r="AG36" i="74"/>
  <c r="AH36" i="74"/>
  <c r="AI36" i="74"/>
  <c r="AJ36" i="74"/>
  <c r="AK36" i="74"/>
  <c r="AL36" i="74"/>
  <c r="AM36" i="74"/>
  <c r="BA36" i="74" s="1"/>
  <c r="AN36" i="74"/>
  <c r="BB36" i="74" s="1"/>
  <c r="AO36" i="74"/>
  <c r="AP36" i="74"/>
  <c r="AQ36" i="74"/>
  <c r="CU36" i="74" s="1"/>
  <c r="AR36" i="74"/>
  <c r="AU36" i="74"/>
  <c r="BI36" i="74" s="1"/>
  <c r="AV36" i="74"/>
  <c r="BJ36" i="74" s="1"/>
  <c r="AW36" i="74"/>
  <c r="BK36" i="74" s="1"/>
  <c r="AX36" i="74"/>
  <c r="BL36" i="74" s="1"/>
  <c r="AY36" i="74"/>
  <c r="BM36" i="74" s="1"/>
  <c r="AZ36" i="74"/>
  <c r="BN36" i="74" s="1"/>
  <c r="BD36" i="74"/>
  <c r="BR36" i="74" s="1"/>
  <c r="CK36" i="74"/>
  <c r="CL36" i="74"/>
  <c r="CM36" i="74"/>
  <c r="CN36" i="74"/>
  <c r="CO36" i="74"/>
  <c r="CP36" i="74"/>
  <c r="CT36" i="74"/>
  <c r="AE35" i="74"/>
  <c r="CI35" i="74" s="1"/>
  <c r="AF35" i="74"/>
  <c r="AT35" i="74" s="1"/>
  <c r="AG35" i="74"/>
  <c r="AH35" i="74"/>
  <c r="AV35" i="74" s="1"/>
  <c r="AI35" i="74"/>
  <c r="AW35" i="74" s="1"/>
  <c r="AJ35" i="74"/>
  <c r="AK35" i="74"/>
  <c r="AL35" i="74"/>
  <c r="CP35" i="74" s="1"/>
  <c r="AM35" i="74"/>
  <c r="BA35" i="74" s="1"/>
  <c r="AN35" i="74"/>
  <c r="BB35" i="74" s="1"/>
  <c r="AO35" i="74"/>
  <c r="AP35" i="74"/>
  <c r="BD35" i="74" s="1"/>
  <c r="AQ35" i="74"/>
  <c r="AR35" i="74"/>
  <c r="CQ35" i="74"/>
  <c r="AE34" i="74"/>
  <c r="AS34" i="74" s="1"/>
  <c r="AF34" i="74"/>
  <c r="AT34" i="74" s="1"/>
  <c r="AG34" i="74"/>
  <c r="AH34" i="74"/>
  <c r="AI34" i="74"/>
  <c r="AJ34" i="74"/>
  <c r="AK34" i="74"/>
  <c r="AL34" i="74"/>
  <c r="AM34" i="74"/>
  <c r="BA34" i="74" s="1"/>
  <c r="BO34" i="74" s="1"/>
  <c r="AN34" i="74"/>
  <c r="BB34" i="74" s="1"/>
  <c r="BP34" i="74" s="1"/>
  <c r="AO34" i="74"/>
  <c r="AP34" i="74"/>
  <c r="AQ34" i="74"/>
  <c r="AR34" i="74"/>
  <c r="AU34" i="74"/>
  <c r="BI34" i="74" s="1"/>
  <c r="AV34" i="74"/>
  <c r="AW34" i="74"/>
  <c r="BK34" i="74" s="1"/>
  <c r="AX34" i="74"/>
  <c r="BL34" i="74" s="1"/>
  <c r="AY34" i="74"/>
  <c r="BM34" i="74" s="1"/>
  <c r="AZ34" i="74"/>
  <c r="BN34" i="74" s="1"/>
  <c r="BD34" i="74"/>
  <c r="BR34" i="74" s="1"/>
  <c r="BE34" i="74"/>
  <c r="BS34" i="74" s="1"/>
  <c r="BF34" i="74"/>
  <c r="BT34" i="74" s="1"/>
  <c r="BJ34" i="74"/>
  <c r="CI34" i="74"/>
  <c r="CK34" i="74"/>
  <c r="CL34" i="74"/>
  <c r="CM34" i="74"/>
  <c r="CN34" i="74"/>
  <c r="CO34" i="74"/>
  <c r="CP34" i="74"/>
  <c r="CT34" i="74"/>
  <c r="CU34" i="74"/>
  <c r="CV34" i="74"/>
  <c r="AE33" i="74"/>
  <c r="CI33" i="74" s="1"/>
  <c r="AF33" i="74"/>
  <c r="CJ33" i="74" s="1"/>
  <c r="AG33" i="74"/>
  <c r="AH33" i="74"/>
  <c r="AV33" i="74" s="1"/>
  <c r="AI33" i="74"/>
  <c r="AJ33" i="74"/>
  <c r="AK33" i="74"/>
  <c r="AL33" i="74"/>
  <c r="CP33" i="74" s="1"/>
  <c r="AM33" i="74"/>
  <c r="CQ33" i="74" s="1"/>
  <c r="AN33" i="74"/>
  <c r="CR33" i="74" s="1"/>
  <c r="AO33" i="74"/>
  <c r="AP33" i="74"/>
  <c r="BD33" i="74" s="1"/>
  <c r="AQ33" i="74"/>
  <c r="BE33" i="74" s="1"/>
  <c r="AR33" i="74"/>
  <c r="CV33" i="74" s="1"/>
  <c r="CU33" i="74"/>
  <c r="AE32" i="74"/>
  <c r="AS32" i="74" s="1"/>
  <c r="AF32" i="74"/>
  <c r="CJ32" i="74" s="1"/>
  <c r="AG32" i="74"/>
  <c r="AH32" i="74"/>
  <c r="AV32" i="74" s="1"/>
  <c r="AI32" i="74"/>
  <c r="AJ32" i="74"/>
  <c r="AK32" i="74"/>
  <c r="AL32" i="74"/>
  <c r="AM32" i="74"/>
  <c r="CQ32" i="74" s="1"/>
  <c r="AN32" i="74"/>
  <c r="CR32" i="74" s="1"/>
  <c r="AO32" i="74"/>
  <c r="AP32" i="74"/>
  <c r="AQ32" i="74"/>
  <c r="CU32" i="74" s="1"/>
  <c r="AR32" i="74"/>
  <c r="CV32" i="74" s="1"/>
  <c r="AW32" i="74"/>
  <c r="BK32" i="74" s="1"/>
  <c r="AX32" i="74"/>
  <c r="BL32" i="74" s="1"/>
  <c r="AY32" i="74"/>
  <c r="BM32" i="74" s="1"/>
  <c r="AZ32" i="74"/>
  <c r="BN32" i="74" s="1"/>
  <c r="BC32" i="74"/>
  <c r="BQ32" i="74" s="1"/>
  <c r="BD32" i="74"/>
  <c r="BR32" i="74" s="1"/>
  <c r="CM32" i="74"/>
  <c r="CN32" i="74"/>
  <c r="CO32" i="74"/>
  <c r="CP32" i="74"/>
  <c r="CS32" i="74"/>
  <c r="CT32" i="74"/>
  <c r="AE31" i="74"/>
  <c r="AS31" i="74" s="1"/>
  <c r="AF31" i="74"/>
  <c r="CJ31" i="74" s="1"/>
  <c r="AG31" i="74"/>
  <c r="AH31" i="74"/>
  <c r="AV31" i="74" s="1"/>
  <c r="AI31" i="74"/>
  <c r="AJ31" i="74"/>
  <c r="CN31" i="74" s="1"/>
  <c r="AK31" i="74"/>
  <c r="AL31" i="74"/>
  <c r="CP31" i="74" s="1"/>
  <c r="AM31" i="74"/>
  <c r="CQ31" i="74" s="1"/>
  <c r="AN31" i="74"/>
  <c r="BB31" i="74" s="1"/>
  <c r="AO31" i="74"/>
  <c r="AP31" i="74"/>
  <c r="BD31" i="74" s="1"/>
  <c r="AQ31" i="74"/>
  <c r="CU31" i="74" s="1"/>
  <c r="AR31" i="74"/>
  <c r="CV31" i="74" s="1"/>
  <c r="AE30" i="74"/>
  <c r="CI30" i="74" s="1"/>
  <c r="AF30" i="74"/>
  <c r="AT30" i="74" s="1"/>
  <c r="AG30" i="74"/>
  <c r="AH30" i="74"/>
  <c r="AI30" i="74"/>
  <c r="AJ30" i="74"/>
  <c r="AK30" i="74"/>
  <c r="AL30" i="74"/>
  <c r="AM30" i="74"/>
  <c r="CQ30" i="74" s="1"/>
  <c r="AN30" i="74"/>
  <c r="BB30" i="74" s="1"/>
  <c r="AO30" i="74"/>
  <c r="AP30" i="74"/>
  <c r="AQ30" i="74"/>
  <c r="CU30" i="74" s="1"/>
  <c r="AR30" i="74"/>
  <c r="AU30" i="74"/>
  <c r="BI30" i="74" s="1"/>
  <c r="AV30" i="74"/>
  <c r="BJ30" i="74" s="1"/>
  <c r="AW30" i="74"/>
  <c r="BK30" i="74" s="1"/>
  <c r="AX30" i="74"/>
  <c r="BL30" i="74" s="1"/>
  <c r="AY30" i="74"/>
  <c r="BM30" i="74" s="1"/>
  <c r="AZ30" i="74"/>
  <c r="BN30" i="74" s="1"/>
  <c r="BD30" i="74"/>
  <c r="BR30" i="74" s="1"/>
  <c r="BF30" i="74"/>
  <c r="BT30" i="74" s="1"/>
  <c r="CK30" i="74"/>
  <c r="CL30" i="74"/>
  <c r="CM30" i="74"/>
  <c r="CN30" i="74"/>
  <c r="CO30" i="74"/>
  <c r="CP30" i="74"/>
  <c r="CT30" i="74"/>
  <c r="CV30" i="74"/>
  <c r="AE9" i="74"/>
  <c r="AF9" i="74"/>
  <c r="AG9" i="74"/>
  <c r="AH9" i="74"/>
  <c r="AV9" i="74" s="1"/>
  <c r="AI9" i="74"/>
  <c r="CM9" i="74" s="1"/>
  <c r="AJ9" i="74"/>
  <c r="CN9" i="74" s="1"/>
  <c r="AK9" i="74"/>
  <c r="AL9" i="74"/>
  <c r="AM9" i="74"/>
  <c r="CQ9" i="74" s="1"/>
  <c r="AN9" i="74"/>
  <c r="BB9" i="74" s="1"/>
  <c r="AO9" i="74"/>
  <c r="AP9" i="74"/>
  <c r="AQ9" i="74"/>
  <c r="AR9" i="74"/>
  <c r="CV9" i="74" s="1"/>
  <c r="AS9" i="74"/>
  <c r="BG9" i="74" s="1"/>
  <c r="AT9" i="74"/>
  <c r="BH9" i="74" s="1"/>
  <c r="AZ9" i="74"/>
  <c r="BN9" i="74" s="1"/>
  <c r="BD9" i="74"/>
  <c r="BE9" i="74"/>
  <c r="BS9" i="74" s="1"/>
  <c r="BF9" i="74"/>
  <c r="BR9" i="74"/>
  <c r="CI9" i="74"/>
  <c r="CW9" i="74" s="1"/>
  <c r="CJ9" i="74"/>
  <c r="CP9" i="74"/>
  <c r="CT9" i="74"/>
  <c r="CU9" i="74"/>
  <c r="AE29" i="74"/>
  <c r="CI29" i="74" s="1"/>
  <c r="AF29" i="74"/>
  <c r="CJ29" i="74" s="1"/>
  <c r="AG29" i="74"/>
  <c r="AU29" i="74" s="1"/>
  <c r="BI29" i="74" s="1"/>
  <c r="AH29" i="74"/>
  <c r="AV29" i="74" s="1"/>
  <c r="BJ29" i="74" s="1"/>
  <c r="AI29" i="74"/>
  <c r="AW29" i="74" s="1"/>
  <c r="BK29" i="74" s="1"/>
  <c r="AJ29" i="74"/>
  <c r="CN29" i="74" s="1"/>
  <c r="AK29" i="74"/>
  <c r="AL29" i="74"/>
  <c r="CP29" i="74" s="1"/>
  <c r="AM29" i="74"/>
  <c r="BA29" i="74" s="1"/>
  <c r="BO29" i="74" s="1"/>
  <c r="AN29" i="74"/>
  <c r="BB29" i="74" s="1"/>
  <c r="BP29" i="74" s="1"/>
  <c r="AO29" i="74"/>
  <c r="BC29" i="74" s="1"/>
  <c r="BQ29" i="74" s="1"/>
  <c r="AP29" i="74"/>
  <c r="BD29" i="74" s="1"/>
  <c r="AQ29" i="74"/>
  <c r="CU29" i="74" s="1"/>
  <c r="AR29" i="74"/>
  <c r="CV29" i="74" s="1"/>
  <c r="CM29" i="74"/>
  <c r="AE28" i="74"/>
  <c r="AS28" i="74" s="1"/>
  <c r="AF28" i="74"/>
  <c r="AT28" i="74" s="1"/>
  <c r="AG28" i="74"/>
  <c r="AH28" i="74"/>
  <c r="AI28" i="74"/>
  <c r="AJ28" i="74"/>
  <c r="AK28" i="74"/>
  <c r="AL28" i="74"/>
  <c r="AM28" i="74"/>
  <c r="BA28" i="74" s="1"/>
  <c r="AN28" i="74"/>
  <c r="BB28" i="74" s="1"/>
  <c r="AO28" i="74"/>
  <c r="BC28" i="74" s="1"/>
  <c r="AP28" i="74"/>
  <c r="AQ28" i="74"/>
  <c r="AR28" i="74"/>
  <c r="AU28" i="74"/>
  <c r="BI28" i="74" s="1"/>
  <c r="AV28" i="74"/>
  <c r="BJ28" i="74" s="1"/>
  <c r="AW28" i="74"/>
  <c r="BK28" i="74" s="1"/>
  <c r="AX28" i="74"/>
  <c r="BL28" i="74" s="1"/>
  <c r="AY28" i="74"/>
  <c r="BM28" i="74" s="1"/>
  <c r="AZ28" i="74"/>
  <c r="BN28" i="74" s="1"/>
  <c r="BD28" i="74"/>
  <c r="BE28" i="74"/>
  <c r="BS28" i="74" s="1"/>
  <c r="BF28" i="74"/>
  <c r="BT28" i="74" s="1"/>
  <c r="BR28" i="74"/>
  <c r="CK28" i="74"/>
  <c r="CL28" i="74"/>
  <c r="CM28" i="74"/>
  <c r="CN28" i="74"/>
  <c r="CO28" i="74"/>
  <c r="CP28" i="74"/>
  <c r="CS28" i="74"/>
  <c r="CT28" i="74"/>
  <c r="CU28" i="74"/>
  <c r="CV28" i="74"/>
  <c r="AE10" i="74"/>
  <c r="AS10" i="74" s="1"/>
  <c r="AF10" i="74"/>
  <c r="CJ10" i="74" s="1"/>
  <c r="AG10" i="74"/>
  <c r="AU10" i="74" s="1"/>
  <c r="AH10" i="74"/>
  <c r="AV10" i="74" s="1"/>
  <c r="AI10" i="74"/>
  <c r="AW10" i="74" s="1"/>
  <c r="BK10" i="74" s="1"/>
  <c r="AJ10" i="74"/>
  <c r="CN10" i="74" s="1"/>
  <c r="AK10" i="74"/>
  <c r="CO10" i="74" s="1"/>
  <c r="AL10" i="74"/>
  <c r="CP10" i="74" s="1"/>
  <c r="AM10" i="74"/>
  <c r="BA10" i="74" s="1"/>
  <c r="AN10" i="74"/>
  <c r="BB10" i="74" s="1"/>
  <c r="AO10" i="74"/>
  <c r="BC10" i="74" s="1"/>
  <c r="AP10" i="74"/>
  <c r="BD10" i="74" s="1"/>
  <c r="AQ10" i="74"/>
  <c r="CU10" i="74" s="1"/>
  <c r="AR10" i="74"/>
  <c r="BF10" i="74" s="1"/>
  <c r="AE27" i="74"/>
  <c r="AF27" i="74"/>
  <c r="AG27" i="74"/>
  <c r="AU27" i="74" s="1"/>
  <c r="AH27" i="74"/>
  <c r="AV27" i="74" s="1"/>
  <c r="AI27" i="74"/>
  <c r="CM27" i="74" s="1"/>
  <c r="AJ27" i="74"/>
  <c r="CN27" i="74" s="1"/>
  <c r="AK27" i="74"/>
  <c r="CO27" i="74" s="1"/>
  <c r="AL27" i="74"/>
  <c r="CP27" i="74" s="1"/>
  <c r="AM27" i="74"/>
  <c r="AN27" i="74"/>
  <c r="AO27" i="74"/>
  <c r="AP27" i="74"/>
  <c r="AQ27" i="74"/>
  <c r="BE27" i="74" s="1"/>
  <c r="AR27" i="74"/>
  <c r="CV27" i="74" s="1"/>
  <c r="AS27" i="74"/>
  <c r="BG27" i="74" s="1"/>
  <c r="AT27" i="74"/>
  <c r="BH27" i="74" s="1"/>
  <c r="BA27" i="74"/>
  <c r="BO27" i="74" s="1"/>
  <c r="BB27" i="74"/>
  <c r="BP27" i="74" s="1"/>
  <c r="BC27" i="74"/>
  <c r="BQ27" i="74" s="1"/>
  <c r="BD27" i="74"/>
  <c r="BR27" i="74" s="1"/>
  <c r="CI27" i="74"/>
  <c r="CJ27" i="74"/>
  <c r="CQ27" i="74"/>
  <c r="CR27" i="74"/>
  <c r="CS27" i="74"/>
  <c r="CT27" i="74"/>
  <c r="AE26" i="74"/>
  <c r="AS26" i="74" s="1"/>
  <c r="AF26" i="74"/>
  <c r="AT26" i="74" s="1"/>
  <c r="AG26" i="74"/>
  <c r="AU26" i="74" s="1"/>
  <c r="AH26" i="74"/>
  <c r="AV26" i="74" s="1"/>
  <c r="AI26" i="74"/>
  <c r="AW26" i="74" s="1"/>
  <c r="AJ26" i="74"/>
  <c r="AX26" i="74" s="1"/>
  <c r="AK26" i="74"/>
  <c r="CO26" i="74" s="1"/>
  <c r="AL26" i="74"/>
  <c r="CP26" i="74" s="1"/>
  <c r="AM26" i="74"/>
  <c r="BA26" i="74" s="1"/>
  <c r="AN26" i="74"/>
  <c r="BB26" i="74" s="1"/>
  <c r="AO26" i="74"/>
  <c r="BC26" i="74" s="1"/>
  <c r="AP26" i="74"/>
  <c r="BD26" i="74" s="1"/>
  <c r="AQ26" i="74"/>
  <c r="CU26" i="74" s="1"/>
  <c r="AR26" i="74"/>
  <c r="CV26" i="74" s="1"/>
  <c r="CI26" i="74"/>
  <c r="CJ26" i="74"/>
  <c r="CR26" i="74"/>
  <c r="AE25" i="74"/>
  <c r="CI25" i="74" s="1"/>
  <c r="AF25" i="74"/>
  <c r="AT25" i="74" s="1"/>
  <c r="AG25" i="74"/>
  <c r="AU25" i="74" s="1"/>
  <c r="AH25" i="74"/>
  <c r="AV25" i="74" s="1"/>
  <c r="AI25" i="74"/>
  <c r="AW25" i="74" s="1"/>
  <c r="AJ25" i="74"/>
  <c r="AX25" i="74" s="1"/>
  <c r="AK25" i="74"/>
  <c r="AY25" i="74" s="1"/>
  <c r="AL25" i="74"/>
  <c r="CP25" i="74" s="1"/>
  <c r="AM25" i="74"/>
  <c r="CQ25" i="74" s="1"/>
  <c r="AN25" i="74"/>
  <c r="CR25" i="74" s="1"/>
  <c r="AO25" i="74"/>
  <c r="BC25" i="74" s="1"/>
  <c r="AP25" i="74"/>
  <c r="BD25" i="74" s="1"/>
  <c r="AQ25" i="74"/>
  <c r="BE25" i="74" s="1"/>
  <c r="AR25" i="74"/>
  <c r="BF25" i="74" s="1"/>
  <c r="CO25" i="74"/>
  <c r="AE24" i="74"/>
  <c r="AF24" i="74"/>
  <c r="AG24" i="74"/>
  <c r="AU24" i="74" s="1"/>
  <c r="AH24" i="74"/>
  <c r="AV24" i="74" s="1"/>
  <c r="AI24" i="74"/>
  <c r="AW24" i="74" s="1"/>
  <c r="AJ24" i="74"/>
  <c r="AK24" i="74"/>
  <c r="AL24" i="74"/>
  <c r="AM24" i="74"/>
  <c r="AN24" i="74"/>
  <c r="AO24" i="74"/>
  <c r="AP24" i="74"/>
  <c r="AQ24" i="74"/>
  <c r="BE24" i="74" s="1"/>
  <c r="BS24" i="74" s="1"/>
  <c r="AR24" i="74"/>
  <c r="BF24" i="74" s="1"/>
  <c r="AS24" i="74"/>
  <c r="BG24" i="74" s="1"/>
  <c r="AT24" i="74"/>
  <c r="BH24" i="74" s="1"/>
  <c r="AX24" i="74"/>
  <c r="BL24" i="74" s="1"/>
  <c r="AY24" i="74"/>
  <c r="BM24" i="74" s="1"/>
  <c r="AZ24" i="74"/>
  <c r="BN24" i="74" s="1"/>
  <c r="BA24" i="74"/>
  <c r="BO24" i="74" s="1"/>
  <c r="BB24" i="74"/>
  <c r="BP24" i="74" s="1"/>
  <c r="BC24" i="74"/>
  <c r="BQ24" i="74" s="1"/>
  <c r="BD24" i="74"/>
  <c r="BR24" i="74" s="1"/>
  <c r="CI24" i="74"/>
  <c r="CJ24" i="74"/>
  <c r="CN24" i="74"/>
  <c r="CO24" i="74"/>
  <c r="CP24" i="74"/>
  <c r="CQ24" i="74"/>
  <c r="CR24" i="74"/>
  <c r="CS24" i="74"/>
  <c r="CT24" i="74"/>
  <c r="AE23" i="74"/>
  <c r="AF23" i="74"/>
  <c r="AG23" i="74"/>
  <c r="CK23" i="74" s="1"/>
  <c r="AH23" i="74"/>
  <c r="AV23" i="74" s="1"/>
  <c r="AI23" i="74"/>
  <c r="AW23" i="74" s="1"/>
  <c r="AJ23" i="74"/>
  <c r="AX23" i="74" s="1"/>
  <c r="AK23" i="74"/>
  <c r="AY23" i="74" s="1"/>
  <c r="AL23" i="74"/>
  <c r="CP23" i="74" s="1"/>
  <c r="AM23" i="74"/>
  <c r="AN23" i="74"/>
  <c r="AO23" i="74"/>
  <c r="BC23" i="74" s="1"/>
  <c r="AP23" i="74"/>
  <c r="BD23" i="74" s="1"/>
  <c r="AQ23" i="74"/>
  <c r="BE23" i="74" s="1"/>
  <c r="AR23" i="74"/>
  <c r="BF23" i="74" s="1"/>
  <c r="AS23" i="74"/>
  <c r="BG23" i="74" s="1"/>
  <c r="AT23" i="74"/>
  <c r="BH23" i="74" s="1"/>
  <c r="BA23" i="74"/>
  <c r="BO23" i="74" s="1"/>
  <c r="BB23" i="74"/>
  <c r="BP23" i="74" s="1"/>
  <c r="CI23" i="74"/>
  <c r="CJ23" i="74"/>
  <c r="CM23" i="74"/>
  <c r="CO23" i="74"/>
  <c r="CQ23" i="74"/>
  <c r="CR23" i="74"/>
  <c r="CT23" i="74"/>
  <c r="AE22" i="74"/>
  <c r="AF22" i="74"/>
  <c r="AG22" i="74"/>
  <c r="AU22" i="74" s="1"/>
  <c r="AH22" i="74"/>
  <c r="AV22" i="74" s="1"/>
  <c r="AI22" i="74"/>
  <c r="AW22" i="74" s="1"/>
  <c r="AJ22" i="74"/>
  <c r="AX22" i="74" s="1"/>
  <c r="AK22" i="74"/>
  <c r="AY22" i="74" s="1"/>
  <c r="AL22" i="74"/>
  <c r="CP22" i="74" s="1"/>
  <c r="AM22" i="74"/>
  <c r="AN22" i="74"/>
  <c r="AO22" i="74"/>
  <c r="BC22" i="74" s="1"/>
  <c r="AP22" i="74"/>
  <c r="BD22" i="74" s="1"/>
  <c r="AQ22" i="74"/>
  <c r="AR22" i="74"/>
  <c r="AS22" i="74"/>
  <c r="BG22" i="74" s="1"/>
  <c r="AT22" i="74"/>
  <c r="BH22" i="74" s="1"/>
  <c r="BA22" i="74"/>
  <c r="BO22" i="74" s="1"/>
  <c r="BB22" i="74"/>
  <c r="BP22" i="74" s="1"/>
  <c r="BE22" i="74"/>
  <c r="BS22" i="74" s="1"/>
  <c r="BF22" i="74"/>
  <c r="BT22" i="74" s="1"/>
  <c r="CI22" i="74"/>
  <c r="CJ22" i="74"/>
  <c r="CQ22" i="74"/>
  <c r="CR22" i="74"/>
  <c r="CS22" i="74"/>
  <c r="CT22" i="74"/>
  <c r="CU22" i="74"/>
  <c r="CV22" i="74"/>
  <c r="AE21" i="74"/>
  <c r="AF21" i="74"/>
  <c r="AG21" i="74"/>
  <c r="CK21" i="74" s="1"/>
  <c r="AH21" i="74"/>
  <c r="AV21" i="74" s="1"/>
  <c r="AI21" i="74"/>
  <c r="AW21" i="74" s="1"/>
  <c r="AJ21" i="74"/>
  <c r="AX21" i="74" s="1"/>
  <c r="AK21" i="74"/>
  <c r="AY21" i="74" s="1"/>
  <c r="AL21" i="74"/>
  <c r="CP21" i="74" s="1"/>
  <c r="AM21" i="74"/>
  <c r="CQ21" i="74" s="1"/>
  <c r="AN21" i="74"/>
  <c r="CR21" i="74" s="1"/>
  <c r="AO21" i="74"/>
  <c r="BC21" i="74" s="1"/>
  <c r="AP21" i="74"/>
  <c r="BD21" i="74" s="1"/>
  <c r="AQ21" i="74"/>
  <c r="BE21" i="74" s="1"/>
  <c r="AR21" i="74"/>
  <c r="AS21" i="74"/>
  <c r="BG21" i="74" s="1"/>
  <c r="AT21" i="74"/>
  <c r="BH21" i="74" s="1"/>
  <c r="BF21" i="74"/>
  <c r="BT21" i="74" s="1"/>
  <c r="CI21" i="74"/>
  <c r="CW21" i="74" s="1"/>
  <c r="CJ21" i="74"/>
  <c r="CO21" i="74"/>
  <c r="CV21" i="74"/>
  <c r="AE20" i="74"/>
  <c r="AF20" i="74"/>
  <c r="AG20" i="74"/>
  <c r="AU20" i="74" s="1"/>
  <c r="AH20" i="74"/>
  <c r="AV20" i="74" s="1"/>
  <c r="AI20" i="74"/>
  <c r="AW20" i="74" s="1"/>
  <c r="AJ20" i="74"/>
  <c r="AX20" i="74" s="1"/>
  <c r="AK20" i="74"/>
  <c r="AY20" i="74" s="1"/>
  <c r="AL20" i="74"/>
  <c r="CP20" i="74" s="1"/>
  <c r="AM20" i="74"/>
  <c r="AN20" i="74"/>
  <c r="AO20" i="74"/>
  <c r="CS20" i="74" s="1"/>
  <c r="AP20" i="74"/>
  <c r="BD20" i="74" s="1"/>
  <c r="AQ20" i="74"/>
  <c r="BE20" i="74" s="1"/>
  <c r="AR20" i="74"/>
  <c r="AS20" i="74"/>
  <c r="BG20" i="74" s="1"/>
  <c r="AT20" i="74"/>
  <c r="BH20" i="74" s="1"/>
  <c r="BA20" i="74"/>
  <c r="BO20" i="74" s="1"/>
  <c r="BB20" i="74"/>
  <c r="BP20" i="74" s="1"/>
  <c r="BF20" i="74"/>
  <c r="BT20" i="74" s="1"/>
  <c r="CI20" i="74"/>
  <c r="CJ20" i="74"/>
  <c r="CK20" i="74"/>
  <c r="CQ20" i="74"/>
  <c r="CR20" i="74"/>
  <c r="CV20" i="74"/>
  <c r="AE19" i="74"/>
  <c r="CI19" i="74" s="1"/>
  <c r="AF19" i="74"/>
  <c r="CJ19" i="74" s="1"/>
  <c r="AG19" i="74"/>
  <c r="CK19" i="74" s="1"/>
  <c r="AH19" i="74"/>
  <c r="AV19" i="74" s="1"/>
  <c r="AI19" i="74"/>
  <c r="AW19" i="74" s="1"/>
  <c r="AJ19" i="74"/>
  <c r="AX19" i="74" s="1"/>
  <c r="AK19" i="74"/>
  <c r="AY19" i="74" s="1"/>
  <c r="AL19" i="74"/>
  <c r="CP19" i="74" s="1"/>
  <c r="AM19" i="74"/>
  <c r="CQ19" i="74" s="1"/>
  <c r="AN19" i="74"/>
  <c r="CR19" i="74" s="1"/>
  <c r="AO19" i="74"/>
  <c r="BC19" i="74" s="1"/>
  <c r="AP19" i="74"/>
  <c r="BD19" i="74" s="1"/>
  <c r="AQ19" i="74"/>
  <c r="BE19" i="74" s="1"/>
  <c r="AR19" i="74"/>
  <c r="BF19" i="74" s="1"/>
  <c r="AE18" i="74"/>
  <c r="CI18" i="74" s="1"/>
  <c r="AF18" i="74"/>
  <c r="CJ18" i="74" s="1"/>
  <c r="AG18" i="74"/>
  <c r="AU18" i="74" s="1"/>
  <c r="AH18" i="74"/>
  <c r="AV18" i="74" s="1"/>
  <c r="AI18" i="74"/>
  <c r="AW18" i="74" s="1"/>
  <c r="AJ18" i="74"/>
  <c r="AX18" i="74" s="1"/>
  <c r="AK18" i="74"/>
  <c r="AY18" i="74" s="1"/>
  <c r="AL18" i="74"/>
  <c r="CP18" i="74" s="1"/>
  <c r="AM18" i="74"/>
  <c r="CQ18" i="74" s="1"/>
  <c r="AN18" i="74"/>
  <c r="CR18" i="74" s="1"/>
  <c r="AO18" i="74"/>
  <c r="BC18" i="74" s="1"/>
  <c r="AP18" i="74"/>
  <c r="BD18" i="74" s="1"/>
  <c r="AQ18" i="74"/>
  <c r="BE18" i="74" s="1"/>
  <c r="AR18" i="74"/>
  <c r="BF18" i="74" s="1"/>
  <c r="AE17" i="74"/>
  <c r="CI17" i="74" s="1"/>
  <c r="AF17" i="74"/>
  <c r="CJ17" i="74" s="1"/>
  <c r="AG17" i="74"/>
  <c r="CK17" i="74" s="1"/>
  <c r="AH17" i="74"/>
  <c r="AV17" i="74" s="1"/>
  <c r="AI17" i="74"/>
  <c r="AW17" i="74" s="1"/>
  <c r="AJ17" i="74"/>
  <c r="AX17" i="74" s="1"/>
  <c r="AK17" i="74"/>
  <c r="AY17" i="74" s="1"/>
  <c r="AL17" i="74"/>
  <c r="CP17" i="74" s="1"/>
  <c r="AM17" i="74"/>
  <c r="CQ17" i="74" s="1"/>
  <c r="AN17" i="74"/>
  <c r="CR17" i="74" s="1"/>
  <c r="AO17" i="74"/>
  <c r="CS17" i="74" s="1"/>
  <c r="AP17" i="74"/>
  <c r="BD17" i="74" s="1"/>
  <c r="AQ17" i="74"/>
  <c r="BE17" i="74" s="1"/>
  <c r="AR17" i="74"/>
  <c r="BF17" i="74" s="1"/>
  <c r="AE16" i="74"/>
  <c r="CI16" i="74" s="1"/>
  <c r="AF16" i="74"/>
  <c r="CJ16" i="74" s="1"/>
  <c r="AG16" i="74"/>
  <c r="AU16" i="74" s="1"/>
  <c r="AH16" i="74"/>
  <c r="AV16" i="74" s="1"/>
  <c r="AI16" i="74"/>
  <c r="AW16" i="74" s="1"/>
  <c r="AJ16" i="74"/>
  <c r="AX16" i="74" s="1"/>
  <c r="AK16" i="74"/>
  <c r="AY16" i="74" s="1"/>
  <c r="AL16" i="74"/>
  <c r="CP16" i="74" s="1"/>
  <c r="AM16" i="74"/>
  <c r="CQ16" i="74" s="1"/>
  <c r="AN16" i="74"/>
  <c r="CR16" i="74" s="1"/>
  <c r="AO16" i="74"/>
  <c r="BC16" i="74" s="1"/>
  <c r="AP16" i="74"/>
  <c r="BD16" i="74" s="1"/>
  <c r="AQ16" i="74"/>
  <c r="BE16" i="74" s="1"/>
  <c r="AR16" i="74"/>
  <c r="BF16" i="74" s="1"/>
  <c r="CM16" i="74"/>
  <c r="AE15" i="74"/>
  <c r="CI15" i="74" s="1"/>
  <c r="AF15" i="74"/>
  <c r="CJ15" i="74" s="1"/>
  <c r="AG15" i="74"/>
  <c r="CK15" i="74" s="1"/>
  <c r="AH15" i="74"/>
  <c r="AV15" i="74" s="1"/>
  <c r="AI15" i="74"/>
  <c r="AW15" i="74" s="1"/>
  <c r="AJ15" i="74"/>
  <c r="AX15" i="74" s="1"/>
  <c r="AK15" i="74"/>
  <c r="AY15" i="74" s="1"/>
  <c r="AL15" i="74"/>
  <c r="CP15" i="74" s="1"/>
  <c r="AM15" i="74"/>
  <c r="CQ15" i="74" s="1"/>
  <c r="AN15" i="74"/>
  <c r="BB15" i="74" s="1"/>
  <c r="AO15" i="74"/>
  <c r="BC15" i="74" s="1"/>
  <c r="AP15" i="74"/>
  <c r="BD15" i="74" s="1"/>
  <c r="AQ15" i="74"/>
  <c r="BE15" i="74" s="1"/>
  <c r="AR15" i="74"/>
  <c r="AT15" i="74"/>
  <c r="BF15" i="74"/>
  <c r="BT15" i="74" s="1"/>
  <c r="CV15" i="74"/>
  <c r="AE14" i="74"/>
  <c r="CI14" i="74" s="1"/>
  <c r="AF14" i="74"/>
  <c r="AT14" i="74" s="1"/>
  <c r="AG14" i="74"/>
  <c r="AU14" i="74" s="1"/>
  <c r="AH14" i="74"/>
  <c r="AV14" i="74" s="1"/>
  <c r="AI14" i="74"/>
  <c r="AW14" i="74" s="1"/>
  <c r="AJ14" i="74"/>
  <c r="AX14" i="74" s="1"/>
  <c r="AK14" i="74"/>
  <c r="AY14" i="74" s="1"/>
  <c r="AL14" i="74"/>
  <c r="CP14" i="74" s="1"/>
  <c r="AM14" i="74"/>
  <c r="CQ14" i="74" s="1"/>
  <c r="AN14" i="74"/>
  <c r="CR14" i="74" s="1"/>
  <c r="AO14" i="74"/>
  <c r="BC14" i="74" s="1"/>
  <c r="AP14" i="74"/>
  <c r="BD14" i="74" s="1"/>
  <c r="BR14" i="74" s="1"/>
  <c r="AQ14" i="74"/>
  <c r="BE14" i="74" s="1"/>
  <c r="AR14" i="74"/>
  <c r="BF14" i="74" s="1"/>
  <c r="CO14" i="74"/>
  <c r="CS14" i="74"/>
  <c r="CT14" i="74"/>
  <c r="AE13" i="74"/>
  <c r="CI13" i="74" s="1"/>
  <c r="AF13" i="74"/>
  <c r="CJ13" i="74" s="1"/>
  <c r="AG13" i="74"/>
  <c r="AH13" i="74"/>
  <c r="AI13" i="74"/>
  <c r="AJ13" i="74"/>
  <c r="AK13" i="74"/>
  <c r="AL13" i="74"/>
  <c r="AM13" i="74"/>
  <c r="CQ13" i="74" s="1"/>
  <c r="AN13" i="74"/>
  <c r="CR13" i="74" s="1"/>
  <c r="AO13" i="74"/>
  <c r="AP13" i="74"/>
  <c r="AQ13" i="74"/>
  <c r="AR13" i="74"/>
  <c r="AT13" i="74"/>
  <c r="AU13" i="74"/>
  <c r="BI13" i="74" s="1"/>
  <c r="AV13" i="74"/>
  <c r="BJ13" i="74" s="1"/>
  <c r="AW13" i="74"/>
  <c r="BK13" i="74" s="1"/>
  <c r="AX13" i="74"/>
  <c r="BL13" i="74" s="1"/>
  <c r="AY13" i="74"/>
  <c r="BM13" i="74" s="1"/>
  <c r="AZ13" i="74"/>
  <c r="BN13" i="74" s="1"/>
  <c r="BC13" i="74"/>
  <c r="BQ13" i="74" s="1"/>
  <c r="BD13" i="74"/>
  <c r="BR13" i="74" s="1"/>
  <c r="BE13" i="74"/>
  <c r="BS13" i="74" s="1"/>
  <c r="BF13" i="74"/>
  <c r="BT13" i="74" s="1"/>
  <c r="CK13" i="74"/>
  <c r="CL13" i="74"/>
  <c r="CM13" i="74"/>
  <c r="CN13" i="74"/>
  <c r="CO13" i="74"/>
  <c r="CP13" i="74"/>
  <c r="CS13" i="74"/>
  <c r="CT13" i="74"/>
  <c r="CU13" i="74"/>
  <c r="CV13" i="74"/>
  <c r="AG53" i="73"/>
  <c r="AV53" i="73" s="1"/>
  <c r="BK53" i="73" s="1"/>
  <c r="AH53" i="73"/>
  <c r="AW53" i="73" s="1"/>
  <c r="AI53" i="73"/>
  <c r="CQ53" i="73" s="1"/>
  <c r="AJ53" i="73"/>
  <c r="CR53" i="73" s="1"/>
  <c r="AK53" i="73"/>
  <c r="AZ53" i="73" s="1"/>
  <c r="AL53" i="73"/>
  <c r="BA53" i="73" s="1"/>
  <c r="AM53" i="73"/>
  <c r="BB53" i="73" s="1"/>
  <c r="AN53" i="73"/>
  <c r="BC53" i="73" s="1"/>
  <c r="BR53" i="73" s="1"/>
  <c r="AO53" i="73"/>
  <c r="BD53" i="73" s="1"/>
  <c r="AP53" i="73"/>
  <c r="BE53" i="73" s="1"/>
  <c r="AQ53" i="73"/>
  <c r="BF53" i="73" s="1"/>
  <c r="BU53" i="73" s="1"/>
  <c r="AR53" i="73"/>
  <c r="BG53" i="73" s="1"/>
  <c r="BV53" i="73" s="1"/>
  <c r="AS53" i="73"/>
  <c r="DA53" i="73" s="1"/>
  <c r="AT53" i="73"/>
  <c r="BI53" i="73" s="1"/>
  <c r="AU53" i="73"/>
  <c r="BJ53" i="73" s="1"/>
  <c r="CO53" i="73"/>
  <c r="DD53" i="73" s="1"/>
  <c r="CU53" i="73"/>
  <c r="CV53" i="73"/>
  <c r="CW53" i="73"/>
  <c r="CY53" i="73"/>
  <c r="CZ53" i="73"/>
  <c r="AG54" i="73"/>
  <c r="AV54" i="73" s="1"/>
  <c r="BK54" i="73" s="1"/>
  <c r="AH54" i="73"/>
  <c r="AW54" i="73" s="1"/>
  <c r="AI54" i="73"/>
  <c r="CQ54" i="73" s="1"/>
  <c r="AJ54" i="73"/>
  <c r="AY54" i="73" s="1"/>
  <c r="AK54" i="73"/>
  <c r="CS54" i="73" s="1"/>
  <c r="AL54" i="73"/>
  <c r="BA54" i="73" s="1"/>
  <c r="AM54" i="73"/>
  <c r="BB54" i="73" s="1"/>
  <c r="BQ54" i="73" s="1"/>
  <c r="AN54" i="73"/>
  <c r="BC54" i="73" s="1"/>
  <c r="BR54" i="73" s="1"/>
  <c r="AO54" i="73"/>
  <c r="BD54" i="73" s="1"/>
  <c r="BS54" i="73" s="1"/>
  <c r="AP54" i="73"/>
  <c r="BE54" i="73" s="1"/>
  <c r="AQ54" i="73"/>
  <c r="BF54" i="73" s="1"/>
  <c r="BU54" i="73" s="1"/>
  <c r="AR54" i="73"/>
  <c r="BG54" i="73" s="1"/>
  <c r="BV54" i="73" s="1"/>
  <c r="AS54" i="73"/>
  <c r="BH54" i="73" s="1"/>
  <c r="AT54" i="73"/>
  <c r="BI54" i="73" s="1"/>
  <c r="AU54" i="73"/>
  <c r="BJ54" i="73" s="1"/>
  <c r="CO54" i="73"/>
  <c r="CP54" i="73"/>
  <c r="CR54" i="73"/>
  <c r="CU54" i="73"/>
  <c r="CV54" i="73"/>
  <c r="CW54" i="73"/>
  <c r="CY54" i="73"/>
  <c r="CZ54" i="73"/>
  <c r="AG55" i="73"/>
  <c r="AV55" i="73" s="1"/>
  <c r="BK55" i="73" s="1"/>
  <c r="AH55" i="73"/>
  <c r="AW55" i="73" s="1"/>
  <c r="AI55" i="73"/>
  <c r="AX55" i="73" s="1"/>
  <c r="AJ55" i="73"/>
  <c r="CR55" i="73" s="1"/>
  <c r="AK55" i="73"/>
  <c r="AZ55" i="73" s="1"/>
  <c r="AL55" i="73"/>
  <c r="BA55" i="73" s="1"/>
  <c r="AM55" i="73"/>
  <c r="BB55" i="73" s="1"/>
  <c r="BQ55" i="73" s="1"/>
  <c r="AN55" i="73"/>
  <c r="BC55" i="73" s="1"/>
  <c r="BR55" i="73" s="1"/>
  <c r="AO55" i="73"/>
  <c r="BD55" i="73" s="1"/>
  <c r="BS55" i="73" s="1"/>
  <c r="AP55" i="73"/>
  <c r="BE55" i="73" s="1"/>
  <c r="BT55" i="73" s="1"/>
  <c r="AQ55" i="73"/>
  <c r="BF55" i="73" s="1"/>
  <c r="BU55" i="73" s="1"/>
  <c r="AR55" i="73"/>
  <c r="AS55" i="73"/>
  <c r="BH55" i="73" s="1"/>
  <c r="BW55" i="73" s="1"/>
  <c r="AT55" i="73"/>
  <c r="BI55" i="73" s="1"/>
  <c r="BX55" i="73" s="1"/>
  <c r="AU55" i="73"/>
  <c r="BJ55" i="73" s="1"/>
  <c r="BY55" i="73" s="1"/>
  <c r="BG55" i="73"/>
  <c r="BV55" i="73" s="1"/>
  <c r="CO55" i="73"/>
  <c r="CU55" i="73"/>
  <c r="CV55" i="73"/>
  <c r="CW55" i="73"/>
  <c r="CX55" i="73"/>
  <c r="CY55" i="73"/>
  <c r="CZ55" i="73"/>
  <c r="DA55" i="73"/>
  <c r="DB55" i="73"/>
  <c r="DC55" i="73"/>
  <c r="AG56" i="73"/>
  <c r="AV56" i="73" s="1"/>
  <c r="BK56" i="73" s="1"/>
  <c r="AH56" i="73"/>
  <c r="AW56" i="73" s="1"/>
  <c r="AI56" i="73"/>
  <c r="AX56" i="73" s="1"/>
  <c r="AJ56" i="73"/>
  <c r="AY56" i="73" s="1"/>
  <c r="AK56" i="73"/>
  <c r="CS56" i="73" s="1"/>
  <c r="AL56" i="73"/>
  <c r="BA56" i="73" s="1"/>
  <c r="AM56" i="73"/>
  <c r="BB56" i="73" s="1"/>
  <c r="AN56" i="73"/>
  <c r="CV56" i="73" s="1"/>
  <c r="AO56" i="73"/>
  <c r="BD56" i="73" s="1"/>
  <c r="AP56" i="73"/>
  <c r="CX56" i="73" s="1"/>
  <c r="AQ56" i="73"/>
  <c r="BF56" i="73" s="1"/>
  <c r="BU56" i="73" s="1"/>
  <c r="AR56" i="73"/>
  <c r="BG56" i="73" s="1"/>
  <c r="BV56" i="73" s="1"/>
  <c r="AS56" i="73"/>
  <c r="BH56" i="73" s="1"/>
  <c r="AT56" i="73"/>
  <c r="BI56" i="73" s="1"/>
  <c r="AU56" i="73"/>
  <c r="BJ56" i="73" s="1"/>
  <c r="CO56" i="73"/>
  <c r="CY56" i="73"/>
  <c r="CZ56" i="73"/>
  <c r="AG57" i="73"/>
  <c r="AV57" i="73" s="1"/>
  <c r="BK57" i="73" s="1"/>
  <c r="AH57" i="73"/>
  <c r="AW57" i="73" s="1"/>
  <c r="BL57" i="73" s="1"/>
  <c r="AI57" i="73"/>
  <c r="AX57" i="73" s="1"/>
  <c r="BM57" i="73" s="1"/>
  <c r="AJ57" i="73"/>
  <c r="AY57" i="73" s="1"/>
  <c r="BN57" i="73" s="1"/>
  <c r="AK57" i="73"/>
  <c r="CS57" i="73" s="1"/>
  <c r="AL57" i="73"/>
  <c r="BA57" i="73" s="1"/>
  <c r="AM57" i="73"/>
  <c r="BB57" i="73" s="1"/>
  <c r="AN57" i="73"/>
  <c r="BC57" i="73" s="1"/>
  <c r="AO57" i="73"/>
  <c r="BD57" i="73" s="1"/>
  <c r="AP57" i="73"/>
  <c r="BE57" i="73" s="1"/>
  <c r="AQ57" i="73"/>
  <c r="BF57" i="73" s="1"/>
  <c r="BU57" i="73" s="1"/>
  <c r="AR57" i="73"/>
  <c r="BG57" i="73" s="1"/>
  <c r="BV57" i="73" s="1"/>
  <c r="AS57" i="73"/>
  <c r="BH57" i="73" s="1"/>
  <c r="AT57" i="73"/>
  <c r="BI57" i="73" s="1"/>
  <c r="AU57" i="73"/>
  <c r="BJ57" i="73" s="1"/>
  <c r="CO57" i="73"/>
  <c r="CP57" i="73"/>
  <c r="CQ57" i="73"/>
  <c r="CR57" i="73"/>
  <c r="CV57" i="73"/>
  <c r="CY57" i="73"/>
  <c r="CZ57" i="73"/>
  <c r="AG10" i="73"/>
  <c r="AV10" i="73" s="1"/>
  <c r="BK10" i="73" s="1"/>
  <c r="AH10" i="73"/>
  <c r="AW10" i="73" s="1"/>
  <c r="AI10" i="73"/>
  <c r="AX10" i="73" s="1"/>
  <c r="AJ10" i="73"/>
  <c r="AY10" i="73" s="1"/>
  <c r="AK10" i="73"/>
  <c r="CS10" i="73" s="1"/>
  <c r="AL10" i="73"/>
  <c r="BA10" i="73" s="1"/>
  <c r="AM10" i="73"/>
  <c r="BB10" i="73" s="1"/>
  <c r="BQ10" i="73" s="1"/>
  <c r="AN10" i="73"/>
  <c r="BC10" i="73" s="1"/>
  <c r="BR10" i="73" s="1"/>
  <c r="AO10" i="73"/>
  <c r="BD10" i="73" s="1"/>
  <c r="BS10" i="73" s="1"/>
  <c r="AP10" i="73"/>
  <c r="CX10" i="73" s="1"/>
  <c r="AQ10" i="73"/>
  <c r="BF10" i="73" s="1"/>
  <c r="AR10" i="73"/>
  <c r="BG10" i="73" s="1"/>
  <c r="AS10" i="73"/>
  <c r="BH10" i="73" s="1"/>
  <c r="AT10" i="73"/>
  <c r="BI10" i="73" s="1"/>
  <c r="AU10" i="73"/>
  <c r="DC10" i="73" s="1"/>
  <c r="CO10" i="73"/>
  <c r="CU10" i="73"/>
  <c r="CV10" i="73"/>
  <c r="CW10" i="73"/>
  <c r="AG6" i="73"/>
  <c r="AV6" i="73" s="1"/>
  <c r="BK6" i="73" s="1"/>
  <c r="AH6" i="73"/>
  <c r="AW6" i="73" s="1"/>
  <c r="BL6" i="73" s="1"/>
  <c r="AI6" i="73"/>
  <c r="AX6" i="73" s="1"/>
  <c r="BM6" i="73" s="1"/>
  <c r="AJ6" i="73"/>
  <c r="CR6" i="73" s="1"/>
  <c r="AK6" i="73"/>
  <c r="CS6" i="73" s="1"/>
  <c r="AL6" i="73"/>
  <c r="BA6" i="73" s="1"/>
  <c r="AM6" i="73"/>
  <c r="BB6" i="73" s="1"/>
  <c r="BQ6" i="73" s="1"/>
  <c r="AN6" i="73"/>
  <c r="BC6" i="73" s="1"/>
  <c r="BR6" i="73" s="1"/>
  <c r="AO6" i="73"/>
  <c r="BD6" i="73" s="1"/>
  <c r="BS6" i="73" s="1"/>
  <c r="AP6" i="73"/>
  <c r="BE6" i="73" s="1"/>
  <c r="AQ6" i="73"/>
  <c r="CY6" i="73" s="1"/>
  <c r="AR6" i="73"/>
  <c r="BG6" i="73" s="1"/>
  <c r="BV6" i="73" s="1"/>
  <c r="AS6" i="73"/>
  <c r="BH6" i="73" s="1"/>
  <c r="BW6" i="73" s="1"/>
  <c r="AT6" i="73"/>
  <c r="BI6" i="73" s="1"/>
  <c r="AU6" i="73"/>
  <c r="BJ6" i="73" s="1"/>
  <c r="CO6" i="73"/>
  <c r="CU6" i="73"/>
  <c r="CV6" i="73"/>
  <c r="CW6" i="73"/>
  <c r="CZ6" i="73"/>
  <c r="DA6" i="73"/>
  <c r="AG9" i="73"/>
  <c r="CO9" i="73" s="1"/>
  <c r="AH9" i="73"/>
  <c r="AW9" i="73" s="1"/>
  <c r="BL9" i="73" s="1"/>
  <c r="AI9" i="73"/>
  <c r="AX9" i="73" s="1"/>
  <c r="BM9" i="73" s="1"/>
  <c r="AJ9" i="73"/>
  <c r="AY9" i="73" s="1"/>
  <c r="BN9" i="73" s="1"/>
  <c r="AK9" i="73"/>
  <c r="AZ9" i="73" s="1"/>
  <c r="BO9" i="73" s="1"/>
  <c r="AL9" i="73"/>
  <c r="BA9" i="73" s="1"/>
  <c r="BP9" i="73" s="1"/>
  <c r="AM9" i="73"/>
  <c r="BB9" i="73" s="1"/>
  <c r="BQ9" i="73" s="1"/>
  <c r="AN9" i="73"/>
  <c r="BC9" i="73" s="1"/>
  <c r="BR9" i="73" s="1"/>
  <c r="AO9" i="73"/>
  <c r="BD9" i="73" s="1"/>
  <c r="BS9" i="73" s="1"/>
  <c r="AP9" i="73"/>
  <c r="CX9" i="73" s="1"/>
  <c r="AQ9" i="73"/>
  <c r="CY9" i="73" s="1"/>
  <c r="AR9" i="73"/>
  <c r="BG9" i="73" s="1"/>
  <c r="AS9" i="73"/>
  <c r="BH9" i="73" s="1"/>
  <c r="BW9" i="73" s="1"/>
  <c r="AT9" i="73"/>
  <c r="BI9" i="73" s="1"/>
  <c r="BX9" i="73" s="1"/>
  <c r="AU9" i="73"/>
  <c r="BJ9" i="73" s="1"/>
  <c r="BY9" i="73" s="1"/>
  <c r="CP9" i="73"/>
  <c r="CQ9" i="73"/>
  <c r="CR9" i="73"/>
  <c r="CS9" i="73"/>
  <c r="CT9" i="73"/>
  <c r="CU9" i="73"/>
  <c r="CV9" i="73"/>
  <c r="CW9" i="73"/>
  <c r="DA9" i="73"/>
  <c r="DB9" i="73"/>
  <c r="DC9" i="73"/>
  <c r="AG58" i="73"/>
  <c r="AV58" i="73" s="1"/>
  <c r="AH58" i="73"/>
  <c r="AW58" i="73" s="1"/>
  <c r="BL58" i="73" s="1"/>
  <c r="AI58" i="73"/>
  <c r="AX58" i="73" s="1"/>
  <c r="BM58" i="73" s="1"/>
  <c r="AJ58" i="73"/>
  <c r="AY58" i="73" s="1"/>
  <c r="BN58" i="73" s="1"/>
  <c r="AK58" i="73"/>
  <c r="AZ58" i="73" s="1"/>
  <c r="BO58" i="73" s="1"/>
  <c r="AL58" i="73"/>
  <c r="BA58" i="73" s="1"/>
  <c r="BP58" i="73" s="1"/>
  <c r="AM58" i="73"/>
  <c r="BB58" i="73" s="1"/>
  <c r="BQ58" i="73" s="1"/>
  <c r="AN58" i="73"/>
  <c r="BC58" i="73" s="1"/>
  <c r="BR58" i="73" s="1"/>
  <c r="AO58" i="73"/>
  <c r="BD58" i="73" s="1"/>
  <c r="BS58" i="73" s="1"/>
  <c r="AP58" i="73"/>
  <c r="BE58" i="73" s="1"/>
  <c r="AQ58" i="73"/>
  <c r="BF58" i="73" s="1"/>
  <c r="BU58" i="73" s="1"/>
  <c r="AR58" i="73"/>
  <c r="BG58" i="73" s="1"/>
  <c r="BV58" i="73" s="1"/>
  <c r="AS58" i="73"/>
  <c r="BH58" i="73" s="1"/>
  <c r="BW58" i="73" s="1"/>
  <c r="AT58" i="73"/>
  <c r="BI58" i="73" s="1"/>
  <c r="BX58" i="73" s="1"/>
  <c r="AU58" i="73"/>
  <c r="BJ58" i="73" s="1"/>
  <c r="BY58" i="73" s="1"/>
  <c r="CP58" i="73"/>
  <c r="CQ58" i="73"/>
  <c r="CR58" i="73"/>
  <c r="CS58" i="73"/>
  <c r="CT58" i="73"/>
  <c r="CU58" i="73"/>
  <c r="CV58" i="73"/>
  <c r="CW58" i="73"/>
  <c r="CY58" i="73"/>
  <c r="CZ58" i="73"/>
  <c r="DA58" i="73"/>
  <c r="DB58" i="73"/>
  <c r="DC58" i="73"/>
  <c r="AG59" i="73"/>
  <c r="AV59" i="73" s="1"/>
  <c r="BK59" i="73" s="1"/>
  <c r="AH59" i="73"/>
  <c r="CP59" i="73" s="1"/>
  <c r="AI59" i="73"/>
  <c r="AX59" i="73" s="1"/>
  <c r="AJ59" i="73"/>
  <c r="AY59" i="73" s="1"/>
  <c r="AK59" i="73"/>
  <c r="CS59" i="73" s="1"/>
  <c r="AL59" i="73"/>
  <c r="BA59" i="73" s="1"/>
  <c r="AM59" i="73"/>
  <c r="BB59" i="73" s="1"/>
  <c r="BQ59" i="73" s="1"/>
  <c r="AN59" i="73"/>
  <c r="BC59" i="73" s="1"/>
  <c r="BR59" i="73" s="1"/>
  <c r="AO59" i="73"/>
  <c r="BD59" i="73" s="1"/>
  <c r="BS59" i="73" s="1"/>
  <c r="AP59" i="73"/>
  <c r="CX59" i="73" s="1"/>
  <c r="AQ59" i="73"/>
  <c r="BF59" i="73" s="1"/>
  <c r="BU59" i="73" s="1"/>
  <c r="AR59" i="73"/>
  <c r="BG59" i="73" s="1"/>
  <c r="BV59" i="73" s="1"/>
  <c r="AS59" i="73"/>
  <c r="BH59" i="73" s="1"/>
  <c r="BW59" i="73" s="1"/>
  <c r="AT59" i="73"/>
  <c r="BI59" i="73" s="1"/>
  <c r="AU59" i="73"/>
  <c r="BJ59" i="73" s="1"/>
  <c r="BY59" i="73" s="1"/>
  <c r="CO59" i="73"/>
  <c r="CT59" i="73"/>
  <c r="CU59" i="73"/>
  <c r="CV59" i="73"/>
  <c r="CW59" i="73"/>
  <c r="CY59" i="73"/>
  <c r="CZ59" i="73"/>
  <c r="DA59" i="73"/>
  <c r="DB59" i="73"/>
  <c r="DC59" i="73"/>
  <c r="AG60" i="73"/>
  <c r="AV60" i="73" s="1"/>
  <c r="AH60" i="73"/>
  <c r="AW60" i="73" s="1"/>
  <c r="AI60" i="73"/>
  <c r="AX60" i="73" s="1"/>
  <c r="AJ60" i="73"/>
  <c r="CR60" i="73" s="1"/>
  <c r="AK60" i="73"/>
  <c r="CS60" i="73" s="1"/>
  <c r="AL60" i="73"/>
  <c r="BA60" i="73" s="1"/>
  <c r="AM60" i="73"/>
  <c r="BB60" i="73" s="1"/>
  <c r="AN60" i="73"/>
  <c r="BC60" i="73" s="1"/>
  <c r="AO60" i="73"/>
  <c r="CW60" i="73" s="1"/>
  <c r="AP60" i="73"/>
  <c r="BE60" i="73" s="1"/>
  <c r="AQ60" i="73"/>
  <c r="BF60" i="73" s="1"/>
  <c r="BU60" i="73" s="1"/>
  <c r="AR60" i="73"/>
  <c r="BG60" i="73" s="1"/>
  <c r="BV60" i="73" s="1"/>
  <c r="AS60" i="73"/>
  <c r="BH60" i="73" s="1"/>
  <c r="BW60" i="73" s="1"/>
  <c r="AT60" i="73"/>
  <c r="BI60" i="73" s="1"/>
  <c r="AU60" i="73"/>
  <c r="DC60" i="73" s="1"/>
  <c r="CY60" i="73"/>
  <c r="CZ60" i="73"/>
  <c r="DA60" i="73"/>
  <c r="AG61" i="73"/>
  <c r="AH61" i="73"/>
  <c r="AW61" i="73" s="1"/>
  <c r="AI61" i="73"/>
  <c r="AX61" i="73" s="1"/>
  <c r="AJ61" i="73"/>
  <c r="AY61" i="73" s="1"/>
  <c r="AK61" i="73"/>
  <c r="AZ61" i="73" s="1"/>
  <c r="AL61" i="73"/>
  <c r="BA61" i="73" s="1"/>
  <c r="AM61" i="73"/>
  <c r="BB61" i="73" s="1"/>
  <c r="BQ61" i="73" s="1"/>
  <c r="AN61" i="73"/>
  <c r="BC61" i="73" s="1"/>
  <c r="BR61" i="73" s="1"/>
  <c r="AO61" i="73"/>
  <c r="AP61" i="73"/>
  <c r="BE61" i="73" s="1"/>
  <c r="AQ61" i="73"/>
  <c r="BF61" i="73" s="1"/>
  <c r="BU61" i="73" s="1"/>
  <c r="AR61" i="73"/>
  <c r="BG61" i="73" s="1"/>
  <c r="BV61" i="73" s="1"/>
  <c r="AS61" i="73"/>
  <c r="BH61" i="73" s="1"/>
  <c r="AT61" i="73"/>
  <c r="BI61" i="73" s="1"/>
  <c r="AU61" i="73"/>
  <c r="DC61" i="73" s="1"/>
  <c r="CU61" i="73"/>
  <c r="CV61" i="73"/>
  <c r="CY61" i="73"/>
  <c r="CZ61" i="73"/>
  <c r="AG62" i="73"/>
  <c r="AV62" i="73" s="1"/>
  <c r="BK62" i="73" s="1"/>
  <c r="AH62" i="73"/>
  <c r="AW62" i="73" s="1"/>
  <c r="AI62" i="73"/>
  <c r="CQ62" i="73" s="1"/>
  <c r="AJ62" i="73"/>
  <c r="AK62" i="73"/>
  <c r="CS62" i="73" s="1"/>
  <c r="AL62" i="73"/>
  <c r="BA62" i="73" s="1"/>
  <c r="AM62" i="73"/>
  <c r="BB62" i="73" s="1"/>
  <c r="AN62" i="73"/>
  <c r="BC62" i="73" s="1"/>
  <c r="AO62" i="73"/>
  <c r="BD62" i="73" s="1"/>
  <c r="AP62" i="73"/>
  <c r="BE62" i="73" s="1"/>
  <c r="AQ62" i="73"/>
  <c r="BF62" i="73" s="1"/>
  <c r="BU62" i="73" s="1"/>
  <c r="AR62" i="73"/>
  <c r="BG62" i="73" s="1"/>
  <c r="BV62" i="73" s="1"/>
  <c r="AS62" i="73"/>
  <c r="DA62" i="73" s="1"/>
  <c r="AT62" i="73"/>
  <c r="DB62" i="73" s="1"/>
  <c r="AU62" i="73"/>
  <c r="BJ62" i="73" s="1"/>
  <c r="CO62" i="73"/>
  <c r="CW62" i="73"/>
  <c r="CY62" i="73"/>
  <c r="CZ62" i="73"/>
  <c r="AG63" i="73"/>
  <c r="AV63" i="73" s="1"/>
  <c r="BK63" i="73" s="1"/>
  <c r="AH63" i="73"/>
  <c r="CP63" i="73" s="1"/>
  <c r="AI63" i="73"/>
  <c r="CQ63" i="73" s="1"/>
  <c r="AJ63" i="73"/>
  <c r="AY63" i="73" s="1"/>
  <c r="AK63" i="73"/>
  <c r="CS63" i="73" s="1"/>
  <c r="AL63" i="73"/>
  <c r="BA63" i="73" s="1"/>
  <c r="AM63" i="73"/>
  <c r="CU63" i="73" s="1"/>
  <c r="AN63" i="73"/>
  <c r="BC63" i="73" s="1"/>
  <c r="BR63" i="73" s="1"/>
  <c r="AO63" i="73"/>
  <c r="CW63" i="73" s="1"/>
  <c r="AP63" i="73"/>
  <c r="CX63" i="73" s="1"/>
  <c r="AQ63" i="73"/>
  <c r="BF63" i="73" s="1"/>
  <c r="BU63" i="73" s="1"/>
  <c r="AR63" i="73"/>
  <c r="BG63" i="73" s="1"/>
  <c r="BV63" i="73" s="1"/>
  <c r="AS63" i="73"/>
  <c r="BH63" i="73" s="1"/>
  <c r="AT63" i="73"/>
  <c r="BI63" i="73" s="1"/>
  <c r="AU63" i="73"/>
  <c r="BJ63" i="73" s="1"/>
  <c r="CO63" i="73"/>
  <c r="CV63" i="73"/>
  <c r="CY63" i="73"/>
  <c r="CZ63" i="73"/>
  <c r="AG64" i="73"/>
  <c r="AV64" i="73" s="1"/>
  <c r="AH64" i="73"/>
  <c r="AI64" i="73"/>
  <c r="AX64" i="73" s="1"/>
  <c r="BM64" i="73" s="1"/>
  <c r="AJ64" i="73"/>
  <c r="AK64" i="73"/>
  <c r="AZ64" i="73" s="1"/>
  <c r="BO64" i="73" s="1"/>
  <c r="AL64" i="73"/>
  <c r="BA64" i="73" s="1"/>
  <c r="BP64" i="73" s="1"/>
  <c r="AM64" i="73"/>
  <c r="BB64" i="73" s="1"/>
  <c r="AN64" i="73"/>
  <c r="BC64" i="73" s="1"/>
  <c r="AO64" i="73"/>
  <c r="CW64" i="73" s="1"/>
  <c r="AP64" i="73"/>
  <c r="AQ64" i="73"/>
  <c r="BF64" i="73" s="1"/>
  <c r="BU64" i="73" s="1"/>
  <c r="AR64" i="73"/>
  <c r="BG64" i="73" s="1"/>
  <c r="BV64" i="73" s="1"/>
  <c r="AS64" i="73"/>
  <c r="BH64" i="73" s="1"/>
  <c r="BW64" i="73" s="1"/>
  <c r="AT64" i="73"/>
  <c r="BI64" i="73" s="1"/>
  <c r="BX64" i="73" s="1"/>
  <c r="AU64" i="73"/>
  <c r="DC64" i="73" s="1"/>
  <c r="CQ64" i="73"/>
  <c r="CS64" i="73"/>
  <c r="CT64" i="73"/>
  <c r="CY64" i="73"/>
  <c r="CZ64" i="73"/>
  <c r="DA64" i="73"/>
  <c r="DB64" i="73"/>
  <c r="AG12" i="73"/>
  <c r="CO12" i="73" s="1"/>
  <c r="AH12" i="73"/>
  <c r="CP12" i="73" s="1"/>
  <c r="AI12" i="73"/>
  <c r="CQ12" i="73" s="1"/>
  <c r="AJ12" i="73"/>
  <c r="AY12" i="73" s="1"/>
  <c r="AK12" i="73"/>
  <c r="AZ12" i="73" s="1"/>
  <c r="AL12" i="73"/>
  <c r="AM12" i="73"/>
  <c r="BB12" i="73" s="1"/>
  <c r="AN12" i="73"/>
  <c r="AO12" i="73"/>
  <c r="BD12" i="73" s="1"/>
  <c r="AP12" i="73"/>
  <c r="BE12" i="73" s="1"/>
  <c r="AQ12" i="73"/>
  <c r="BF12" i="73" s="1"/>
  <c r="AR12" i="73"/>
  <c r="BG12" i="73" s="1"/>
  <c r="AS12" i="73"/>
  <c r="DA12" i="73" s="1"/>
  <c r="AT12" i="73"/>
  <c r="AU12" i="73"/>
  <c r="DC12" i="73" s="1"/>
  <c r="AG65" i="73"/>
  <c r="AV65" i="73" s="1"/>
  <c r="BK65" i="73" s="1"/>
  <c r="AH65" i="73"/>
  <c r="AI65" i="73"/>
  <c r="CQ65" i="73" s="1"/>
  <c r="AJ65" i="73"/>
  <c r="CR65" i="73" s="1"/>
  <c r="AK65" i="73"/>
  <c r="CS65" i="73" s="1"/>
  <c r="AL65" i="73"/>
  <c r="BA65" i="73" s="1"/>
  <c r="AM65" i="73"/>
  <c r="BB65" i="73" s="1"/>
  <c r="BQ65" i="73" s="1"/>
  <c r="AN65" i="73"/>
  <c r="BC65" i="73" s="1"/>
  <c r="BR65" i="73" s="1"/>
  <c r="AO65" i="73"/>
  <c r="BD65" i="73" s="1"/>
  <c r="BS65" i="73" s="1"/>
  <c r="AP65" i="73"/>
  <c r="BE65" i="73" s="1"/>
  <c r="AQ65" i="73"/>
  <c r="BF65" i="73" s="1"/>
  <c r="AR65" i="73"/>
  <c r="BG65" i="73" s="1"/>
  <c r="BV65" i="73" s="1"/>
  <c r="AS65" i="73"/>
  <c r="BH65" i="73" s="1"/>
  <c r="AT65" i="73"/>
  <c r="BI65" i="73" s="1"/>
  <c r="AU65" i="73"/>
  <c r="BJ65" i="73" s="1"/>
  <c r="CO65" i="73"/>
  <c r="CU65" i="73"/>
  <c r="CV65" i="73"/>
  <c r="CW65" i="73"/>
  <c r="CY65" i="73"/>
  <c r="CZ65" i="73"/>
  <c r="AG37" i="73"/>
  <c r="AV37" i="73" s="1"/>
  <c r="BK37" i="73" s="1"/>
  <c r="AH37" i="73"/>
  <c r="AW37" i="73" s="1"/>
  <c r="AI37" i="73"/>
  <c r="AX37" i="73" s="1"/>
  <c r="AJ37" i="73"/>
  <c r="AK37" i="73"/>
  <c r="AZ37" i="73" s="1"/>
  <c r="AL37" i="73"/>
  <c r="CT37" i="73" s="1"/>
  <c r="AM37" i="73"/>
  <c r="BB37" i="73" s="1"/>
  <c r="AN37" i="73"/>
  <c r="BC37" i="73" s="1"/>
  <c r="BR37" i="73" s="1"/>
  <c r="AO37" i="73"/>
  <c r="BD37" i="73" s="1"/>
  <c r="BS37" i="73" s="1"/>
  <c r="AP37" i="73"/>
  <c r="BE37" i="73" s="1"/>
  <c r="AQ37" i="73"/>
  <c r="BF37" i="73" s="1"/>
  <c r="BU37" i="73" s="1"/>
  <c r="AR37" i="73"/>
  <c r="AS37" i="73"/>
  <c r="BH37" i="73" s="1"/>
  <c r="AT37" i="73"/>
  <c r="DB37" i="73" s="1"/>
  <c r="AU37" i="73"/>
  <c r="BJ37" i="73" s="1"/>
  <c r="CO37" i="73"/>
  <c r="CU37" i="73"/>
  <c r="CV37" i="73"/>
  <c r="CW37" i="73"/>
  <c r="CY37" i="73"/>
  <c r="AG33" i="73"/>
  <c r="AV33" i="73" s="1"/>
  <c r="AH33" i="73"/>
  <c r="AW33" i="73" s="1"/>
  <c r="BL33" i="73" s="1"/>
  <c r="AI33" i="73"/>
  <c r="AX33" i="73" s="1"/>
  <c r="BM33" i="73" s="1"/>
  <c r="AJ33" i="73"/>
  <c r="CR33" i="73" s="1"/>
  <c r="AK33" i="73"/>
  <c r="CS33" i="73" s="1"/>
  <c r="AL33" i="73"/>
  <c r="BA33" i="73" s="1"/>
  <c r="AM33" i="73"/>
  <c r="BB33" i="73" s="1"/>
  <c r="AN33" i="73"/>
  <c r="BC33" i="73" s="1"/>
  <c r="BR33" i="73" s="1"/>
  <c r="AO33" i="73"/>
  <c r="CW33" i="73" s="1"/>
  <c r="AP33" i="73"/>
  <c r="CX33" i="73" s="1"/>
  <c r="AQ33" i="73"/>
  <c r="BF33" i="73" s="1"/>
  <c r="AR33" i="73"/>
  <c r="CZ33" i="73" s="1"/>
  <c r="AS33" i="73"/>
  <c r="DA33" i="73" s="1"/>
  <c r="AT33" i="73"/>
  <c r="BI33" i="73" s="1"/>
  <c r="AU33" i="73"/>
  <c r="BJ33" i="73" s="1"/>
  <c r="CP33" i="73"/>
  <c r="CQ33" i="73"/>
  <c r="CV33" i="73"/>
  <c r="AG66" i="73"/>
  <c r="CO66" i="73" s="1"/>
  <c r="AH66" i="73"/>
  <c r="AW66" i="73" s="1"/>
  <c r="BL66" i="73" s="1"/>
  <c r="AI66" i="73"/>
  <c r="AX66" i="73" s="1"/>
  <c r="BM66" i="73" s="1"/>
  <c r="AJ66" i="73"/>
  <c r="AY66" i="73" s="1"/>
  <c r="BN66" i="73" s="1"/>
  <c r="AK66" i="73"/>
  <c r="AZ66" i="73" s="1"/>
  <c r="BO66" i="73" s="1"/>
  <c r="AL66" i="73"/>
  <c r="BA66" i="73" s="1"/>
  <c r="BP66" i="73" s="1"/>
  <c r="AM66" i="73"/>
  <c r="BB66" i="73" s="1"/>
  <c r="BQ66" i="73" s="1"/>
  <c r="AN66" i="73"/>
  <c r="BC66" i="73" s="1"/>
  <c r="BR66" i="73" s="1"/>
  <c r="AO66" i="73"/>
  <c r="BD66" i="73" s="1"/>
  <c r="BS66" i="73" s="1"/>
  <c r="AP66" i="73"/>
  <c r="BE66" i="73" s="1"/>
  <c r="AQ66" i="73"/>
  <c r="BF66" i="73" s="1"/>
  <c r="BU66" i="73" s="1"/>
  <c r="AR66" i="73"/>
  <c r="BG66" i="73" s="1"/>
  <c r="BV66" i="73" s="1"/>
  <c r="AS66" i="73"/>
  <c r="DA66" i="73" s="1"/>
  <c r="AT66" i="73"/>
  <c r="DB66" i="73" s="1"/>
  <c r="AU66" i="73"/>
  <c r="BJ66" i="73" s="1"/>
  <c r="CP66" i="73"/>
  <c r="CQ66" i="73"/>
  <c r="CR66" i="73"/>
  <c r="CS66" i="73"/>
  <c r="CT66" i="73"/>
  <c r="CU66" i="73"/>
  <c r="CV66" i="73"/>
  <c r="CW66" i="73"/>
  <c r="CY66" i="73"/>
  <c r="CZ66" i="73"/>
  <c r="AG23" i="73"/>
  <c r="AV23" i="73" s="1"/>
  <c r="BK23" i="73" s="1"/>
  <c r="AH23" i="73"/>
  <c r="AW23" i="73" s="1"/>
  <c r="AI23" i="73"/>
  <c r="AJ23" i="73"/>
  <c r="AK23" i="73"/>
  <c r="CS23" i="73" s="1"/>
  <c r="AL23" i="73"/>
  <c r="BA23" i="73" s="1"/>
  <c r="AM23" i="73"/>
  <c r="BB23" i="73" s="1"/>
  <c r="AN23" i="73"/>
  <c r="AO23" i="73"/>
  <c r="CW23" i="73" s="1"/>
  <c r="AP23" i="73"/>
  <c r="CX23" i="73" s="1"/>
  <c r="AQ23" i="73"/>
  <c r="AR23" i="73"/>
  <c r="AS23" i="73"/>
  <c r="DA23" i="73" s="1"/>
  <c r="AT23" i="73"/>
  <c r="BI23" i="73" s="1"/>
  <c r="AU23" i="73"/>
  <c r="BJ23" i="73" s="1"/>
  <c r="CO23" i="73"/>
  <c r="AG16" i="73"/>
  <c r="AV16" i="73" s="1"/>
  <c r="BK16" i="73" s="1"/>
  <c r="AH16" i="73"/>
  <c r="AW16" i="73" s="1"/>
  <c r="AI16" i="73"/>
  <c r="AX16" i="73" s="1"/>
  <c r="AJ16" i="73"/>
  <c r="AK16" i="73"/>
  <c r="CS16" i="73" s="1"/>
  <c r="AL16" i="73"/>
  <c r="CT16" i="73" s="1"/>
  <c r="AM16" i="73"/>
  <c r="BB16" i="73" s="1"/>
  <c r="BQ16" i="73" s="1"/>
  <c r="AN16" i="73"/>
  <c r="BC16" i="73" s="1"/>
  <c r="BR16" i="73" s="1"/>
  <c r="AO16" i="73"/>
  <c r="BD16" i="73" s="1"/>
  <c r="BS16" i="73" s="1"/>
  <c r="AP16" i="73"/>
  <c r="AQ16" i="73"/>
  <c r="BF16" i="73" s="1"/>
  <c r="AR16" i="73"/>
  <c r="AS16" i="73"/>
  <c r="BH16" i="73" s="1"/>
  <c r="AT16" i="73"/>
  <c r="DB16" i="73" s="1"/>
  <c r="AU16" i="73"/>
  <c r="BJ16" i="73" s="1"/>
  <c r="CO16" i="73"/>
  <c r="CU16" i="73"/>
  <c r="CV16" i="73"/>
  <c r="CW16" i="73"/>
  <c r="AG67" i="73"/>
  <c r="AV67" i="73" s="1"/>
  <c r="BK67" i="73" s="1"/>
  <c r="AH67" i="73"/>
  <c r="AW67" i="73" s="1"/>
  <c r="AI67" i="73"/>
  <c r="AJ67" i="73"/>
  <c r="CR67" i="73" s="1"/>
  <c r="AK67" i="73"/>
  <c r="AL67" i="73"/>
  <c r="AM67" i="73"/>
  <c r="BB67" i="73" s="1"/>
  <c r="AN67" i="73"/>
  <c r="AO67" i="73"/>
  <c r="CW67" i="73" s="1"/>
  <c r="AP67" i="73"/>
  <c r="CX67" i="73" s="1"/>
  <c r="AQ67" i="73"/>
  <c r="BF67" i="73" s="1"/>
  <c r="AR67" i="73"/>
  <c r="BG67" i="73" s="1"/>
  <c r="BV67" i="73" s="1"/>
  <c r="AS67" i="73"/>
  <c r="BH67" i="73" s="1"/>
  <c r="BW67" i="73" s="1"/>
  <c r="AT67" i="73"/>
  <c r="BI67" i="73" s="1"/>
  <c r="BX67" i="73" s="1"/>
  <c r="AU67" i="73"/>
  <c r="BJ67" i="73" s="1"/>
  <c r="BY67" i="73" s="1"/>
  <c r="CO67" i="73"/>
  <c r="CY67" i="73"/>
  <c r="CZ67" i="73"/>
  <c r="DA67" i="73"/>
  <c r="DB67" i="73"/>
  <c r="DC67" i="73"/>
  <c r="AG24" i="73"/>
  <c r="AV24" i="73" s="1"/>
  <c r="BK24" i="73" s="1"/>
  <c r="AH24" i="73"/>
  <c r="AI24" i="73"/>
  <c r="AX24" i="73" s="1"/>
  <c r="AJ24" i="73"/>
  <c r="AK24" i="73"/>
  <c r="CS24" i="73" s="1"/>
  <c r="AL24" i="73"/>
  <c r="BA24" i="73" s="1"/>
  <c r="AM24" i="73"/>
  <c r="AN24" i="73"/>
  <c r="CV24" i="73" s="1"/>
  <c r="AO24" i="73"/>
  <c r="CW24" i="73" s="1"/>
  <c r="AP24" i="73"/>
  <c r="AQ24" i="73"/>
  <c r="BF24" i="73" s="1"/>
  <c r="AR24" i="73"/>
  <c r="AS24" i="73"/>
  <c r="DA24" i="73" s="1"/>
  <c r="AT24" i="73"/>
  <c r="DB24" i="73" s="1"/>
  <c r="AU24" i="73"/>
  <c r="BJ24" i="73" s="1"/>
  <c r="BC24" i="73"/>
  <c r="CO24" i="73"/>
  <c r="AG68" i="73"/>
  <c r="AV68" i="73" s="1"/>
  <c r="BK68" i="73" s="1"/>
  <c r="AH68" i="73"/>
  <c r="CP68" i="73" s="1"/>
  <c r="AI68" i="73"/>
  <c r="AX68" i="73" s="1"/>
  <c r="AJ68" i="73"/>
  <c r="CR68" i="73" s="1"/>
  <c r="AK68" i="73"/>
  <c r="AL68" i="73"/>
  <c r="BA68" i="73" s="1"/>
  <c r="AM68" i="73"/>
  <c r="BB68" i="73" s="1"/>
  <c r="BQ68" i="73" s="1"/>
  <c r="AN68" i="73"/>
  <c r="BC68" i="73" s="1"/>
  <c r="BR68" i="73" s="1"/>
  <c r="AO68" i="73"/>
  <c r="BD68" i="73" s="1"/>
  <c r="BS68" i="73" s="1"/>
  <c r="AP68" i="73"/>
  <c r="BE68" i="73" s="1"/>
  <c r="AQ68" i="73"/>
  <c r="BF68" i="73" s="1"/>
  <c r="BU68" i="73" s="1"/>
  <c r="AR68" i="73"/>
  <c r="BG68" i="73" s="1"/>
  <c r="BV68" i="73" s="1"/>
  <c r="AS68" i="73"/>
  <c r="AT68" i="73"/>
  <c r="BI68" i="73" s="1"/>
  <c r="AU68" i="73"/>
  <c r="BJ68" i="73" s="1"/>
  <c r="CO68" i="73"/>
  <c r="DD68" i="73" s="1"/>
  <c r="CU68" i="73"/>
  <c r="CV68" i="73"/>
  <c r="CW68" i="73"/>
  <c r="CY68" i="73"/>
  <c r="CZ68" i="73"/>
  <c r="AG3" i="73"/>
  <c r="CO3" i="73" s="1"/>
  <c r="DD3" i="73" s="1"/>
  <c r="AH3" i="73"/>
  <c r="AI3" i="73"/>
  <c r="AX3" i="73" s="1"/>
  <c r="AJ3" i="73"/>
  <c r="CR3" i="73" s="1"/>
  <c r="AK3" i="73"/>
  <c r="AL3" i="73"/>
  <c r="CT3" i="73" s="1"/>
  <c r="AM3" i="73"/>
  <c r="AN3" i="73"/>
  <c r="CV3" i="73" s="1"/>
  <c r="AO3" i="73"/>
  <c r="CW3" i="73" s="1"/>
  <c r="AP3" i="73"/>
  <c r="AQ3" i="73"/>
  <c r="BF3" i="73" s="1"/>
  <c r="AR3" i="73"/>
  <c r="CZ3" i="73" s="1"/>
  <c r="AS3" i="73"/>
  <c r="DA3" i="73" s="1"/>
  <c r="AT3" i="73"/>
  <c r="BI3" i="73" s="1"/>
  <c r="AU3" i="73"/>
  <c r="AG22" i="73"/>
  <c r="CO22" i="73" s="1"/>
  <c r="DD22" i="73" s="1"/>
  <c r="AH22" i="73"/>
  <c r="AW22" i="73" s="1"/>
  <c r="BL22" i="73" s="1"/>
  <c r="AI22" i="73"/>
  <c r="AX22" i="73" s="1"/>
  <c r="BM22" i="73" s="1"/>
  <c r="AJ22" i="73"/>
  <c r="AY22" i="73" s="1"/>
  <c r="BN22" i="73" s="1"/>
  <c r="AK22" i="73"/>
  <c r="AZ22" i="73" s="1"/>
  <c r="BO22" i="73" s="1"/>
  <c r="AL22" i="73"/>
  <c r="BA22" i="73" s="1"/>
  <c r="BP22" i="73" s="1"/>
  <c r="AM22" i="73"/>
  <c r="BB22" i="73" s="1"/>
  <c r="BQ22" i="73" s="1"/>
  <c r="AN22" i="73"/>
  <c r="BC22" i="73" s="1"/>
  <c r="BR22" i="73" s="1"/>
  <c r="AO22" i="73"/>
  <c r="BD22" i="73" s="1"/>
  <c r="BS22" i="73" s="1"/>
  <c r="AP22" i="73"/>
  <c r="BE22" i="73" s="1"/>
  <c r="AQ22" i="73"/>
  <c r="BF22" i="73" s="1"/>
  <c r="AR22" i="73"/>
  <c r="AS22" i="73"/>
  <c r="BH22" i="73" s="1"/>
  <c r="BW22" i="73" s="1"/>
  <c r="AT22" i="73"/>
  <c r="BI22" i="73" s="1"/>
  <c r="BX22" i="73" s="1"/>
  <c r="AU22" i="73"/>
  <c r="BJ22" i="73" s="1"/>
  <c r="BY22" i="73" s="1"/>
  <c r="CP22" i="73"/>
  <c r="CQ22" i="73"/>
  <c r="CR22" i="73"/>
  <c r="CS22" i="73"/>
  <c r="CT22" i="73"/>
  <c r="CU22" i="73"/>
  <c r="CV22" i="73"/>
  <c r="CW22" i="73"/>
  <c r="DA22" i="73"/>
  <c r="DB22" i="73"/>
  <c r="DC22" i="73"/>
  <c r="AG17" i="73"/>
  <c r="CO17" i="73" s="1"/>
  <c r="AH17" i="73"/>
  <c r="AW17" i="73" s="1"/>
  <c r="AI17" i="73"/>
  <c r="CQ17" i="73" s="1"/>
  <c r="AJ17" i="73"/>
  <c r="CR17" i="73" s="1"/>
  <c r="AK17" i="73"/>
  <c r="CS17" i="73" s="1"/>
  <c r="AL17" i="73"/>
  <c r="BA17" i="73" s="1"/>
  <c r="AM17" i="73"/>
  <c r="CU17" i="73" s="1"/>
  <c r="AN17" i="73"/>
  <c r="AO17" i="73"/>
  <c r="BD17" i="73" s="1"/>
  <c r="AP17" i="73"/>
  <c r="BE17" i="73" s="1"/>
  <c r="AQ17" i="73"/>
  <c r="BF17" i="73" s="1"/>
  <c r="AR17" i="73"/>
  <c r="AS17" i="73"/>
  <c r="BH17" i="73" s="1"/>
  <c r="AT17" i="73"/>
  <c r="BI17" i="73" s="1"/>
  <c r="AU17" i="73"/>
  <c r="BJ17" i="73" s="1"/>
  <c r="AG69" i="73"/>
  <c r="AV69" i="73" s="1"/>
  <c r="BK69" i="73" s="1"/>
  <c r="AH69" i="73"/>
  <c r="AW69" i="73" s="1"/>
  <c r="AI69" i="73"/>
  <c r="AJ69" i="73"/>
  <c r="CR69" i="73" s="1"/>
  <c r="AK69" i="73"/>
  <c r="AZ69" i="73" s="1"/>
  <c r="AL69" i="73"/>
  <c r="BA69" i="73" s="1"/>
  <c r="AM69" i="73"/>
  <c r="BB69" i="73" s="1"/>
  <c r="BQ69" i="73" s="1"/>
  <c r="AN69" i="73"/>
  <c r="BC69" i="73" s="1"/>
  <c r="BR69" i="73" s="1"/>
  <c r="AO69" i="73"/>
  <c r="BD69" i="73" s="1"/>
  <c r="BS69" i="73" s="1"/>
  <c r="AP69" i="73"/>
  <c r="BE69" i="73" s="1"/>
  <c r="AQ69" i="73"/>
  <c r="BF69" i="73" s="1"/>
  <c r="BU69" i="73" s="1"/>
  <c r="AR69" i="73"/>
  <c r="BG69" i="73" s="1"/>
  <c r="BV69" i="73" s="1"/>
  <c r="AS69" i="73"/>
  <c r="DA69" i="73" s="1"/>
  <c r="AT69" i="73"/>
  <c r="BI69" i="73" s="1"/>
  <c r="AU69" i="73"/>
  <c r="BJ69" i="73" s="1"/>
  <c r="CO69" i="73"/>
  <c r="DD69" i="73" s="1"/>
  <c r="CU69" i="73"/>
  <c r="CV69" i="73"/>
  <c r="CW69" i="73"/>
  <c r="CY69" i="73"/>
  <c r="CZ69" i="73"/>
  <c r="AG21" i="73"/>
  <c r="AV21" i="73" s="1"/>
  <c r="BK21" i="73" s="1"/>
  <c r="AH21" i="73"/>
  <c r="AW21" i="73" s="1"/>
  <c r="AI21" i="73"/>
  <c r="AX21" i="73" s="1"/>
  <c r="AJ21" i="73"/>
  <c r="CR21" i="73" s="1"/>
  <c r="AK21" i="73"/>
  <c r="AZ21" i="73" s="1"/>
  <c r="AL21" i="73"/>
  <c r="BA21" i="73" s="1"/>
  <c r="AM21" i="73"/>
  <c r="BB21" i="73" s="1"/>
  <c r="BQ21" i="73" s="1"/>
  <c r="AN21" i="73"/>
  <c r="BC21" i="73" s="1"/>
  <c r="BR21" i="73" s="1"/>
  <c r="AO21" i="73"/>
  <c r="BD21" i="73" s="1"/>
  <c r="BS21" i="73" s="1"/>
  <c r="AP21" i="73"/>
  <c r="BE21" i="73" s="1"/>
  <c r="AQ21" i="73"/>
  <c r="BF21" i="73" s="1"/>
  <c r="AR21" i="73"/>
  <c r="BG21" i="73" s="1"/>
  <c r="BV21" i="73" s="1"/>
  <c r="AS21" i="73"/>
  <c r="BH21" i="73" s="1"/>
  <c r="AT21" i="73"/>
  <c r="DB21" i="73" s="1"/>
  <c r="AU21" i="73"/>
  <c r="BJ21" i="73" s="1"/>
  <c r="CO21" i="73"/>
  <c r="DD21" i="73" s="1"/>
  <c r="CU21" i="73"/>
  <c r="CV21" i="73"/>
  <c r="CW21" i="73"/>
  <c r="CZ21" i="73"/>
  <c r="AG70" i="73"/>
  <c r="AV70" i="73" s="1"/>
  <c r="BK70" i="73" s="1"/>
  <c r="AH70" i="73"/>
  <c r="AW70" i="73" s="1"/>
  <c r="AI70" i="73"/>
  <c r="CQ70" i="73" s="1"/>
  <c r="AJ70" i="73"/>
  <c r="CR70" i="73" s="1"/>
  <c r="AK70" i="73"/>
  <c r="AZ70" i="73" s="1"/>
  <c r="AL70" i="73"/>
  <c r="AM70" i="73"/>
  <c r="AN70" i="73"/>
  <c r="CV70" i="73" s="1"/>
  <c r="AO70" i="73"/>
  <c r="BD70" i="73" s="1"/>
  <c r="AP70" i="73"/>
  <c r="BE70" i="73" s="1"/>
  <c r="AQ70" i="73"/>
  <c r="BF70" i="73" s="1"/>
  <c r="BU70" i="73" s="1"/>
  <c r="AR70" i="73"/>
  <c r="BG70" i="73" s="1"/>
  <c r="BV70" i="73" s="1"/>
  <c r="AS70" i="73"/>
  <c r="BH70" i="73" s="1"/>
  <c r="AT70" i="73"/>
  <c r="AU70" i="73"/>
  <c r="DC70" i="73" s="1"/>
  <c r="CO70" i="73"/>
  <c r="CY70" i="73"/>
  <c r="CZ70" i="73"/>
  <c r="AG28" i="73"/>
  <c r="AV28" i="73" s="1"/>
  <c r="BK28" i="73" s="1"/>
  <c r="AH28" i="73"/>
  <c r="CP28" i="73" s="1"/>
  <c r="AI28" i="73"/>
  <c r="CQ28" i="73" s="1"/>
  <c r="AJ28" i="73"/>
  <c r="AK28" i="73"/>
  <c r="AL28" i="73"/>
  <c r="AM28" i="73"/>
  <c r="BB28" i="73" s="1"/>
  <c r="AN28" i="73"/>
  <c r="BC28" i="73" s="1"/>
  <c r="AO28" i="73"/>
  <c r="CW28" i="73" s="1"/>
  <c r="AP28" i="73"/>
  <c r="CX28" i="73" s="1"/>
  <c r="AQ28" i="73"/>
  <c r="CY28" i="73" s="1"/>
  <c r="AR28" i="73"/>
  <c r="BG28" i="73" s="1"/>
  <c r="AS28" i="73"/>
  <c r="AT28" i="73"/>
  <c r="DB28" i="73" s="1"/>
  <c r="AU28" i="73"/>
  <c r="BJ28" i="73" s="1"/>
  <c r="CO28" i="73"/>
  <c r="AG15" i="73"/>
  <c r="AV15" i="73" s="1"/>
  <c r="BK15" i="73" s="1"/>
  <c r="AH15" i="73"/>
  <c r="CP15" i="73" s="1"/>
  <c r="AI15" i="73"/>
  <c r="AX15" i="73" s="1"/>
  <c r="AJ15" i="73"/>
  <c r="AK15" i="73"/>
  <c r="CS15" i="73" s="1"/>
  <c r="AL15" i="73"/>
  <c r="CT15" i="73" s="1"/>
  <c r="AM15" i="73"/>
  <c r="BB15" i="73" s="1"/>
  <c r="BQ15" i="73" s="1"/>
  <c r="AN15" i="73"/>
  <c r="BC15" i="73" s="1"/>
  <c r="BR15" i="73" s="1"/>
  <c r="AO15" i="73"/>
  <c r="AP15" i="73"/>
  <c r="BE15" i="73" s="1"/>
  <c r="AQ15" i="73"/>
  <c r="BF15" i="73" s="1"/>
  <c r="AR15" i="73"/>
  <c r="BG15" i="73" s="1"/>
  <c r="AS15" i="73"/>
  <c r="BH15" i="73" s="1"/>
  <c r="BW15" i="73" s="1"/>
  <c r="AT15" i="73"/>
  <c r="DB15" i="73" s="1"/>
  <c r="AU15" i="73"/>
  <c r="CO15" i="73"/>
  <c r="CU15" i="73"/>
  <c r="CV15" i="73"/>
  <c r="DA15" i="73"/>
  <c r="AG71" i="73"/>
  <c r="AV71" i="73" s="1"/>
  <c r="BK71" i="73" s="1"/>
  <c r="AH71" i="73"/>
  <c r="CP71" i="73" s="1"/>
  <c r="AI71" i="73"/>
  <c r="CQ71" i="73" s="1"/>
  <c r="AJ71" i="73"/>
  <c r="AY71" i="73" s="1"/>
  <c r="AK71" i="73"/>
  <c r="AL71" i="73"/>
  <c r="BA71" i="73" s="1"/>
  <c r="AM71" i="73"/>
  <c r="BB71" i="73" s="1"/>
  <c r="BQ71" i="73" s="1"/>
  <c r="AN71" i="73"/>
  <c r="BC71" i="73" s="1"/>
  <c r="BR71" i="73" s="1"/>
  <c r="AO71" i="73"/>
  <c r="BD71" i="73" s="1"/>
  <c r="BS71" i="73" s="1"/>
  <c r="AP71" i="73"/>
  <c r="CX71" i="73" s="1"/>
  <c r="AQ71" i="73"/>
  <c r="BF71" i="73" s="1"/>
  <c r="BU71" i="73" s="1"/>
  <c r="AR71" i="73"/>
  <c r="BG71" i="73" s="1"/>
  <c r="BV71" i="73" s="1"/>
  <c r="AS71" i="73"/>
  <c r="AT71" i="73"/>
  <c r="BI71" i="73" s="1"/>
  <c r="AU71" i="73"/>
  <c r="BJ71" i="73" s="1"/>
  <c r="CO71" i="73"/>
  <c r="CU71" i="73"/>
  <c r="CV71" i="73"/>
  <c r="CW71" i="73"/>
  <c r="CY71" i="73"/>
  <c r="CZ71" i="73"/>
  <c r="AG72" i="73"/>
  <c r="AH72" i="73"/>
  <c r="AW72" i="73" s="1"/>
  <c r="AI72" i="73"/>
  <c r="AX72" i="73" s="1"/>
  <c r="AJ72" i="73"/>
  <c r="AK72" i="73"/>
  <c r="AL72" i="73"/>
  <c r="CT72" i="73" s="1"/>
  <c r="AM72" i="73"/>
  <c r="BB72" i="73" s="1"/>
  <c r="BQ72" i="73" s="1"/>
  <c r="AN72" i="73"/>
  <c r="BC72" i="73" s="1"/>
  <c r="BR72" i="73" s="1"/>
  <c r="AO72" i="73"/>
  <c r="AP72" i="73"/>
  <c r="BE72" i="73" s="1"/>
  <c r="AQ72" i="73"/>
  <c r="BF72" i="73" s="1"/>
  <c r="BU72" i="73" s="1"/>
  <c r="AR72" i="73"/>
  <c r="BG72" i="73" s="1"/>
  <c r="BV72" i="73" s="1"/>
  <c r="AS72" i="73"/>
  <c r="AT72" i="73"/>
  <c r="DB72" i="73" s="1"/>
  <c r="AU72" i="73"/>
  <c r="CU72" i="73"/>
  <c r="CV72" i="73"/>
  <c r="CY72" i="73"/>
  <c r="CZ72" i="73"/>
  <c r="AG34" i="73"/>
  <c r="AH34" i="73"/>
  <c r="CP34" i="73" s="1"/>
  <c r="AI34" i="73"/>
  <c r="CQ34" i="73" s="1"/>
  <c r="AJ34" i="73"/>
  <c r="AY34" i="73" s="1"/>
  <c r="BN34" i="73" s="1"/>
  <c r="AK34" i="73"/>
  <c r="AL34" i="73"/>
  <c r="BA34" i="73" s="1"/>
  <c r="AM34" i="73"/>
  <c r="BB34" i="73" s="1"/>
  <c r="BQ34" i="73" s="1"/>
  <c r="AN34" i="73"/>
  <c r="BC34" i="73" s="1"/>
  <c r="BR34" i="73" s="1"/>
  <c r="AO34" i="73"/>
  <c r="BD34" i="73" s="1"/>
  <c r="BS34" i="73" s="1"/>
  <c r="AP34" i="73"/>
  <c r="AQ34" i="73"/>
  <c r="CY34" i="73" s="1"/>
  <c r="AR34" i="73"/>
  <c r="BG34" i="73" s="1"/>
  <c r="AS34" i="73"/>
  <c r="AT34" i="73"/>
  <c r="DB34" i="73" s="1"/>
  <c r="AU34" i="73"/>
  <c r="CR34" i="73"/>
  <c r="CU34" i="73"/>
  <c r="CV34" i="73"/>
  <c r="CW34" i="73"/>
  <c r="AG73" i="73"/>
  <c r="AV73" i="73" s="1"/>
  <c r="BK73" i="73" s="1"/>
  <c r="AH73" i="73"/>
  <c r="AW73" i="73" s="1"/>
  <c r="AI73" i="73"/>
  <c r="AX73" i="73" s="1"/>
  <c r="AJ73" i="73"/>
  <c r="AY73" i="73" s="1"/>
  <c r="AK73" i="73"/>
  <c r="AL73" i="73"/>
  <c r="CT73" i="73" s="1"/>
  <c r="AM73" i="73"/>
  <c r="BB73" i="73" s="1"/>
  <c r="BQ73" i="73" s="1"/>
  <c r="AN73" i="73"/>
  <c r="BC73" i="73" s="1"/>
  <c r="BR73" i="73" s="1"/>
  <c r="AO73" i="73"/>
  <c r="BD73" i="73" s="1"/>
  <c r="BS73" i="73" s="1"/>
  <c r="AP73" i="73"/>
  <c r="AQ73" i="73"/>
  <c r="BF73" i="73" s="1"/>
  <c r="BU73" i="73" s="1"/>
  <c r="AR73" i="73"/>
  <c r="BG73" i="73" s="1"/>
  <c r="BV73" i="73" s="1"/>
  <c r="AS73" i="73"/>
  <c r="AT73" i="73"/>
  <c r="DB73" i="73" s="1"/>
  <c r="AU73" i="73"/>
  <c r="DC73" i="73" s="1"/>
  <c r="CO73" i="73"/>
  <c r="DD73" i="73" s="1"/>
  <c r="CU73" i="73"/>
  <c r="CV73" i="73"/>
  <c r="CW73" i="73"/>
  <c r="CY73" i="73"/>
  <c r="CZ73" i="73"/>
  <c r="AG74" i="73"/>
  <c r="AV74" i="73" s="1"/>
  <c r="BK74" i="73" s="1"/>
  <c r="AH74" i="73"/>
  <c r="CP74" i="73" s="1"/>
  <c r="AI74" i="73"/>
  <c r="CQ74" i="73" s="1"/>
  <c r="AJ74" i="73"/>
  <c r="CR74" i="73" s="1"/>
  <c r="AK74" i="73"/>
  <c r="AZ74" i="73" s="1"/>
  <c r="AL74" i="73"/>
  <c r="CT74" i="73" s="1"/>
  <c r="AM74" i="73"/>
  <c r="BB74" i="73" s="1"/>
  <c r="BQ74" i="73" s="1"/>
  <c r="AN74" i="73"/>
  <c r="BC74" i="73" s="1"/>
  <c r="BR74" i="73" s="1"/>
  <c r="AO74" i="73"/>
  <c r="BD74" i="73" s="1"/>
  <c r="BS74" i="73" s="1"/>
  <c r="AP74" i="73"/>
  <c r="BE74" i="73" s="1"/>
  <c r="BT74" i="73" s="1"/>
  <c r="AQ74" i="73"/>
  <c r="BF74" i="73" s="1"/>
  <c r="BU74" i="73" s="1"/>
  <c r="AR74" i="73"/>
  <c r="BG74" i="73" s="1"/>
  <c r="BV74" i="73" s="1"/>
  <c r="AS74" i="73"/>
  <c r="BH74" i="73" s="1"/>
  <c r="AT74" i="73"/>
  <c r="BI74" i="73" s="1"/>
  <c r="AU74" i="73"/>
  <c r="CO74" i="73"/>
  <c r="DD74" i="73" s="1"/>
  <c r="CU74" i="73"/>
  <c r="CV74" i="73"/>
  <c r="CW74" i="73"/>
  <c r="CX74" i="73"/>
  <c r="CY74" i="73"/>
  <c r="CZ74" i="73"/>
  <c r="AG75" i="73"/>
  <c r="AV75" i="73" s="1"/>
  <c r="BK75" i="73" s="1"/>
  <c r="AH75" i="73"/>
  <c r="CP75" i="73" s="1"/>
  <c r="AI75" i="73"/>
  <c r="AX75" i="73" s="1"/>
  <c r="AJ75" i="73"/>
  <c r="AY75" i="73" s="1"/>
  <c r="AK75" i="73"/>
  <c r="AL75" i="73"/>
  <c r="CT75" i="73" s="1"/>
  <c r="AM75" i="73"/>
  <c r="BB75" i="73" s="1"/>
  <c r="BQ75" i="73" s="1"/>
  <c r="AN75" i="73"/>
  <c r="BC75" i="73" s="1"/>
  <c r="BR75" i="73" s="1"/>
  <c r="AO75" i="73"/>
  <c r="BD75" i="73" s="1"/>
  <c r="BS75" i="73" s="1"/>
  <c r="AP75" i="73"/>
  <c r="BE75" i="73" s="1"/>
  <c r="BT75" i="73" s="1"/>
  <c r="AQ75" i="73"/>
  <c r="BF75" i="73" s="1"/>
  <c r="BU75" i="73" s="1"/>
  <c r="AR75" i="73"/>
  <c r="BG75" i="73" s="1"/>
  <c r="BV75" i="73" s="1"/>
  <c r="AS75" i="73"/>
  <c r="AT75" i="73"/>
  <c r="DB75" i="73" s="1"/>
  <c r="AU75" i="73"/>
  <c r="DC75" i="73" s="1"/>
  <c r="CO75" i="73"/>
  <c r="DD75" i="73" s="1"/>
  <c r="CU75" i="73"/>
  <c r="CV75" i="73"/>
  <c r="CW75" i="73"/>
  <c r="CX75" i="73"/>
  <c r="CY75" i="73"/>
  <c r="CZ75" i="73"/>
  <c r="AG76" i="73"/>
  <c r="AH76" i="73"/>
  <c r="AW76" i="73" s="1"/>
  <c r="BL76" i="73" s="1"/>
  <c r="AI76" i="73"/>
  <c r="AX76" i="73" s="1"/>
  <c r="BM76" i="73" s="1"/>
  <c r="AJ76" i="73"/>
  <c r="AY76" i="73" s="1"/>
  <c r="BN76" i="73" s="1"/>
  <c r="AK76" i="73"/>
  <c r="AZ76" i="73" s="1"/>
  <c r="AL76" i="73"/>
  <c r="CT76" i="73" s="1"/>
  <c r="AM76" i="73"/>
  <c r="BB76" i="73" s="1"/>
  <c r="BQ76" i="73" s="1"/>
  <c r="AN76" i="73"/>
  <c r="BC76" i="73" s="1"/>
  <c r="BR76" i="73" s="1"/>
  <c r="AO76" i="73"/>
  <c r="BD76" i="73" s="1"/>
  <c r="BS76" i="73" s="1"/>
  <c r="AP76" i="73"/>
  <c r="CX76" i="73" s="1"/>
  <c r="AQ76" i="73"/>
  <c r="BF76" i="73" s="1"/>
  <c r="BU76" i="73" s="1"/>
  <c r="AR76" i="73"/>
  <c r="BG76" i="73" s="1"/>
  <c r="BV76" i="73" s="1"/>
  <c r="AS76" i="73"/>
  <c r="BH76" i="73" s="1"/>
  <c r="AT76" i="73"/>
  <c r="BI76" i="73" s="1"/>
  <c r="AU76" i="73"/>
  <c r="DC76" i="73" s="1"/>
  <c r="CP76" i="73"/>
  <c r="CQ76" i="73"/>
  <c r="CR76" i="73"/>
  <c r="CU76" i="73"/>
  <c r="CV76" i="73"/>
  <c r="CW76" i="73"/>
  <c r="CY76" i="73"/>
  <c r="CZ76" i="73"/>
  <c r="AG77" i="73"/>
  <c r="AV77" i="73" s="1"/>
  <c r="BK77" i="73" s="1"/>
  <c r="AH77" i="73"/>
  <c r="CP77" i="73" s="1"/>
  <c r="AI77" i="73"/>
  <c r="AX77" i="73" s="1"/>
  <c r="AJ77" i="73"/>
  <c r="AY77" i="73" s="1"/>
  <c r="AK77" i="73"/>
  <c r="CS77" i="73" s="1"/>
  <c r="AL77" i="73"/>
  <c r="CT77" i="73" s="1"/>
  <c r="AM77" i="73"/>
  <c r="BB77" i="73" s="1"/>
  <c r="BQ77" i="73" s="1"/>
  <c r="AN77" i="73"/>
  <c r="BC77" i="73" s="1"/>
  <c r="BR77" i="73" s="1"/>
  <c r="AO77" i="73"/>
  <c r="BD77" i="73" s="1"/>
  <c r="BS77" i="73" s="1"/>
  <c r="AP77" i="73"/>
  <c r="CX77" i="73" s="1"/>
  <c r="AQ77" i="73"/>
  <c r="BF77" i="73" s="1"/>
  <c r="BU77" i="73" s="1"/>
  <c r="AR77" i="73"/>
  <c r="BG77" i="73" s="1"/>
  <c r="BV77" i="73" s="1"/>
  <c r="AS77" i="73"/>
  <c r="DA77" i="73" s="1"/>
  <c r="AT77" i="73"/>
  <c r="DB77" i="73" s="1"/>
  <c r="AU77" i="73"/>
  <c r="CO77" i="73"/>
  <c r="CU77" i="73"/>
  <c r="CV77" i="73"/>
  <c r="CW77" i="73"/>
  <c r="CY77" i="73"/>
  <c r="CZ77" i="73"/>
  <c r="AG78" i="73"/>
  <c r="CO78" i="73" s="1"/>
  <c r="AH78" i="73"/>
  <c r="AI78" i="73"/>
  <c r="AX78" i="73" s="1"/>
  <c r="AJ78" i="73"/>
  <c r="AY78" i="73" s="1"/>
  <c r="BN78" i="73" s="1"/>
  <c r="AK78" i="73"/>
  <c r="AL78" i="73"/>
  <c r="BA78" i="73" s="1"/>
  <c r="BP78" i="73" s="1"/>
  <c r="AM78" i="73"/>
  <c r="BB78" i="73" s="1"/>
  <c r="BQ78" i="73" s="1"/>
  <c r="AN78" i="73"/>
  <c r="BC78" i="73" s="1"/>
  <c r="BR78" i="73" s="1"/>
  <c r="AO78" i="73"/>
  <c r="BD78" i="73" s="1"/>
  <c r="BS78" i="73" s="1"/>
  <c r="AP78" i="73"/>
  <c r="CX78" i="73" s="1"/>
  <c r="AQ78" i="73"/>
  <c r="BF78" i="73" s="1"/>
  <c r="BU78" i="73" s="1"/>
  <c r="AR78" i="73"/>
  <c r="BG78" i="73" s="1"/>
  <c r="BV78" i="73" s="1"/>
  <c r="AS78" i="73"/>
  <c r="AT78" i="73"/>
  <c r="BI78" i="73" s="1"/>
  <c r="AU78" i="73"/>
  <c r="BJ78" i="73" s="1"/>
  <c r="CR78" i="73"/>
  <c r="CT78" i="73"/>
  <c r="CU78" i="73"/>
  <c r="CV78" i="73"/>
  <c r="CW78" i="73"/>
  <c r="CY78" i="73"/>
  <c r="CZ78" i="73"/>
  <c r="AG20" i="73"/>
  <c r="CO20" i="73" s="1"/>
  <c r="AH20" i="73"/>
  <c r="AI20" i="73"/>
  <c r="AX20" i="73" s="1"/>
  <c r="AJ20" i="73"/>
  <c r="CR20" i="73" s="1"/>
  <c r="AK20" i="73"/>
  <c r="CS20" i="73" s="1"/>
  <c r="AL20" i="73"/>
  <c r="CT20" i="73" s="1"/>
  <c r="AM20" i="73"/>
  <c r="AN20" i="73"/>
  <c r="AO20" i="73"/>
  <c r="CW20" i="73" s="1"/>
  <c r="AP20" i="73"/>
  <c r="AQ20" i="73"/>
  <c r="CY20" i="73" s="1"/>
  <c r="AR20" i="73"/>
  <c r="CZ20" i="73" s="1"/>
  <c r="AS20" i="73"/>
  <c r="DA20" i="73" s="1"/>
  <c r="AT20" i="73"/>
  <c r="DB20" i="73" s="1"/>
  <c r="AU20" i="73"/>
  <c r="BJ20" i="73" s="1"/>
  <c r="AG79" i="73"/>
  <c r="AV79" i="73" s="1"/>
  <c r="BK79" i="73" s="1"/>
  <c r="AH79" i="73"/>
  <c r="CP79" i="73" s="1"/>
  <c r="AI79" i="73"/>
  <c r="CQ79" i="73" s="1"/>
  <c r="AJ79" i="73"/>
  <c r="AY79" i="73" s="1"/>
  <c r="BN79" i="73" s="1"/>
  <c r="AK79" i="73"/>
  <c r="AZ79" i="73" s="1"/>
  <c r="BO79" i="73" s="1"/>
  <c r="AL79" i="73"/>
  <c r="BA79" i="73" s="1"/>
  <c r="BP79" i="73" s="1"/>
  <c r="AM79" i="73"/>
  <c r="CU79" i="73" s="1"/>
  <c r="AN79" i="73"/>
  <c r="CV79" i="73" s="1"/>
  <c r="AO79" i="73"/>
  <c r="BD79" i="73" s="1"/>
  <c r="AP79" i="73"/>
  <c r="BE79" i="73" s="1"/>
  <c r="BT79" i="73" s="1"/>
  <c r="AQ79" i="73"/>
  <c r="BF79" i="73" s="1"/>
  <c r="BU79" i="73" s="1"/>
  <c r="AR79" i="73"/>
  <c r="BG79" i="73" s="1"/>
  <c r="BV79" i="73" s="1"/>
  <c r="AS79" i="73"/>
  <c r="BH79" i="73" s="1"/>
  <c r="BW79" i="73" s="1"/>
  <c r="AT79" i="73"/>
  <c r="BI79" i="73" s="1"/>
  <c r="BX79" i="73" s="1"/>
  <c r="AU79" i="73"/>
  <c r="BJ79" i="73" s="1"/>
  <c r="BY79" i="73" s="1"/>
  <c r="CO79" i="73"/>
  <c r="CR79" i="73"/>
  <c r="CS79" i="73"/>
  <c r="CT79" i="73"/>
  <c r="CX79" i="73"/>
  <c r="CY79" i="73"/>
  <c r="CZ79" i="73"/>
  <c r="DA79" i="73"/>
  <c r="DB79" i="73"/>
  <c r="DC79" i="73"/>
  <c r="AG18" i="73"/>
  <c r="AV18" i="73" s="1"/>
  <c r="BK18" i="73" s="1"/>
  <c r="AH18" i="73"/>
  <c r="AI18" i="73"/>
  <c r="AX18" i="73" s="1"/>
  <c r="AJ18" i="73"/>
  <c r="CR18" i="73" s="1"/>
  <c r="AK18" i="73"/>
  <c r="CS18" i="73" s="1"/>
  <c r="AL18" i="73"/>
  <c r="CT18" i="73" s="1"/>
  <c r="AM18" i="73"/>
  <c r="BB18" i="73" s="1"/>
  <c r="BQ18" i="73" s="1"/>
  <c r="AN18" i="73"/>
  <c r="BC18" i="73" s="1"/>
  <c r="BR18" i="73" s="1"/>
  <c r="AO18" i="73"/>
  <c r="BD18" i="73" s="1"/>
  <c r="BS18" i="73" s="1"/>
  <c r="AP18" i="73"/>
  <c r="BE18" i="73" s="1"/>
  <c r="BT18" i="73" s="1"/>
  <c r="AQ18" i="73"/>
  <c r="CY18" i="73" s="1"/>
  <c r="AR18" i="73"/>
  <c r="CZ18" i="73" s="1"/>
  <c r="AS18" i="73"/>
  <c r="BH18" i="73" s="1"/>
  <c r="BW18" i="73" s="1"/>
  <c r="AT18" i="73"/>
  <c r="BI18" i="73" s="1"/>
  <c r="BX18" i="73" s="1"/>
  <c r="AU18" i="73"/>
  <c r="BJ18" i="73" s="1"/>
  <c r="BY18" i="73" s="1"/>
  <c r="CO18" i="73"/>
  <c r="CU18" i="73"/>
  <c r="CV18" i="73"/>
  <c r="CW18" i="73"/>
  <c r="CX18" i="73"/>
  <c r="DA18" i="73"/>
  <c r="DB18" i="73"/>
  <c r="DC18" i="73"/>
  <c r="AG41" i="73"/>
  <c r="AV41" i="73" s="1"/>
  <c r="BK41" i="73" s="1"/>
  <c r="AH41" i="73"/>
  <c r="CP41" i="73" s="1"/>
  <c r="AI41" i="73"/>
  <c r="AX41" i="73" s="1"/>
  <c r="AJ41" i="73"/>
  <c r="AK41" i="73"/>
  <c r="AZ41" i="73" s="1"/>
  <c r="AL41" i="73"/>
  <c r="BA41" i="73" s="1"/>
  <c r="BP41" i="73" s="1"/>
  <c r="AM41" i="73"/>
  <c r="CU41" i="73" s="1"/>
  <c r="AN41" i="73"/>
  <c r="CV41" i="73" s="1"/>
  <c r="AO41" i="73"/>
  <c r="CW41" i="73" s="1"/>
  <c r="AP41" i="73"/>
  <c r="CX41" i="73" s="1"/>
  <c r="AQ41" i="73"/>
  <c r="BF41" i="73" s="1"/>
  <c r="BU41" i="73" s="1"/>
  <c r="AR41" i="73"/>
  <c r="AS41" i="73"/>
  <c r="BH41" i="73" s="1"/>
  <c r="AT41" i="73"/>
  <c r="AU41" i="73"/>
  <c r="BJ41" i="73" s="1"/>
  <c r="CO41" i="73"/>
  <c r="CT41" i="73"/>
  <c r="CY41" i="73"/>
  <c r="AG49" i="73"/>
  <c r="AV49" i="73" s="1"/>
  <c r="BK49" i="73" s="1"/>
  <c r="AH49" i="73"/>
  <c r="AI49" i="73"/>
  <c r="AX49" i="73" s="1"/>
  <c r="AJ49" i="73"/>
  <c r="CR49" i="73" s="1"/>
  <c r="AK49" i="73"/>
  <c r="CS49" i="73" s="1"/>
  <c r="AL49" i="73"/>
  <c r="CT49" i="73" s="1"/>
  <c r="AM49" i="73"/>
  <c r="CU49" i="73" s="1"/>
  <c r="AN49" i="73"/>
  <c r="AO49" i="73"/>
  <c r="BD49" i="73" s="1"/>
  <c r="AP49" i="73"/>
  <c r="AQ49" i="73"/>
  <c r="BF49" i="73" s="1"/>
  <c r="AR49" i="73"/>
  <c r="CZ49" i="73" s="1"/>
  <c r="AS49" i="73"/>
  <c r="DA49" i="73" s="1"/>
  <c r="AT49" i="73"/>
  <c r="DB49" i="73" s="1"/>
  <c r="AU49" i="73"/>
  <c r="BJ49" i="73" s="1"/>
  <c r="CO49" i="73"/>
  <c r="CW49" i="73"/>
  <c r="AG80" i="73"/>
  <c r="AV80" i="73" s="1"/>
  <c r="AH80" i="73"/>
  <c r="CP80" i="73" s="1"/>
  <c r="AI80" i="73"/>
  <c r="AX80" i="73" s="1"/>
  <c r="AJ80" i="73"/>
  <c r="AK80" i="73"/>
  <c r="AZ80" i="73" s="1"/>
  <c r="AL80" i="73"/>
  <c r="AM80" i="73"/>
  <c r="BB80" i="73" s="1"/>
  <c r="BQ80" i="73" s="1"/>
  <c r="AN80" i="73"/>
  <c r="BC80" i="73" s="1"/>
  <c r="BR80" i="73" s="1"/>
  <c r="AO80" i="73"/>
  <c r="CW80" i="73" s="1"/>
  <c r="AP80" i="73"/>
  <c r="CX80" i="73" s="1"/>
  <c r="AQ80" i="73"/>
  <c r="BF80" i="73" s="1"/>
  <c r="BU80" i="73" s="1"/>
  <c r="AR80" i="73"/>
  <c r="BG80" i="73" s="1"/>
  <c r="BV80" i="73" s="1"/>
  <c r="AS80" i="73"/>
  <c r="BH80" i="73" s="1"/>
  <c r="AT80" i="73"/>
  <c r="AU80" i="73"/>
  <c r="DC80" i="73" s="1"/>
  <c r="CU80" i="73"/>
  <c r="CV80" i="73"/>
  <c r="CY80" i="73"/>
  <c r="CZ80" i="73"/>
  <c r="AG38" i="73"/>
  <c r="CO38" i="73" s="1"/>
  <c r="DD38" i="73" s="1"/>
  <c r="AH38" i="73"/>
  <c r="AI38" i="73"/>
  <c r="AX38" i="73" s="1"/>
  <c r="AJ38" i="73"/>
  <c r="CR38" i="73" s="1"/>
  <c r="AK38" i="73"/>
  <c r="AZ38" i="73" s="1"/>
  <c r="AL38" i="73"/>
  <c r="AM38" i="73"/>
  <c r="BB38" i="73" s="1"/>
  <c r="BQ38" i="73" s="1"/>
  <c r="AN38" i="73"/>
  <c r="BC38" i="73" s="1"/>
  <c r="BR38" i="73" s="1"/>
  <c r="AO38" i="73"/>
  <c r="BD38" i="73" s="1"/>
  <c r="BS38" i="73" s="1"/>
  <c r="AP38" i="73"/>
  <c r="AQ38" i="73"/>
  <c r="BF38" i="73" s="1"/>
  <c r="BU38" i="73" s="1"/>
  <c r="AR38" i="73"/>
  <c r="AS38" i="73"/>
  <c r="DA38" i="73" s="1"/>
  <c r="AT38" i="73"/>
  <c r="AU38" i="73"/>
  <c r="BJ38" i="73" s="1"/>
  <c r="CU38" i="73"/>
  <c r="CV38" i="73"/>
  <c r="CW38" i="73"/>
  <c r="CY38" i="73"/>
  <c r="AG81" i="73"/>
  <c r="AV81" i="73" s="1"/>
  <c r="AH81" i="73"/>
  <c r="AI81" i="73"/>
  <c r="CQ81" i="73" s="1"/>
  <c r="AJ81" i="73"/>
  <c r="CR81" i="73" s="1"/>
  <c r="AK81" i="73"/>
  <c r="CS81" i="73" s="1"/>
  <c r="AL81" i="73"/>
  <c r="BA81" i="73" s="1"/>
  <c r="AM81" i="73"/>
  <c r="BB81" i="73" s="1"/>
  <c r="BQ81" i="73" s="1"/>
  <c r="AN81" i="73"/>
  <c r="BC81" i="73" s="1"/>
  <c r="BR81" i="73" s="1"/>
  <c r="AO81" i="73"/>
  <c r="BD81" i="73" s="1"/>
  <c r="BS81" i="73" s="1"/>
  <c r="AP81" i="73"/>
  <c r="AQ81" i="73"/>
  <c r="BF81" i="73" s="1"/>
  <c r="BU81" i="73" s="1"/>
  <c r="AR81" i="73"/>
  <c r="BG81" i="73" s="1"/>
  <c r="BV81" i="73" s="1"/>
  <c r="AS81" i="73"/>
  <c r="BH81" i="73" s="1"/>
  <c r="AT81" i="73"/>
  <c r="BI81" i="73" s="1"/>
  <c r="AU81" i="73"/>
  <c r="BJ81" i="73" s="1"/>
  <c r="CU81" i="73"/>
  <c r="CV81" i="73"/>
  <c r="CW81" i="73"/>
  <c r="CY81" i="73"/>
  <c r="CZ81" i="73"/>
  <c r="AG42" i="73"/>
  <c r="AV42" i="73" s="1"/>
  <c r="AH42" i="73"/>
  <c r="AW42" i="73" s="1"/>
  <c r="AI42" i="73"/>
  <c r="AX42" i="73" s="1"/>
  <c r="AJ42" i="73"/>
  <c r="AK42" i="73"/>
  <c r="AZ42" i="73" s="1"/>
  <c r="AL42" i="73"/>
  <c r="AM42" i="73"/>
  <c r="CU42" i="73" s="1"/>
  <c r="AN42" i="73"/>
  <c r="CV42" i="73" s="1"/>
  <c r="AO42" i="73"/>
  <c r="CW42" i="73" s="1"/>
  <c r="AP42" i="73"/>
  <c r="BE42" i="73" s="1"/>
  <c r="AQ42" i="73"/>
  <c r="BF42" i="73" s="1"/>
  <c r="BU42" i="73" s="1"/>
  <c r="AR42" i="73"/>
  <c r="AS42" i="73"/>
  <c r="BH42" i="73" s="1"/>
  <c r="AT42" i="73"/>
  <c r="AU42" i="73"/>
  <c r="BJ42" i="73" s="1"/>
  <c r="CY42" i="73"/>
  <c r="AG82" i="73"/>
  <c r="AV82" i="73" s="1"/>
  <c r="BK82" i="73" s="1"/>
  <c r="AH82" i="73"/>
  <c r="AW82" i="73" s="1"/>
  <c r="BL82" i="73" s="1"/>
  <c r="AI82" i="73"/>
  <c r="AX82" i="73" s="1"/>
  <c r="BM82" i="73" s="1"/>
  <c r="AJ82" i="73"/>
  <c r="AY82" i="73" s="1"/>
  <c r="BN82" i="73" s="1"/>
  <c r="AK82" i="73"/>
  <c r="AZ82" i="73" s="1"/>
  <c r="BO82" i="73" s="1"/>
  <c r="AL82" i="73"/>
  <c r="BA82" i="73" s="1"/>
  <c r="BP82" i="73" s="1"/>
  <c r="AM82" i="73"/>
  <c r="BB82" i="73" s="1"/>
  <c r="AN82" i="73"/>
  <c r="CV82" i="73" s="1"/>
  <c r="AO82" i="73"/>
  <c r="BD82" i="73" s="1"/>
  <c r="AP82" i="73"/>
  <c r="BE82" i="73" s="1"/>
  <c r="AQ82" i="73"/>
  <c r="BF82" i="73" s="1"/>
  <c r="BU82" i="73" s="1"/>
  <c r="AR82" i="73"/>
  <c r="BG82" i="73" s="1"/>
  <c r="BV82" i="73" s="1"/>
  <c r="AS82" i="73"/>
  <c r="BH82" i="73" s="1"/>
  <c r="BW82" i="73" s="1"/>
  <c r="AT82" i="73"/>
  <c r="BI82" i="73" s="1"/>
  <c r="BX82" i="73" s="1"/>
  <c r="AU82" i="73"/>
  <c r="BJ82" i="73" s="1"/>
  <c r="BY82" i="73" s="1"/>
  <c r="CO82" i="73"/>
  <c r="CP82" i="73"/>
  <c r="CQ82" i="73"/>
  <c r="CR82" i="73"/>
  <c r="CS82" i="73"/>
  <c r="CT82" i="73"/>
  <c r="CY82" i="73"/>
  <c r="CZ82" i="73"/>
  <c r="DA82" i="73"/>
  <c r="DB82" i="73"/>
  <c r="DC82" i="73"/>
  <c r="AG31" i="73"/>
  <c r="AV31" i="73" s="1"/>
  <c r="BK31" i="73" s="1"/>
  <c r="AH31" i="73"/>
  <c r="AW31" i="73" s="1"/>
  <c r="AI31" i="73"/>
  <c r="CQ31" i="73" s="1"/>
  <c r="AJ31" i="73"/>
  <c r="CR31" i="73" s="1"/>
  <c r="AK31" i="73"/>
  <c r="AZ31" i="73" s="1"/>
  <c r="AL31" i="73"/>
  <c r="BA31" i="73" s="1"/>
  <c r="AM31" i="73"/>
  <c r="BB31" i="73" s="1"/>
  <c r="BQ31" i="73" s="1"/>
  <c r="AN31" i="73"/>
  <c r="BC31" i="73" s="1"/>
  <c r="BR31" i="73" s="1"/>
  <c r="AO31" i="73"/>
  <c r="BD31" i="73" s="1"/>
  <c r="BS31" i="73" s="1"/>
  <c r="AP31" i="73"/>
  <c r="BE31" i="73" s="1"/>
  <c r="AQ31" i="73"/>
  <c r="CY31" i="73" s="1"/>
  <c r="AR31" i="73"/>
  <c r="BG31" i="73" s="1"/>
  <c r="BV31" i="73" s="1"/>
  <c r="AS31" i="73"/>
  <c r="BH31" i="73" s="1"/>
  <c r="AT31" i="73"/>
  <c r="BI31" i="73" s="1"/>
  <c r="AU31" i="73"/>
  <c r="BJ31" i="73" s="1"/>
  <c r="CO31" i="73"/>
  <c r="CU31" i="73"/>
  <c r="CV31" i="73"/>
  <c r="CW31" i="73"/>
  <c r="CZ31" i="73"/>
  <c r="AG83" i="73"/>
  <c r="AV83" i="73" s="1"/>
  <c r="AH83" i="73"/>
  <c r="AW83" i="73" s="1"/>
  <c r="BL83" i="73" s="1"/>
  <c r="AI83" i="73"/>
  <c r="AX83" i="73" s="1"/>
  <c r="BM83" i="73" s="1"/>
  <c r="AJ83" i="73"/>
  <c r="AY83" i="73" s="1"/>
  <c r="BN83" i="73" s="1"/>
  <c r="AK83" i="73"/>
  <c r="AZ83" i="73" s="1"/>
  <c r="BO83" i="73" s="1"/>
  <c r="AL83" i="73"/>
  <c r="BA83" i="73" s="1"/>
  <c r="BP83" i="73" s="1"/>
  <c r="AM83" i="73"/>
  <c r="BB83" i="73" s="1"/>
  <c r="BQ83" i="73" s="1"/>
  <c r="AN83" i="73"/>
  <c r="BC83" i="73" s="1"/>
  <c r="BR83" i="73" s="1"/>
  <c r="AO83" i="73"/>
  <c r="BD83" i="73" s="1"/>
  <c r="BS83" i="73" s="1"/>
  <c r="AP83" i="73"/>
  <c r="BE83" i="73" s="1"/>
  <c r="BT83" i="73" s="1"/>
  <c r="AQ83" i="73"/>
  <c r="BF83" i="73" s="1"/>
  <c r="BU83" i="73" s="1"/>
  <c r="AR83" i="73"/>
  <c r="BG83" i="73" s="1"/>
  <c r="BV83" i="73" s="1"/>
  <c r="AS83" i="73"/>
  <c r="BH83" i="73" s="1"/>
  <c r="BW83" i="73" s="1"/>
  <c r="AT83" i="73"/>
  <c r="BI83" i="73" s="1"/>
  <c r="BX83" i="73" s="1"/>
  <c r="AU83" i="73"/>
  <c r="BJ83" i="73" s="1"/>
  <c r="BY83" i="73" s="1"/>
  <c r="CP83" i="73"/>
  <c r="CQ83" i="73"/>
  <c r="CR83" i="73"/>
  <c r="CS83" i="73"/>
  <c r="CT83" i="73"/>
  <c r="CU83" i="73"/>
  <c r="CV83" i="73"/>
  <c r="CW83" i="73"/>
  <c r="CX83" i="73"/>
  <c r="CY83" i="73"/>
  <c r="CZ83" i="73"/>
  <c r="DA83" i="73"/>
  <c r="DB83" i="73"/>
  <c r="DC83" i="73"/>
  <c r="AG50" i="73"/>
  <c r="AV50" i="73" s="1"/>
  <c r="BK50" i="73" s="1"/>
  <c r="AH50" i="73"/>
  <c r="AW50" i="73" s="1"/>
  <c r="AI50" i="73"/>
  <c r="CQ50" i="73" s="1"/>
  <c r="AJ50" i="73"/>
  <c r="AY50" i="73" s="1"/>
  <c r="AK50" i="73"/>
  <c r="AZ50" i="73" s="1"/>
  <c r="AL50" i="73"/>
  <c r="BA50" i="73" s="1"/>
  <c r="BP50" i="73" s="1"/>
  <c r="AM50" i="73"/>
  <c r="BB50" i="73" s="1"/>
  <c r="AN50" i="73"/>
  <c r="CV50" i="73" s="1"/>
  <c r="AO50" i="73"/>
  <c r="BD50" i="73" s="1"/>
  <c r="AP50" i="73"/>
  <c r="BE50" i="73" s="1"/>
  <c r="AQ50" i="73"/>
  <c r="BF50" i="73" s="1"/>
  <c r="BU50" i="73" s="1"/>
  <c r="AR50" i="73"/>
  <c r="CZ50" i="73" s="1"/>
  <c r="AS50" i="73"/>
  <c r="BH50" i="73" s="1"/>
  <c r="BW50" i="73" s="1"/>
  <c r="AT50" i="73"/>
  <c r="BI50" i="73" s="1"/>
  <c r="AU50" i="73"/>
  <c r="DC50" i="73" s="1"/>
  <c r="BC50" i="73"/>
  <c r="CO50" i="73"/>
  <c r="DD50" i="73" s="1"/>
  <c r="CT50" i="73"/>
  <c r="CY50" i="73"/>
  <c r="DA50" i="73"/>
  <c r="AG84" i="73"/>
  <c r="CO84" i="73" s="1"/>
  <c r="DD84" i="73" s="1"/>
  <c r="AH84" i="73"/>
  <c r="CP84" i="73" s="1"/>
  <c r="AI84" i="73"/>
  <c r="AX84" i="73" s="1"/>
  <c r="AJ84" i="73"/>
  <c r="AY84" i="73" s="1"/>
  <c r="BN84" i="73" s="1"/>
  <c r="AK84" i="73"/>
  <c r="AZ84" i="73" s="1"/>
  <c r="BO84" i="73" s="1"/>
  <c r="AL84" i="73"/>
  <c r="BA84" i="73" s="1"/>
  <c r="BP84" i="73" s="1"/>
  <c r="AM84" i="73"/>
  <c r="BB84" i="73" s="1"/>
  <c r="AN84" i="73"/>
  <c r="BC84" i="73" s="1"/>
  <c r="AO84" i="73"/>
  <c r="CW84" i="73" s="1"/>
  <c r="AP84" i="73"/>
  <c r="BE84" i="73" s="1"/>
  <c r="AQ84" i="73"/>
  <c r="BF84" i="73" s="1"/>
  <c r="BU84" i="73" s="1"/>
  <c r="AR84" i="73"/>
  <c r="BG84" i="73" s="1"/>
  <c r="BV84" i="73" s="1"/>
  <c r="AS84" i="73"/>
  <c r="BH84" i="73" s="1"/>
  <c r="AT84" i="73"/>
  <c r="DB84" i="73" s="1"/>
  <c r="AU84" i="73"/>
  <c r="BJ84" i="73" s="1"/>
  <c r="BY84" i="73" s="1"/>
  <c r="CR84" i="73"/>
  <c r="CS84" i="73"/>
  <c r="CT84" i="73"/>
  <c r="CY84" i="73"/>
  <c r="CZ84" i="73"/>
  <c r="DC84" i="73"/>
  <c r="AG85" i="73"/>
  <c r="AV85" i="73" s="1"/>
  <c r="BK85" i="73" s="1"/>
  <c r="AH85" i="73"/>
  <c r="CP85" i="73" s="1"/>
  <c r="AI85" i="73"/>
  <c r="AX85" i="73" s="1"/>
  <c r="AJ85" i="73"/>
  <c r="AY85" i="73" s="1"/>
  <c r="AK85" i="73"/>
  <c r="AZ85" i="73" s="1"/>
  <c r="BO85" i="73" s="1"/>
  <c r="AL85" i="73"/>
  <c r="CT85" i="73" s="1"/>
  <c r="AM85" i="73"/>
  <c r="BB85" i="73" s="1"/>
  <c r="BQ85" i="73" s="1"/>
  <c r="AN85" i="73"/>
  <c r="BC85" i="73" s="1"/>
  <c r="BR85" i="73" s="1"/>
  <c r="AO85" i="73"/>
  <c r="BD85" i="73" s="1"/>
  <c r="BS85" i="73" s="1"/>
  <c r="AP85" i="73"/>
  <c r="BE85" i="73" s="1"/>
  <c r="BT85" i="73" s="1"/>
  <c r="AQ85" i="73"/>
  <c r="BF85" i="73" s="1"/>
  <c r="BU85" i="73" s="1"/>
  <c r="AR85" i="73"/>
  <c r="BG85" i="73" s="1"/>
  <c r="BV85" i="73" s="1"/>
  <c r="AS85" i="73"/>
  <c r="BH85" i="73" s="1"/>
  <c r="BW85" i="73" s="1"/>
  <c r="AT85" i="73"/>
  <c r="BI85" i="73" s="1"/>
  <c r="BX85" i="73" s="1"/>
  <c r="AU85" i="73"/>
  <c r="DC85" i="73" s="1"/>
  <c r="CO85" i="73"/>
  <c r="CS85" i="73"/>
  <c r="CU85" i="73"/>
  <c r="CV85" i="73"/>
  <c r="CW85" i="73"/>
  <c r="CX85" i="73"/>
  <c r="CY85" i="73"/>
  <c r="CZ85" i="73"/>
  <c r="DA85" i="73"/>
  <c r="DB85" i="73"/>
  <c r="AG86" i="73"/>
  <c r="AV86" i="73" s="1"/>
  <c r="BK86" i="73" s="1"/>
  <c r="AH86" i="73"/>
  <c r="CP86" i="73" s="1"/>
  <c r="AI86" i="73"/>
  <c r="CQ86" i="73" s="1"/>
  <c r="AJ86" i="73"/>
  <c r="AY86" i="73" s="1"/>
  <c r="AK86" i="73"/>
  <c r="AZ86" i="73" s="1"/>
  <c r="AL86" i="73"/>
  <c r="CT86" i="73" s="1"/>
  <c r="AM86" i="73"/>
  <c r="BB86" i="73" s="1"/>
  <c r="BQ86" i="73" s="1"/>
  <c r="AN86" i="73"/>
  <c r="BC86" i="73" s="1"/>
  <c r="BR86" i="73" s="1"/>
  <c r="AO86" i="73"/>
  <c r="BD86" i="73" s="1"/>
  <c r="BS86" i="73" s="1"/>
  <c r="AP86" i="73"/>
  <c r="CX86" i="73" s="1"/>
  <c r="AQ86" i="73"/>
  <c r="BF86" i="73" s="1"/>
  <c r="BU86" i="73" s="1"/>
  <c r="AR86" i="73"/>
  <c r="BG86" i="73" s="1"/>
  <c r="BV86" i="73" s="1"/>
  <c r="AS86" i="73"/>
  <c r="BH86" i="73" s="1"/>
  <c r="BW86" i="73" s="1"/>
  <c r="AT86" i="73"/>
  <c r="BI86" i="73" s="1"/>
  <c r="BX86" i="73" s="1"/>
  <c r="AU86" i="73"/>
  <c r="BJ86" i="73" s="1"/>
  <c r="BY86" i="73" s="1"/>
  <c r="CO86" i="73"/>
  <c r="DD86" i="73" s="1"/>
  <c r="CU86" i="73"/>
  <c r="CV86" i="73"/>
  <c r="CW86" i="73"/>
  <c r="CY86" i="73"/>
  <c r="CZ86" i="73"/>
  <c r="DA86" i="73"/>
  <c r="DB86" i="73"/>
  <c r="DC86" i="73"/>
  <c r="AG87" i="73"/>
  <c r="AV87" i="73" s="1"/>
  <c r="BK87" i="73" s="1"/>
  <c r="AH87" i="73"/>
  <c r="CP87" i="73" s="1"/>
  <c r="AI87" i="73"/>
  <c r="AX87" i="73" s="1"/>
  <c r="BM87" i="73" s="1"/>
  <c r="AJ87" i="73"/>
  <c r="AY87" i="73" s="1"/>
  <c r="AK87" i="73"/>
  <c r="CS87" i="73" s="1"/>
  <c r="AL87" i="73"/>
  <c r="BA87" i="73" s="1"/>
  <c r="BP87" i="73" s="1"/>
  <c r="AM87" i="73"/>
  <c r="BB87" i="73" s="1"/>
  <c r="BQ87" i="73" s="1"/>
  <c r="AN87" i="73"/>
  <c r="BC87" i="73" s="1"/>
  <c r="BR87" i="73" s="1"/>
  <c r="AO87" i="73"/>
  <c r="BD87" i="73" s="1"/>
  <c r="BS87" i="73" s="1"/>
  <c r="AP87" i="73"/>
  <c r="BE87" i="73" s="1"/>
  <c r="BT87" i="73" s="1"/>
  <c r="AQ87" i="73"/>
  <c r="BF87" i="73" s="1"/>
  <c r="BU87" i="73" s="1"/>
  <c r="AR87" i="73"/>
  <c r="BG87" i="73" s="1"/>
  <c r="BV87" i="73" s="1"/>
  <c r="AS87" i="73"/>
  <c r="BH87" i="73" s="1"/>
  <c r="BW87" i="73" s="1"/>
  <c r="AT87" i="73"/>
  <c r="BI87" i="73" s="1"/>
  <c r="BX87" i="73" s="1"/>
  <c r="AU87" i="73"/>
  <c r="BJ87" i="73" s="1"/>
  <c r="BY87" i="73" s="1"/>
  <c r="CO87" i="73"/>
  <c r="DD87" i="73" s="1"/>
  <c r="CQ87" i="73"/>
  <c r="CT87" i="73"/>
  <c r="CU87" i="73"/>
  <c r="CV87" i="73"/>
  <c r="CW87" i="73"/>
  <c r="CX87" i="73"/>
  <c r="CY87" i="73"/>
  <c r="CZ87" i="73"/>
  <c r="DA87" i="73"/>
  <c r="DB87" i="73"/>
  <c r="DC87" i="73"/>
  <c r="AG88" i="73"/>
  <c r="AV88" i="73" s="1"/>
  <c r="BK88" i="73" s="1"/>
  <c r="AH88" i="73"/>
  <c r="CP88" i="73" s="1"/>
  <c r="AI88" i="73"/>
  <c r="CQ88" i="73" s="1"/>
  <c r="AJ88" i="73"/>
  <c r="AY88" i="73" s="1"/>
  <c r="AK88" i="73"/>
  <c r="AZ88" i="73" s="1"/>
  <c r="AL88" i="73"/>
  <c r="CT88" i="73" s="1"/>
  <c r="AM88" i="73"/>
  <c r="BB88" i="73" s="1"/>
  <c r="AN88" i="73"/>
  <c r="BC88" i="73" s="1"/>
  <c r="AO88" i="73"/>
  <c r="AP88" i="73"/>
  <c r="BE88" i="73" s="1"/>
  <c r="AQ88" i="73"/>
  <c r="BF88" i="73" s="1"/>
  <c r="BU88" i="73" s="1"/>
  <c r="AR88" i="73"/>
  <c r="BG88" i="73" s="1"/>
  <c r="BV88" i="73" s="1"/>
  <c r="AS88" i="73"/>
  <c r="BH88" i="73" s="1"/>
  <c r="BW88" i="73" s="1"/>
  <c r="AT88" i="73"/>
  <c r="DB88" i="73" s="1"/>
  <c r="AU88" i="73"/>
  <c r="BJ88" i="73" s="1"/>
  <c r="BY88" i="73" s="1"/>
  <c r="CO88" i="73"/>
  <c r="DD88" i="73" s="1"/>
  <c r="CY88" i="73"/>
  <c r="CZ88" i="73"/>
  <c r="DA88" i="73"/>
  <c r="DC88" i="73"/>
  <c r="AG89" i="73"/>
  <c r="AV89" i="73" s="1"/>
  <c r="BK89" i="73" s="1"/>
  <c r="AH89" i="73"/>
  <c r="CP89" i="73" s="1"/>
  <c r="AI89" i="73"/>
  <c r="AX89" i="73" s="1"/>
  <c r="AJ89" i="73"/>
  <c r="AY89" i="73" s="1"/>
  <c r="AK89" i="73"/>
  <c r="AL89" i="73"/>
  <c r="CT89" i="73" s="1"/>
  <c r="AM89" i="73"/>
  <c r="BB89" i="73" s="1"/>
  <c r="BQ89" i="73" s="1"/>
  <c r="AN89" i="73"/>
  <c r="BC89" i="73" s="1"/>
  <c r="BR89" i="73" s="1"/>
  <c r="AO89" i="73"/>
  <c r="BD89" i="73" s="1"/>
  <c r="BS89" i="73" s="1"/>
  <c r="AP89" i="73"/>
  <c r="BE89" i="73" s="1"/>
  <c r="BT89" i="73" s="1"/>
  <c r="AQ89" i="73"/>
  <c r="BF89" i="73" s="1"/>
  <c r="BU89" i="73" s="1"/>
  <c r="AR89" i="73"/>
  <c r="BG89" i="73" s="1"/>
  <c r="BV89" i="73" s="1"/>
  <c r="AS89" i="73"/>
  <c r="BH89" i="73" s="1"/>
  <c r="BW89" i="73" s="1"/>
  <c r="AT89" i="73"/>
  <c r="BI89" i="73" s="1"/>
  <c r="BX89" i="73" s="1"/>
  <c r="AU89" i="73"/>
  <c r="BJ89" i="73" s="1"/>
  <c r="BY89" i="73" s="1"/>
  <c r="CO89" i="73"/>
  <c r="DD89" i="73" s="1"/>
  <c r="CU89" i="73"/>
  <c r="CV89" i="73"/>
  <c r="CW89" i="73"/>
  <c r="CX89" i="73"/>
  <c r="CY89" i="73"/>
  <c r="CZ89" i="73"/>
  <c r="DA89" i="73"/>
  <c r="DB89" i="73"/>
  <c r="DC89" i="73"/>
  <c r="AG90" i="73"/>
  <c r="AV90" i="73" s="1"/>
  <c r="BK90" i="73" s="1"/>
  <c r="AH90" i="73"/>
  <c r="AW90" i="73" s="1"/>
  <c r="AI90" i="73"/>
  <c r="AX90" i="73" s="1"/>
  <c r="AJ90" i="73"/>
  <c r="AY90" i="73" s="1"/>
  <c r="AK90" i="73"/>
  <c r="AZ90" i="73" s="1"/>
  <c r="AL90" i="73"/>
  <c r="CT90" i="73" s="1"/>
  <c r="AM90" i="73"/>
  <c r="BB90" i="73" s="1"/>
  <c r="BQ90" i="73" s="1"/>
  <c r="AN90" i="73"/>
  <c r="BC90" i="73" s="1"/>
  <c r="BR90" i="73" s="1"/>
  <c r="AO90" i="73"/>
  <c r="BD90" i="73" s="1"/>
  <c r="BS90" i="73" s="1"/>
  <c r="AP90" i="73"/>
  <c r="BE90" i="73" s="1"/>
  <c r="BT90" i="73" s="1"/>
  <c r="AQ90" i="73"/>
  <c r="BF90" i="73" s="1"/>
  <c r="BU90" i="73" s="1"/>
  <c r="AR90" i="73"/>
  <c r="BG90" i="73" s="1"/>
  <c r="BV90" i="73" s="1"/>
  <c r="AS90" i="73"/>
  <c r="BH90" i="73" s="1"/>
  <c r="BW90" i="73" s="1"/>
  <c r="AT90" i="73"/>
  <c r="BI90" i="73" s="1"/>
  <c r="BX90" i="73" s="1"/>
  <c r="AU90" i="73"/>
  <c r="BJ90" i="73" s="1"/>
  <c r="BY90" i="73" s="1"/>
  <c r="CO90" i="73"/>
  <c r="DD90" i="73" s="1"/>
  <c r="CU90" i="73"/>
  <c r="CV90" i="73"/>
  <c r="CW90" i="73"/>
  <c r="CX90" i="73"/>
  <c r="CY90" i="73"/>
  <c r="CZ90" i="73"/>
  <c r="DA90" i="73"/>
  <c r="DB90" i="73"/>
  <c r="DC90" i="73"/>
  <c r="AG39" i="73"/>
  <c r="AV39" i="73" s="1"/>
  <c r="BK39" i="73" s="1"/>
  <c r="AH39" i="73"/>
  <c r="CP39" i="73" s="1"/>
  <c r="AI39" i="73"/>
  <c r="AX39" i="73" s="1"/>
  <c r="AJ39" i="73"/>
  <c r="AY39" i="73" s="1"/>
  <c r="AK39" i="73"/>
  <c r="AL39" i="73"/>
  <c r="CT39" i="73" s="1"/>
  <c r="AM39" i="73"/>
  <c r="BB39" i="73" s="1"/>
  <c r="BQ39" i="73" s="1"/>
  <c r="AN39" i="73"/>
  <c r="BC39" i="73" s="1"/>
  <c r="BR39" i="73" s="1"/>
  <c r="AO39" i="73"/>
  <c r="BD39" i="73" s="1"/>
  <c r="BS39" i="73" s="1"/>
  <c r="AP39" i="73"/>
  <c r="BE39" i="73" s="1"/>
  <c r="BT39" i="73" s="1"/>
  <c r="AQ39" i="73"/>
  <c r="BF39" i="73" s="1"/>
  <c r="BU39" i="73" s="1"/>
  <c r="AR39" i="73"/>
  <c r="BG39" i="73" s="1"/>
  <c r="AS39" i="73"/>
  <c r="AT39" i="73"/>
  <c r="BI39" i="73" s="1"/>
  <c r="AU39" i="73"/>
  <c r="DC39" i="73" s="1"/>
  <c r="CO39" i="73"/>
  <c r="DD39" i="73" s="1"/>
  <c r="CU39" i="73"/>
  <c r="CV39" i="73"/>
  <c r="CW39" i="73"/>
  <c r="CX39" i="73"/>
  <c r="CY39" i="73"/>
  <c r="AG47" i="73"/>
  <c r="AV47" i="73" s="1"/>
  <c r="BK47" i="73" s="1"/>
  <c r="AH47" i="73"/>
  <c r="CP47" i="73" s="1"/>
  <c r="AI47" i="73"/>
  <c r="CQ47" i="73" s="1"/>
  <c r="AJ47" i="73"/>
  <c r="AY47" i="73" s="1"/>
  <c r="AK47" i="73"/>
  <c r="AL47" i="73"/>
  <c r="CT47" i="73" s="1"/>
  <c r="AM47" i="73"/>
  <c r="BB47" i="73" s="1"/>
  <c r="BQ47" i="73" s="1"/>
  <c r="AN47" i="73"/>
  <c r="BC47" i="73" s="1"/>
  <c r="BR47" i="73" s="1"/>
  <c r="AO47" i="73"/>
  <c r="BD47" i="73" s="1"/>
  <c r="BS47" i="73" s="1"/>
  <c r="AP47" i="73"/>
  <c r="BE47" i="73" s="1"/>
  <c r="BT47" i="73" s="1"/>
  <c r="AQ47" i="73"/>
  <c r="BF47" i="73" s="1"/>
  <c r="BU47" i="73" s="1"/>
  <c r="AR47" i="73"/>
  <c r="BG47" i="73" s="1"/>
  <c r="AS47" i="73"/>
  <c r="AT47" i="73"/>
  <c r="DB47" i="73" s="1"/>
  <c r="AU47" i="73"/>
  <c r="BJ47" i="73" s="1"/>
  <c r="CO47" i="73"/>
  <c r="DD47" i="73" s="1"/>
  <c r="CU47" i="73"/>
  <c r="CV47" i="73"/>
  <c r="CW47" i="73"/>
  <c r="CX47" i="73"/>
  <c r="CY47" i="73"/>
  <c r="AG4" i="73"/>
  <c r="AH4" i="73"/>
  <c r="CP4" i="73" s="1"/>
  <c r="AI4" i="73"/>
  <c r="AX4" i="73" s="1"/>
  <c r="AJ4" i="73"/>
  <c r="AY4" i="73" s="1"/>
  <c r="AK4" i="73"/>
  <c r="AL4" i="73"/>
  <c r="BA4" i="73" s="1"/>
  <c r="AM4" i="73"/>
  <c r="BB4" i="73" s="1"/>
  <c r="AN4" i="73"/>
  <c r="BC4" i="73" s="1"/>
  <c r="AO4" i="73"/>
  <c r="AP4" i="73"/>
  <c r="CX4" i="73" s="1"/>
  <c r="AQ4" i="73"/>
  <c r="BF4" i="73" s="1"/>
  <c r="AR4" i="73"/>
  <c r="CZ4" i="73" s="1"/>
  <c r="AS4" i="73"/>
  <c r="AT4" i="73"/>
  <c r="DB4" i="73" s="1"/>
  <c r="AU4" i="73"/>
  <c r="BJ4" i="73" s="1"/>
  <c r="AG14" i="73"/>
  <c r="AH14" i="73"/>
  <c r="AW14" i="73" s="1"/>
  <c r="BL14" i="73" s="1"/>
  <c r="AI14" i="73"/>
  <c r="AX14" i="73" s="1"/>
  <c r="BM14" i="73" s="1"/>
  <c r="AJ14" i="73"/>
  <c r="AY14" i="73" s="1"/>
  <c r="AK14" i="73"/>
  <c r="AL14" i="73"/>
  <c r="CT14" i="73" s="1"/>
  <c r="AM14" i="73"/>
  <c r="BB14" i="73" s="1"/>
  <c r="BQ14" i="73" s="1"/>
  <c r="AN14" i="73"/>
  <c r="BC14" i="73" s="1"/>
  <c r="BR14" i="73" s="1"/>
  <c r="AO14" i="73"/>
  <c r="BD14" i="73" s="1"/>
  <c r="BS14" i="73" s="1"/>
  <c r="AP14" i="73"/>
  <c r="BE14" i="73" s="1"/>
  <c r="AQ14" i="73"/>
  <c r="BF14" i="73" s="1"/>
  <c r="AR14" i="73"/>
  <c r="BG14" i="73" s="1"/>
  <c r="AS14" i="73"/>
  <c r="AT14" i="73"/>
  <c r="BI14" i="73" s="1"/>
  <c r="BX14" i="73" s="1"/>
  <c r="AU14" i="73"/>
  <c r="BJ14" i="73" s="1"/>
  <c r="CP14" i="73"/>
  <c r="CQ14" i="73"/>
  <c r="CU14" i="73"/>
  <c r="CV14" i="73"/>
  <c r="CW14" i="73"/>
  <c r="DB14" i="73"/>
  <c r="AG52" i="73"/>
  <c r="AV52" i="73" s="1"/>
  <c r="BK52" i="73" s="1"/>
  <c r="AH52" i="73"/>
  <c r="CP52" i="73" s="1"/>
  <c r="AI52" i="73"/>
  <c r="AX52" i="73" s="1"/>
  <c r="BM52" i="73" s="1"/>
  <c r="AJ52" i="73"/>
  <c r="AY52" i="73" s="1"/>
  <c r="AK52" i="73"/>
  <c r="AZ52" i="73" s="1"/>
  <c r="BO52" i="73" s="1"/>
  <c r="AL52" i="73"/>
  <c r="BA52" i="73" s="1"/>
  <c r="BP52" i="73" s="1"/>
  <c r="AM52" i="73"/>
  <c r="BB52" i="73" s="1"/>
  <c r="AN52" i="73"/>
  <c r="BC52" i="73" s="1"/>
  <c r="AO52" i="73"/>
  <c r="BD52" i="73" s="1"/>
  <c r="AP52" i="73"/>
  <c r="CX52" i="73" s="1"/>
  <c r="AQ52" i="73"/>
  <c r="BF52" i="73" s="1"/>
  <c r="BU52" i="73" s="1"/>
  <c r="AR52" i="73"/>
  <c r="BG52" i="73" s="1"/>
  <c r="AS52" i="73"/>
  <c r="DA52" i="73" s="1"/>
  <c r="AT52" i="73"/>
  <c r="BI52" i="73" s="1"/>
  <c r="AU52" i="73"/>
  <c r="DC52" i="73" s="1"/>
  <c r="CO52" i="73"/>
  <c r="CQ52" i="73"/>
  <c r="CS52" i="73"/>
  <c r="CT52" i="73"/>
  <c r="CY52" i="73"/>
  <c r="AG51" i="73"/>
  <c r="AV51" i="73" s="1"/>
  <c r="BK51" i="73" s="1"/>
  <c r="AH51" i="73"/>
  <c r="CP51" i="73" s="1"/>
  <c r="AI51" i="73"/>
  <c r="AX51" i="73" s="1"/>
  <c r="AJ51" i="73"/>
  <c r="AY51" i="73" s="1"/>
  <c r="AK51" i="73"/>
  <c r="AZ51" i="73" s="1"/>
  <c r="AL51" i="73"/>
  <c r="CT51" i="73" s="1"/>
  <c r="AM51" i="73"/>
  <c r="BB51" i="73" s="1"/>
  <c r="AN51" i="73"/>
  <c r="BC51" i="73" s="1"/>
  <c r="AO51" i="73"/>
  <c r="CW51" i="73" s="1"/>
  <c r="AP51" i="73"/>
  <c r="CX51" i="73" s="1"/>
  <c r="AQ51" i="73"/>
  <c r="BF51" i="73" s="1"/>
  <c r="BU51" i="73" s="1"/>
  <c r="AR51" i="73"/>
  <c r="BG51" i="73" s="1"/>
  <c r="AS51" i="73"/>
  <c r="BH51" i="73" s="1"/>
  <c r="AT51" i="73"/>
  <c r="DB51" i="73" s="1"/>
  <c r="AU51" i="73"/>
  <c r="BJ51" i="73" s="1"/>
  <c r="CO51" i="73"/>
  <c r="CY51" i="73"/>
  <c r="AG5" i="73"/>
  <c r="AV5" i="73" s="1"/>
  <c r="BK5" i="73" s="1"/>
  <c r="AH5" i="73"/>
  <c r="CP5" i="73" s="1"/>
  <c r="AI5" i="73"/>
  <c r="AX5" i="73" s="1"/>
  <c r="AJ5" i="73"/>
  <c r="AY5" i="73" s="1"/>
  <c r="AK5" i="73"/>
  <c r="CS5" i="73" s="1"/>
  <c r="AL5" i="73"/>
  <c r="CT5" i="73" s="1"/>
  <c r="AM5" i="73"/>
  <c r="CU5" i="73" s="1"/>
  <c r="AN5" i="73"/>
  <c r="BC5" i="73" s="1"/>
  <c r="AO5" i="73"/>
  <c r="BD5" i="73" s="1"/>
  <c r="AP5" i="73"/>
  <c r="CX5" i="73" s="1"/>
  <c r="AQ5" i="73"/>
  <c r="BF5" i="73" s="1"/>
  <c r="AR5" i="73"/>
  <c r="BG5" i="73" s="1"/>
  <c r="AS5" i="73"/>
  <c r="BH5" i="73" s="1"/>
  <c r="AT5" i="73"/>
  <c r="DB5" i="73" s="1"/>
  <c r="AU5" i="73"/>
  <c r="BJ5" i="73" s="1"/>
  <c r="CO5" i="73"/>
  <c r="DD5" i="73" s="1"/>
  <c r="AG91" i="73"/>
  <c r="AV91" i="73" s="1"/>
  <c r="BK91" i="73" s="1"/>
  <c r="AH91" i="73"/>
  <c r="CP91" i="73" s="1"/>
  <c r="AI91" i="73"/>
  <c r="AX91" i="73" s="1"/>
  <c r="AJ91" i="73"/>
  <c r="AY91" i="73" s="1"/>
  <c r="AK91" i="73"/>
  <c r="CS91" i="73" s="1"/>
  <c r="AL91" i="73"/>
  <c r="CT91" i="73" s="1"/>
  <c r="AM91" i="73"/>
  <c r="BB91" i="73" s="1"/>
  <c r="BQ91" i="73" s="1"/>
  <c r="AN91" i="73"/>
  <c r="BC91" i="73" s="1"/>
  <c r="BR91" i="73" s="1"/>
  <c r="AO91" i="73"/>
  <c r="BD91" i="73" s="1"/>
  <c r="BS91" i="73" s="1"/>
  <c r="AP91" i="73"/>
  <c r="BE91" i="73" s="1"/>
  <c r="BT91" i="73" s="1"/>
  <c r="AQ91" i="73"/>
  <c r="BF91" i="73" s="1"/>
  <c r="BU91" i="73" s="1"/>
  <c r="AR91" i="73"/>
  <c r="BG91" i="73" s="1"/>
  <c r="BV91" i="73" s="1"/>
  <c r="AS91" i="73"/>
  <c r="BH91" i="73" s="1"/>
  <c r="BW91" i="73" s="1"/>
  <c r="AT91" i="73"/>
  <c r="DB91" i="73" s="1"/>
  <c r="AU91" i="73"/>
  <c r="BJ91" i="73" s="1"/>
  <c r="CO91" i="73"/>
  <c r="CU91" i="73"/>
  <c r="CV91" i="73"/>
  <c r="CW91" i="73"/>
  <c r="CX91" i="73"/>
  <c r="CY91" i="73"/>
  <c r="CZ91" i="73"/>
  <c r="DA91" i="73"/>
  <c r="AG25" i="73"/>
  <c r="CO25" i="73" s="1"/>
  <c r="AH25" i="73"/>
  <c r="AW25" i="73" s="1"/>
  <c r="BL25" i="73" s="1"/>
  <c r="AI25" i="73"/>
  <c r="AX25" i="73" s="1"/>
  <c r="BM25" i="73" s="1"/>
  <c r="AJ25" i="73"/>
  <c r="AY25" i="73" s="1"/>
  <c r="BN25" i="73" s="1"/>
  <c r="AK25" i="73"/>
  <c r="AL25" i="73"/>
  <c r="AM25" i="73"/>
  <c r="BB25" i="73" s="1"/>
  <c r="BQ25" i="73" s="1"/>
  <c r="AN25" i="73"/>
  <c r="BC25" i="73" s="1"/>
  <c r="BR25" i="73" s="1"/>
  <c r="AO25" i="73"/>
  <c r="BD25" i="73" s="1"/>
  <c r="BS25" i="73" s="1"/>
  <c r="AP25" i="73"/>
  <c r="CX25" i="73" s="1"/>
  <c r="AQ25" i="73"/>
  <c r="BF25" i="73" s="1"/>
  <c r="AR25" i="73"/>
  <c r="AS25" i="73"/>
  <c r="BH25" i="73" s="1"/>
  <c r="AT25" i="73"/>
  <c r="BI25" i="73" s="1"/>
  <c r="AU25" i="73"/>
  <c r="BJ25" i="73" s="1"/>
  <c r="CP25" i="73"/>
  <c r="CQ25" i="73"/>
  <c r="CR25" i="73"/>
  <c r="CU25" i="73"/>
  <c r="CV25" i="73"/>
  <c r="CW25" i="73"/>
  <c r="AG40" i="73"/>
  <c r="CO40" i="73" s="1"/>
  <c r="AH40" i="73"/>
  <c r="AW40" i="73" s="1"/>
  <c r="BL40" i="73" s="1"/>
  <c r="AI40" i="73"/>
  <c r="AX40" i="73" s="1"/>
  <c r="BM40" i="73" s="1"/>
  <c r="AJ40" i="73"/>
  <c r="AY40" i="73" s="1"/>
  <c r="BN40" i="73" s="1"/>
  <c r="AK40" i="73"/>
  <c r="AZ40" i="73" s="1"/>
  <c r="BO40" i="73" s="1"/>
  <c r="AL40" i="73"/>
  <c r="AM40" i="73"/>
  <c r="BB40" i="73" s="1"/>
  <c r="BQ40" i="73" s="1"/>
  <c r="AN40" i="73"/>
  <c r="BC40" i="73" s="1"/>
  <c r="BR40" i="73" s="1"/>
  <c r="AO40" i="73"/>
  <c r="BD40" i="73" s="1"/>
  <c r="BS40" i="73" s="1"/>
  <c r="AP40" i="73"/>
  <c r="CX40" i="73" s="1"/>
  <c r="AQ40" i="73"/>
  <c r="BF40" i="73" s="1"/>
  <c r="BU40" i="73" s="1"/>
  <c r="AR40" i="73"/>
  <c r="CZ40" i="73" s="1"/>
  <c r="AS40" i="73"/>
  <c r="BH40" i="73" s="1"/>
  <c r="BW40" i="73" s="1"/>
  <c r="AT40" i="73"/>
  <c r="AU40" i="73"/>
  <c r="CP40" i="73"/>
  <c r="CQ40" i="73"/>
  <c r="CR40" i="73"/>
  <c r="CS40" i="73"/>
  <c r="CU40" i="73"/>
  <c r="CV40" i="73"/>
  <c r="CW40" i="73"/>
  <c r="CY40" i="73"/>
  <c r="DA40" i="73"/>
  <c r="AG92" i="73"/>
  <c r="AV92" i="73" s="1"/>
  <c r="BK92" i="73" s="1"/>
  <c r="AH92" i="73"/>
  <c r="CP92" i="73" s="1"/>
  <c r="AI92" i="73"/>
  <c r="AX92" i="73" s="1"/>
  <c r="AJ92" i="73"/>
  <c r="AK92" i="73"/>
  <c r="AZ92" i="73" s="1"/>
  <c r="AL92" i="73"/>
  <c r="BA92" i="73" s="1"/>
  <c r="BP92" i="73" s="1"/>
  <c r="AM92" i="73"/>
  <c r="BB92" i="73" s="1"/>
  <c r="BQ92" i="73" s="1"/>
  <c r="AN92" i="73"/>
  <c r="BC92" i="73" s="1"/>
  <c r="BR92" i="73" s="1"/>
  <c r="AO92" i="73"/>
  <c r="BD92" i="73" s="1"/>
  <c r="BS92" i="73" s="1"/>
  <c r="AP92" i="73"/>
  <c r="CX92" i="73" s="1"/>
  <c r="AQ92" i="73"/>
  <c r="BF92" i="73" s="1"/>
  <c r="BU92" i="73" s="1"/>
  <c r="AR92" i="73"/>
  <c r="BG92" i="73" s="1"/>
  <c r="BV92" i="73" s="1"/>
  <c r="AS92" i="73"/>
  <c r="BH92" i="73" s="1"/>
  <c r="AT92" i="73"/>
  <c r="BI92" i="73" s="1"/>
  <c r="AU92" i="73"/>
  <c r="BJ92" i="73" s="1"/>
  <c r="CO92" i="73"/>
  <c r="CT92" i="73"/>
  <c r="CU92" i="73"/>
  <c r="CV92" i="73"/>
  <c r="CW92" i="73"/>
  <c r="CY92" i="73"/>
  <c r="CZ92" i="73"/>
  <c r="AG93" i="73"/>
  <c r="AV93" i="73" s="1"/>
  <c r="BK93" i="73" s="1"/>
  <c r="AH93" i="73"/>
  <c r="CP93" i="73" s="1"/>
  <c r="AI93" i="73"/>
  <c r="AX93" i="73" s="1"/>
  <c r="AJ93" i="73"/>
  <c r="AK93" i="73"/>
  <c r="AL93" i="73"/>
  <c r="BA93" i="73" s="1"/>
  <c r="BP93" i="73" s="1"/>
  <c r="AM93" i="73"/>
  <c r="BB93" i="73" s="1"/>
  <c r="BQ93" i="73" s="1"/>
  <c r="AN93" i="73"/>
  <c r="BC93" i="73" s="1"/>
  <c r="BR93" i="73" s="1"/>
  <c r="AO93" i="73"/>
  <c r="BD93" i="73" s="1"/>
  <c r="BS93" i="73" s="1"/>
  <c r="AP93" i="73"/>
  <c r="CX93" i="73" s="1"/>
  <c r="AQ93" i="73"/>
  <c r="BF93" i="73" s="1"/>
  <c r="BU93" i="73" s="1"/>
  <c r="AR93" i="73"/>
  <c r="BG93" i="73" s="1"/>
  <c r="BV93" i="73" s="1"/>
  <c r="AS93" i="73"/>
  <c r="DA93" i="73" s="1"/>
  <c r="AT93" i="73"/>
  <c r="BI93" i="73" s="1"/>
  <c r="BX93" i="73" s="1"/>
  <c r="AU93" i="73"/>
  <c r="BJ93" i="73" s="1"/>
  <c r="CO93" i="73"/>
  <c r="CT93" i="73"/>
  <c r="CU93" i="73"/>
  <c r="CV93" i="73"/>
  <c r="CW93" i="73"/>
  <c r="CY93" i="73"/>
  <c r="CZ93" i="73"/>
  <c r="DB93" i="73"/>
  <c r="AG29" i="73"/>
  <c r="AV29" i="73" s="1"/>
  <c r="BK29" i="73" s="1"/>
  <c r="AH29" i="73"/>
  <c r="CP29" i="73" s="1"/>
  <c r="AI29" i="73"/>
  <c r="AX29" i="73" s="1"/>
  <c r="AJ29" i="73"/>
  <c r="AY29" i="73" s="1"/>
  <c r="AK29" i="73"/>
  <c r="AZ29" i="73" s="1"/>
  <c r="AL29" i="73"/>
  <c r="CT29" i="73" s="1"/>
  <c r="AM29" i="73"/>
  <c r="BB29" i="73" s="1"/>
  <c r="BQ29" i="73" s="1"/>
  <c r="AN29" i="73"/>
  <c r="BC29" i="73" s="1"/>
  <c r="BR29" i="73" s="1"/>
  <c r="AO29" i="73"/>
  <c r="BD29" i="73" s="1"/>
  <c r="BS29" i="73" s="1"/>
  <c r="AP29" i="73"/>
  <c r="CX29" i="73" s="1"/>
  <c r="AQ29" i="73"/>
  <c r="CY29" i="73" s="1"/>
  <c r="AR29" i="73"/>
  <c r="BG29" i="73" s="1"/>
  <c r="AS29" i="73"/>
  <c r="DA29" i="73" s="1"/>
  <c r="AT29" i="73"/>
  <c r="DB29" i="73" s="1"/>
  <c r="AU29" i="73"/>
  <c r="BJ29" i="73" s="1"/>
  <c r="CO29" i="73"/>
  <c r="CU29" i="73"/>
  <c r="CV29" i="73"/>
  <c r="CW29" i="73"/>
  <c r="AG94" i="73"/>
  <c r="AV94" i="73" s="1"/>
  <c r="BK94" i="73" s="1"/>
  <c r="AH94" i="73"/>
  <c r="AW94" i="73" s="1"/>
  <c r="AI94" i="73"/>
  <c r="AX94" i="73" s="1"/>
  <c r="AJ94" i="73"/>
  <c r="AK94" i="73"/>
  <c r="CS94" i="73" s="1"/>
  <c r="AL94" i="73"/>
  <c r="CT94" i="73" s="1"/>
  <c r="AM94" i="73"/>
  <c r="BB94" i="73" s="1"/>
  <c r="BQ94" i="73" s="1"/>
  <c r="AN94" i="73"/>
  <c r="BC94" i="73" s="1"/>
  <c r="BR94" i="73" s="1"/>
  <c r="AO94" i="73"/>
  <c r="BD94" i="73" s="1"/>
  <c r="BS94" i="73" s="1"/>
  <c r="AP94" i="73"/>
  <c r="BE94" i="73" s="1"/>
  <c r="BT94" i="73" s="1"/>
  <c r="AQ94" i="73"/>
  <c r="BF94" i="73" s="1"/>
  <c r="BU94" i="73" s="1"/>
  <c r="AR94" i="73"/>
  <c r="BG94" i="73" s="1"/>
  <c r="BV94" i="73" s="1"/>
  <c r="AS94" i="73"/>
  <c r="BH94" i="73" s="1"/>
  <c r="BW94" i="73" s="1"/>
  <c r="AT94" i="73"/>
  <c r="BI94" i="73" s="1"/>
  <c r="BX94" i="73" s="1"/>
  <c r="AU94" i="73"/>
  <c r="BJ94" i="73" s="1"/>
  <c r="CO94" i="73"/>
  <c r="CU94" i="73"/>
  <c r="CV94" i="73"/>
  <c r="CW94" i="73"/>
  <c r="CX94" i="73"/>
  <c r="CY94" i="73"/>
  <c r="CZ94" i="73"/>
  <c r="DA94" i="73"/>
  <c r="DB94" i="73"/>
  <c r="AG13" i="73"/>
  <c r="CO13" i="73" s="1"/>
  <c r="DD13" i="73" s="1"/>
  <c r="AH13" i="73"/>
  <c r="CP13" i="73" s="1"/>
  <c r="AI13" i="73"/>
  <c r="AJ13" i="73"/>
  <c r="AY13" i="73" s="1"/>
  <c r="AK13" i="73"/>
  <c r="AZ13" i="73" s="1"/>
  <c r="AL13" i="73"/>
  <c r="CT13" i="73" s="1"/>
  <c r="AM13" i="73"/>
  <c r="CU13" i="73" s="1"/>
  <c r="AN13" i="73"/>
  <c r="AO13" i="73"/>
  <c r="CW13" i="73" s="1"/>
  <c r="AP13" i="73"/>
  <c r="CX13" i="73" s="1"/>
  <c r="AQ13" i="73"/>
  <c r="AR13" i="73"/>
  <c r="AS13" i="73"/>
  <c r="BH13" i="73" s="1"/>
  <c r="AT13" i="73"/>
  <c r="BI13" i="73" s="1"/>
  <c r="AU13" i="73"/>
  <c r="DC13" i="73" s="1"/>
  <c r="AG95" i="73"/>
  <c r="AV95" i="73" s="1"/>
  <c r="BK95" i="73" s="1"/>
  <c r="AH95" i="73"/>
  <c r="AW95" i="73" s="1"/>
  <c r="AI95" i="73"/>
  <c r="CQ95" i="73" s="1"/>
  <c r="AJ95" i="73"/>
  <c r="AY95" i="73" s="1"/>
  <c r="AK95" i="73"/>
  <c r="CS95" i="73" s="1"/>
  <c r="AL95" i="73"/>
  <c r="CT95" i="73" s="1"/>
  <c r="AM95" i="73"/>
  <c r="BB95" i="73" s="1"/>
  <c r="BQ95" i="73" s="1"/>
  <c r="AN95" i="73"/>
  <c r="BC95" i="73" s="1"/>
  <c r="BR95" i="73" s="1"/>
  <c r="AO95" i="73"/>
  <c r="BD95" i="73" s="1"/>
  <c r="AP95" i="73"/>
  <c r="BE95" i="73" s="1"/>
  <c r="BT95" i="73" s="1"/>
  <c r="AQ95" i="73"/>
  <c r="BF95" i="73" s="1"/>
  <c r="BU95" i="73" s="1"/>
  <c r="AR95" i="73"/>
  <c r="BG95" i="73" s="1"/>
  <c r="BV95" i="73" s="1"/>
  <c r="AS95" i="73"/>
  <c r="DA95" i="73" s="1"/>
  <c r="AT95" i="73"/>
  <c r="BI95" i="73" s="1"/>
  <c r="BX95" i="73" s="1"/>
  <c r="AU95" i="73"/>
  <c r="DC95" i="73" s="1"/>
  <c r="CO95" i="73"/>
  <c r="DD95" i="73" s="1"/>
  <c r="CU95" i="73"/>
  <c r="CV95" i="73"/>
  <c r="CW95" i="73"/>
  <c r="CX95" i="73"/>
  <c r="CY95" i="73"/>
  <c r="CZ95" i="73"/>
  <c r="DB95" i="73"/>
  <c r="AG27" i="73"/>
  <c r="AV27" i="73" s="1"/>
  <c r="AH27" i="73"/>
  <c r="CP27" i="73" s="1"/>
  <c r="AI27" i="73"/>
  <c r="CQ27" i="73" s="1"/>
  <c r="AJ27" i="73"/>
  <c r="AY27" i="73" s="1"/>
  <c r="AK27" i="73"/>
  <c r="AZ27" i="73" s="1"/>
  <c r="AL27" i="73"/>
  <c r="BA27" i="73" s="1"/>
  <c r="BP27" i="73" s="1"/>
  <c r="AM27" i="73"/>
  <c r="BB27" i="73" s="1"/>
  <c r="AN27" i="73"/>
  <c r="BC27" i="73" s="1"/>
  <c r="AO27" i="73"/>
  <c r="BD27" i="73" s="1"/>
  <c r="AP27" i="73"/>
  <c r="CX27" i="73" s="1"/>
  <c r="AQ27" i="73"/>
  <c r="BF27" i="73" s="1"/>
  <c r="AR27" i="73"/>
  <c r="CZ27" i="73" s="1"/>
  <c r="AS27" i="73"/>
  <c r="BH27" i="73" s="1"/>
  <c r="AT27" i="73"/>
  <c r="DB27" i="73" s="1"/>
  <c r="AU27" i="73"/>
  <c r="DC27" i="73" s="1"/>
  <c r="CT27" i="73"/>
  <c r="AG36" i="73"/>
  <c r="AV36" i="73" s="1"/>
  <c r="AH36" i="73"/>
  <c r="AW36" i="73" s="1"/>
  <c r="AI36" i="73"/>
  <c r="AX36" i="73" s="1"/>
  <c r="AJ36" i="73"/>
  <c r="AY36" i="73" s="1"/>
  <c r="AK36" i="73"/>
  <c r="AZ36" i="73" s="1"/>
  <c r="AL36" i="73"/>
  <c r="CT36" i="73" s="1"/>
  <c r="AM36" i="73"/>
  <c r="BB36" i="73" s="1"/>
  <c r="AN36" i="73"/>
  <c r="BC36" i="73" s="1"/>
  <c r="BR36" i="73" s="1"/>
  <c r="AO36" i="73"/>
  <c r="BD36" i="73" s="1"/>
  <c r="AP36" i="73"/>
  <c r="BE36" i="73" s="1"/>
  <c r="AQ36" i="73"/>
  <c r="BF36" i="73" s="1"/>
  <c r="BU36" i="73" s="1"/>
  <c r="AR36" i="73"/>
  <c r="AS36" i="73"/>
  <c r="DA36" i="73" s="1"/>
  <c r="AT36" i="73"/>
  <c r="DB36" i="73" s="1"/>
  <c r="AU36" i="73"/>
  <c r="BJ36" i="73" s="1"/>
  <c r="CO36" i="73"/>
  <c r="CU36" i="73"/>
  <c r="CV36" i="73"/>
  <c r="CY36" i="73"/>
  <c r="AG48" i="73"/>
  <c r="AV48" i="73" s="1"/>
  <c r="BK48" i="73" s="1"/>
  <c r="AH48" i="73"/>
  <c r="AI48" i="73"/>
  <c r="AX48" i="73" s="1"/>
  <c r="AJ48" i="73"/>
  <c r="AY48" i="73" s="1"/>
  <c r="AK48" i="73"/>
  <c r="CS48" i="73" s="1"/>
  <c r="AL48" i="73"/>
  <c r="CT48" i="73" s="1"/>
  <c r="AM48" i="73"/>
  <c r="BB48" i="73" s="1"/>
  <c r="BQ48" i="73" s="1"/>
  <c r="AN48" i="73"/>
  <c r="BC48" i="73" s="1"/>
  <c r="BR48" i="73" s="1"/>
  <c r="AO48" i="73"/>
  <c r="BD48" i="73" s="1"/>
  <c r="BS48" i="73" s="1"/>
  <c r="AP48" i="73"/>
  <c r="CX48" i="73" s="1"/>
  <c r="AQ48" i="73"/>
  <c r="AR48" i="73"/>
  <c r="BG48" i="73" s="1"/>
  <c r="AS48" i="73"/>
  <c r="BH48" i="73" s="1"/>
  <c r="AT48" i="73"/>
  <c r="BI48" i="73" s="1"/>
  <c r="AU48" i="73"/>
  <c r="DC48" i="73" s="1"/>
  <c r="CO48" i="73"/>
  <c r="CU48" i="73"/>
  <c r="CV48" i="73"/>
  <c r="CW48" i="73"/>
  <c r="CZ48" i="73"/>
  <c r="AG96" i="73"/>
  <c r="AV96" i="73" s="1"/>
  <c r="AH96" i="73"/>
  <c r="AW96" i="73" s="1"/>
  <c r="AI96" i="73"/>
  <c r="CQ96" i="73" s="1"/>
  <c r="AJ96" i="73"/>
  <c r="AY96" i="73" s="1"/>
  <c r="AK96" i="73"/>
  <c r="AZ96" i="73" s="1"/>
  <c r="AL96" i="73"/>
  <c r="CT96" i="73" s="1"/>
  <c r="AM96" i="73"/>
  <c r="BB96" i="73" s="1"/>
  <c r="AN96" i="73"/>
  <c r="BC96" i="73" s="1"/>
  <c r="BR96" i="73" s="1"/>
  <c r="AO96" i="73"/>
  <c r="BD96" i="73" s="1"/>
  <c r="BS96" i="73" s="1"/>
  <c r="AP96" i="73"/>
  <c r="AQ96" i="73"/>
  <c r="BF96" i="73" s="1"/>
  <c r="BU96" i="73" s="1"/>
  <c r="AR96" i="73"/>
  <c r="BG96" i="73" s="1"/>
  <c r="BV96" i="73" s="1"/>
  <c r="AS96" i="73"/>
  <c r="BH96" i="73" s="1"/>
  <c r="AT96" i="73"/>
  <c r="DB96" i="73" s="1"/>
  <c r="AU96" i="73"/>
  <c r="DC96" i="73" s="1"/>
  <c r="CO96" i="73"/>
  <c r="CP96" i="73"/>
  <c r="CU96" i="73"/>
  <c r="CV96" i="73"/>
  <c r="CW96" i="73"/>
  <c r="CY96" i="73"/>
  <c r="CZ96" i="73"/>
  <c r="AG97" i="73"/>
  <c r="AV97" i="73" s="1"/>
  <c r="BK97" i="73" s="1"/>
  <c r="AH97" i="73"/>
  <c r="CP97" i="73" s="1"/>
  <c r="AI97" i="73"/>
  <c r="AX97" i="73" s="1"/>
  <c r="AJ97" i="73"/>
  <c r="CR97" i="73" s="1"/>
  <c r="AK97" i="73"/>
  <c r="CS97" i="73" s="1"/>
  <c r="AL97" i="73"/>
  <c r="CT97" i="73" s="1"/>
  <c r="AM97" i="73"/>
  <c r="BB97" i="73" s="1"/>
  <c r="BQ97" i="73" s="1"/>
  <c r="AN97" i="73"/>
  <c r="BC97" i="73" s="1"/>
  <c r="AO97" i="73"/>
  <c r="CW97" i="73" s="1"/>
  <c r="AP97" i="73"/>
  <c r="AQ97" i="73"/>
  <c r="BF97" i="73" s="1"/>
  <c r="AR97" i="73"/>
  <c r="BG97" i="73" s="1"/>
  <c r="AS97" i="73"/>
  <c r="DA97" i="73" s="1"/>
  <c r="AT97" i="73"/>
  <c r="DB97" i="73" s="1"/>
  <c r="AU97" i="73"/>
  <c r="DC97" i="73" s="1"/>
  <c r="CO97" i="73"/>
  <c r="CU97" i="73"/>
  <c r="CV97" i="73"/>
  <c r="CY97" i="73"/>
  <c r="CZ97" i="73"/>
  <c r="AG32" i="73"/>
  <c r="AV32" i="73" s="1"/>
  <c r="BK32" i="73" s="1"/>
  <c r="AH32" i="73"/>
  <c r="CP32" i="73" s="1"/>
  <c r="AI32" i="73"/>
  <c r="CQ32" i="73" s="1"/>
  <c r="AJ32" i="73"/>
  <c r="AY32" i="73" s="1"/>
  <c r="AK32" i="73"/>
  <c r="AZ32" i="73" s="1"/>
  <c r="AL32" i="73"/>
  <c r="CT32" i="73" s="1"/>
  <c r="AM32" i="73"/>
  <c r="BB32" i="73" s="1"/>
  <c r="AN32" i="73"/>
  <c r="CV32" i="73" s="1"/>
  <c r="AO32" i="73"/>
  <c r="CW32" i="73" s="1"/>
  <c r="AP32" i="73"/>
  <c r="CX32" i="73" s="1"/>
  <c r="AQ32" i="73"/>
  <c r="CY32" i="73" s="1"/>
  <c r="AR32" i="73"/>
  <c r="BG32" i="73" s="1"/>
  <c r="AS32" i="73"/>
  <c r="BH32" i="73" s="1"/>
  <c r="AT32" i="73"/>
  <c r="DB32" i="73" s="1"/>
  <c r="AU32" i="73"/>
  <c r="CO32" i="73"/>
  <c r="AG98" i="73"/>
  <c r="AV98" i="73" s="1"/>
  <c r="BK98" i="73" s="1"/>
  <c r="AH98" i="73"/>
  <c r="AW98" i="73" s="1"/>
  <c r="BL98" i="73" s="1"/>
  <c r="AI98" i="73"/>
  <c r="AX98" i="73" s="1"/>
  <c r="AJ98" i="73"/>
  <c r="AY98" i="73" s="1"/>
  <c r="AK98" i="73"/>
  <c r="AZ98" i="73" s="1"/>
  <c r="BO98" i="73" s="1"/>
  <c r="AL98" i="73"/>
  <c r="BA98" i="73" s="1"/>
  <c r="AM98" i="73"/>
  <c r="CU98" i="73" s="1"/>
  <c r="AN98" i="73"/>
  <c r="BC98" i="73" s="1"/>
  <c r="AO98" i="73"/>
  <c r="CW98" i="73" s="1"/>
  <c r="AP98" i="73"/>
  <c r="CX98" i="73" s="1"/>
  <c r="AQ98" i="73"/>
  <c r="BF98" i="73" s="1"/>
  <c r="AR98" i="73"/>
  <c r="BG98" i="73" s="1"/>
  <c r="AS98" i="73"/>
  <c r="DA98" i="73" s="1"/>
  <c r="AT98" i="73"/>
  <c r="DB98" i="73" s="1"/>
  <c r="AU98" i="73"/>
  <c r="BJ98" i="73" s="1"/>
  <c r="CO98" i="73"/>
  <c r="CP98" i="73"/>
  <c r="CQ98" i="73"/>
  <c r="CR98" i="73"/>
  <c r="CS98" i="73"/>
  <c r="CT98" i="73"/>
  <c r="CY98" i="73"/>
  <c r="CZ98" i="73"/>
  <c r="AG99" i="73"/>
  <c r="AV99" i="73" s="1"/>
  <c r="BK99" i="73" s="1"/>
  <c r="AH99" i="73"/>
  <c r="CP99" i="73" s="1"/>
  <c r="AI99" i="73"/>
  <c r="CQ99" i="73" s="1"/>
  <c r="AJ99" i="73"/>
  <c r="AY99" i="73" s="1"/>
  <c r="AK99" i="73"/>
  <c r="AZ99" i="73" s="1"/>
  <c r="AL99" i="73"/>
  <c r="CT99" i="73" s="1"/>
  <c r="AM99" i="73"/>
  <c r="BB99" i="73" s="1"/>
  <c r="AN99" i="73"/>
  <c r="CV99" i="73" s="1"/>
  <c r="AO99" i="73"/>
  <c r="CW99" i="73" s="1"/>
  <c r="AP99" i="73"/>
  <c r="CX99" i="73" s="1"/>
  <c r="AQ99" i="73"/>
  <c r="BF99" i="73" s="1"/>
  <c r="BU99" i="73" s="1"/>
  <c r="AR99" i="73"/>
  <c r="BG99" i="73" s="1"/>
  <c r="AS99" i="73"/>
  <c r="DA99" i="73" s="1"/>
  <c r="AT99" i="73"/>
  <c r="AU99" i="73"/>
  <c r="BJ99" i="73" s="1"/>
  <c r="CO99" i="73"/>
  <c r="CY99" i="73"/>
  <c r="CZ99" i="73"/>
  <c r="AG45" i="73"/>
  <c r="AV45" i="73" s="1"/>
  <c r="BK45" i="73" s="1"/>
  <c r="AH45" i="73"/>
  <c r="CP45" i="73" s="1"/>
  <c r="AI45" i="73"/>
  <c r="AX45" i="73" s="1"/>
  <c r="AJ45" i="73"/>
  <c r="CR45" i="73" s="1"/>
  <c r="AK45" i="73"/>
  <c r="CS45" i="73" s="1"/>
  <c r="AL45" i="73"/>
  <c r="CT45" i="73" s="1"/>
  <c r="AM45" i="73"/>
  <c r="CU45" i="73" s="1"/>
  <c r="AN45" i="73"/>
  <c r="BC45" i="73" s="1"/>
  <c r="AO45" i="73"/>
  <c r="BD45" i="73" s="1"/>
  <c r="AP45" i="73"/>
  <c r="CX45" i="73" s="1"/>
  <c r="AQ45" i="73"/>
  <c r="BF45" i="73" s="1"/>
  <c r="BU45" i="73" s="1"/>
  <c r="AR45" i="73"/>
  <c r="CZ45" i="73" s="1"/>
  <c r="AS45" i="73"/>
  <c r="DA45" i="73" s="1"/>
  <c r="AT45" i="73"/>
  <c r="DB45" i="73" s="1"/>
  <c r="AU45" i="73"/>
  <c r="BJ45" i="73" s="1"/>
  <c r="CO45" i="73"/>
  <c r="CY45" i="73"/>
  <c r="AG26" i="73"/>
  <c r="AV26" i="73" s="1"/>
  <c r="BK26" i="73" s="1"/>
  <c r="AH26" i="73"/>
  <c r="CP26" i="73" s="1"/>
  <c r="AI26" i="73"/>
  <c r="CQ26" i="73" s="1"/>
  <c r="AJ26" i="73"/>
  <c r="AY26" i="73" s="1"/>
  <c r="AK26" i="73"/>
  <c r="AZ26" i="73" s="1"/>
  <c r="AL26" i="73"/>
  <c r="AM26" i="73"/>
  <c r="AN26" i="73"/>
  <c r="CV26" i="73" s="1"/>
  <c r="AO26" i="73"/>
  <c r="CW26" i="73" s="1"/>
  <c r="AP26" i="73"/>
  <c r="CX26" i="73" s="1"/>
  <c r="AQ26" i="73"/>
  <c r="BF26" i="73" s="1"/>
  <c r="AR26" i="73"/>
  <c r="BG26" i="73" s="1"/>
  <c r="AS26" i="73"/>
  <c r="DA26" i="73" s="1"/>
  <c r="AT26" i="73"/>
  <c r="DB26" i="73" s="1"/>
  <c r="AU26" i="73"/>
  <c r="BJ26" i="73" s="1"/>
  <c r="CO26" i="73"/>
  <c r="AG8" i="73"/>
  <c r="AV8" i="73" s="1"/>
  <c r="BK8" i="73" s="1"/>
  <c r="AH8" i="73"/>
  <c r="CP8" i="73" s="1"/>
  <c r="AI8" i="73"/>
  <c r="AX8" i="73" s="1"/>
  <c r="AJ8" i="73"/>
  <c r="CR8" i="73" s="1"/>
  <c r="AK8" i="73"/>
  <c r="CS8" i="73" s="1"/>
  <c r="AL8" i="73"/>
  <c r="BA8" i="73" s="1"/>
  <c r="AM8" i="73"/>
  <c r="CU8" i="73" s="1"/>
  <c r="AN8" i="73"/>
  <c r="BC8" i="73" s="1"/>
  <c r="AO8" i="73"/>
  <c r="BD8" i="73" s="1"/>
  <c r="AP8" i="73"/>
  <c r="AQ8" i="73"/>
  <c r="AR8" i="73"/>
  <c r="CZ8" i="73" s="1"/>
  <c r="AS8" i="73"/>
  <c r="BH8" i="73" s="1"/>
  <c r="BW8" i="73" s="1"/>
  <c r="AT8" i="73"/>
  <c r="DB8" i="73" s="1"/>
  <c r="AU8" i="73"/>
  <c r="BJ8" i="73" s="1"/>
  <c r="BY8" i="73" s="1"/>
  <c r="CO8" i="73"/>
  <c r="CT8" i="73"/>
  <c r="DA8" i="73"/>
  <c r="DC8" i="73"/>
  <c r="AG19" i="73"/>
  <c r="CO19" i="73" s="1"/>
  <c r="AH19" i="73"/>
  <c r="AW19" i="73" s="1"/>
  <c r="AI19" i="73"/>
  <c r="AX19" i="73" s="1"/>
  <c r="BM19" i="73" s="1"/>
  <c r="AJ19" i="73"/>
  <c r="AY19" i="73" s="1"/>
  <c r="AK19" i="73"/>
  <c r="AZ19" i="73" s="1"/>
  <c r="BO19" i="73" s="1"/>
  <c r="AL19" i="73"/>
  <c r="CT19" i="73" s="1"/>
  <c r="AM19" i="73"/>
  <c r="BB19" i="73" s="1"/>
  <c r="BQ19" i="73" s="1"/>
  <c r="AN19" i="73"/>
  <c r="BC19" i="73" s="1"/>
  <c r="AO19" i="73"/>
  <c r="BD19" i="73" s="1"/>
  <c r="BS19" i="73" s="1"/>
  <c r="AP19" i="73"/>
  <c r="CX19" i="73" s="1"/>
  <c r="AQ19" i="73"/>
  <c r="BF19" i="73" s="1"/>
  <c r="AR19" i="73"/>
  <c r="BG19" i="73" s="1"/>
  <c r="AS19" i="73"/>
  <c r="BH19" i="73" s="1"/>
  <c r="AT19" i="73"/>
  <c r="DB19" i="73" s="1"/>
  <c r="AU19" i="73"/>
  <c r="BJ19" i="73" s="1"/>
  <c r="CP19" i="73"/>
  <c r="CQ19" i="73"/>
  <c r="CR19" i="73"/>
  <c r="CS19" i="73"/>
  <c r="CU19" i="73"/>
  <c r="CV19" i="73"/>
  <c r="CW19" i="73"/>
  <c r="CZ19" i="73"/>
  <c r="AG46" i="73"/>
  <c r="AV46" i="73" s="1"/>
  <c r="BK46" i="73" s="1"/>
  <c r="AH46" i="73"/>
  <c r="CP46" i="73" s="1"/>
  <c r="AI46" i="73"/>
  <c r="AX46" i="73" s="1"/>
  <c r="AJ46" i="73"/>
  <c r="CR46" i="73" s="1"/>
  <c r="AK46" i="73"/>
  <c r="CS46" i="73" s="1"/>
  <c r="AL46" i="73"/>
  <c r="CT46" i="73" s="1"/>
  <c r="AM46" i="73"/>
  <c r="BB46" i="73" s="1"/>
  <c r="BQ46" i="73" s="1"/>
  <c r="AN46" i="73"/>
  <c r="BC46" i="73" s="1"/>
  <c r="AO46" i="73"/>
  <c r="CW46" i="73" s="1"/>
  <c r="AP46" i="73"/>
  <c r="CX46" i="73" s="1"/>
  <c r="AQ46" i="73"/>
  <c r="BF46" i="73" s="1"/>
  <c r="BU46" i="73" s="1"/>
  <c r="AR46" i="73"/>
  <c r="CZ46" i="73" s="1"/>
  <c r="AS46" i="73"/>
  <c r="BH46" i="73" s="1"/>
  <c r="BW46" i="73" s="1"/>
  <c r="AT46" i="73"/>
  <c r="BI46" i="73" s="1"/>
  <c r="BX46" i="73" s="1"/>
  <c r="AU46" i="73"/>
  <c r="BJ46" i="73" s="1"/>
  <c r="BY46" i="73" s="1"/>
  <c r="CO46" i="73"/>
  <c r="CU46" i="73"/>
  <c r="CV46" i="73"/>
  <c r="CY46" i="73"/>
  <c r="DA46" i="73"/>
  <c r="DB46" i="73"/>
  <c r="DC46" i="73"/>
  <c r="AG2" i="73"/>
  <c r="CO2" i="73" s="1"/>
  <c r="AH2" i="73"/>
  <c r="CP2" i="73" s="1"/>
  <c r="AI2" i="73"/>
  <c r="CQ2" i="73" s="1"/>
  <c r="AJ2" i="73"/>
  <c r="AY2" i="73" s="1"/>
  <c r="AK2" i="73"/>
  <c r="AZ2" i="73" s="1"/>
  <c r="AL2" i="73"/>
  <c r="CT2" i="73" s="1"/>
  <c r="AM2" i="73"/>
  <c r="BB2" i="73" s="1"/>
  <c r="AN2" i="73"/>
  <c r="BC2" i="73" s="1"/>
  <c r="BR2" i="73" s="1"/>
  <c r="AO2" i="73"/>
  <c r="BD2" i="73" s="1"/>
  <c r="BS2" i="73" s="1"/>
  <c r="AP2" i="73"/>
  <c r="CX2" i="73" s="1"/>
  <c r="AQ2" i="73"/>
  <c r="CY2" i="73" s="1"/>
  <c r="AR2" i="73"/>
  <c r="BG2" i="73" s="1"/>
  <c r="AS2" i="73"/>
  <c r="BH2" i="73" s="1"/>
  <c r="AT2" i="73"/>
  <c r="DB2" i="73" s="1"/>
  <c r="AU2" i="73"/>
  <c r="BJ2" i="73" s="1"/>
  <c r="CR2" i="73"/>
  <c r="CU2" i="73"/>
  <c r="CV2" i="73"/>
  <c r="CW2" i="73"/>
  <c r="AG11" i="73"/>
  <c r="AV11" i="73" s="1"/>
  <c r="BK11" i="73" s="1"/>
  <c r="AH11" i="73"/>
  <c r="CP11" i="73" s="1"/>
  <c r="AI11" i="73"/>
  <c r="AX11" i="73" s="1"/>
  <c r="BM11" i="73" s="1"/>
  <c r="AJ11" i="73"/>
  <c r="CR11" i="73" s="1"/>
  <c r="AK11" i="73"/>
  <c r="CS11" i="73" s="1"/>
  <c r="AL11" i="73"/>
  <c r="CT11" i="73" s="1"/>
  <c r="AM11" i="73"/>
  <c r="BB11" i="73" s="1"/>
  <c r="AN11" i="73"/>
  <c r="BC11" i="73" s="1"/>
  <c r="AO11" i="73"/>
  <c r="BD11" i="73" s="1"/>
  <c r="AP11" i="73"/>
  <c r="CX11" i="73" s="1"/>
  <c r="AQ11" i="73"/>
  <c r="BF11" i="73" s="1"/>
  <c r="AR11" i="73"/>
  <c r="CZ11" i="73" s="1"/>
  <c r="AS11" i="73"/>
  <c r="BH11" i="73" s="1"/>
  <c r="BW11" i="73" s="1"/>
  <c r="AT11" i="73"/>
  <c r="BI11" i="73" s="1"/>
  <c r="BX11" i="73" s="1"/>
  <c r="AU11" i="73"/>
  <c r="BJ11" i="73" s="1"/>
  <c r="BY11" i="73" s="1"/>
  <c r="CO11" i="73"/>
  <c r="CQ11" i="73"/>
  <c r="DA11" i="73"/>
  <c r="DB11" i="73"/>
  <c r="DC11" i="73"/>
  <c r="AG44" i="73"/>
  <c r="CO44" i="73" s="1"/>
  <c r="DD44" i="73" s="1"/>
  <c r="AH44" i="73"/>
  <c r="AW44" i="73" s="1"/>
  <c r="BL44" i="73" s="1"/>
  <c r="AI44" i="73"/>
  <c r="AX44" i="73" s="1"/>
  <c r="BM44" i="73" s="1"/>
  <c r="AJ44" i="73"/>
  <c r="AY44" i="73" s="1"/>
  <c r="BN44" i="73" s="1"/>
  <c r="AK44" i="73"/>
  <c r="CS44" i="73" s="1"/>
  <c r="AL44" i="73"/>
  <c r="BA44" i="73" s="1"/>
  <c r="BP44" i="73" s="1"/>
  <c r="AM44" i="73"/>
  <c r="BB44" i="73" s="1"/>
  <c r="BQ44" i="73" s="1"/>
  <c r="AN44" i="73"/>
  <c r="BC44" i="73" s="1"/>
  <c r="BR44" i="73" s="1"/>
  <c r="AO44" i="73"/>
  <c r="BD44" i="73" s="1"/>
  <c r="BS44" i="73" s="1"/>
  <c r="AP44" i="73"/>
  <c r="BE44" i="73" s="1"/>
  <c r="BT44" i="73" s="1"/>
  <c r="AQ44" i="73"/>
  <c r="BF44" i="73" s="1"/>
  <c r="BU44" i="73" s="1"/>
  <c r="AR44" i="73"/>
  <c r="BG44" i="73" s="1"/>
  <c r="AS44" i="73"/>
  <c r="BH44" i="73" s="1"/>
  <c r="AT44" i="73"/>
  <c r="DB44" i="73" s="1"/>
  <c r="AU44" i="73"/>
  <c r="BJ44" i="73" s="1"/>
  <c r="BY44" i="73" s="1"/>
  <c r="CP44" i="73"/>
  <c r="CQ44" i="73"/>
  <c r="CR44" i="73"/>
  <c r="CT44" i="73"/>
  <c r="CU44" i="73"/>
  <c r="CV44" i="73"/>
  <c r="CW44" i="73"/>
  <c r="CX44" i="73"/>
  <c r="CY44" i="73"/>
  <c r="DC44" i="73"/>
  <c r="AG30" i="73"/>
  <c r="CO30" i="73" s="1"/>
  <c r="AH30" i="73"/>
  <c r="CP30" i="73" s="1"/>
  <c r="AI30" i="73"/>
  <c r="AX30" i="73" s="1"/>
  <c r="AJ30" i="73"/>
  <c r="CR30" i="73" s="1"/>
  <c r="AK30" i="73"/>
  <c r="CS30" i="73" s="1"/>
  <c r="AL30" i="73"/>
  <c r="CT30" i="73" s="1"/>
  <c r="AM30" i="73"/>
  <c r="BB30" i="73" s="1"/>
  <c r="AN30" i="73"/>
  <c r="BC30" i="73" s="1"/>
  <c r="AO30" i="73"/>
  <c r="CW30" i="73" s="1"/>
  <c r="AP30" i="73"/>
  <c r="CX30" i="73" s="1"/>
  <c r="AQ30" i="73"/>
  <c r="BF30" i="73" s="1"/>
  <c r="AR30" i="73"/>
  <c r="CZ30" i="73" s="1"/>
  <c r="AS30" i="73"/>
  <c r="DA30" i="73" s="1"/>
  <c r="AT30" i="73"/>
  <c r="DB30" i="73" s="1"/>
  <c r="AU30" i="73"/>
  <c r="DC30" i="73" s="1"/>
  <c r="BJ30" i="73"/>
  <c r="AG35" i="73"/>
  <c r="AV35" i="73" s="1"/>
  <c r="BK35" i="73" s="1"/>
  <c r="AH35" i="73"/>
  <c r="CP35" i="73" s="1"/>
  <c r="AI35" i="73"/>
  <c r="AX35" i="73" s="1"/>
  <c r="AJ35" i="73"/>
  <c r="AY35" i="73" s="1"/>
  <c r="AK35" i="73"/>
  <c r="AZ35" i="73" s="1"/>
  <c r="AL35" i="73"/>
  <c r="BA35" i="73" s="1"/>
  <c r="BP35" i="73" s="1"/>
  <c r="AM35" i="73"/>
  <c r="BB35" i="73" s="1"/>
  <c r="BQ35" i="73" s="1"/>
  <c r="AN35" i="73"/>
  <c r="BC35" i="73" s="1"/>
  <c r="BR35" i="73" s="1"/>
  <c r="AO35" i="73"/>
  <c r="BD35" i="73" s="1"/>
  <c r="BS35" i="73" s="1"/>
  <c r="AP35" i="73"/>
  <c r="CX35" i="73" s="1"/>
  <c r="AQ35" i="73"/>
  <c r="CY35" i="73" s="1"/>
  <c r="AR35" i="73"/>
  <c r="BG35" i="73" s="1"/>
  <c r="AS35" i="73"/>
  <c r="BH35" i="73" s="1"/>
  <c r="AT35" i="73"/>
  <c r="DB35" i="73" s="1"/>
  <c r="AU35" i="73"/>
  <c r="CO35" i="73"/>
  <c r="CT35" i="73"/>
  <c r="CU35" i="73"/>
  <c r="CV35" i="73"/>
  <c r="CW35" i="73"/>
  <c r="AG7" i="73"/>
  <c r="AV7" i="73" s="1"/>
  <c r="BK7" i="73" s="1"/>
  <c r="AH7" i="73"/>
  <c r="CP7" i="73" s="1"/>
  <c r="AI7" i="73"/>
  <c r="AX7" i="73" s="1"/>
  <c r="AJ7" i="73"/>
  <c r="CR7" i="73" s="1"/>
  <c r="AK7" i="73"/>
  <c r="CS7" i="73" s="1"/>
  <c r="AL7" i="73"/>
  <c r="CT7" i="73" s="1"/>
  <c r="AM7" i="73"/>
  <c r="CU7" i="73" s="1"/>
  <c r="AN7" i="73"/>
  <c r="BC7" i="73" s="1"/>
  <c r="BR7" i="73" s="1"/>
  <c r="AO7" i="73"/>
  <c r="BD7" i="73" s="1"/>
  <c r="AP7" i="73"/>
  <c r="CX7" i="73" s="1"/>
  <c r="AQ7" i="73"/>
  <c r="BF7" i="73" s="1"/>
  <c r="AR7" i="73"/>
  <c r="BG7" i="73" s="1"/>
  <c r="BV7" i="73" s="1"/>
  <c r="AS7" i="73"/>
  <c r="DA7" i="73" s="1"/>
  <c r="AT7" i="73"/>
  <c r="DB7" i="73" s="1"/>
  <c r="AU7" i="73"/>
  <c r="BJ7" i="73" s="1"/>
  <c r="CO7" i="73"/>
  <c r="CV7" i="73"/>
  <c r="CZ7" i="73"/>
  <c r="AG100" i="73"/>
  <c r="AV100" i="73" s="1"/>
  <c r="BK100" i="73" s="1"/>
  <c r="AH100" i="73"/>
  <c r="CP100" i="73" s="1"/>
  <c r="AI100" i="73"/>
  <c r="AX100" i="73" s="1"/>
  <c r="AJ100" i="73"/>
  <c r="AY100" i="73" s="1"/>
  <c r="AK100" i="73"/>
  <c r="AZ100" i="73" s="1"/>
  <c r="AL100" i="73"/>
  <c r="BA100" i="73" s="1"/>
  <c r="AM100" i="73"/>
  <c r="BB100" i="73" s="1"/>
  <c r="AN100" i="73"/>
  <c r="CV100" i="73" s="1"/>
  <c r="AO100" i="73"/>
  <c r="CW100" i="73" s="1"/>
  <c r="AP100" i="73"/>
  <c r="CX100" i="73" s="1"/>
  <c r="AQ100" i="73"/>
  <c r="BF100" i="73" s="1"/>
  <c r="BU100" i="73" s="1"/>
  <c r="AR100" i="73"/>
  <c r="BG100" i="73" s="1"/>
  <c r="BV100" i="73" s="1"/>
  <c r="AS100" i="73"/>
  <c r="DA100" i="73" s="1"/>
  <c r="AT100" i="73"/>
  <c r="BI100" i="73" s="1"/>
  <c r="AU100" i="73"/>
  <c r="BJ100" i="73" s="1"/>
  <c r="CO100" i="73"/>
  <c r="CY100" i="73"/>
  <c r="CZ100" i="73"/>
  <c r="AG43" i="73"/>
  <c r="CO43" i="73" s="1"/>
  <c r="AH43" i="73"/>
  <c r="AW43" i="73" s="1"/>
  <c r="AI43" i="73"/>
  <c r="AX43" i="73" s="1"/>
  <c r="AJ43" i="73"/>
  <c r="CR43" i="73" s="1"/>
  <c r="AK43" i="73"/>
  <c r="AZ43" i="73" s="1"/>
  <c r="BO43" i="73" s="1"/>
  <c r="AL43" i="73"/>
  <c r="BA43" i="73" s="1"/>
  <c r="BP43" i="73" s="1"/>
  <c r="AM43" i="73"/>
  <c r="BB43" i="73" s="1"/>
  <c r="AN43" i="73"/>
  <c r="BC43" i="73" s="1"/>
  <c r="AO43" i="73"/>
  <c r="BD43" i="73" s="1"/>
  <c r="AP43" i="73"/>
  <c r="BE43" i="73" s="1"/>
  <c r="AQ43" i="73"/>
  <c r="BF43" i="73" s="1"/>
  <c r="BU43" i="73" s="1"/>
  <c r="AR43" i="73"/>
  <c r="CZ43" i="73" s="1"/>
  <c r="AS43" i="73"/>
  <c r="DA43" i="73" s="1"/>
  <c r="AT43" i="73"/>
  <c r="DB43" i="73" s="1"/>
  <c r="AU43" i="73"/>
  <c r="BJ43" i="73" s="1"/>
  <c r="CS43" i="73"/>
  <c r="CT43" i="73"/>
  <c r="CY43" i="73"/>
  <c r="AG101" i="73"/>
  <c r="AV101" i="73" s="1"/>
  <c r="BK101" i="73" s="1"/>
  <c r="AH101" i="73"/>
  <c r="AW101" i="73" s="1"/>
  <c r="BL101" i="73" s="1"/>
  <c r="AI101" i="73"/>
  <c r="AX101" i="73" s="1"/>
  <c r="BM101" i="73" s="1"/>
  <c r="AJ101" i="73"/>
  <c r="AY101" i="73" s="1"/>
  <c r="AK101" i="73"/>
  <c r="AZ101" i="73" s="1"/>
  <c r="AL101" i="73"/>
  <c r="AM101" i="73"/>
  <c r="BB101" i="73" s="1"/>
  <c r="BQ101" i="73" s="1"/>
  <c r="AN101" i="73"/>
  <c r="BC101" i="73" s="1"/>
  <c r="BR101" i="73" s="1"/>
  <c r="AO101" i="73"/>
  <c r="BD101" i="73" s="1"/>
  <c r="BS101" i="73" s="1"/>
  <c r="AP101" i="73"/>
  <c r="BE101" i="73" s="1"/>
  <c r="AQ101" i="73"/>
  <c r="BF101" i="73" s="1"/>
  <c r="BU101" i="73" s="1"/>
  <c r="AR101" i="73"/>
  <c r="BG101" i="73" s="1"/>
  <c r="BV101" i="73" s="1"/>
  <c r="AS101" i="73"/>
  <c r="BH101" i="73" s="1"/>
  <c r="BW101" i="73" s="1"/>
  <c r="AT101" i="73"/>
  <c r="BI101" i="73" s="1"/>
  <c r="BX101" i="73" s="1"/>
  <c r="AU101" i="73"/>
  <c r="BJ101" i="73" s="1"/>
  <c r="BY101" i="73" s="1"/>
  <c r="CO101" i="73"/>
  <c r="DD101" i="73" s="1"/>
  <c r="CP101" i="73"/>
  <c r="CQ101" i="73"/>
  <c r="CU101" i="73"/>
  <c r="CV101" i="73"/>
  <c r="CW101" i="73"/>
  <c r="CX101" i="73"/>
  <c r="CY101" i="73"/>
  <c r="CZ101" i="73"/>
  <c r="DA101" i="73"/>
  <c r="DB101" i="73"/>
  <c r="DC101" i="73"/>
  <c r="DA70" i="73" l="1"/>
  <c r="DA27" i="73"/>
  <c r="BJ13" i="73"/>
  <c r="DA25" i="73"/>
  <c r="DM5" i="73"/>
  <c r="DM84" i="73"/>
  <c r="BH53" i="73"/>
  <c r="DC100" i="73"/>
  <c r="DM39" i="73"/>
  <c r="DM38" i="73"/>
  <c r="DM73" i="73"/>
  <c r="DM87" i="73"/>
  <c r="DM86" i="73"/>
  <c r="DM3" i="73"/>
  <c r="DA63" i="73"/>
  <c r="AX53" i="73"/>
  <c r="DM53" i="73"/>
  <c r="DM95" i="73"/>
  <c r="DM89" i="73"/>
  <c r="DM50" i="73"/>
  <c r="DM74" i="73"/>
  <c r="DM69" i="73"/>
  <c r="DM22" i="73"/>
  <c r="DM101" i="73"/>
  <c r="DM88" i="73"/>
  <c r="DM44" i="73"/>
  <c r="DM47" i="73"/>
  <c r="DM21" i="73"/>
  <c r="DM13" i="73"/>
  <c r="CZ34" i="73"/>
  <c r="DG34" i="73" s="1"/>
  <c r="DP34" i="73" s="1"/>
  <c r="DM68" i="73"/>
  <c r="DM90" i="73"/>
  <c r="CU100" i="73"/>
  <c r="AW30" i="73"/>
  <c r="CQ91" i="73"/>
  <c r="DC20" i="73"/>
  <c r="DM75" i="73"/>
  <c r="CS61" i="73"/>
  <c r="AV13" i="73"/>
  <c r="CQ94" i="73"/>
  <c r="AY53" i="73"/>
  <c r="BE25" i="73"/>
  <c r="CS70" i="73"/>
  <c r="CS37" i="73"/>
  <c r="CR56" i="73"/>
  <c r="CS53" i="73"/>
  <c r="CQ93" i="73"/>
  <c r="BA74" i="73"/>
  <c r="AX99" i="73"/>
  <c r="BA15" i="73"/>
  <c r="CQ10" i="73"/>
  <c r="CY19" i="73"/>
  <c r="CY12" i="73"/>
  <c r="AZ56" i="73"/>
  <c r="BJ52" i="73"/>
  <c r="BJ39" i="73"/>
  <c r="CU23" i="73"/>
  <c r="DB39" i="73"/>
  <c r="DC53" i="73"/>
  <c r="BH29" i="73"/>
  <c r="CQ73" i="73"/>
  <c r="CT60" i="73"/>
  <c r="CP42" i="73"/>
  <c r="DA81" i="73"/>
  <c r="BI24" i="73"/>
  <c r="DC98" i="73"/>
  <c r="BB79" i="73"/>
  <c r="CY15" i="73"/>
  <c r="BE40" i="73"/>
  <c r="AW39" i="73"/>
  <c r="BE10" i="73"/>
  <c r="BB13" i="73"/>
  <c r="CQ84" i="73"/>
  <c r="DE84" i="73" s="1"/>
  <c r="CS74" i="73"/>
  <c r="DE74" i="73" s="1"/>
  <c r="CY17" i="73"/>
  <c r="BE63" i="73"/>
  <c r="DC57" i="73"/>
  <c r="CU43" i="73"/>
  <c r="CU52" i="73"/>
  <c r="DA74" i="73"/>
  <c r="AZ17" i="73"/>
  <c r="DB57" i="73"/>
  <c r="AY55" i="73"/>
  <c r="DC43" i="73"/>
  <c r="CU11" i="73"/>
  <c r="CQ41" i="73"/>
  <c r="BD3" i="73"/>
  <c r="DB68" i="73"/>
  <c r="AY68" i="73"/>
  <c r="CO64" i="73"/>
  <c r="DD64" i="73" s="1"/>
  <c r="CR59" i="73"/>
  <c r="CQ56" i="73"/>
  <c r="CS15" i="74"/>
  <c r="CU18" i="74"/>
  <c r="CM35" i="74"/>
  <c r="CR48" i="74"/>
  <c r="CN49" i="74"/>
  <c r="CQ61" i="74"/>
  <c r="CS87" i="74"/>
  <c r="CR116" i="74"/>
  <c r="BA125" i="74"/>
  <c r="CJ129" i="74"/>
  <c r="CL139" i="74"/>
  <c r="CS16" i="74"/>
  <c r="CT17" i="74"/>
  <c r="CU24" i="74"/>
  <c r="CM24" i="74"/>
  <c r="CJ35" i="74"/>
  <c r="CW35" i="74" s="1"/>
  <c r="CU11" i="74"/>
  <c r="CK50" i="74"/>
  <c r="AX60" i="74"/>
  <c r="AY62" i="74"/>
  <c r="AX65" i="74"/>
  <c r="BA74" i="74"/>
  <c r="CM82" i="74"/>
  <c r="CT83" i="74"/>
  <c r="AX103" i="74"/>
  <c r="CL118" i="74"/>
  <c r="CR129" i="74"/>
  <c r="CT130" i="74"/>
  <c r="CO143" i="74"/>
  <c r="AU87" i="74"/>
  <c r="AW98" i="74"/>
  <c r="CW51" i="74"/>
  <c r="CQ71" i="74"/>
  <c r="CL79" i="74"/>
  <c r="CT80" i="74"/>
  <c r="CS93" i="74"/>
  <c r="CV99" i="74"/>
  <c r="BB106" i="74"/>
  <c r="BP106" i="74" s="1"/>
  <c r="CL130" i="74"/>
  <c r="CU131" i="74"/>
  <c r="BC132" i="74"/>
  <c r="CN133" i="74"/>
  <c r="CT146" i="74"/>
  <c r="CW19" i="74"/>
  <c r="BA8" i="74"/>
  <c r="AS37" i="74"/>
  <c r="CZ45" i="74"/>
  <c r="CR57" i="74"/>
  <c r="BF69" i="74"/>
  <c r="CI70" i="74"/>
  <c r="CS76" i="74"/>
  <c r="CS78" i="74"/>
  <c r="CL93" i="74"/>
  <c r="AT95" i="74"/>
  <c r="CL96" i="74"/>
  <c r="BA106" i="74"/>
  <c r="BO106" i="74" s="1"/>
  <c r="CM107" i="74"/>
  <c r="CU108" i="74"/>
  <c r="CK130" i="74"/>
  <c r="CL137" i="74"/>
  <c r="BA139" i="74"/>
  <c r="CP145" i="74"/>
  <c r="CQ10" i="74"/>
  <c r="CN57" i="74"/>
  <c r="CO59" i="74"/>
  <c r="CK93" i="74"/>
  <c r="AX96" i="74"/>
  <c r="CQ108" i="74"/>
  <c r="CQ121" i="74"/>
  <c r="CU141" i="74"/>
  <c r="BC146" i="74"/>
  <c r="CZ148" i="74"/>
  <c r="BC150" i="74"/>
  <c r="AS138" i="74"/>
  <c r="CM141" i="74"/>
  <c r="BB149" i="74"/>
  <c r="CM40" i="74"/>
  <c r="CQ5" i="74"/>
  <c r="BA46" i="74"/>
  <c r="CR47" i="74"/>
  <c r="CM72" i="74"/>
  <c r="CK94" i="74"/>
  <c r="CT128" i="74"/>
  <c r="BA99" i="74"/>
  <c r="CW17" i="74"/>
  <c r="BB21" i="74"/>
  <c r="BP21" i="74" s="1"/>
  <c r="CK24" i="74"/>
  <c r="CZ33" i="74"/>
  <c r="CW6" i="74"/>
  <c r="BE41" i="74"/>
  <c r="BS41" i="74" s="1"/>
  <c r="CW46" i="74"/>
  <c r="AZ47" i="74"/>
  <c r="CQ48" i="74"/>
  <c r="CO49" i="74"/>
  <c r="BF58" i="74"/>
  <c r="CR68" i="74"/>
  <c r="AX71" i="74"/>
  <c r="CK75" i="74"/>
  <c r="CK79" i="74"/>
  <c r="CN83" i="74"/>
  <c r="CI93" i="74"/>
  <c r="CU100" i="74"/>
  <c r="CM104" i="74"/>
  <c r="BA107" i="74"/>
  <c r="BA109" i="74"/>
  <c r="BF120" i="74"/>
  <c r="CJ124" i="74"/>
  <c r="BB17" i="74"/>
  <c r="CJ7" i="74"/>
  <c r="CW7" i="74" s="1"/>
  <c r="CJ68" i="74"/>
  <c r="CL76" i="74"/>
  <c r="CK83" i="74"/>
  <c r="CU97" i="74"/>
  <c r="AS109" i="74"/>
  <c r="AS122" i="74"/>
  <c r="CR124" i="74"/>
  <c r="CO139" i="74"/>
  <c r="AT17" i="74"/>
  <c r="CS18" i="74"/>
  <c r="CU21" i="74"/>
  <c r="CZ21" i="74" s="1"/>
  <c r="CQ26" i="74"/>
  <c r="CR28" i="74"/>
  <c r="CL32" i="74"/>
  <c r="CQ34" i="74"/>
  <c r="AZ8" i="74"/>
  <c r="AS7" i="74"/>
  <c r="CR40" i="74"/>
  <c r="CT41" i="74"/>
  <c r="CY41" i="74" s="1"/>
  <c r="CZ56" i="74"/>
  <c r="AW68" i="74"/>
  <c r="CO69" i="74"/>
  <c r="CS72" i="74"/>
  <c r="CU74" i="74"/>
  <c r="CK76" i="74"/>
  <c r="CM100" i="74"/>
  <c r="BE105" i="74"/>
  <c r="BS105" i="74" s="1"/>
  <c r="CJ108" i="74"/>
  <c r="CR126" i="74"/>
  <c r="CS128" i="74"/>
  <c r="CR131" i="74"/>
  <c r="CU133" i="74"/>
  <c r="CM139" i="74"/>
  <c r="CL141" i="74"/>
  <c r="AZ18" i="74"/>
  <c r="CR29" i="74"/>
  <c r="CJ36" i="74"/>
  <c r="CM44" i="74"/>
  <c r="CN50" i="74"/>
  <c r="CZ55" i="74"/>
  <c r="CP57" i="74"/>
  <c r="AY60" i="74"/>
  <c r="CR61" i="74"/>
  <c r="AU72" i="74"/>
  <c r="CU78" i="74"/>
  <c r="AT83" i="74"/>
  <c r="BH83" i="74" s="1"/>
  <c r="CO88" i="74"/>
  <c r="CM128" i="74"/>
  <c r="CP133" i="74"/>
  <c r="CM136" i="74"/>
  <c r="CO137" i="74"/>
  <c r="CK141" i="74"/>
  <c r="CV142" i="74"/>
  <c r="BC144" i="74"/>
  <c r="CU146" i="74"/>
  <c r="CR36" i="74"/>
  <c r="CL40" i="74"/>
  <c r="CK128" i="74"/>
  <c r="CN134" i="74"/>
  <c r="BD136" i="74"/>
  <c r="AU149" i="74"/>
  <c r="BB150" i="74"/>
  <c r="AX9" i="74"/>
  <c r="CZ38" i="74"/>
  <c r="AZ39" i="74"/>
  <c r="BN39" i="74" s="1"/>
  <c r="CT42" i="74"/>
  <c r="CL45" i="74"/>
  <c r="CO51" i="74"/>
  <c r="AW53" i="74"/>
  <c r="AW57" i="74"/>
  <c r="CO61" i="74"/>
  <c r="CP63" i="74"/>
  <c r="CM64" i="74"/>
  <c r="CM78" i="74"/>
  <c r="CO79" i="74"/>
  <c r="CK88" i="74"/>
  <c r="BA97" i="74"/>
  <c r="AW101" i="74"/>
  <c r="CM133" i="74"/>
  <c r="CN146" i="74"/>
  <c r="AW9" i="74"/>
  <c r="CZ43" i="74"/>
  <c r="CL46" i="74"/>
  <c r="CJ61" i="74"/>
  <c r="AY64" i="74"/>
  <c r="CV67" i="74"/>
  <c r="AX69" i="74"/>
  <c r="CR70" i="74"/>
  <c r="AU78" i="74"/>
  <c r="CM79" i="74"/>
  <c r="CU82" i="74"/>
  <c r="CO84" i="74"/>
  <c r="CI3" i="74"/>
  <c r="CW3" i="74" s="1"/>
  <c r="CV106" i="74"/>
  <c r="CU119" i="74"/>
  <c r="AZ134" i="74"/>
  <c r="AZ136" i="74"/>
  <c r="AZ137" i="74"/>
  <c r="CM146" i="74"/>
  <c r="CN147" i="74"/>
  <c r="CN149" i="74"/>
  <c r="BA32" i="74"/>
  <c r="BO32" i="74" s="1"/>
  <c r="CU49" i="74"/>
  <c r="CL86" i="74"/>
  <c r="CY13" i="74"/>
  <c r="CW13" i="74"/>
  <c r="CT49" i="74"/>
  <c r="AW49" i="74"/>
  <c r="CN79" i="74"/>
  <c r="CK80" i="74"/>
  <c r="CU84" i="74"/>
  <c r="CZ84" i="74" s="1"/>
  <c r="AZ16" i="74"/>
  <c r="BF57" i="74"/>
  <c r="BE59" i="74"/>
  <c r="BE65" i="74"/>
  <c r="CM67" i="74"/>
  <c r="CJ80" i="74"/>
  <c r="CO82" i="74"/>
  <c r="CV100" i="74"/>
  <c r="CV105" i="74"/>
  <c r="BA119" i="74"/>
  <c r="AS124" i="74"/>
  <c r="CS126" i="74"/>
  <c r="AZ128" i="74"/>
  <c r="CJ130" i="74"/>
  <c r="BC139" i="74"/>
  <c r="AZ35" i="74"/>
  <c r="BN35" i="74" s="1"/>
  <c r="CY55" i="74"/>
  <c r="CY56" i="74"/>
  <c r="CR58" i="74"/>
  <c r="CV62" i="74"/>
  <c r="CU71" i="74"/>
  <c r="CZ71" i="74" s="1"/>
  <c r="BC80" i="74"/>
  <c r="CM103" i="74"/>
  <c r="CM108" i="74"/>
  <c r="AS119" i="74"/>
  <c r="BB130" i="74"/>
  <c r="CM145" i="74"/>
  <c r="CM148" i="74"/>
  <c r="CK150" i="74"/>
  <c r="BB13" i="74"/>
  <c r="CT15" i="74"/>
  <c r="CT19" i="74"/>
  <c r="CL31" i="74"/>
  <c r="CI32" i="74"/>
  <c r="CW32" i="74" s="1"/>
  <c r="CW33" i="74"/>
  <c r="CQ36" i="74"/>
  <c r="CI36" i="74"/>
  <c r="CU8" i="74"/>
  <c r="AZ5" i="74"/>
  <c r="CO55" i="74"/>
  <c r="AW59" i="74"/>
  <c r="CR60" i="74"/>
  <c r="AW65" i="74"/>
  <c r="BE92" i="74"/>
  <c r="BE103" i="74"/>
  <c r="CN105" i="74"/>
  <c r="CM113" i="74"/>
  <c r="CU132" i="74"/>
  <c r="CK133" i="74"/>
  <c r="CT138" i="74"/>
  <c r="AZ139" i="74"/>
  <c r="CP142" i="74"/>
  <c r="BB143" i="74"/>
  <c r="CK145" i="74"/>
  <c r="CL148" i="74"/>
  <c r="CO151" i="74"/>
  <c r="CL19" i="74"/>
  <c r="CK10" i="74"/>
  <c r="BE29" i="74"/>
  <c r="BS29" i="74" s="1"/>
  <c r="AS30" i="74"/>
  <c r="BA31" i="74"/>
  <c r="BB33" i="74"/>
  <c r="CT8" i="74"/>
  <c r="CQ6" i="74"/>
  <c r="CU5" i="74"/>
  <c r="CP62" i="74"/>
  <c r="BE67" i="74"/>
  <c r="CT75" i="74"/>
  <c r="AS17" i="63" s="1"/>
  <c r="CZ77" i="74"/>
  <c r="CJ79" i="74"/>
  <c r="CM83" i="74"/>
  <c r="CZ111" i="74"/>
  <c r="AW111" i="74"/>
  <c r="AW120" i="74"/>
  <c r="AU121" i="74"/>
  <c r="CJ127" i="74"/>
  <c r="CM132" i="74"/>
  <c r="CU135" i="74"/>
  <c r="CL138" i="74"/>
  <c r="CM140" i="74"/>
  <c r="BA143" i="74"/>
  <c r="CU149" i="74"/>
  <c r="BD149" i="74"/>
  <c r="BR149" i="74" s="1"/>
  <c r="CL151" i="74"/>
  <c r="CR15" i="74"/>
  <c r="BB19" i="74"/>
  <c r="CI10" i="74"/>
  <c r="CZ9" i="74"/>
  <c r="BA30" i="74"/>
  <c r="AZ31" i="74"/>
  <c r="AZ33" i="74"/>
  <c r="CL12" i="74"/>
  <c r="CP6" i="74"/>
  <c r="CJ40" i="74"/>
  <c r="CW40" i="74" s="1"/>
  <c r="CV79" i="74"/>
  <c r="BB79" i="74"/>
  <c r="CV80" i="74"/>
  <c r="CL83" i="74"/>
  <c r="CS86" i="74"/>
  <c r="CU109" i="74"/>
  <c r="CS121" i="74"/>
  <c r="CY121" i="74" s="1"/>
  <c r="CK132" i="74"/>
  <c r="AV134" i="74"/>
  <c r="CM135" i="74"/>
  <c r="CV136" i="74"/>
  <c r="CK138" i="74"/>
  <c r="CN144" i="74"/>
  <c r="BC145" i="74"/>
  <c r="CU16" i="74"/>
  <c r="AT19" i="74"/>
  <c r="CT20" i="74"/>
  <c r="CY20" i="74" s="1"/>
  <c r="AZ22" i="74"/>
  <c r="CL7" i="74"/>
  <c r="CL42" i="74"/>
  <c r="CR59" i="74"/>
  <c r="BE60" i="74"/>
  <c r="CU96" i="74"/>
  <c r="BC135" i="74"/>
  <c r="BE140" i="74"/>
  <c r="CO149" i="74"/>
  <c r="CS25" i="74"/>
  <c r="CL26" i="74"/>
  <c r="AX27" i="74"/>
  <c r="CJ28" i="74"/>
  <c r="BE36" i="74"/>
  <c r="CL41" i="74"/>
  <c r="CM46" i="74"/>
  <c r="CU47" i="74"/>
  <c r="CZ47" i="74" s="1"/>
  <c r="CO50" i="74"/>
  <c r="AX53" i="74"/>
  <c r="CN53" i="74"/>
  <c r="BA59" i="74"/>
  <c r="CQ59" i="74"/>
  <c r="CZ13" i="74"/>
  <c r="CW16" i="74"/>
  <c r="CM18" i="74"/>
  <c r="CU20" i="74"/>
  <c r="CZ20" i="74" s="1"/>
  <c r="CW20" i="74"/>
  <c r="CS21" i="74"/>
  <c r="AU23" i="74"/>
  <c r="CK25" i="74"/>
  <c r="CW26" i="74"/>
  <c r="CZ26" i="74"/>
  <c r="BF27" i="74"/>
  <c r="CL10" i="74"/>
  <c r="CX30" i="74"/>
  <c r="CZ30" i="74"/>
  <c r="CI31" i="74"/>
  <c r="CW31" i="74" s="1"/>
  <c r="CY32" i="74"/>
  <c r="BA33" i="74"/>
  <c r="CL35" i="74"/>
  <c r="CM8" i="74"/>
  <c r="BA7" i="74"/>
  <c r="AS11" i="74"/>
  <c r="CP12" i="74"/>
  <c r="CW39" i="74"/>
  <c r="AZ61" i="74"/>
  <c r="CP61" i="74"/>
  <c r="CX13" i="74"/>
  <c r="CY22" i="74"/>
  <c r="BF26" i="74"/>
  <c r="BT26" i="74" s="1"/>
  <c r="CY27" i="74"/>
  <c r="CW29" i="74"/>
  <c r="CY42" i="74"/>
  <c r="AS44" i="74"/>
  <c r="BG44" i="74" s="1"/>
  <c r="CM48" i="74"/>
  <c r="CY52" i="74"/>
  <c r="CY54" i="74"/>
  <c r="CK14" i="74"/>
  <c r="CL15" i="74"/>
  <c r="AT16" i="74"/>
  <c r="CO17" i="74"/>
  <c r="BB18" i="74"/>
  <c r="CW18" i="74"/>
  <c r="CM22" i="74"/>
  <c r="BB25" i="74"/>
  <c r="CW10" i="74"/>
  <c r="AT33" i="74"/>
  <c r="CP11" i="74"/>
  <c r="CX43" i="74"/>
  <c r="CJ45" i="74"/>
  <c r="CW45" i="74" s="1"/>
  <c r="CL48" i="74"/>
  <c r="CZ50" i="74"/>
  <c r="CW50" i="74"/>
  <c r="CZ51" i="74"/>
  <c r="CU57" i="74"/>
  <c r="BE57" i="74"/>
  <c r="AX61" i="74"/>
  <c r="CN61" i="74"/>
  <c r="CY14" i="74"/>
  <c r="CM17" i="74"/>
  <c r="CM21" i="74"/>
  <c r="AU21" i="74"/>
  <c r="CW23" i="74"/>
  <c r="CW27" i="74"/>
  <c r="CL29" i="74"/>
  <c r="AT29" i="74"/>
  <c r="AS33" i="74"/>
  <c r="CZ34" i="74"/>
  <c r="CX34" i="74"/>
  <c r="CX36" i="74"/>
  <c r="CR7" i="74"/>
  <c r="CU39" i="74"/>
  <c r="CI43" i="74"/>
  <c r="CZ44" i="74"/>
  <c r="CR45" i="74"/>
  <c r="AS45" i="74"/>
  <c r="CZ46" i="74"/>
  <c r="CL47" i="74"/>
  <c r="CW49" i="74"/>
  <c r="CL51" i="74"/>
  <c r="AV51" i="74"/>
  <c r="CR53" i="74"/>
  <c r="CM15" i="74"/>
  <c r="BB14" i="74"/>
  <c r="CW15" i="74"/>
  <c r="CL17" i="74"/>
  <c r="AT18" i="74"/>
  <c r="CO19" i="74"/>
  <c r="CM20" i="74"/>
  <c r="CW22" i="74"/>
  <c r="CW24" i="74"/>
  <c r="AY26" i="74"/>
  <c r="AT10" i="74"/>
  <c r="CZ28" i="74"/>
  <c r="CK29" i="74"/>
  <c r="CR9" i="74"/>
  <c r="CZ32" i="74"/>
  <c r="AS35" i="74"/>
  <c r="CW12" i="74"/>
  <c r="CT39" i="74"/>
  <c r="CW5" i="74"/>
  <c r="BE44" i="74"/>
  <c r="BS44" i="74" s="1"/>
  <c r="CQ45" i="74"/>
  <c r="CI47" i="74"/>
  <c r="CV49" i="74"/>
  <c r="CN52" i="74"/>
  <c r="CJ53" i="74"/>
  <c r="BA60" i="74"/>
  <c r="CQ60" i="74"/>
  <c r="CU15" i="74"/>
  <c r="CZ15" i="74" s="1"/>
  <c r="BC17" i="74"/>
  <c r="CY17" i="74"/>
  <c r="CM19" i="74"/>
  <c r="CL20" i="74"/>
  <c r="AZ20" i="74"/>
  <c r="CZ22" i="74"/>
  <c r="CS23" i="74"/>
  <c r="CY23" i="74" s="1"/>
  <c r="CY24" i="74"/>
  <c r="CN26" i="74"/>
  <c r="AZ27" i="74"/>
  <c r="CX28" i="74"/>
  <c r="CZ29" i="74"/>
  <c r="BA9" i="74"/>
  <c r="BE30" i="74"/>
  <c r="CT31" i="74"/>
  <c r="CZ31" i="74"/>
  <c r="CW38" i="74"/>
  <c r="CR6" i="74"/>
  <c r="CP46" i="74"/>
  <c r="AS48" i="74"/>
  <c r="AX51" i="74"/>
  <c r="CO57" i="74"/>
  <c r="CW93" i="74"/>
  <c r="CX52" i="74"/>
  <c r="CZ53" i="74"/>
  <c r="CQ58" i="74"/>
  <c r="CU62" i="74"/>
  <c r="AX62" i="74"/>
  <c r="CI68" i="74"/>
  <c r="CW68" i="74" s="1"/>
  <c r="CI69" i="74"/>
  <c r="AW71" i="74"/>
  <c r="CL72" i="74"/>
  <c r="CJ73" i="74"/>
  <c r="CT78" i="74"/>
  <c r="CO85" i="74"/>
  <c r="AU85" i="74"/>
  <c r="BI85" i="74" s="1"/>
  <c r="CV86" i="74"/>
  <c r="CL87" i="74"/>
  <c r="CN88" i="74"/>
  <c r="CP91" i="74"/>
  <c r="CS92" i="74"/>
  <c r="BD92" i="74"/>
  <c r="BR92" i="74" s="1"/>
  <c r="CV93" i="74"/>
  <c r="BB93" i="74"/>
  <c r="CJ94" i="74"/>
  <c r="CV96" i="74"/>
  <c r="CV97" i="74"/>
  <c r="CW98" i="74"/>
  <c r="AX98" i="74"/>
  <c r="CL102" i="74"/>
  <c r="BF103" i="74"/>
  <c r="BE106" i="74"/>
  <c r="BE107" i="74"/>
  <c r="CM112" i="74"/>
  <c r="BE115" i="74"/>
  <c r="CJ119" i="74"/>
  <c r="AY120" i="74"/>
  <c r="BF122" i="74"/>
  <c r="BB127" i="74"/>
  <c r="CU128" i="74"/>
  <c r="BB128" i="74"/>
  <c r="CS130" i="74"/>
  <c r="CT131" i="74"/>
  <c r="CL132" i="74"/>
  <c r="CO133" i="74"/>
  <c r="BC134" i="74"/>
  <c r="CL136" i="74"/>
  <c r="AU139" i="74"/>
  <c r="CS141" i="74"/>
  <c r="CN145" i="74"/>
  <c r="AT151" i="74"/>
  <c r="CZ69" i="74"/>
  <c r="CP71" i="74"/>
  <c r="BB78" i="74"/>
  <c r="AT93" i="74"/>
  <c r="AS96" i="74"/>
  <c r="BE99" i="74"/>
  <c r="CR69" i="74"/>
  <c r="CJ72" i="74"/>
  <c r="BB72" i="74"/>
  <c r="BC75" i="74"/>
  <c r="CT82" i="74"/>
  <c r="CW90" i="74"/>
  <c r="BB100" i="74"/>
  <c r="CZ101" i="74"/>
  <c r="BB103" i="74"/>
  <c r="CM115" i="74"/>
  <c r="AX122" i="74"/>
  <c r="BA124" i="74"/>
  <c r="BO124" i="74" s="1"/>
  <c r="BB125" i="74"/>
  <c r="AZ126" i="74"/>
  <c r="AT128" i="74"/>
  <c r="CZ129" i="74"/>
  <c r="CM137" i="74"/>
  <c r="CP138" i="74"/>
  <c r="CN140" i="74"/>
  <c r="CW58" i="74"/>
  <c r="CQ67" i="74"/>
  <c r="CQ68" i="74"/>
  <c r="CQ69" i="74"/>
  <c r="CI72" i="74"/>
  <c r="CT73" i="74"/>
  <c r="BC73" i="74"/>
  <c r="CL74" i="74"/>
  <c r="CO78" i="74"/>
  <c r="CO81" i="74"/>
  <c r="CZ90" i="74"/>
  <c r="CK92" i="74"/>
  <c r="CZ3" i="74"/>
  <c r="AS97" i="74"/>
  <c r="AS113" i="74"/>
  <c r="CS127" i="74"/>
  <c r="CN131" i="74"/>
  <c r="BD132" i="74"/>
  <c r="CL133" i="74"/>
  <c r="CU134" i="74"/>
  <c r="CV145" i="74"/>
  <c r="AU147" i="74"/>
  <c r="CW54" i="74"/>
  <c r="CW55" i="74"/>
  <c r="CW56" i="74"/>
  <c r="CR65" i="74"/>
  <c r="CP67" i="74"/>
  <c r="CO68" i="74"/>
  <c r="CP69" i="74"/>
  <c r="CQ70" i="74"/>
  <c r="CQ72" i="74"/>
  <c r="CK74" i="74"/>
  <c r="CO77" i="74"/>
  <c r="CN78" i="74"/>
  <c r="CN82" i="74"/>
  <c r="CM84" i="74"/>
  <c r="CK86" i="74"/>
  <c r="CT87" i="74"/>
  <c r="CS94" i="74"/>
  <c r="CN101" i="74"/>
  <c r="CV107" i="74"/>
  <c r="BE118" i="74"/>
  <c r="CQ120" i="74"/>
  <c r="CT122" i="74"/>
  <c r="AT125" i="74"/>
  <c r="CO127" i="74"/>
  <c r="CL131" i="74"/>
  <c r="CW143" i="74"/>
  <c r="AT144" i="74"/>
  <c r="CP60" i="74"/>
  <c r="CQ65" i="74"/>
  <c r="CN68" i="74"/>
  <c r="CO70" i="74"/>
  <c r="BF71" i="74"/>
  <c r="BT71" i="74" s="1"/>
  <c r="CR73" i="74"/>
  <c r="AT75" i="74"/>
  <c r="CU76" i="74"/>
  <c r="CZ76" i="74" s="1"/>
  <c r="CO80" i="74"/>
  <c r="BC83" i="74"/>
  <c r="BQ83" i="74" s="1"/>
  <c r="CV89" i="74"/>
  <c r="CR94" i="74"/>
  <c r="CK111" i="74"/>
  <c r="AZ113" i="74"/>
  <c r="CW129" i="74"/>
  <c r="CT145" i="74"/>
  <c r="CV146" i="74"/>
  <c r="AV146" i="74"/>
  <c r="CN150" i="74"/>
  <c r="CW52" i="74"/>
  <c r="CZ52" i="74"/>
  <c r="CZ54" i="74"/>
  <c r="CP59" i="74"/>
  <c r="CP65" i="74"/>
  <c r="CZ65" i="74"/>
  <c r="CN67" i="74"/>
  <c r="CJ70" i="74"/>
  <c r="CW70" i="74" s="1"/>
  <c r="CN72" i="74"/>
  <c r="CL73" i="74"/>
  <c r="AS73" i="74"/>
  <c r="CT76" i="74"/>
  <c r="BA76" i="74"/>
  <c r="CW77" i="74"/>
  <c r="CV78" i="74"/>
  <c r="CL78" i="74"/>
  <c r="CL80" i="74"/>
  <c r="BC82" i="74"/>
  <c r="CU83" i="74"/>
  <c r="CS85" i="74"/>
  <c r="CN87" i="74"/>
  <c r="CL94" i="74"/>
  <c r="CN107" i="74"/>
  <c r="CX123" i="74"/>
  <c r="CL127" i="74"/>
  <c r="CU130" i="74"/>
  <c r="AZ131" i="74"/>
  <c r="CM134" i="74"/>
  <c r="CN136" i="74"/>
  <c r="BB138" i="74"/>
  <c r="BC140" i="74"/>
  <c r="CV143" i="74"/>
  <c r="AS143" i="74"/>
  <c r="AU148" i="74"/>
  <c r="CL150" i="74"/>
  <c r="CS32" i="73"/>
  <c r="CP90" i="73"/>
  <c r="BJ85" i="73"/>
  <c r="BE67" i="73"/>
  <c r="CU33" i="73"/>
  <c r="DF33" i="73" s="1"/>
  <c r="DO33" i="73" s="1"/>
  <c r="BE56" i="73"/>
  <c r="BB8" i="73"/>
  <c r="DC45" i="73"/>
  <c r="BA13" i="73"/>
  <c r="CY4" i="73"/>
  <c r="BA85" i="73"/>
  <c r="DG50" i="73"/>
  <c r="DP50" i="73" s="1"/>
  <c r="BE28" i="73"/>
  <c r="DC17" i="73"/>
  <c r="DG68" i="73"/>
  <c r="DP68" i="73" s="1"/>
  <c r="BD67" i="73"/>
  <c r="BA37" i="73"/>
  <c r="BJ12" i="73"/>
  <c r="BD64" i="73"/>
  <c r="DC63" i="73"/>
  <c r="CU60" i="73"/>
  <c r="CS101" i="73"/>
  <c r="CQ4" i="73"/>
  <c r="BF35" i="73"/>
  <c r="CW45" i="73"/>
  <c r="CS36" i="73"/>
  <c r="BF29" i="73"/>
  <c r="DG90" i="73"/>
  <c r="DP90" i="73" s="1"/>
  <c r="CQ18" i="73"/>
  <c r="CQ75" i="73"/>
  <c r="BE33" i="73"/>
  <c r="BD60" i="73"/>
  <c r="CZ10" i="73"/>
  <c r="BA86" i="73"/>
  <c r="DB13" i="73"/>
  <c r="CV51" i="73"/>
  <c r="DG88" i="73"/>
  <c r="DP88" i="73" s="1"/>
  <c r="AX86" i="73"/>
  <c r="DB74" i="73"/>
  <c r="AX17" i="73"/>
  <c r="CQ59" i="73"/>
  <c r="DE59" i="73" s="1"/>
  <c r="CR27" i="73"/>
  <c r="BE77" i="73"/>
  <c r="BT77" i="73" s="1"/>
  <c r="BA72" i="73"/>
  <c r="CY30" i="73"/>
  <c r="DG30" i="73" s="1"/>
  <c r="DP30" i="73" s="1"/>
  <c r="BE45" i="73"/>
  <c r="AW27" i="73"/>
  <c r="DC5" i="73"/>
  <c r="AW51" i="73"/>
  <c r="CR89" i="73"/>
  <c r="CR88" i="73"/>
  <c r="AX71" i="73"/>
  <c r="AW15" i="73"/>
  <c r="CO60" i="73"/>
  <c r="DD60" i="73" s="1"/>
  <c r="BB7" i="73"/>
  <c r="CQ36" i="73"/>
  <c r="CS13" i="73"/>
  <c r="DF39" i="73"/>
  <c r="DO39" i="73" s="1"/>
  <c r="CO81" i="73"/>
  <c r="DD81" i="73" s="1"/>
  <c r="CS38" i="73"/>
  <c r="BH49" i="73"/>
  <c r="AZ18" i="73"/>
  <c r="CP37" i="73"/>
  <c r="CT65" i="73"/>
  <c r="CU62" i="73"/>
  <c r="CP61" i="73"/>
  <c r="CZ9" i="73"/>
  <c r="DG9" i="73" s="1"/>
  <c r="DP9" i="73" s="1"/>
  <c r="CT55" i="73"/>
  <c r="DA54" i="73"/>
  <c r="BE11" i="73"/>
  <c r="CU99" i="73"/>
  <c r="DF99" i="73" s="1"/>
  <c r="DO99" i="73" s="1"/>
  <c r="DG89" i="73"/>
  <c r="DP89" i="73" s="1"/>
  <c r="AW89" i="73"/>
  <c r="BA88" i="73"/>
  <c r="CT31" i="73"/>
  <c r="CQ42" i="73"/>
  <c r="BH38" i="73"/>
  <c r="AZ49" i="73"/>
  <c r="CS55" i="73"/>
  <c r="CT53" i="73"/>
  <c r="CS99" i="73"/>
  <c r="CS51" i="73"/>
  <c r="CQ15" i="73"/>
  <c r="CT21" i="73"/>
  <c r="BH3" i="73"/>
  <c r="BI62" i="73"/>
  <c r="DA61" i="73"/>
  <c r="CO58" i="73"/>
  <c r="DD58" i="73" s="1"/>
  <c r="CQ55" i="73"/>
  <c r="DB53" i="73"/>
  <c r="CT100" i="73"/>
  <c r="CU27" i="73"/>
  <c r="CV4" i="73"/>
  <c r="CZ39" i="73"/>
  <c r="DG39" i="73" s="1"/>
  <c r="DP39" i="73" s="1"/>
  <c r="BF31" i="73"/>
  <c r="DC38" i="73"/>
  <c r="BD33" i="73"/>
  <c r="CW57" i="73"/>
  <c r="BI19" i="73"/>
  <c r="DG75" i="73"/>
  <c r="DP75" i="73" s="1"/>
  <c r="BA3" i="73"/>
  <c r="BH12" i="73"/>
  <c r="BD100" i="73"/>
  <c r="DA92" i="73"/>
  <c r="BE51" i="73"/>
  <c r="CY14" i="73"/>
  <c r="CU88" i="73"/>
  <c r="AX31" i="73"/>
  <c r="BD80" i="73"/>
  <c r="BS80" i="73" s="1"/>
  <c r="BB41" i="73"/>
  <c r="BI73" i="73"/>
  <c r="CQ72" i="73"/>
  <c r="AY70" i="73"/>
  <c r="DC21" i="73"/>
  <c r="AW63" i="73"/>
  <c r="BE59" i="73"/>
  <c r="CQ6" i="73"/>
  <c r="BE40" i="74"/>
  <c r="CU40" i="74"/>
  <c r="CN55" i="74"/>
  <c r="AX55" i="74"/>
  <c r="AS57" i="74"/>
  <c r="CI57" i="74"/>
  <c r="CU14" i="74"/>
  <c r="CJ14" i="74"/>
  <c r="CW14" i="74" s="1"/>
  <c r="CL16" i="74"/>
  <c r="CL18" i="74"/>
  <c r="CS19" i="74"/>
  <c r="CO20" i="74"/>
  <c r="CT21" i="74"/>
  <c r="CL22" i="74"/>
  <c r="CU25" i="74"/>
  <c r="CJ25" i="74"/>
  <c r="CW25" i="74" s="1"/>
  <c r="BE26" i="74"/>
  <c r="CU27" i="74"/>
  <c r="CZ27" i="74" s="1"/>
  <c r="AW27" i="74"/>
  <c r="BE10" i="74"/>
  <c r="BS10" i="74" s="1"/>
  <c r="CT29" i="74"/>
  <c r="CR31" i="74"/>
  <c r="BE32" i="74"/>
  <c r="BS32" i="74" s="1"/>
  <c r="AW5" i="74"/>
  <c r="CJ41" i="74"/>
  <c r="BB46" i="74"/>
  <c r="CR46" i="74"/>
  <c r="AT47" i="74"/>
  <c r="CJ47" i="74"/>
  <c r="CQ136" i="74"/>
  <c r="BA136" i="74"/>
  <c r="AT8" i="74"/>
  <c r="CJ8" i="74"/>
  <c r="CW8" i="74" s="1"/>
  <c r="CO15" i="74"/>
  <c r="AZ15" i="74"/>
  <c r="CK16" i="74"/>
  <c r="AZ17" i="74"/>
  <c r="CK18" i="74"/>
  <c r="AZ19" i="74"/>
  <c r="BC20" i="74"/>
  <c r="CK22" i="74"/>
  <c r="CL24" i="74"/>
  <c r="CX24" i="74" s="1"/>
  <c r="CT25" i="74"/>
  <c r="CR10" i="74"/>
  <c r="CQ28" i="74"/>
  <c r="CY28" i="74" s="1"/>
  <c r="CI28" i="74"/>
  <c r="BF29" i="74"/>
  <c r="AS29" i="74"/>
  <c r="CO29" i="74"/>
  <c r="AY29" i="74"/>
  <c r="AT31" i="74"/>
  <c r="AT32" i="74"/>
  <c r="CR8" i="74"/>
  <c r="CU7" i="74"/>
  <c r="CM38" i="74"/>
  <c r="CI41" i="74"/>
  <c r="CJ42" i="74"/>
  <c r="CN56" i="74"/>
  <c r="AX56" i="74"/>
  <c r="CQ57" i="74"/>
  <c r="CU58" i="74"/>
  <c r="CZ58" i="74" s="1"/>
  <c r="BE58" i="74"/>
  <c r="CM58" i="74"/>
  <c r="AW58" i="74"/>
  <c r="AT62" i="74"/>
  <c r="CJ62" i="74"/>
  <c r="AT71" i="74"/>
  <c r="CJ71" i="74"/>
  <c r="CP72" i="74"/>
  <c r="AO17" i="63"/>
  <c r="CR82" i="74"/>
  <c r="BB82" i="74"/>
  <c r="BA12" i="74"/>
  <c r="CQ12" i="74"/>
  <c r="BE6" i="74"/>
  <c r="AU15" i="74"/>
  <c r="AU17" i="74"/>
  <c r="AU19" i="74"/>
  <c r="CQ29" i="74"/>
  <c r="AS8" i="74"/>
  <c r="CT7" i="74"/>
  <c r="AV11" i="74"/>
  <c r="CL11" i="74"/>
  <c r="CR37" i="74"/>
  <c r="AV39" i="74"/>
  <c r="CL39" i="74"/>
  <c r="CM6" i="74"/>
  <c r="BA40" i="74"/>
  <c r="CI42" i="74"/>
  <c r="CW42" i="74" s="1"/>
  <c r="CT43" i="74"/>
  <c r="CY43" i="74" s="1"/>
  <c r="BB49" i="74"/>
  <c r="CQ94" i="74"/>
  <c r="BA94" i="74"/>
  <c r="AS94" i="74"/>
  <c r="CI94" i="74"/>
  <c r="AZ14" i="74"/>
  <c r="CT16" i="74"/>
  <c r="CY16" i="74" s="1"/>
  <c r="CT18" i="74"/>
  <c r="CY18" i="74" s="1"/>
  <c r="AZ25" i="74"/>
  <c r="CM26" i="74"/>
  <c r="AZ26" i="74"/>
  <c r="CM10" i="74"/>
  <c r="CX10" i="74" s="1"/>
  <c r="AZ10" i="74"/>
  <c r="BB32" i="74"/>
  <c r="BP32" i="74" s="1"/>
  <c r="CR35" i="74"/>
  <c r="CR39" i="74"/>
  <c r="CL6" i="74"/>
  <c r="AZ40" i="74"/>
  <c r="BF61" i="74"/>
  <c r="CV61" i="74"/>
  <c r="CZ61" i="74" s="1"/>
  <c r="CR62" i="74"/>
  <c r="BA66" i="74"/>
  <c r="BO66" i="74" s="1"/>
  <c r="CQ66" i="74"/>
  <c r="BF70" i="74"/>
  <c r="CV70" i="74"/>
  <c r="AX70" i="74"/>
  <c r="CN70" i="74"/>
  <c r="CR71" i="74"/>
  <c r="CZ74" i="74"/>
  <c r="CJ82" i="74"/>
  <c r="AW31" i="74"/>
  <c r="CM31" i="74"/>
  <c r="AW7" i="74"/>
  <c r="AT11" i="74"/>
  <c r="CJ11" i="74"/>
  <c r="CW11" i="74" s="1"/>
  <c r="BC51" i="74"/>
  <c r="CS51" i="74"/>
  <c r="CO53" i="74"/>
  <c r="AY63" i="74"/>
  <c r="CO63" i="74"/>
  <c r="CZ64" i="74"/>
  <c r="BB16" i="74"/>
  <c r="CM14" i="74"/>
  <c r="CL21" i="74"/>
  <c r="CL23" i="74"/>
  <c r="CM25" i="74"/>
  <c r="AZ29" i="74"/>
  <c r="CL9" i="74"/>
  <c r="CR30" i="74"/>
  <c r="CJ30" i="74"/>
  <c r="CW30" i="74" s="1"/>
  <c r="BE31" i="74"/>
  <c r="CN33" i="74"/>
  <c r="AX33" i="74"/>
  <c r="AV8" i="74"/>
  <c r="CL8" i="74"/>
  <c r="CP7" i="74"/>
  <c r="CT11" i="74"/>
  <c r="CL37" i="74"/>
  <c r="AV38" i="74"/>
  <c r="BJ38" i="74" s="1"/>
  <c r="CL38" i="74"/>
  <c r="AW39" i="74"/>
  <c r="AS40" i="74"/>
  <c r="BG40" i="74" s="1"/>
  <c r="BA49" i="74"/>
  <c r="CQ49" i="74"/>
  <c r="BE86" i="74"/>
  <c r="CU86" i="74"/>
  <c r="AW86" i="74"/>
  <c r="CM86" i="74"/>
  <c r="BB87" i="74"/>
  <c r="CR87" i="74"/>
  <c r="CJ87" i="74"/>
  <c r="AT87" i="74"/>
  <c r="BD44" i="74"/>
  <c r="CT44" i="74"/>
  <c r="CY44" i="74" s="1"/>
  <c r="AV44" i="74"/>
  <c r="BJ44" i="74" s="1"/>
  <c r="CL44" i="74"/>
  <c r="CL14" i="74"/>
  <c r="CO16" i="74"/>
  <c r="CU17" i="74"/>
  <c r="CO18" i="74"/>
  <c r="CU19" i="74"/>
  <c r="AZ21" i="74"/>
  <c r="CO22" i="74"/>
  <c r="CU23" i="74"/>
  <c r="AZ23" i="74"/>
  <c r="CL25" i="74"/>
  <c r="CT26" i="74"/>
  <c r="AY27" i="74"/>
  <c r="AX29" i="74"/>
  <c r="BF33" i="74"/>
  <c r="AW33" i="74"/>
  <c r="CM33" i="74"/>
  <c r="CR34" i="74"/>
  <c r="CJ34" i="74"/>
  <c r="CW34" i="74" s="1"/>
  <c r="BE35" i="74"/>
  <c r="CU35" i="74"/>
  <c r="CR11" i="74"/>
  <c r="CU12" i="74"/>
  <c r="BB12" i="74"/>
  <c r="CR12" i="74"/>
  <c r="CJ37" i="74"/>
  <c r="CW37" i="74" s="1"/>
  <c r="AW37" i="74"/>
  <c r="CM37" i="74"/>
  <c r="CR5" i="74"/>
  <c r="AT43" i="74"/>
  <c r="BH43" i="74" s="1"/>
  <c r="CJ43" i="74"/>
  <c r="AT48" i="74"/>
  <c r="CJ48" i="74"/>
  <c r="CW48" i="74" s="1"/>
  <c r="AZ49" i="74"/>
  <c r="CP49" i="74"/>
  <c r="CX49" i="74" s="1"/>
  <c r="BA51" i="74"/>
  <c r="BO51" i="74" s="1"/>
  <c r="CQ51" i="74"/>
  <c r="CO54" i="74"/>
  <c r="AY54" i="74"/>
  <c r="AW77" i="74"/>
  <c r="CM77" i="74"/>
  <c r="CW64" i="74"/>
  <c r="CZ66" i="74"/>
  <c r="AR17" i="63"/>
  <c r="BD105" i="74"/>
  <c r="CT105" i="74"/>
  <c r="CZ120" i="74"/>
  <c r="CW61" i="74"/>
  <c r="CN63" i="74"/>
  <c r="CM70" i="74"/>
  <c r="AQ17" i="63"/>
  <c r="CL77" i="74"/>
  <c r="CZ80" i="74"/>
  <c r="AU84" i="74"/>
  <c r="CK84" i="74"/>
  <c r="BB96" i="74"/>
  <c r="CR96" i="74"/>
  <c r="AT96" i="74"/>
  <c r="CJ96" i="74"/>
  <c r="CW96" i="74" s="1"/>
  <c r="AX100" i="74"/>
  <c r="CN100" i="74"/>
  <c r="AT101" i="74"/>
  <c r="BH101" i="74" s="1"/>
  <c r="CJ101" i="74"/>
  <c r="CW101" i="74" s="1"/>
  <c r="BD107" i="74"/>
  <c r="CT107" i="74"/>
  <c r="AV107" i="74"/>
  <c r="CL107" i="74"/>
  <c r="BB109" i="74"/>
  <c r="CR109" i="74"/>
  <c r="AT109" i="74"/>
  <c r="CJ109" i="74"/>
  <c r="CW109" i="74" s="1"/>
  <c r="CM110" i="74"/>
  <c r="CI53" i="74"/>
  <c r="AY56" i="74"/>
  <c r="CJ59" i="74"/>
  <c r="CZ63" i="74"/>
  <c r="CM63" i="74"/>
  <c r="CJ65" i="74"/>
  <c r="CR66" i="74"/>
  <c r="AS67" i="74"/>
  <c r="CI67" i="74"/>
  <c r="CW67" i="74" s="1"/>
  <c r="CZ72" i="74"/>
  <c r="CN73" i="74"/>
  <c r="BF73" i="74"/>
  <c r="BT73" i="74" s="1"/>
  <c r="CN75" i="74"/>
  <c r="CK77" i="74"/>
  <c r="AW80" i="74"/>
  <c r="CM80" i="74"/>
  <c r="BF81" i="74"/>
  <c r="CV81" i="74"/>
  <c r="AX81" i="74"/>
  <c r="CN81" i="74"/>
  <c r="AU82" i="74"/>
  <c r="CN84" i="74"/>
  <c r="AW91" i="74"/>
  <c r="CM91" i="74"/>
  <c r="CW95" i="74"/>
  <c r="CJ44" i="74"/>
  <c r="CW44" i="74" s="1"/>
  <c r="AW47" i="74"/>
  <c r="CU48" i="74"/>
  <c r="CZ48" i="74" s="1"/>
  <c r="AW52" i="74"/>
  <c r="BF53" i="74"/>
  <c r="CJ57" i="74"/>
  <c r="CZ57" i="74"/>
  <c r="CP58" i="74"/>
  <c r="AY58" i="74"/>
  <c r="CI59" i="74"/>
  <c r="AW60" i="74"/>
  <c r="BE61" i="74"/>
  <c r="CY64" i="74"/>
  <c r="AZ64" i="74"/>
  <c r="CP64" i="74"/>
  <c r="CI65" i="74"/>
  <c r="CW66" i="74"/>
  <c r="CV68" i="74"/>
  <c r="CU70" i="74"/>
  <c r="CZ70" i="74" s="1"/>
  <c r="CM73" i="74"/>
  <c r="AY76" i="74"/>
  <c r="CO76" i="74"/>
  <c r="BE79" i="74"/>
  <c r="CU79" i="74"/>
  <c r="CZ79" i="74" s="1"/>
  <c r="BE81" i="74"/>
  <c r="CU81" i="74"/>
  <c r="AW81" i="74"/>
  <c r="CM81" i="74"/>
  <c r="BB83" i="74"/>
  <c r="BP83" i="74" s="1"/>
  <c r="AW85" i="74"/>
  <c r="CM85" i="74"/>
  <c r="BD103" i="74"/>
  <c r="CT103" i="74"/>
  <c r="AV103" i="74"/>
  <c r="CL103" i="74"/>
  <c r="CP114" i="74"/>
  <c r="AZ114" i="74"/>
  <c r="CZ115" i="74"/>
  <c r="CP118" i="74"/>
  <c r="AZ118" i="74"/>
  <c r="BE122" i="74"/>
  <c r="CU122" i="74"/>
  <c r="AW122" i="74"/>
  <c r="CM122" i="74"/>
  <c r="CT35" i="74"/>
  <c r="CT40" i="74"/>
  <c r="CT48" i="74"/>
  <c r="BC49" i="74"/>
  <c r="CS50" i="74"/>
  <c r="CY50" i="74" s="1"/>
  <c r="CP51" i="74"/>
  <c r="BE51" i="74"/>
  <c r="AV52" i="74"/>
  <c r="BE53" i="74"/>
  <c r="CP54" i="74"/>
  <c r="AX54" i="74"/>
  <c r="CP55" i="74"/>
  <c r="AW55" i="74"/>
  <c r="AW56" i="74"/>
  <c r="CV59" i="74"/>
  <c r="CZ59" i="74" s="1"/>
  <c r="CW63" i="74"/>
  <c r="CU68" i="74"/>
  <c r="AZ73" i="74"/>
  <c r="CO74" i="74"/>
  <c r="CM76" i="74"/>
  <c r="AX76" i="74"/>
  <c r="CN76" i="74"/>
  <c r="CW81" i="74"/>
  <c r="BD81" i="74"/>
  <c r="CT81" i="74"/>
  <c r="AV81" i="74"/>
  <c r="CL81" i="74"/>
  <c r="CO83" i="74"/>
  <c r="CL84" i="74"/>
  <c r="BF4" i="74"/>
  <c r="CV4" i="74"/>
  <c r="AX4" i="74"/>
  <c r="CN4" i="74"/>
  <c r="BA104" i="74"/>
  <c r="BO104" i="74" s="1"/>
  <c r="CQ104" i="74"/>
  <c r="BB51" i="74"/>
  <c r="BP51" i="74" s="1"/>
  <c r="BE52" i="74"/>
  <c r="AW54" i="74"/>
  <c r="CJ60" i="74"/>
  <c r="CZ60" i="74"/>
  <c r="CQ73" i="74"/>
  <c r="BA73" i="74"/>
  <c r="BO73" i="74" s="1"/>
  <c r="CW73" i="74"/>
  <c r="CJ78" i="74"/>
  <c r="AT78" i="74"/>
  <c r="BB80" i="74"/>
  <c r="CR80" i="74"/>
  <c r="CK81" i="74"/>
  <c r="AU81" i="74"/>
  <c r="CZ92" i="74"/>
  <c r="BF108" i="74"/>
  <c r="CV108" i="74"/>
  <c r="CZ108" i="74" s="1"/>
  <c r="AX108" i="74"/>
  <c r="CN108" i="74"/>
  <c r="BB113" i="74"/>
  <c r="CR113" i="74"/>
  <c r="AT113" i="74"/>
  <c r="CJ113" i="74"/>
  <c r="CW113" i="74" s="1"/>
  <c r="BD52" i="74"/>
  <c r="CI60" i="74"/>
  <c r="AW61" i="74"/>
  <c r="CZ62" i="74"/>
  <c r="CI62" i="74"/>
  <c r="CZ67" i="74"/>
  <c r="AZ68" i="74"/>
  <c r="CP68" i="74"/>
  <c r="CJ69" i="74"/>
  <c r="CW69" i="74" s="1"/>
  <c r="CP70" i="74"/>
  <c r="CI71" i="74"/>
  <c r="CW71" i="74" s="1"/>
  <c r="CY72" i="74"/>
  <c r="CY75" i="74"/>
  <c r="AP17" i="63"/>
  <c r="CW75" i="74"/>
  <c r="AJ17" i="63"/>
  <c r="CQ2" i="74"/>
  <c r="CI2" i="74"/>
  <c r="CW2" i="74" s="1"/>
  <c r="CQ149" i="74"/>
  <c r="BA149" i="74"/>
  <c r="BF151" i="74"/>
  <c r="CV151" i="74"/>
  <c r="AX151" i="74"/>
  <c r="CN151" i="74"/>
  <c r="CZ88" i="74"/>
  <c r="CX89" i="74"/>
  <c r="CY90" i="74"/>
  <c r="CY3" i="74"/>
  <c r="CZ97" i="74"/>
  <c r="CZ99" i="74"/>
  <c r="CZ102" i="74"/>
  <c r="AS103" i="74"/>
  <c r="CI103" i="74"/>
  <c r="CQ105" i="74"/>
  <c r="BA105" i="74"/>
  <c r="AT106" i="74"/>
  <c r="CI107" i="74"/>
  <c r="CW107" i="74" s="1"/>
  <c r="AS107" i="74"/>
  <c r="CZ110" i="74"/>
  <c r="CW110" i="74"/>
  <c r="AV116" i="74"/>
  <c r="CL116" i="74"/>
  <c r="AV119" i="74"/>
  <c r="CL119" i="74"/>
  <c r="BD120" i="74"/>
  <c r="CT120" i="74"/>
  <c r="AV120" i="74"/>
  <c r="CL120" i="74"/>
  <c r="AS123" i="74"/>
  <c r="CI123" i="74"/>
  <c r="CR139" i="74"/>
  <c r="CY139" i="74" s="1"/>
  <c r="BB139" i="74"/>
  <c r="CR141" i="74"/>
  <c r="CY141" i="74" s="1"/>
  <c r="BB141" i="74"/>
  <c r="CJ141" i="74"/>
  <c r="CW141" i="74" s="1"/>
  <c r="AT141" i="74"/>
  <c r="CW74" i="74"/>
  <c r="AL17" i="63"/>
  <c r="CY77" i="74"/>
  <c r="CZ83" i="74"/>
  <c r="CN85" i="74"/>
  <c r="CR86" i="74"/>
  <c r="AW92" i="74"/>
  <c r="CX95" i="74"/>
  <c r="AS95" i="74"/>
  <c r="CQ103" i="74"/>
  <c r="CV104" i="74"/>
  <c r="CZ104" i="74"/>
  <c r="CW106" i="74"/>
  <c r="BB108" i="74"/>
  <c r="CR108" i="74"/>
  <c r="AX109" i="74"/>
  <c r="CN109" i="74"/>
  <c r="CP112" i="74"/>
  <c r="AZ112" i="74"/>
  <c r="CX113" i="74"/>
  <c r="CW118" i="74"/>
  <c r="CW122" i="74"/>
  <c r="AX130" i="74"/>
  <c r="CN130" i="74"/>
  <c r="CS131" i="74"/>
  <c r="CY131" i="74" s="1"/>
  <c r="BD133" i="74"/>
  <c r="CT133" i="74"/>
  <c r="CK137" i="74"/>
  <c r="AU137" i="74"/>
  <c r="BD140" i="74"/>
  <c r="AZ146" i="74"/>
  <c r="CP146" i="74"/>
  <c r="AK17" i="63"/>
  <c r="CT79" i="74"/>
  <c r="CV87" i="74"/>
  <c r="CY89" i="74"/>
  <c r="CW89" i="74"/>
  <c r="CM4" i="74"/>
  <c r="CN90" i="74"/>
  <c r="AY90" i="74"/>
  <c r="CW92" i="74"/>
  <c r="CZ2" i="74"/>
  <c r="BF101" i="74"/>
  <c r="CW102" i="74"/>
  <c r="AT103" i="74"/>
  <c r="BE104" i="74"/>
  <c r="AT105" i="74"/>
  <c r="AT107" i="74"/>
  <c r="CZ113" i="74"/>
  <c r="BE116" i="74"/>
  <c r="BE117" i="74"/>
  <c r="CJ117" i="74"/>
  <c r="AT117" i="74"/>
  <c r="AX121" i="74"/>
  <c r="CN121" i="74"/>
  <c r="AY128" i="74"/>
  <c r="CO128" i="74"/>
  <c r="CR134" i="74"/>
  <c r="CY134" i="74" s="1"/>
  <c r="BB134" i="74"/>
  <c r="CL135" i="74"/>
  <c r="AV135" i="74"/>
  <c r="CY63" i="74"/>
  <c r="CX66" i="74"/>
  <c r="CY76" i="74"/>
  <c r="CW76" i="74"/>
  <c r="CN77" i="74"/>
  <c r="CZ78" i="74"/>
  <c r="CS79" i="74"/>
  <c r="CN80" i="74"/>
  <c r="CV82" i="74"/>
  <c r="CZ82" i="74" s="1"/>
  <c r="CL82" i="74"/>
  <c r="CW84" i="74"/>
  <c r="CV85" i="74"/>
  <c r="CZ85" i="74" s="1"/>
  <c r="CL85" i="74"/>
  <c r="CN86" i="74"/>
  <c r="AT86" i="74"/>
  <c r="CU87" i="74"/>
  <c r="CZ87" i="74" s="1"/>
  <c r="CW88" i="74"/>
  <c r="CU4" i="74"/>
  <c r="CK4" i="74"/>
  <c r="CM90" i="74"/>
  <c r="CW91" i="74"/>
  <c r="CX2" i="74"/>
  <c r="CQ93" i="74"/>
  <c r="CY93" i="74" s="1"/>
  <c r="CM94" i="74"/>
  <c r="CY95" i="74"/>
  <c r="CQ96" i="74"/>
  <c r="CN97" i="74"/>
  <c r="CN99" i="74"/>
  <c r="CJ100" i="74"/>
  <c r="BE101" i="74"/>
  <c r="CR104" i="74"/>
  <c r="CT106" i="74"/>
  <c r="CY106" i="74" s="1"/>
  <c r="CT108" i="74"/>
  <c r="CV109" i="74"/>
  <c r="AV109" i="74"/>
  <c r="CL109" i="74"/>
  <c r="AZ115" i="74"/>
  <c r="BN115" i="74" s="1"/>
  <c r="CI117" i="74"/>
  <c r="AS117" i="74"/>
  <c r="CR118" i="74"/>
  <c r="BB118" i="74"/>
  <c r="CW119" i="74"/>
  <c r="BE120" i="74"/>
  <c r="AW121" i="74"/>
  <c r="CM121" i="74"/>
  <c r="CZ139" i="74"/>
  <c r="BD144" i="74"/>
  <c r="CT144" i="74"/>
  <c r="CL144" i="74"/>
  <c r="AV144" i="74"/>
  <c r="AW147" i="74"/>
  <c r="CM147" i="74"/>
  <c r="CY74" i="74"/>
  <c r="CY84" i="74"/>
  <c r="CY88" i="74"/>
  <c r="CN93" i="74"/>
  <c r="CX93" i="74" s="1"/>
  <c r="AW93" i="74"/>
  <c r="CM97" i="74"/>
  <c r="CM99" i="74"/>
  <c r="CI100" i="74"/>
  <c r="CZ103" i="74"/>
  <c r="AX104" i="74"/>
  <c r="CZ105" i="74"/>
  <c r="BC113" i="74"/>
  <c r="CS113" i="74"/>
  <c r="CY113" i="74" s="1"/>
  <c r="CM114" i="74"/>
  <c r="CP116" i="74"/>
  <c r="AZ116" i="74"/>
  <c r="CK131" i="74"/>
  <c r="AU131" i="74"/>
  <c r="BE143" i="74"/>
  <c r="CU143" i="74"/>
  <c r="CZ143" i="74" s="1"/>
  <c r="AW143" i="74"/>
  <c r="CM143" i="74"/>
  <c r="AY148" i="74"/>
  <c r="CO148" i="74"/>
  <c r="CZ89" i="74"/>
  <c r="CR91" i="74"/>
  <c r="CX3" i="74"/>
  <c r="CZ94" i="74"/>
  <c r="CW97" i="74"/>
  <c r="CZ98" i="74"/>
  <c r="CW99" i="74"/>
  <c r="BA101" i="74"/>
  <c r="CQ101" i="74"/>
  <c r="CL108" i="74"/>
  <c r="CK110" i="74"/>
  <c r="AV110" i="74"/>
  <c r="CL110" i="74"/>
  <c r="CR117" i="74"/>
  <c r="CT119" i="74"/>
  <c r="AX120" i="74"/>
  <c r="CN120" i="74"/>
  <c r="AV122" i="74"/>
  <c r="CL122" i="74"/>
  <c r="CJ123" i="74"/>
  <c r="BD135" i="74"/>
  <c r="CT86" i="74"/>
  <c r="CO87" i="74"/>
  <c r="CM88" i="74"/>
  <c r="CY4" i="74"/>
  <c r="CU93" i="74"/>
  <c r="CZ95" i="74"/>
  <c r="CW105" i="74"/>
  <c r="BB107" i="74"/>
  <c r="CR107" i="74"/>
  <c r="CY111" i="74"/>
  <c r="AW116" i="74"/>
  <c r="CM116" i="74"/>
  <c r="AW119" i="74"/>
  <c r="CM119" i="74"/>
  <c r="CW124" i="74"/>
  <c r="AV126" i="74"/>
  <c r="CL126" i="74"/>
  <c r="AV140" i="74"/>
  <c r="BJ140" i="74" s="1"/>
  <c r="CL140" i="74"/>
  <c r="BC142" i="74"/>
  <c r="BQ142" i="74" s="1"/>
  <c r="CS142" i="74"/>
  <c r="CY142" i="74" s="1"/>
  <c r="BE150" i="74"/>
  <c r="CU150" i="74"/>
  <c r="AW150" i="74"/>
  <c r="CM150" i="74"/>
  <c r="CX129" i="74"/>
  <c r="CZ133" i="74"/>
  <c r="CX133" i="74"/>
  <c r="CW134" i="74"/>
  <c r="CW139" i="74"/>
  <c r="CY145" i="74"/>
  <c r="CW145" i="74"/>
  <c r="CZ147" i="74"/>
  <c r="CW148" i="74"/>
  <c r="CW149" i="74"/>
  <c r="CY123" i="74"/>
  <c r="CS129" i="74"/>
  <c r="CY129" i="74" s="1"/>
  <c r="CW131" i="74"/>
  <c r="AU136" i="74"/>
  <c r="CZ137" i="74"/>
  <c r="CW142" i="74"/>
  <c r="AV145" i="74"/>
  <c r="CL147" i="74"/>
  <c r="CY148" i="74"/>
  <c r="CS149" i="74"/>
  <c r="BA150" i="74"/>
  <c r="BA151" i="74"/>
  <c r="CW104" i="74"/>
  <c r="CZ106" i="74"/>
  <c r="CW108" i="74"/>
  <c r="CZ112" i="74"/>
  <c r="CW112" i="74"/>
  <c r="CW114" i="74"/>
  <c r="CL115" i="74"/>
  <c r="CQ116" i="74"/>
  <c r="AZ119" i="74"/>
  <c r="CZ124" i="74"/>
  <c r="CO126" i="74"/>
  <c r="CK127" i="74"/>
  <c r="CV132" i="74"/>
  <c r="CZ132" i="74" s="1"/>
  <c r="CS133" i="74"/>
  <c r="CW133" i="74"/>
  <c r="AS134" i="74"/>
  <c r="AU135" i="74"/>
  <c r="CW135" i="74"/>
  <c r="CU138" i="74"/>
  <c r="BC138" i="74"/>
  <c r="CZ140" i="74"/>
  <c r="CK140" i="74"/>
  <c r="CY140" i="74"/>
  <c r="CW140" i="74"/>
  <c r="AS141" i="74"/>
  <c r="CU142" i="74"/>
  <c r="CZ142" i="74" s="1"/>
  <c r="CX142" i="74"/>
  <c r="CL143" i="74"/>
  <c r="AU144" i="74"/>
  <c r="CW144" i="74"/>
  <c r="CZ146" i="74"/>
  <c r="CW150" i="74"/>
  <c r="CM151" i="74"/>
  <c r="AZ125" i="74"/>
  <c r="AU126" i="74"/>
  <c r="CY126" i="74"/>
  <c r="BA128" i="74"/>
  <c r="CM131" i="74"/>
  <c r="AT131" i="74"/>
  <c r="BD134" i="74"/>
  <c r="AT135" i="74"/>
  <c r="BD141" i="74"/>
  <c r="CN148" i="74"/>
  <c r="CY150" i="74"/>
  <c r="CZ107" i="74"/>
  <c r="CY110" i="74"/>
  <c r="CZ114" i="74"/>
  <c r="CW115" i="74"/>
  <c r="CS124" i="74"/>
  <c r="CX124" i="74"/>
  <c r="CY125" i="74"/>
  <c r="CW125" i="74"/>
  <c r="CT127" i="74"/>
  <c r="CN128" i="74"/>
  <c r="AZ130" i="74"/>
  <c r="CY130" i="74"/>
  <c r="CW130" i="74"/>
  <c r="AS135" i="74"/>
  <c r="CU136" i="74"/>
  <c r="CW137" i="74"/>
  <c r="CT143" i="74"/>
  <c r="CY143" i="74" s="1"/>
  <c r="AT143" i="74"/>
  <c r="CV144" i="74"/>
  <c r="CZ144" i="74" s="1"/>
  <c r="AS144" i="74"/>
  <c r="CZ145" i="74"/>
  <c r="CY147" i="74"/>
  <c r="CW147" i="74"/>
  <c r="CO150" i="74"/>
  <c r="CW151" i="74"/>
  <c r="CY128" i="74"/>
  <c r="CW128" i="74"/>
  <c r="AY132" i="74"/>
  <c r="CY137" i="74"/>
  <c r="CY138" i="74"/>
  <c r="CW138" i="74"/>
  <c r="CU151" i="74"/>
  <c r="CZ100" i="74"/>
  <c r="CW111" i="74"/>
  <c r="CY112" i="74"/>
  <c r="CW116" i="74"/>
  <c r="CM118" i="74"/>
  <c r="CI120" i="74"/>
  <c r="CW121" i="74"/>
  <c r="AS125" i="74"/>
  <c r="CZ126" i="74"/>
  <c r="CW126" i="74"/>
  <c r="CV128" i="74"/>
  <c r="CL128" i="74"/>
  <c r="CM130" i="74"/>
  <c r="CN132" i="74"/>
  <c r="BA134" i="74"/>
  <c r="CM138" i="74"/>
  <c r="AT138" i="74"/>
  <c r="CO140" i="74"/>
  <c r="CN141" i="74"/>
  <c r="BA142" i="74"/>
  <c r="BO142" i="74" s="1"/>
  <c r="CP143" i="74"/>
  <c r="CO146" i="74"/>
  <c r="CY146" i="74"/>
  <c r="CW146" i="74"/>
  <c r="CO147" i="74"/>
  <c r="CV149" i="74"/>
  <c r="CT151" i="74"/>
  <c r="CY151" i="74" s="1"/>
  <c r="AS151" i="74"/>
  <c r="DF63" i="73"/>
  <c r="DO63" i="73" s="1"/>
  <c r="DF100" i="73"/>
  <c r="DO100" i="73" s="1"/>
  <c r="CU30" i="73"/>
  <c r="CW11" i="73"/>
  <c r="DF19" i="73"/>
  <c r="DO19" i="73" s="1"/>
  <c r="BH26" i="73"/>
  <c r="DD97" i="73"/>
  <c r="DG94" i="73"/>
  <c r="DP94" i="73" s="1"/>
  <c r="BI29" i="73"/>
  <c r="DF93" i="73"/>
  <c r="DO93" i="73" s="1"/>
  <c r="DF25" i="73"/>
  <c r="DO25" i="73" s="1"/>
  <c r="DG91" i="73"/>
  <c r="DP91" i="73" s="1"/>
  <c r="CX14" i="73"/>
  <c r="DF14" i="73" s="1"/>
  <c r="DO14" i="73" s="1"/>
  <c r="CV84" i="73"/>
  <c r="DE83" i="73"/>
  <c r="DE82" i="73"/>
  <c r="CT81" i="73"/>
  <c r="BB49" i="73"/>
  <c r="BF18" i="73"/>
  <c r="AV20" i="73"/>
  <c r="DG77" i="73"/>
  <c r="DP77" i="73" s="1"/>
  <c r="DG76" i="73"/>
  <c r="DP76" i="73" s="1"/>
  <c r="BA76" i="73"/>
  <c r="DF74" i="73"/>
  <c r="DO74" i="73" s="1"/>
  <c r="DG73" i="73"/>
  <c r="DP73" i="73" s="1"/>
  <c r="CP72" i="73"/>
  <c r="CR71" i="73"/>
  <c r="DD15" i="73"/>
  <c r="CX69" i="73"/>
  <c r="DF69" i="73" s="1"/>
  <c r="DO69" i="73" s="1"/>
  <c r="DC24" i="73"/>
  <c r="DD16" i="73"/>
  <c r="AZ23" i="73"/>
  <c r="CX65" i="73"/>
  <c r="DF65" i="73" s="1"/>
  <c r="DO65" i="73" s="1"/>
  <c r="CS12" i="73"/>
  <c r="DG63" i="73"/>
  <c r="DP63" i="73" s="1"/>
  <c r="BB63" i="73"/>
  <c r="BJ60" i="73"/>
  <c r="DF9" i="73"/>
  <c r="DO9" i="73" s="1"/>
  <c r="BF6" i="73"/>
  <c r="DD10" i="73"/>
  <c r="DG57" i="73"/>
  <c r="DP57" i="73" s="1"/>
  <c r="DA56" i="73"/>
  <c r="DG54" i="73"/>
  <c r="DP54" i="73" s="1"/>
  <c r="DD30" i="73"/>
  <c r="DF2" i="73"/>
  <c r="DO2" i="73" s="1"/>
  <c r="DF46" i="73"/>
  <c r="DO46" i="73" s="1"/>
  <c r="DG45" i="73"/>
  <c r="DP45" i="73" s="1"/>
  <c r="DG99" i="73"/>
  <c r="DP99" i="73" s="1"/>
  <c r="DD32" i="73"/>
  <c r="DA96" i="73"/>
  <c r="DD96" i="73"/>
  <c r="DG40" i="73"/>
  <c r="DP40" i="73" s="1"/>
  <c r="AZ91" i="73"/>
  <c r="DF89" i="73"/>
  <c r="DO89" i="73" s="1"/>
  <c r="DD85" i="73"/>
  <c r="CU84" i="73"/>
  <c r="CR50" i="73"/>
  <c r="DD82" i="73"/>
  <c r="DC81" i="73"/>
  <c r="DC49" i="73"/>
  <c r="DG78" i="73"/>
  <c r="DP78" i="73" s="1"/>
  <c r="DD71" i="73"/>
  <c r="DD70" i="73"/>
  <c r="DA17" i="73"/>
  <c r="DE22" i="73"/>
  <c r="BI16" i="73"/>
  <c r="DG66" i="73"/>
  <c r="DP66" i="73" s="1"/>
  <c r="DE66" i="73"/>
  <c r="AX62" i="73"/>
  <c r="DF59" i="73"/>
  <c r="DO59" i="73" s="1"/>
  <c r="BJ10" i="73"/>
  <c r="BI32" i="73"/>
  <c r="DF92" i="73"/>
  <c r="DO92" i="73" s="1"/>
  <c r="BI4" i="73"/>
  <c r="DF86" i="73"/>
  <c r="DO86" i="73" s="1"/>
  <c r="DG85" i="73"/>
  <c r="DP85" i="73" s="1"/>
  <c r="CY24" i="73"/>
  <c r="BI66" i="73"/>
  <c r="DG62" i="73"/>
  <c r="DP62" i="73" s="1"/>
  <c r="AZ6" i="73"/>
  <c r="DG56" i="73"/>
  <c r="DP56" i="73" s="1"/>
  <c r="DF55" i="73"/>
  <c r="DO55" i="73" s="1"/>
  <c r="AZ54" i="73"/>
  <c r="DD100" i="73"/>
  <c r="DE44" i="73"/>
  <c r="DD11" i="73"/>
  <c r="DD2" i="73"/>
  <c r="DD8" i="73"/>
  <c r="DD45" i="73"/>
  <c r="BD32" i="73"/>
  <c r="DG96" i="73"/>
  <c r="DP96" i="73" s="1"/>
  <c r="BG27" i="73"/>
  <c r="DF95" i="73"/>
  <c r="DO95" i="73" s="1"/>
  <c r="BA29" i="73"/>
  <c r="DD93" i="73"/>
  <c r="CR5" i="73"/>
  <c r="DD51" i="73"/>
  <c r="BE4" i="73"/>
  <c r="AX47" i="73"/>
  <c r="CR39" i="73"/>
  <c r="DG87" i="73"/>
  <c r="DP87" i="73" s="1"/>
  <c r="DF83" i="73"/>
  <c r="DO83" i="73" s="1"/>
  <c r="DD31" i="73"/>
  <c r="DG82" i="73"/>
  <c r="DP82" i="73" s="1"/>
  <c r="DD79" i="73"/>
  <c r="DE79" i="73"/>
  <c r="DF77" i="73"/>
  <c r="DO77" i="73" s="1"/>
  <c r="DF76" i="73"/>
  <c r="DO76" i="73" s="1"/>
  <c r="DC28" i="73"/>
  <c r="BC70" i="73"/>
  <c r="CP17" i="73"/>
  <c r="CT24" i="73"/>
  <c r="BA16" i="73"/>
  <c r="DD66" i="73"/>
  <c r="DD37" i="73"/>
  <c r="AX12" i="73"/>
  <c r="DD12" i="73"/>
  <c r="DG61" i="73"/>
  <c r="DP61" i="73" s="1"/>
  <c r="DG58" i="73"/>
  <c r="DP58" i="73" s="1"/>
  <c r="DE58" i="73"/>
  <c r="DD46" i="73"/>
  <c r="DD43" i="73"/>
  <c r="DD35" i="73"/>
  <c r="DE11" i="73"/>
  <c r="AV2" i="73"/>
  <c r="BD46" i="73"/>
  <c r="DE19" i="73"/>
  <c r="BH45" i="73"/>
  <c r="DD99" i="73"/>
  <c r="DE98" i="73"/>
  <c r="DG97" i="73"/>
  <c r="DP97" i="73" s="1"/>
  <c r="DD36" i="73"/>
  <c r="DF94" i="73"/>
  <c r="DO94" i="73" s="1"/>
  <c r="DC92" i="73"/>
  <c r="CS92" i="73"/>
  <c r="DF40" i="73"/>
  <c r="DO40" i="73" s="1"/>
  <c r="DD40" i="73"/>
  <c r="DF91" i="73"/>
  <c r="DO91" i="73" s="1"/>
  <c r="DD52" i="73"/>
  <c r="DC31" i="73"/>
  <c r="DG31" i="73"/>
  <c r="DP31" i="73" s="1"/>
  <c r="DC42" i="73"/>
  <c r="DG81" i="73"/>
  <c r="DP81" i="73" s="1"/>
  <c r="DD41" i="73"/>
  <c r="DF18" i="73"/>
  <c r="DO18" i="73" s="1"/>
  <c r="DF78" i="73"/>
  <c r="DO78" i="73" s="1"/>
  <c r="DD77" i="73"/>
  <c r="DG74" i="73"/>
  <c r="DP74" i="73" s="1"/>
  <c r="DG72" i="73"/>
  <c r="DP72" i="73" s="1"/>
  <c r="DG71" i="73"/>
  <c r="DP71" i="73" s="1"/>
  <c r="DD28" i="73"/>
  <c r="CP69" i="73"/>
  <c r="CQ24" i="73"/>
  <c r="DG67" i="73"/>
  <c r="DP67" i="73" s="1"/>
  <c r="AZ16" i="73"/>
  <c r="DC23" i="73"/>
  <c r="CY33" i="73"/>
  <c r="DA37" i="73"/>
  <c r="AW12" i="73"/>
  <c r="BJ64" i="73"/>
  <c r="BY64" i="73" s="1"/>
  <c r="CV62" i="73"/>
  <c r="DG60" i="73"/>
  <c r="DP60" i="73" s="1"/>
  <c r="CW56" i="73"/>
  <c r="DG19" i="73"/>
  <c r="DP19" i="73" s="1"/>
  <c r="DD98" i="73"/>
  <c r="DF48" i="73"/>
  <c r="DO48" i="73" s="1"/>
  <c r="DF29" i="73"/>
  <c r="DO29" i="73" s="1"/>
  <c r="DG93" i="73"/>
  <c r="DP93" i="73" s="1"/>
  <c r="DD92" i="73"/>
  <c r="DD25" i="73"/>
  <c r="DG80" i="73"/>
  <c r="DP80" i="73" s="1"/>
  <c r="DD49" i="73"/>
  <c r="DG79" i="73"/>
  <c r="DP79" i="73" s="1"/>
  <c r="DG20" i="73"/>
  <c r="DP20" i="73" s="1"/>
  <c r="DF75" i="73"/>
  <c r="DO75" i="73" s="1"/>
  <c r="DD24" i="73"/>
  <c r="DD65" i="73"/>
  <c r="DD63" i="73"/>
  <c r="DD59" i="73"/>
  <c r="DE9" i="73"/>
  <c r="DC54" i="73"/>
  <c r="DG43" i="73"/>
  <c r="DP43" i="73" s="1"/>
  <c r="CS100" i="73"/>
  <c r="DC2" i="73"/>
  <c r="DD19" i="73"/>
  <c r="AZ8" i="73"/>
  <c r="CS26" i="73"/>
  <c r="BE98" i="73"/>
  <c r="DD48" i="73"/>
  <c r="AX95" i="73"/>
  <c r="DD94" i="73"/>
  <c r="DD91" i="73"/>
  <c r="AW5" i="73"/>
  <c r="DF90" i="73"/>
  <c r="DO90" i="73" s="1"/>
  <c r="DF85" i="73"/>
  <c r="DO85" i="73" s="1"/>
  <c r="CX31" i="73"/>
  <c r="DD18" i="73"/>
  <c r="DG18" i="73"/>
  <c r="DP18" i="73" s="1"/>
  <c r="DD78" i="73"/>
  <c r="DB76" i="73"/>
  <c r="DD17" i="73"/>
  <c r="DD67" i="73"/>
  <c r="DD23" i="73"/>
  <c r="DD62" i="73"/>
  <c r="DG59" i="73"/>
  <c r="DP59" i="73" s="1"/>
  <c r="BF9" i="73"/>
  <c r="DD6" i="73"/>
  <c r="DF10" i="73"/>
  <c r="DO10" i="73" s="1"/>
  <c r="DA57" i="73"/>
  <c r="DD57" i="73"/>
  <c r="DG55" i="73"/>
  <c r="DP55" i="73" s="1"/>
  <c r="DD55" i="73"/>
  <c r="DF35" i="73"/>
  <c r="DO35" i="73" s="1"/>
  <c r="DF101" i="73"/>
  <c r="DO101" i="73" s="1"/>
  <c r="DG101" i="73"/>
  <c r="DP101" i="73" s="1"/>
  <c r="DG100" i="73"/>
  <c r="DP100" i="73" s="1"/>
  <c r="DD7" i="73"/>
  <c r="DF44" i="73"/>
  <c r="DO44" i="73" s="1"/>
  <c r="DG46" i="73"/>
  <c r="DP46" i="73" s="1"/>
  <c r="DD26" i="73"/>
  <c r="BB45" i="73"/>
  <c r="DC99" i="73"/>
  <c r="DG98" i="73"/>
  <c r="DP98" i="73" s="1"/>
  <c r="DA32" i="73"/>
  <c r="CQ97" i="73"/>
  <c r="DE97" i="73" s="1"/>
  <c r="CS96" i="73"/>
  <c r="DG95" i="73"/>
  <c r="DP95" i="73" s="1"/>
  <c r="DD29" i="73"/>
  <c r="DG92" i="73"/>
  <c r="DP92" i="73" s="1"/>
  <c r="BE92" i="73"/>
  <c r="DG4" i="73"/>
  <c r="DP4" i="73" s="1"/>
  <c r="DF47" i="73"/>
  <c r="DO47" i="73" s="1"/>
  <c r="AW88" i="73"/>
  <c r="DF87" i="73"/>
  <c r="DO87" i="73" s="1"/>
  <c r="DG86" i="73"/>
  <c r="DP86" i="73" s="1"/>
  <c r="DG84" i="73"/>
  <c r="DP84" i="73" s="1"/>
  <c r="DG83" i="73"/>
  <c r="DP83" i="73" s="1"/>
  <c r="DF80" i="73"/>
  <c r="DO80" i="73" s="1"/>
  <c r="DF41" i="73"/>
  <c r="DO41" i="73" s="1"/>
  <c r="BF20" i="73"/>
  <c r="DD20" i="73"/>
  <c r="BA73" i="73"/>
  <c r="DF71" i="73"/>
  <c r="DO71" i="73" s="1"/>
  <c r="DG70" i="73"/>
  <c r="DP70" i="73" s="1"/>
  <c r="DG69" i="73"/>
  <c r="DP69" i="73" s="1"/>
  <c r="BE23" i="73"/>
  <c r="CT33" i="73"/>
  <c r="DG65" i="73"/>
  <c r="DP65" i="73" s="1"/>
  <c r="CX12" i="73"/>
  <c r="DG64" i="73"/>
  <c r="DP64" i="73" s="1"/>
  <c r="DD9" i="73"/>
  <c r="DG6" i="73"/>
  <c r="DP6" i="73" s="1"/>
  <c r="DD56" i="73"/>
  <c r="DD54" i="73"/>
  <c r="DG53" i="73"/>
  <c r="DP53" i="73" s="1"/>
  <c r="CT101" i="73"/>
  <c r="BA101" i="73"/>
  <c r="BJ35" i="73"/>
  <c r="DC35" i="73"/>
  <c r="DC7" i="73"/>
  <c r="AX26" i="73"/>
  <c r="AW97" i="73"/>
  <c r="AW93" i="73"/>
  <c r="CV5" i="73"/>
  <c r="BA39" i="73"/>
  <c r="CQ20" i="73"/>
  <c r="BJ76" i="73"/>
  <c r="BI21" i="73"/>
  <c r="CX22" i="73"/>
  <c r="DF22" i="73" s="1"/>
  <c r="DO22" i="73" s="1"/>
  <c r="CX68" i="73"/>
  <c r="DF68" i="73" s="1"/>
  <c r="DO68" i="73" s="1"/>
  <c r="AZ24" i="73"/>
  <c r="CX66" i="73"/>
  <c r="BI37" i="73"/>
  <c r="AW59" i="73"/>
  <c r="CW8" i="73"/>
  <c r="CY26" i="73"/>
  <c r="BH99" i="73"/>
  <c r="AZ94" i="73"/>
  <c r="AW29" i="73"/>
  <c r="DB92" i="73"/>
  <c r="DC4" i="73"/>
  <c r="CQ89" i="73"/>
  <c r="CW50" i="73"/>
  <c r="CS41" i="73"/>
  <c r="CP73" i="73"/>
  <c r="AX28" i="73"/>
  <c r="DB17" i="73"/>
  <c r="DB60" i="73"/>
  <c r="CQ30" i="73"/>
  <c r="AV44" i="73"/>
  <c r="BJ48" i="73"/>
  <c r="CR29" i="73"/>
  <c r="DB52" i="73"/>
  <c r="AW47" i="73"/>
  <c r="AX88" i="73"/>
  <c r="CR86" i="73"/>
  <c r="AW86" i="73"/>
  <c r="AW85" i="73"/>
  <c r="DB31" i="73"/>
  <c r="AV38" i="73"/>
  <c r="BH20" i="73"/>
  <c r="AW75" i="73"/>
  <c r="AY74" i="73"/>
  <c r="CT34" i="73"/>
  <c r="AW71" i="73"/>
  <c r="CS69" i="73"/>
  <c r="BG3" i="73"/>
  <c r="AW68" i="73"/>
  <c r="BD23" i="73"/>
  <c r="BH66" i="73"/>
  <c r="BD63" i="73"/>
  <c r="BJ61" i="73"/>
  <c r="CR10" i="73"/>
  <c r="CT57" i="73"/>
  <c r="CP56" i="73"/>
  <c r="CX54" i="73"/>
  <c r="CO42" i="73"/>
  <c r="DD42" i="73" s="1"/>
  <c r="CX61" i="73"/>
  <c r="DA10" i="73"/>
  <c r="BH30" i="73"/>
  <c r="BF2" i="73"/>
  <c r="BA32" i="73"/>
  <c r="BJ97" i="73"/>
  <c r="AX96" i="73"/>
  <c r="DB48" i="73"/>
  <c r="AZ48" i="73"/>
  <c r="BJ27" i="73"/>
  <c r="AV40" i="73"/>
  <c r="DC25" i="73"/>
  <c r="BI5" i="73"/>
  <c r="BI51" i="73"/>
  <c r="DC14" i="73"/>
  <c r="CQ39" i="73"/>
  <c r="BI84" i="73"/>
  <c r="AZ81" i="73"/>
  <c r="DC41" i="73"/>
  <c r="AZ20" i="73"/>
  <c r="AZ77" i="73"/>
  <c r="CS76" i="73"/>
  <c r="BI34" i="73"/>
  <c r="CV28" i="73"/>
  <c r="AX70" i="73"/>
  <c r="CQ21" i="73"/>
  <c r="CW17" i="73"/>
  <c r="AV17" i="73"/>
  <c r="CQ68" i="73"/>
  <c r="BH24" i="73"/>
  <c r="DB23" i="73"/>
  <c r="DC66" i="73"/>
  <c r="CO33" i="73"/>
  <c r="DC65" i="73"/>
  <c r="DC62" i="73"/>
  <c r="CP10" i="73"/>
  <c r="BH100" i="73"/>
  <c r="BI35" i="73"/>
  <c r="AZ30" i="73"/>
  <c r="CY11" i="73"/>
  <c r="BI26" i="73"/>
  <c r="BB98" i="73"/>
  <c r="BH97" i="73"/>
  <c r="DC36" i="73"/>
  <c r="BH93" i="73"/>
  <c r="DB25" i="73"/>
  <c r="BA89" i="73"/>
  <c r="CX84" i="73"/>
  <c r="BG50" i="73"/>
  <c r="AY31" i="73"/>
  <c r="BD42" i="73"/>
  <c r="AY81" i="73"/>
  <c r="DA41" i="73"/>
  <c r="CW79" i="73"/>
  <c r="AW77" i="73"/>
  <c r="CT71" i="73"/>
  <c r="CU28" i="73"/>
  <c r="AD17" i="63" s="1"/>
  <c r="CP21" i="73"/>
  <c r="BH69" i="73"/>
  <c r="AV22" i="73"/>
  <c r="DB3" i="73"/>
  <c r="AV3" i="73"/>
  <c r="BD24" i="73"/>
  <c r="AY67" i="73"/>
  <c r="DC33" i="73"/>
  <c r="CQ37" i="73"/>
  <c r="CU64" i="73"/>
  <c r="CY10" i="73"/>
  <c r="DC78" i="73"/>
  <c r="BJ75" i="73"/>
  <c r="AX34" i="73"/>
  <c r="AZ7" i="73"/>
  <c r="BE46" i="73"/>
  <c r="AV19" i="73"/>
  <c r="CU32" i="73"/>
  <c r="AZ97" i="73"/>
  <c r="CR96" i="73"/>
  <c r="CW36" i="73"/>
  <c r="BE29" i="73"/>
  <c r="DC91" i="73"/>
  <c r="BA51" i="73"/>
  <c r="CR52" i="73"/>
  <c r="BE86" i="73"/>
  <c r="DA42" i="73"/>
  <c r="BJ80" i="73"/>
  <c r="DB78" i="73"/>
  <c r="CQ77" i="73"/>
  <c r="CR73" i="73"/>
  <c r="DC71" i="73"/>
  <c r="BF28" i="73"/>
  <c r="CX21" i="73"/>
  <c r="DF21" i="73" s="1"/>
  <c r="DO21" i="73" s="1"/>
  <c r="CY22" i="73"/>
  <c r="CP67" i="73"/>
  <c r="DA16" i="73"/>
  <c r="CT23" i="73"/>
  <c r="CZ12" i="73"/>
  <c r="CQ61" i="73"/>
  <c r="CQ60" i="73"/>
  <c r="CP43" i="73"/>
  <c r="CQ7" i="73"/>
  <c r="CS35" i="73"/>
  <c r="AV30" i="73"/>
  <c r="CX8" i="73"/>
  <c r="BE8" i="73"/>
  <c r="CT26" i="73"/>
  <c r="BA26" i="73"/>
  <c r="CP95" i="73"/>
  <c r="AY94" i="73"/>
  <c r="CR94" i="73"/>
  <c r="DA44" i="73"/>
  <c r="BA2" i="73"/>
  <c r="DB100" i="73"/>
  <c r="DA35" i="73"/>
  <c r="AZ44" i="73"/>
  <c r="AZ46" i="73"/>
  <c r="AZ45" i="73"/>
  <c r="DB99" i="73"/>
  <c r="BI99" i="73"/>
  <c r="AX32" i="73"/>
  <c r="CQ48" i="73"/>
  <c r="BG36" i="73"/>
  <c r="CZ36" i="73"/>
  <c r="BA94" i="73"/>
  <c r="CT25" i="73"/>
  <c r="BA25" i="73"/>
  <c r="AW7" i="73"/>
  <c r="AV43" i="73"/>
  <c r="CQ35" i="73"/>
  <c r="CX43" i="73"/>
  <c r="AZ11" i="73"/>
  <c r="CS2" i="73"/>
  <c r="AW8" i="73"/>
  <c r="CW43" i="73"/>
  <c r="BH43" i="73"/>
  <c r="BH7" i="73"/>
  <c r="BE30" i="73"/>
  <c r="AW11" i="73"/>
  <c r="BL11" i="73" s="1"/>
  <c r="AX2" i="73"/>
  <c r="CQ46" i="73"/>
  <c r="AW46" i="73"/>
  <c r="BA19" i="73"/>
  <c r="CQ8" i="73"/>
  <c r="DC26" i="73"/>
  <c r="CQ45" i="73"/>
  <c r="AW45" i="73"/>
  <c r="BH98" i="73"/>
  <c r="BJ32" i="73"/>
  <c r="DC32" i="73"/>
  <c r="BE96" i="73"/>
  <c r="CX96" i="73"/>
  <c r="CX36" i="73"/>
  <c r="BH36" i="73"/>
  <c r="CS93" i="73"/>
  <c r="AZ93" i="73"/>
  <c r="CS25" i="73"/>
  <c r="AZ25" i="73"/>
  <c r="CQ100" i="73"/>
  <c r="CY7" i="73"/>
  <c r="BE7" i="73"/>
  <c r="BD30" i="73"/>
  <c r="DC19" i="73"/>
  <c r="BD26" i="73"/>
  <c r="BD99" i="73"/>
  <c r="BD97" i="73"/>
  <c r="BJ95" i="73"/>
  <c r="CZ13" i="73"/>
  <c r="BG13" i="73"/>
  <c r="CQ43" i="73"/>
  <c r="CW7" i="73"/>
  <c r="BI44" i="73"/>
  <c r="DA2" i="73"/>
  <c r="BI2" i="73"/>
  <c r="DA19" i="73"/>
  <c r="BA99" i="73"/>
  <c r="BD98" i="73"/>
  <c r="BA36" i="73"/>
  <c r="BI27" i="73"/>
  <c r="BF13" i="73"/>
  <c r="CY13" i="73"/>
  <c r="AX13" i="73"/>
  <c r="CQ13" i="73"/>
  <c r="DC29" i="73"/>
  <c r="CS29" i="73"/>
  <c r="BF32" i="73"/>
  <c r="CX97" i="73"/>
  <c r="BE97" i="73"/>
  <c r="BE48" i="73"/>
  <c r="BF48" i="73"/>
  <c r="BU48" i="73" s="1"/>
  <c r="CY48" i="73"/>
  <c r="BJ40" i="73"/>
  <c r="DC40" i="73"/>
  <c r="CP48" i="73"/>
  <c r="AW48" i="73"/>
  <c r="DC93" i="73"/>
  <c r="DB40" i="73"/>
  <c r="BI40" i="73"/>
  <c r="CT40" i="73"/>
  <c r="BA40" i="73"/>
  <c r="BF8" i="73"/>
  <c r="CY8" i="73"/>
  <c r="BB26" i="73"/>
  <c r="CU26" i="73"/>
  <c r="CY27" i="73"/>
  <c r="DG27" i="73" s="1"/>
  <c r="DP27" i="73" s="1"/>
  <c r="BC13" i="73"/>
  <c r="CV13" i="73"/>
  <c r="DF13" i="73" s="1"/>
  <c r="DO13" i="73" s="1"/>
  <c r="DC94" i="73"/>
  <c r="BG4" i="73"/>
  <c r="CX34" i="73"/>
  <c r="DF34" i="73" s="1"/>
  <c r="DO34" i="73" s="1"/>
  <c r="BE34" i="73"/>
  <c r="AY72" i="73"/>
  <c r="CR72" i="73"/>
  <c r="AY15" i="73"/>
  <c r="CR15" i="73"/>
  <c r="CW70" i="73"/>
  <c r="CZ23" i="73"/>
  <c r="BG23" i="73"/>
  <c r="CR23" i="73"/>
  <c r="AY23" i="73"/>
  <c r="AY28" i="73"/>
  <c r="CR28" i="73"/>
  <c r="AA17" i="63" s="1"/>
  <c r="CZ17" i="73"/>
  <c r="BG17" i="73"/>
  <c r="BE16" i="73"/>
  <c r="CX16" i="73"/>
  <c r="BF23" i="73"/>
  <c r="CY23" i="73"/>
  <c r="AX23" i="73"/>
  <c r="CQ23" i="73"/>
  <c r="CV27" i="73"/>
  <c r="CZ29" i="73"/>
  <c r="CQ29" i="73"/>
  <c r="BE93" i="73"/>
  <c r="CQ92" i="73"/>
  <c r="CY25" i="73"/>
  <c r="BE5" i="73"/>
  <c r="CQ51" i="73"/>
  <c r="BD51" i="73"/>
  <c r="CZ52" i="73"/>
  <c r="CU4" i="73"/>
  <c r="BI47" i="73"/>
  <c r="CR90" i="73"/>
  <c r="BA90" i="73"/>
  <c r="DA31" i="73"/>
  <c r="CS31" i="73"/>
  <c r="BB42" i="73"/>
  <c r="AX81" i="73"/>
  <c r="CQ38" i="73"/>
  <c r="CS80" i="73"/>
  <c r="CQ49" i="73"/>
  <c r="BB20" i="73"/>
  <c r="CU20" i="73"/>
  <c r="AW74" i="73"/>
  <c r="AW34" i="73"/>
  <c r="BI72" i="73"/>
  <c r="CZ15" i="73"/>
  <c r="BI15" i="73"/>
  <c r="BI28" i="73"/>
  <c r="AE17" i="63"/>
  <c r="BB5" i="73"/>
  <c r="AW52" i="73"/>
  <c r="CR14" i="73"/>
  <c r="BA14" i="73"/>
  <c r="CT4" i="73"/>
  <c r="CQ90" i="73"/>
  <c r="CR87" i="73"/>
  <c r="DE87" i="73" s="1"/>
  <c r="CR85" i="73"/>
  <c r="CX82" i="73"/>
  <c r="CS42" i="73"/>
  <c r="CQ80" i="73"/>
  <c r="AX79" i="73"/>
  <c r="BI77" i="73"/>
  <c r="BJ74" i="73"/>
  <c r="DC74" i="73"/>
  <c r="BJ73" i="73"/>
  <c r="BJ34" i="73"/>
  <c r="DC34" i="73"/>
  <c r="BB70" i="73"/>
  <c r="CU70" i="73"/>
  <c r="DA68" i="73"/>
  <c r="BH68" i="73"/>
  <c r="CS68" i="73"/>
  <c r="AZ68" i="73"/>
  <c r="BE24" i="73"/>
  <c r="CX24" i="73"/>
  <c r="AW24" i="73"/>
  <c r="CP24" i="73"/>
  <c r="CQ16" i="73"/>
  <c r="DA48" i="73"/>
  <c r="DA13" i="73"/>
  <c r="BA5" i="73"/>
  <c r="AG17" i="63"/>
  <c r="Y17" i="63"/>
  <c r="CV52" i="73"/>
  <c r="CR4" i="73"/>
  <c r="CR47" i="73"/>
  <c r="CX88" i="73"/>
  <c r="BI88" i="73"/>
  <c r="CQ85" i="73"/>
  <c r="CS50" i="73"/>
  <c r="CO83" i="73"/>
  <c r="DD83" i="73" s="1"/>
  <c r="CW82" i="73"/>
  <c r="DA80" i="73"/>
  <c r="CO80" i="73"/>
  <c r="AZ3" i="73"/>
  <c r="CS3" i="73"/>
  <c r="CP16" i="73"/>
  <c r="AV17" i="63"/>
  <c r="CZ14" i="73"/>
  <c r="AW4" i="73"/>
  <c r="DC47" i="73"/>
  <c r="BA47" i="73"/>
  <c r="CV88" i="73"/>
  <c r="AW87" i="73"/>
  <c r="AW84" i="73"/>
  <c r="DB50" i="73"/>
  <c r="CU82" i="73"/>
  <c r="BD41" i="73"/>
  <c r="BE78" i="73"/>
  <c r="DC72" i="73"/>
  <c r="BJ72" i="73"/>
  <c r="DB71" i="73"/>
  <c r="DC15" i="73"/>
  <c r="BJ15" i="73"/>
  <c r="BJ70" i="73"/>
  <c r="AX69" i="73"/>
  <c r="CQ69" i="73"/>
  <c r="CV17" i="73"/>
  <c r="BC17" i="73"/>
  <c r="BA67" i="73"/>
  <c r="CT67" i="73"/>
  <c r="CY16" i="73"/>
  <c r="CO27" i="73"/>
  <c r="DD27" i="73" s="1"/>
  <c r="CP94" i="73"/>
  <c r="AW92" i="73"/>
  <c r="AV25" i="73"/>
  <c r="CZ47" i="73"/>
  <c r="DG47" i="73" s="1"/>
  <c r="DP47" i="73" s="1"/>
  <c r="DB81" i="73"/>
  <c r="CY49" i="73"/>
  <c r="BD20" i="73"/>
  <c r="CR77" i="73"/>
  <c r="CR75" i="73"/>
  <c r="BE73" i="73"/>
  <c r="CX73" i="73"/>
  <c r="DF73" i="73" s="1"/>
  <c r="DO73" i="73" s="1"/>
  <c r="CZ28" i="73"/>
  <c r="BB24" i="73"/>
  <c r="CU24" i="73"/>
  <c r="CS67" i="73"/>
  <c r="AZ67" i="73"/>
  <c r="X17" i="63"/>
  <c r="BE52" i="73"/>
  <c r="CP78" i="73"/>
  <c r="AW78" i="73"/>
  <c r="CT28" i="73"/>
  <c r="AC17" i="63" s="1"/>
  <c r="BA28" i="73"/>
  <c r="BE3" i="73"/>
  <c r="CX3" i="73"/>
  <c r="AW3" i="73"/>
  <c r="CP3" i="73"/>
  <c r="CX37" i="73"/>
  <c r="AV12" i="73"/>
  <c r="AV9" i="73"/>
  <c r="DC6" i="73"/>
  <c r="CT6" i="73"/>
  <c r="AZ10" i="73"/>
  <c r="AZ57" i="73"/>
  <c r="CU56" i="73"/>
  <c r="CU67" i="73"/>
  <c r="AV66" i="73"/>
  <c r="AZ33" i="73"/>
  <c r="CW12" i="73"/>
  <c r="AZ63" i="73"/>
  <c r="AZ60" i="73"/>
  <c r="AZ59" i="73"/>
  <c r="DB6" i="73"/>
  <c r="CX72" i="73"/>
  <c r="CX15" i="73"/>
  <c r="CY21" i="73"/>
  <c r="DG21" i="73" s="1"/>
  <c r="DP21" i="73" s="1"/>
  <c r="CX17" i="73"/>
  <c r="BC3" i="73"/>
  <c r="CP23" i="73"/>
  <c r="DB33" i="73"/>
  <c r="AY33" i="73"/>
  <c r="DB65" i="73"/>
  <c r="AZ65" i="73"/>
  <c r="CU12" i="73"/>
  <c r="AX63" i="73"/>
  <c r="CT62" i="73"/>
  <c r="BE9" i="73"/>
  <c r="CU57" i="73"/>
  <c r="DC56" i="73"/>
  <c r="AY65" i="73"/>
  <c r="BF34" i="73"/>
  <c r="BE71" i="73"/>
  <c r="AW28" i="73"/>
  <c r="CT68" i="73"/>
  <c r="BH23" i="73"/>
  <c r="DC37" i="73"/>
  <c r="CR61" i="73"/>
  <c r="AX54" i="73"/>
  <c r="DC16" i="73"/>
  <c r="BH33" i="73"/>
  <c r="CR63" i="73"/>
  <c r="CV60" i="73"/>
  <c r="BG33" i="73"/>
  <c r="BT14" i="74"/>
  <c r="CV36" i="74"/>
  <c r="CZ36" i="74" s="1"/>
  <c r="BF36" i="74"/>
  <c r="CO8" i="74"/>
  <c r="AY8" i="74"/>
  <c r="CO7" i="74"/>
  <c r="AY7" i="74"/>
  <c r="CO11" i="74"/>
  <c r="AY11" i="74"/>
  <c r="CV39" i="74"/>
  <c r="BF39" i="74"/>
  <c r="CN39" i="74"/>
  <c r="AX39" i="74"/>
  <c r="CV14" i="74"/>
  <c r="CN14" i="74"/>
  <c r="CN15" i="74"/>
  <c r="CV16" i="74"/>
  <c r="CZ16" i="74" s="1"/>
  <c r="CN16" i="74"/>
  <c r="CV17" i="74"/>
  <c r="CN17" i="74"/>
  <c r="CV18" i="74"/>
  <c r="CZ18" i="74" s="1"/>
  <c r="CN18" i="74"/>
  <c r="CV19" i="74"/>
  <c r="CN19" i="74"/>
  <c r="CN20" i="74"/>
  <c r="CN21" i="74"/>
  <c r="CN22" i="74"/>
  <c r="CV23" i="74"/>
  <c r="CN23" i="74"/>
  <c r="CV24" i="74"/>
  <c r="CZ24" i="74" s="1"/>
  <c r="CV25" i="74"/>
  <c r="CN25" i="74"/>
  <c r="BC9" i="74"/>
  <c r="CS9" i="74"/>
  <c r="CY9" i="74" s="1"/>
  <c r="AU9" i="74"/>
  <c r="CK9" i="74"/>
  <c r="BC30" i="74"/>
  <c r="BQ30" i="74" s="1"/>
  <c r="CS30" i="74"/>
  <c r="BC33" i="74"/>
  <c r="CS33" i="74"/>
  <c r="AU33" i="74"/>
  <c r="CK33" i="74"/>
  <c r="BC34" i="74"/>
  <c r="BQ34" i="74" s="1"/>
  <c r="CS34" i="74"/>
  <c r="CY34" i="74" s="1"/>
  <c r="CV8" i="74"/>
  <c r="BF8" i="74"/>
  <c r="CN8" i="74"/>
  <c r="AX8" i="74"/>
  <c r="CV7" i="74"/>
  <c r="BF7" i="74"/>
  <c r="CN7" i="74"/>
  <c r="AX7" i="74"/>
  <c r="CV11" i="74"/>
  <c r="CZ11" i="74" s="1"/>
  <c r="BF11" i="74"/>
  <c r="CN11" i="74"/>
  <c r="AX11" i="74"/>
  <c r="CO12" i="74"/>
  <c r="AY12" i="74"/>
  <c r="CO6" i="74"/>
  <c r="AY6" i="74"/>
  <c r="CO40" i="74"/>
  <c r="AY40" i="74"/>
  <c r="BA13" i="74"/>
  <c r="AS13" i="74"/>
  <c r="BA14" i="74"/>
  <c r="AS14" i="74"/>
  <c r="BA15" i="74"/>
  <c r="AS15" i="74"/>
  <c r="BA16" i="74"/>
  <c r="AS16" i="74"/>
  <c r="BA17" i="74"/>
  <c r="AS17" i="74"/>
  <c r="BA18" i="74"/>
  <c r="AS18" i="74"/>
  <c r="BA19" i="74"/>
  <c r="AS19" i="74"/>
  <c r="BA21" i="74"/>
  <c r="BA25" i="74"/>
  <c r="AS25" i="74"/>
  <c r="BF31" i="74"/>
  <c r="CO31" i="74"/>
  <c r="AY31" i="74"/>
  <c r="BC35" i="74"/>
  <c r="CS35" i="74"/>
  <c r="AU35" i="74"/>
  <c r="CK35" i="74"/>
  <c r="CV12" i="74"/>
  <c r="BF12" i="74"/>
  <c r="CN12" i="74"/>
  <c r="AX12" i="74"/>
  <c r="CO37" i="74"/>
  <c r="AY37" i="74"/>
  <c r="CV6" i="74"/>
  <c r="CZ6" i="74" s="1"/>
  <c r="BF6" i="74"/>
  <c r="CN6" i="74"/>
  <c r="AX6" i="74"/>
  <c r="CV40" i="74"/>
  <c r="BF40" i="74"/>
  <c r="CN40" i="74"/>
  <c r="AX40" i="74"/>
  <c r="CV42" i="74"/>
  <c r="CZ42" i="74" s="1"/>
  <c r="BF42" i="74"/>
  <c r="CN42" i="74"/>
  <c r="AX42" i="74"/>
  <c r="AU32" i="74"/>
  <c r="CK32" i="74"/>
  <c r="CX32" i="74" s="1"/>
  <c r="DA32" i="74" s="1"/>
  <c r="BC36" i="74"/>
  <c r="CS36" i="74"/>
  <c r="CY36" i="74" s="1"/>
  <c r="CV37" i="74"/>
  <c r="CZ37" i="74" s="1"/>
  <c r="BF37" i="74"/>
  <c r="CN37" i="74"/>
  <c r="AX37" i="74"/>
  <c r="CO5" i="74"/>
  <c r="AY5" i="74"/>
  <c r="CS26" i="74"/>
  <c r="CY26" i="74" s="1"/>
  <c r="CK26" i="74"/>
  <c r="CX26" i="74" s="1"/>
  <c r="CL27" i="74"/>
  <c r="CV10" i="74"/>
  <c r="CZ10" i="74" s="1"/>
  <c r="AY10" i="74"/>
  <c r="CS29" i="74"/>
  <c r="BF32" i="74"/>
  <c r="CL33" i="74"/>
  <c r="CV5" i="74"/>
  <c r="CZ5" i="74" s="1"/>
  <c r="BF5" i="74"/>
  <c r="CN5" i="74"/>
  <c r="AX5" i="74"/>
  <c r="CK27" i="74"/>
  <c r="AX10" i="74"/>
  <c r="CO9" i="74"/>
  <c r="AY9" i="74"/>
  <c r="CO33" i="74"/>
  <c r="AY33" i="74"/>
  <c r="CT10" i="74"/>
  <c r="BC31" i="74"/>
  <c r="CS31" i="74"/>
  <c r="AU31" i="74"/>
  <c r="CK31" i="74"/>
  <c r="CX31" i="74" s="1"/>
  <c r="CO35" i="74"/>
  <c r="AY35" i="74"/>
  <c r="CO38" i="74"/>
  <c r="AY38" i="74"/>
  <c r="CO41" i="74"/>
  <c r="AY41" i="74"/>
  <c r="BM41" i="74" s="1"/>
  <c r="CS10" i="74"/>
  <c r="AX31" i="74"/>
  <c r="CT33" i="74"/>
  <c r="CV35" i="74"/>
  <c r="BF35" i="74"/>
  <c r="CN35" i="74"/>
  <c r="AX35" i="74"/>
  <c r="CN38" i="74"/>
  <c r="AX38" i="74"/>
  <c r="BL38" i="74" s="1"/>
  <c r="CO39" i="74"/>
  <c r="AY39" i="74"/>
  <c r="CV41" i="74"/>
  <c r="CZ41" i="74" s="1"/>
  <c r="BF41" i="74"/>
  <c r="BT41" i="74" s="1"/>
  <c r="CN41" i="74"/>
  <c r="AX41" i="74"/>
  <c r="BL41" i="74" s="1"/>
  <c r="CT59" i="74"/>
  <c r="BD59" i="74"/>
  <c r="CL59" i="74"/>
  <c r="AV59" i="74"/>
  <c r="CS69" i="74"/>
  <c r="BC69" i="74"/>
  <c r="CK69" i="74"/>
  <c r="AU69" i="74"/>
  <c r="CK56" i="74"/>
  <c r="CX56" i="74" s="1"/>
  <c r="AU56" i="74"/>
  <c r="CS59" i="74"/>
  <c r="CY59" i="74" s="1"/>
  <c r="BC59" i="74"/>
  <c r="CK59" i="74"/>
  <c r="AU59" i="74"/>
  <c r="CT62" i="74"/>
  <c r="BD62" i="74"/>
  <c r="CL62" i="74"/>
  <c r="AV62" i="74"/>
  <c r="CT68" i="74"/>
  <c r="BD68" i="74"/>
  <c r="CL68" i="74"/>
  <c r="AV68" i="74"/>
  <c r="CO73" i="74"/>
  <c r="AY73" i="74"/>
  <c r="BM73" i="74" s="1"/>
  <c r="CS8" i="74"/>
  <c r="CK8" i="74"/>
  <c r="CS7" i="74"/>
  <c r="CK7" i="74"/>
  <c r="CS11" i="74"/>
  <c r="CK11" i="74"/>
  <c r="CS12" i="74"/>
  <c r="CK12" i="74"/>
  <c r="CS37" i="74"/>
  <c r="CK37" i="74"/>
  <c r="CS38" i="74"/>
  <c r="CY38" i="74" s="1"/>
  <c r="CK38" i="74"/>
  <c r="CS39" i="74"/>
  <c r="CK39" i="74"/>
  <c r="CS6" i="74"/>
  <c r="CY6" i="74" s="1"/>
  <c r="CK6" i="74"/>
  <c r="CX6" i="74" s="1"/>
  <c r="DA6" i="74" s="1"/>
  <c r="CS40" i="74"/>
  <c r="CY40" i="74" s="1"/>
  <c r="CK40" i="74"/>
  <c r="CS5" i="74"/>
  <c r="CK5" i="74"/>
  <c r="CK41" i="74"/>
  <c r="CK42" i="74"/>
  <c r="AY42" i="74"/>
  <c r="CK44" i="74"/>
  <c r="CX44" i="74" s="1"/>
  <c r="AY44" i="74"/>
  <c r="BM44" i="74" s="1"/>
  <c r="CS45" i="74"/>
  <c r="CK45" i="74"/>
  <c r="CX45" i="74" s="1"/>
  <c r="CS46" i="74"/>
  <c r="CK46" i="74"/>
  <c r="CX46" i="74" s="1"/>
  <c r="AY46" i="74"/>
  <c r="CS47" i="74"/>
  <c r="CY47" i="74" s="1"/>
  <c r="CK47" i="74"/>
  <c r="CX47" i="74" s="1"/>
  <c r="AY47" i="74"/>
  <c r="CS48" i="74"/>
  <c r="CY48" i="74" s="1"/>
  <c r="CK48" i="74"/>
  <c r="CX48" i="74" s="1"/>
  <c r="AY48" i="74"/>
  <c r="AU52" i="74"/>
  <c r="AV54" i="74"/>
  <c r="CT61" i="74"/>
  <c r="BD61" i="74"/>
  <c r="CL61" i="74"/>
  <c r="AV61" i="74"/>
  <c r="CS62" i="74"/>
  <c r="BC62" i="74"/>
  <c r="CK62" i="74"/>
  <c r="AU62" i="74"/>
  <c r="CL63" i="74"/>
  <c r="AV63" i="74"/>
  <c r="CT65" i="74"/>
  <c r="BD65" i="74"/>
  <c r="CL65" i="74"/>
  <c r="AV65" i="74"/>
  <c r="CT67" i="74"/>
  <c r="BD67" i="74"/>
  <c r="CL67" i="74"/>
  <c r="AV67" i="74"/>
  <c r="CS68" i="74"/>
  <c r="BC68" i="74"/>
  <c r="CK68" i="74"/>
  <c r="AU68" i="74"/>
  <c r="BF43" i="74"/>
  <c r="BF44" i="74"/>
  <c r="AX44" i="74"/>
  <c r="BL44" i="74" s="1"/>
  <c r="AX46" i="74"/>
  <c r="BF47" i="74"/>
  <c r="AX47" i="74"/>
  <c r="BF48" i="74"/>
  <c r="AX48" i="74"/>
  <c r="BC52" i="74"/>
  <c r="AV53" i="74"/>
  <c r="AU54" i="74"/>
  <c r="AV56" i="74"/>
  <c r="CT58" i="74"/>
  <c r="BD58" i="74"/>
  <c r="CL58" i="74"/>
  <c r="AV58" i="74"/>
  <c r="CS61" i="74"/>
  <c r="BC61" i="74"/>
  <c r="CK61" i="74"/>
  <c r="CX61" i="74" s="1"/>
  <c r="AU61" i="74"/>
  <c r="CK63" i="74"/>
  <c r="AU63" i="74"/>
  <c r="CL64" i="74"/>
  <c r="AV64" i="74"/>
  <c r="CS65" i="74"/>
  <c r="BC65" i="74"/>
  <c r="CK65" i="74"/>
  <c r="AU65" i="74"/>
  <c r="CS67" i="74"/>
  <c r="BC67" i="74"/>
  <c r="CK67" i="74"/>
  <c r="AU67" i="74"/>
  <c r="CT71" i="74"/>
  <c r="BD71" i="74"/>
  <c r="CL71" i="74"/>
  <c r="AV71" i="74"/>
  <c r="AW74" i="74"/>
  <c r="CM74" i="74"/>
  <c r="AU53" i="74"/>
  <c r="CS58" i="74"/>
  <c r="BC58" i="74"/>
  <c r="CK58" i="74"/>
  <c r="AU58" i="74"/>
  <c r="CK64" i="74"/>
  <c r="AU64" i="74"/>
  <c r="CS66" i="74"/>
  <c r="BC66" i="74"/>
  <c r="CS71" i="74"/>
  <c r="BC71" i="74"/>
  <c r="CK71" i="74"/>
  <c r="AU71" i="74"/>
  <c r="AV49" i="74"/>
  <c r="CP50" i="74"/>
  <c r="CX50" i="74" s="1"/>
  <c r="AW50" i="74"/>
  <c r="AU51" i="74"/>
  <c r="CQ53" i="74"/>
  <c r="CY53" i="74" s="1"/>
  <c r="BD53" i="74"/>
  <c r="CK55" i="74"/>
  <c r="CX55" i="74" s="1"/>
  <c r="AU55" i="74"/>
  <c r="CT60" i="74"/>
  <c r="BD60" i="74"/>
  <c r="CL60" i="74"/>
  <c r="AV60" i="74"/>
  <c r="CT70" i="74"/>
  <c r="BD70" i="74"/>
  <c r="CL70" i="74"/>
  <c r="AV70" i="74"/>
  <c r="AV50" i="74"/>
  <c r="BD51" i="74"/>
  <c r="BR51" i="74" s="1"/>
  <c r="CP53" i="74"/>
  <c r="CX53" i="74" s="1"/>
  <c r="BC53" i="74"/>
  <c r="CT57" i="74"/>
  <c r="BD57" i="74"/>
  <c r="CL57" i="74"/>
  <c r="AV57" i="74"/>
  <c r="CS60" i="74"/>
  <c r="CY60" i="74" s="1"/>
  <c r="BC60" i="74"/>
  <c r="CK60" i="74"/>
  <c r="AU60" i="74"/>
  <c r="CS70" i="74"/>
  <c r="CY70" i="74" s="1"/>
  <c r="BC70" i="74"/>
  <c r="CK70" i="74"/>
  <c r="AU70" i="74"/>
  <c r="AV55" i="74"/>
  <c r="CS57" i="74"/>
  <c r="BC57" i="74"/>
  <c r="CK57" i="74"/>
  <c r="AU57" i="74"/>
  <c r="BS60" i="74"/>
  <c r="CT69" i="74"/>
  <c r="BD69" i="74"/>
  <c r="CL69" i="74"/>
  <c r="AV69" i="74"/>
  <c r="CP79" i="74"/>
  <c r="CX79" i="74" s="1"/>
  <c r="AZ79" i="74"/>
  <c r="CQ80" i="74"/>
  <c r="BA80" i="74"/>
  <c r="CI80" i="74"/>
  <c r="AS80" i="74"/>
  <c r="CQ83" i="74"/>
  <c r="CY83" i="74" s="1"/>
  <c r="BA83" i="74"/>
  <c r="BO83" i="74" s="1"/>
  <c r="CI83" i="74"/>
  <c r="CW83" i="74" s="1"/>
  <c r="AS83" i="74"/>
  <c r="BG83" i="74" s="1"/>
  <c r="CP84" i="74"/>
  <c r="AZ84" i="74"/>
  <c r="CP80" i="74"/>
  <c r="AZ80" i="74"/>
  <c r="CP83" i="74"/>
  <c r="CX83" i="74" s="1"/>
  <c r="AZ83" i="74"/>
  <c r="BB92" i="74"/>
  <c r="BP92" i="74" s="1"/>
  <c r="CR92" i="74"/>
  <c r="AS75" i="74"/>
  <c r="CQ85" i="74"/>
  <c r="BA85" i="74"/>
  <c r="CI85" i="74"/>
  <c r="AS85" i="74"/>
  <c r="CO91" i="74"/>
  <c r="AY91" i="74"/>
  <c r="CU73" i="74"/>
  <c r="CO75" i="74"/>
  <c r="CP85" i="74"/>
  <c r="AZ85" i="74"/>
  <c r="CQ86" i="74"/>
  <c r="BA86" i="74"/>
  <c r="CI86" i="74"/>
  <c r="AS86" i="74"/>
  <c r="BF91" i="74"/>
  <c r="CV91" i="74"/>
  <c r="AX91" i="74"/>
  <c r="CN91" i="74"/>
  <c r="CP86" i="74"/>
  <c r="AZ86" i="74"/>
  <c r="CQ87" i="74"/>
  <c r="CY87" i="74" s="1"/>
  <c r="BA87" i="74"/>
  <c r="CI87" i="74"/>
  <c r="CW87" i="74" s="1"/>
  <c r="AS87" i="74"/>
  <c r="CM75" i="74"/>
  <c r="BA75" i="74"/>
  <c r="CQ81" i="74"/>
  <c r="BA81" i="74"/>
  <c r="CP87" i="74"/>
  <c r="AZ87" i="74"/>
  <c r="CP88" i="74"/>
  <c r="AZ88" i="74"/>
  <c r="CN74" i="74"/>
  <c r="CV75" i="74"/>
  <c r="AZ75" i="74"/>
  <c r="CP76" i="74"/>
  <c r="CX76" i="74" s="1"/>
  <c r="AZ76" i="74"/>
  <c r="CP77" i="74"/>
  <c r="AZ77" i="74"/>
  <c r="CQ78" i="74"/>
  <c r="CY78" i="74" s="1"/>
  <c r="BA78" i="74"/>
  <c r="CI78" i="74"/>
  <c r="CW78" i="74" s="1"/>
  <c r="AS78" i="74"/>
  <c r="CQ82" i="74"/>
  <c r="CY82" i="74" s="1"/>
  <c r="BA82" i="74"/>
  <c r="CI82" i="74"/>
  <c r="CW82" i="74" s="1"/>
  <c r="AS82" i="74"/>
  <c r="CP4" i="74"/>
  <c r="AZ4" i="74"/>
  <c r="AU90" i="74"/>
  <c r="CK90" i="74"/>
  <c r="BC2" i="74"/>
  <c r="BQ2" i="74" s="1"/>
  <c r="CS2" i="74"/>
  <c r="CU75" i="74"/>
  <c r="AS76" i="74"/>
  <c r="CP78" i="74"/>
  <c r="CX78" i="74" s="1"/>
  <c r="AZ78" i="74"/>
  <c r="CQ79" i="74"/>
  <c r="BA79" i="74"/>
  <c r="CI79" i="74"/>
  <c r="CW79" i="74" s="1"/>
  <c r="AS79" i="74"/>
  <c r="CP82" i="74"/>
  <c r="AZ82" i="74"/>
  <c r="CL90" i="74"/>
  <c r="CO96" i="74"/>
  <c r="AY96" i="74"/>
  <c r="BC97" i="74"/>
  <c r="CS97" i="74"/>
  <c r="AU97" i="74"/>
  <c r="CK97" i="74"/>
  <c r="CP98" i="74"/>
  <c r="AZ98" i="74"/>
  <c r="CP107" i="74"/>
  <c r="AZ107" i="74"/>
  <c r="CO98" i="74"/>
  <c r="AY98" i="74"/>
  <c r="CP104" i="74"/>
  <c r="AZ104" i="74"/>
  <c r="CO107" i="74"/>
  <c r="AY107" i="74"/>
  <c r="CP111" i="74"/>
  <c r="AZ111" i="74"/>
  <c r="CO112" i="74"/>
  <c r="AY112" i="74"/>
  <c r="CP99" i="74"/>
  <c r="AZ99" i="74"/>
  <c r="CO104" i="74"/>
  <c r="AY104" i="74"/>
  <c r="CP105" i="74"/>
  <c r="AZ105" i="74"/>
  <c r="CP108" i="74"/>
  <c r="AZ108" i="74"/>
  <c r="CL4" i="74"/>
  <c r="CP97" i="74"/>
  <c r="AZ97" i="74"/>
  <c r="CO99" i="74"/>
  <c r="AY99" i="74"/>
  <c r="CO105" i="74"/>
  <c r="AY105" i="74"/>
  <c r="CO108" i="74"/>
  <c r="AY108" i="74"/>
  <c r="CP110" i="74"/>
  <c r="AZ110" i="74"/>
  <c r="AZ94" i="74"/>
  <c r="CO97" i="74"/>
  <c r="AY97" i="74"/>
  <c r="CP100" i="74"/>
  <c r="AZ100" i="74"/>
  <c r="CU91" i="74"/>
  <c r="CL91" i="74"/>
  <c r="CP92" i="74"/>
  <c r="AZ93" i="74"/>
  <c r="AY94" i="74"/>
  <c r="CK96" i="74"/>
  <c r="CO100" i="74"/>
  <c r="AY100" i="74"/>
  <c r="CP103" i="74"/>
  <c r="AZ103" i="74"/>
  <c r="CP109" i="74"/>
  <c r="AZ109" i="74"/>
  <c r="CK91" i="74"/>
  <c r="CN92" i="74"/>
  <c r="AY92" i="74"/>
  <c r="AY93" i="74"/>
  <c r="AX94" i="74"/>
  <c r="CT96" i="74"/>
  <c r="CP101" i="74"/>
  <c r="AZ101" i="74"/>
  <c r="CO103" i="74"/>
  <c r="AY103" i="74"/>
  <c r="CP106" i="74"/>
  <c r="AZ106" i="74"/>
  <c r="CO109" i="74"/>
  <c r="AY109" i="74"/>
  <c r="CS91" i="74"/>
  <c r="CS96" i="74"/>
  <c r="CP96" i="74"/>
  <c r="AZ96" i="74"/>
  <c r="BD97" i="74"/>
  <c r="CT97" i="74"/>
  <c r="AV97" i="74"/>
  <c r="CL97" i="74"/>
  <c r="CO101" i="74"/>
  <c r="AY101" i="74"/>
  <c r="CO106" i="74"/>
  <c r="AY106" i="74"/>
  <c r="CO115" i="74"/>
  <c r="AY115" i="74"/>
  <c r="CN115" i="74"/>
  <c r="AX115" i="74"/>
  <c r="CO116" i="74"/>
  <c r="AY116" i="74"/>
  <c r="BC122" i="74"/>
  <c r="CS122" i="74"/>
  <c r="AU122" i="74"/>
  <c r="CK122" i="74"/>
  <c r="CL98" i="74"/>
  <c r="CT99" i="74"/>
  <c r="CL99" i="74"/>
  <c r="CT100" i="74"/>
  <c r="CL100" i="74"/>
  <c r="CT101" i="74"/>
  <c r="CL101" i="74"/>
  <c r="CK112" i="74"/>
  <c r="CO114" i="74"/>
  <c r="AY114" i="74"/>
  <c r="CV116" i="74"/>
  <c r="BF116" i="74"/>
  <c r="CN116" i="74"/>
  <c r="AX116" i="74"/>
  <c r="CO117" i="74"/>
  <c r="AY117" i="74"/>
  <c r="AY125" i="74"/>
  <c r="CO125" i="74"/>
  <c r="CS98" i="74"/>
  <c r="CY98" i="74" s="1"/>
  <c r="CK98" i="74"/>
  <c r="CS99" i="74"/>
  <c r="CY99" i="74" s="1"/>
  <c r="CK99" i="74"/>
  <c r="CS100" i="74"/>
  <c r="CK100" i="74"/>
  <c r="CS101" i="74"/>
  <c r="CK101" i="74"/>
  <c r="CS102" i="74"/>
  <c r="CY102" i="74" s="1"/>
  <c r="CK102" i="74"/>
  <c r="CX102" i="74" s="1"/>
  <c r="CS103" i="74"/>
  <c r="CK103" i="74"/>
  <c r="CS104" i="74"/>
  <c r="CK104" i="74"/>
  <c r="CK106" i="74"/>
  <c r="CS107" i="74"/>
  <c r="CK107" i="74"/>
  <c r="CS108" i="74"/>
  <c r="CK108" i="74"/>
  <c r="CS109" i="74"/>
  <c r="CK109" i="74"/>
  <c r="CV117" i="74"/>
  <c r="BF117" i="74"/>
  <c r="CN117" i="74"/>
  <c r="AX117" i="74"/>
  <c r="CO118" i="74"/>
  <c r="AY118" i="74"/>
  <c r="BS120" i="74"/>
  <c r="CP121" i="74"/>
  <c r="AZ121" i="74"/>
  <c r="CV125" i="74"/>
  <c r="BF125" i="74"/>
  <c r="AX125" i="74"/>
  <c r="CN125" i="74"/>
  <c r="BC115" i="74"/>
  <c r="CS115" i="74"/>
  <c r="AU115" i="74"/>
  <c r="CK115" i="74"/>
  <c r="CV118" i="74"/>
  <c r="BF118" i="74"/>
  <c r="CN118" i="74"/>
  <c r="AX118" i="74"/>
  <c r="CO119" i="74"/>
  <c r="AY119" i="74"/>
  <c r="BC120" i="74"/>
  <c r="CS120" i="74"/>
  <c r="AU120" i="74"/>
  <c r="CK120" i="74"/>
  <c r="AY121" i="74"/>
  <c r="CO121" i="74"/>
  <c r="AX126" i="74"/>
  <c r="CN126" i="74"/>
  <c r="CV119" i="74"/>
  <c r="CZ119" i="74" s="1"/>
  <c r="BF119" i="74"/>
  <c r="CN119" i="74"/>
  <c r="AX119" i="74"/>
  <c r="AW126" i="74"/>
  <c r="CM126" i="74"/>
  <c r="CO110" i="74"/>
  <c r="AY111" i="74"/>
  <c r="AX112" i="74"/>
  <c r="BC114" i="74"/>
  <c r="CS114" i="74"/>
  <c r="AU114" i="74"/>
  <c r="CK114" i="74"/>
  <c r="CQ127" i="74"/>
  <c r="BA127" i="74"/>
  <c r="CI127" i="74"/>
  <c r="AS127" i="74"/>
  <c r="BS130" i="74"/>
  <c r="CN110" i="74"/>
  <c r="CN111" i="74"/>
  <c r="CL114" i="74"/>
  <c r="AX114" i="74"/>
  <c r="CP127" i="74"/>
  <c r="AZ127" i="74"/>
  <c r="AY134" i="74"/>
  <c r="CO134" i="74"/>
  <c r="AY135" i="74"/>
  <c r="CO135" i="74"/>
  <c r="CS116" i="74"/>
  <c r="CK116" i="74"/>
  <c r="CS117" i="74"/>
  <c r="CK117" i="74"/>
  <c r="CS118" i="74"/>
  <c r="CK118" i="74"/>
  <c r="CS119" i="74"/>
  <c r="CK119" i="74"/>
  <c r="BA130" i="74"/>
  <c r="BA131" i="74"/>
  <c r="CR133" i="74"/>
  <c r="BB133" i="74"/>
  <c r="CP135" i="74"/>
  <c r="AY138" i="74"/>
  <c r="CO138" i="74"/>
  <c r="CQ133" i="74"/>
  <c r="BA133" i="74"/>
  <c r="AT133" i="74"/>
  <c r="BH133" i="74" s="1"/>
  <c r="CV134" i="74"/>
  <c r="CP120" i="74"/>
  <c r="CU121" i="74"/>
  <c r="CL121" i="74"/>
  <c r="CQ122" i="74"/>
  <c r="CM127" i="74"/>
  <c r="AS128" i="74"/>
  <c r="CV130" i="74"/>
  <c r="CZ130" i="74" s="1"/>
  <c r="CV131" i="74"/>
  <c r="AS133" i="74"/>
  <c r="CO122" i="74"/>
  <c r="AZ122" i="74"/>
  <c r="CM125" i="74"/>
  <c r="CV127" i="74"/>
  <c r="BA129" i="74"/>
  <c r="AS129" i="74"/>
  <c r="AS130" i="74"/>
  <c r="AS131" i="74"/>
  <c r="CR132" i="74"/>
  <c r="BB132" i="74"/>
  <c r="CJ132" i="74"/>
  <c r="AT132" i="74"/>
  <c r="CR135" i="74"/>
  <c r="BB135" i="74"/>
  <c r="CR136" i="74"/>
  <c r="BB136" i="74"/>
  <c r="CJ136" i="74"/>
  <c r="CW136" i="74" s="1"/>
  <c r="AT136" i="74"/>
  <c r="CL125" i="74"/>
  <c r="CU127" i="74"/>
  <c r="BA132" i="74"/>
  <c r="CQ132" i="74"/>
  <c r="AS132" i="74"/>
  <c r="CI132" i="74"/>
  <c r="CQ135" i="74"/>
  <c r="BA135" i="74"/>
  <c r="CP141" i="74"/>
  <c r="BA145" i="74"/>
  <c r="CP149" i="74"/>
  <c r="AZ149" i="74"/>
  <c r="CP151" i="74"/>
  <c r="AZ151" i="74"/>
  <c r="CO141" i="74"/>
  <c r="BB146" i="74"/>
  <c r="CN138" i="74"/>
  <c r="AT140" i="74"/>
  <c r="CV141" i="74"/>
  <c r="CZ141" i="74" s="1"/>
  <c r="BA141" i="74"/>
  <c r="CP144" i="74"/>
  <c r="AT145" i="74"/>
  <c r="BH145" i="74" s="1"/>
  <c r="CN135" i="74"/>
  <c r="CN137" i="74"/>
  <c r="BA138" i="74"/>
  <c r="AS140" i="74"/>
  <c r="CO144" i="74"/>
  <c r="BB144" i="74"/>
  <c r="AS145" i="74"/>
  <c r="AT146" i="74"/>
  <c r="CP148" i="74"/>
  <c r="AZ148" i="74"/>
  <c r="CP150" i="74"/>
  <c r="AZ150" i="74"/>
  <c r="CP132" i="74"/>
  <c r="AS136" i="74"/>
  <c r="CV138" i="74"/>
  <c r="AT139" i="74"/>
  <c r="BB140" i="74"/>
  <c r="AT142" i="74"/>
  <c r="BA144" i="74"/>
  <c r="AT134" i="74"/>
  <c r="CV135" i="74"/>
  <c r="CO136" i="74"/>
  <c r="CN139" i="74"/>
  <c r="AS139" i="74"/>
  <c r="BA140" i="74"/>
  <c r="BB142" i="74"/>
  <c r="AS142" i="74"/>
  <c r="CO145" i="74"/>
  <c r="BB145" i="74"/>
  <c r="BA146" i="74"/>
  <c r="AS146" i="74"/>
  <c r="BT101" i="73"/>
  <c r="BR19" i="73"/>
  <c r="BV98" i="73"/>
  <c r="BN98" i="73"/>
  <c r="BP8" i="73"/>
  <c r="BU98" i="73"/>
  <c r="BM98" i="73"/>
  <c r="BR97" i="73"/>
  <c r="BK96" i="73"/>
  <c r="BS95" i="73"/>
  <c r="BN2" i="73"/>
  <c r="BQ96" i="73"/>
  <c r="BV19" i="73"/>
  <c r="BN19" i="73"/>
  <c r="BK36" i="73"/>
  <c r="BV99" i="73"/>
  <c r="BV97" i="73"/>
  <c r="BR46" i="73"/>
  <c r="BL19" i="73"/>
  <c r="BP98" i="73"/>
  <c r="BU97" i="73"/>
  <c r="BQ36" i="73"/>
  <c r="BQ2" i="73"/>
  <c r="BV48" i="73"/>
  <c r="CR92" i="73"/>
  <c r="AY92" i="73"/>
  <c r="CR101" i="73"/>
  <c r="CV43" i="73"/>
  <c r="BI43" i="73"/>
  <c r="CR100" i="73"/>
  <c r="BE100" i="73"/>
  <c r="AW100" i="73"/>
  <c r="BI7" i="73"/>
  <c r="BA7" i="73"/>
  <c r="CZ35" i="73"/>
  <c r="CR35" i="73"/>
  <c r="BE35" i="73"/>
  <c r="AW35" i="73"/>
  <c r="CV30" i="73"/>
  <c r="BI30" i="73"/>
  <c r="BA30" i="73"/>
  <c r="CZ44" i="73"/>
  <c r="DG44" i="73" s="1"/>
  <c r="DP44" i="73" s="1"/>
  <c r="CV11" i="73"/>
  <c r="BA11" i="73"/>
  <c r="CZ2" i="73"/>
  <c r="BE2" i="73"/>
  <c r="AW2" i="73"/>
  <c r="BA46" i="73"/>
  <c r="BE19" i="73"/>
  <c r="CV8" i="73"/>
  <c r="BI8" i="73"/>
  <c r="CZ26" i="73"/>
  <c r="CR26" i="73"/>
  <c r="BE26" i="73"/>
  <c r="AW26" i="73"/>
  <c r="CV45" i="73"/>
  <c r="BI45" i="73"/>
  <c r="BA45" i="73"/>
  <c r="CR99" i="73"/>
  <c r="BE99" i="73"/>
  <c r="AW99" i="73"/>
  <c r="CV98" i="73"/>
  <c r="BI98" i="73"/>
  <c r="CZ32" i="73"/>
  <c r="CR32" i="73"/>
  <c r="BE32" i="73"/>
  <c r="AW32" i="73"/>
  <c r="BI97" i="73"/>
  <c r="BA97" i="73"/>
  <c r="CR48" i="73"/>
  <c r="BA48" i="73"/>
  <c r="CP36" i="73"/>
  <c r="BI36" i="73"/>
  <c r="CW27" i="73"/>
  <c r="AX27" i="73"/>
  <c r="AW13" i="73"/>
  <c r="BA95" i="73"/>
  <c r="BE13" i="73"/>
  <c r="CZ25" i="73"/>
  <c r="BG25" i="73"/>
  <c r="BG43" i="73"/>
  <c r="AY43" i="73"/>
  <c r="BC100" i="73"/>
  <c r="AY7" i="73"/>
  <c r="BG30" i="73"/>
  <c r="AY30" i="73"/>
  <c r="BG11" i="73"/>
  <c r="AY11" i="73"/>
  <c r="BG46" i="73"/>
  <c r="AY46" i="73"/>
  <c r="BG8" i="73"/>
  <c r="AY8" i="73"/>
  <c r="BC26" i="73"/>
  <c r="BG45" i="73"/>
  <c r="AY45" i="73"/>
  <c r="BC99" i="73"/>
  <c r="BC32" i="73"/>
  <c r="AY97" i="73"/>
  <c r="BJ96" i="73"/>
  <c r="BA96" i="73"/>
  <c r="BE27" i="73"/>
  <c r="CR95" i="73"/>
  <c r="AZ95" i="73"/>
  <c r="BD13" i="73"/>
  <c r="BI96" i="73"/>
  <c r="BH95" i="73"/>
  <c r="BW95" i="73" s="1"/>
  <c r="CS27" i="73"/>
  <c r="DE27" i="73" s="1"/>
  <c r="CR93" i="73"/>
  <c r="AY93" i="73"/>
  <c r="CR36" i="73"/>
  <c r="CR13" i="73"/>
  <c r="CW88" i="73"/>
  <c r="BD88" i="73"/>
  <c r="AW91" i="73"/>
  <c r="CO14" i="73"/>
  <c r="AV14" i="73"/>
  <c r="DA4" i="73"/>
  <c r="BH4" i="73"/>
  <c r="CS4" i="73"/>
  <c r="AZ4" i="73"/>
  <c r="AZ5" i="73"/>
  <c r="DA39" i="73"/>
  <c r="BH39" i="73"/>
  <c r="CS39" i="73"/>
  <c r="AZ39" i="73"/>
  <c r="CS89" i="73"/>
  <c r="AZ89" i="73"/>
  <c r="CU51" i="73"/>
  <c r="CW52" i="73"/>
  <c r="DA5" i="73"/>
  <c r="BG40" i="73"/>
  <c r="CR91" i="73"/>
  <c r="CZ5" i="73"/>
  <c r="CQ5" i="73"/>
  <c r="DC51" i="73"/>
  <c r="CR51" i="73"/>
  <c r="BH14" i="73"/>
  <c r="DA14" i="73"/>
  <c r="AZ14" i="73"/>
  <c r="CS14" i="73"/>
  <c r="BD4" i="73"/>
  <c r="CW4" i="73"/>
  <c r="AV4" i="73"/>
  <c r="CO4" i="73"/>
  <c r="BH47" i="73"/>
  <c r="DA47" i="73"/>
  <c r="AZ47" i="73"/>
  <c r="CS47" i="73"/>
  <c r="BA91" i="73"/>
  <c r="CY5" i="73"/>
  <c r="DA51" i="73"/>
  <c r="BH52" i="73"/>
  <c r="BI91" i="73"/>
  <c r="BX91" i="73" s="1"/>
  <c r="CW5" i="73"/>
  <c r="CZ51" i="73"/>
  <c r="CS90" i="73"/>
  <c r="CS88" i="73"/>
  <c r="CS86" i="73"/>
  <c r="DA84" i="73"/>
  <c r="BJ50" i="73"/>
  <c r="CP31" i="73"/>
  <c r="BC42" i="73"/>
  <c r="CZ42" i="73"/>
  <c r="DG42" i="73" s="1"/>
  <c r="DP42" i="73" s="1"/>
  <c r="BG42" i="73"/>
  <c r="CR42" i="73"/>
  <c r="AY42" i="73"/>
  <c r="CX81" i="73"/>
  <c r="DF81" i="73" s="1"/>
  <c r="DO81" i="73" s="1"/>
  <c r="BE81" i="73"/>
  <c r="CP81" i="73"/>
  <c r="AW81" i="73"/>
  <c r="CV49" i="73"/>
  <c r="BC49" i="73"/>
  <c r="CR80" i="73"/>
  <c r="AY80" i="73"/>
  <c r="BE20" i="73"/>
  <c r="CX20" i="73"/>
  <c r="AW20" i="73"/>
  <c r="CP20" i="73"/>
  <c r="AZ87" i="73"/>
  <c r="BD84" i="73"/>
  <c r="AV84" i="73"/>
  <c r="CU50" i="73"/>
  <c r="AX50" i="73"/>
  <c r="DB38" i="73"/>
  <c r="BI38" i="73"/>
  <c r="CT38" i="73"/>
  <c r="BA38" i="73"/>
  <c r="CV20" i="73"/>
  <c r="BC20" i="73"/>
  <c r="BH78" i="73"/>
  <c r="DA78" i="73"/>
  <c r="AZ78" i="73"/>
  <c r="CS78" i="73"/>
  <c r="BC82" i="73"/>
  <c r="CX42" i="73"/>
  <c r="DF42" i="73" s="1"/>
  <c r="DO42" i="73" s="1"/>
  <c r="CZ38" i="73"/>
  <c r="DG38" i="73" s="1"/>
  <c r="DP38" i="73" s="1"/>
  <c r="BG38" i="73"/>
  <c r="BI41" i="73"/>
  <c r="DB41" i="73"/>
  <c r="DB42" i="73"/>
  <c r="BI42" i="73"/>
  <c r="CT42" i="73"/>
  <c r="BA42" i="73"/>
  <c r="BE49" i="73"/>
  <c r="CX49" i="73"/>
  <c r="AW49" i="73"/>
  <c r="CP49" i="73"/>
  <c r="CX50" i="73"/>
  <c r="CP50" i="73"/>
  <c r="BE38" i="73"/>
  <c r="CX38" i="73"/>
  <c r="DF38" i="73" s="1"/>
  <c r="DO38" i="73" s="1"/>
  <c r="AW38" i="73"/>
  <c r="CP38" i="73"/>
  <c r="BI80" i="73"/>
  <c r="DB80" i="73"/>
  <c r="BA80" i="73"/>
  <c r="CT80" i="73"/>
  <c r="CZ41" i="73"/>
  <c r="BG41" i="73"/>
  <c r="CR41" i="73"/>
  <c r="AY41" i="73"/>
  <c r="AW18" i="73"/>
  <c r="CP18" i="73"/>
  <c r="DC77" i="73"/>
  <c r="BJ77" i="73"/>
  <c r="CO34" i="73"/>
  <c r="DD34" i="73" s="1"/>
  <c r="AV34" i="73"/>
  <c r="DA28" i="73"/>
  <c r="BH28" i="73"/>
  <c r="CS28" i="73"/>
  <c r="AB17" i="63" s="1"/>
  <c r="AZ28" i="73"/>
  <c r="CW61" i="73"/>
  <c r="BD61" i="73"/>
  <c r="CO61" i="73"/>
  <c r="AV61" i="73"/>
  <c r="BX59" i="73"/>
  <c r="BP59" i="73"/>
  <c r="DA76" i="73"/>
  <c r="CW72" i="73"/>
  <c r="DF72" i="73" s="1"/>
  <c r="DO72" i="73" s="1"/>
  <c r="BD72" i="73"/>
  <c r="CO72" i="73"/>
  <c r="DD72" i="73" s="1"/>
  <c r="AV72" i="73"/>
  <c r="CZ22" i="73"/>
  <c r="BG22" i="73"/>
  <c r="CO76" i="73"/>
  <c r="AV76" i="73"/>
  <c r="CV12" i="73"/>
  <c r="BC12" i="73"/>
  <c r="BE80" i="73"/>
  <c r="AW80" i="73"/>
  <c r="BI49" i="73"/>
  <c r="BA49" i="73"/>
  <c r="BE41" i="73"/>
  <c r="AW41" i="73"/>
  <c r="BA18" i="73"/>
  <c r="AW79" i="73"/>
  <c r="BI20" i="73"/>
  <c r="BA20" i="73"/>
  <c r="CQ78" i="73"/>
  <c r="BA77" i="73"/>
  <c r="DA75" i="73"/>
  <c r="BH75" i="73"/>
  <c r="CS75" i="73"/>
  <c r="AZ75" i="73"/>
  <c r="DA73" i="73"/>
  <c r="BH73" i="73"/>
  <c r="CS73" i="73"/>
  <c r="AZ73" i="73"/>
  <c r="BI70" i="73"/>
  <c r="DB70" i="73"/>
  <c r="BA70" i="73"/>
  <c r="CT70" i="73"/>
  <c r="DA21" i="73"/>
  <c r="CS21" i="73"/>
  <c r="BU67" i="73"/>
  <c r="AX67" i="73"/>
  <c r="CQ67" i="73"/>
  <c r="DA34" i="73"/>
  <c r="BH34" i="73"/>
  <c r="CS34" i="73"/>
  <c r="AZ34" i="73"/>
  <c r="BQ37" i="73"/>
  <c r="AY38" i="73"/>
  <c r="BG49" i="73"/>
  <c r="AY49" i="73"/>
  <c r="BC41" i="73"/>
  <c r="BG18" i="73"/>
  <c r="AY18" i="73"/>
  <c r="BC79" i="73"/>
  <c r="BG20" i="73"/>
  <c r="AY20" i="73"/>
  <c r="AV78" i="73"/>
  <c r="BH77" i="73"/>
  <c r="BE76" i="73"/>
  <c r="BA75" i="73"/>
  <c r="DA72" i="73"/>
  <c r="BH72" i="73"/>
  <c r="CS72" i="73"/>
  <c r="AZ72" i="73"/>
  <c r="CW15" i="73"/>
  <c r="BD15" i="73"/>
  <c r="BJ3" i="73"/>
  <c r="DC3" i="73"/>
  <c r="BB3" i="73"/>
  <c r="CU3" i="73"/>
  <c r="DF3" i="73" s="1"/>
  <c r="DO3" i="73" s="1"/>
  <c r="BI75" i="73"/>
  <c r="AX74" i="73"/>
  <c r="DA71" i="73"/>
  <c r="BH71" i="73"/>
  <c r="CS71" i="73"/>
  <c r="AZ71" i="73"/>
  <c r="CZ24" i="73"/>
  <c r="BG24" i="73"/>
  <c r="CR24" i="73"/>
  <c r="AY24" i="73"/>
  <c r="CX70" i="73"/>
  <c r="CP70" i="73"/>
  <c r="AY21" i="73"/>
  <c r="CV67" i="73"/>
  <c r="BC67" i="73"/>
  <c r="CZ37" i="73"/>
  <c r="BG37" i="73"/>
  <c r="CR37" i="73"/>
  <c r="AY37" i="73"/>
  <c r="AZ15" i="73"/>
  <c r="BD28" i="73"/>
  <c r="DC69" i="73"/>
  <c r="BB17" i="73"/>
  <c r="CQ3" i="73"/>
  <c r="CV23" i="73"/>
  <c r="BC23" i="73"/>
  <c r="DB69" i="73"/>
  <c r="CT69" i="73"/>
  <c r="AY69" i="73"/>
  <c r="AY3" i="73"/>
  <c r="CZ16" i="73"/>
  <c r="BG16" i="73"/>
  <c r="CR16" i="73"/>
  <c r="AY16" i="73"/>
  <c r="BU65" i="73"/>
  <c r="CT17" i="73"/>
  <c r="AY17" i="73"/>
  <c r="CY3" i="73"/>
  <c r="DG3" i="73" s="1"/>
  <c r="DP3" i="73" s="1"/>
  <c r="DC68" i="73"/>
  <c r="CR64" i="73"/>
  <c r="AY64" i="73"/>
  <c r="BQ53" i="73"/>
  <c r="BI12" i="73"/>
  <c r="DB12" i="73"/>
  <c r="BA12" i="73"/>
  <c r="CT12" i="73"/>
  <c r="BH62" i="73"/>
  <c r="BE64" i="73"/>
  <c r="CX64" i="73"/>
  <c r="AW64" i="73"/>
  <c r="CP64" i="73"/>
  <c r="AW65" i="73"/>
  <c r="CP65" i="73"/>
  <c r="CR62" i="73"/>
  <c r="AY62" i="73"/>
  <c r="DA65" i="73"/>
  <c r="AX65" i="73"/>
  <c r="CV64" i="73"/>
  <c r="CR12" i="73"/>
  <c r="AZ62" i="73"/>
  <c r="DB63" i="73"/>
  <c r="CT63" i="73"/>
  <c r="CX62" i="73"/>
  <c r="CP62" i="73"/>
  <c r="DB61" i="73"/>
  <c r="CT61" i="73"/>
  <c r="CX60" i="73"/>
  <c r="CP60" i="73"/>
  <c r="CX58" i="73"/>
  <c r="CX6" i="73"/>
  <c r="CP6" i="73"/>
  <c r="DB10" i="73"/>
  <c r="CT10" i="73"/>
  <c r="CX57" i="73"/>
  <c r="DB56" i="73"/>
  <c r="CT56" i="73"/>
  <c r="CP55" i="73"/>
  <c r="DB54" i="73"/>
  <c r="CT54" i="73"/>
  <c r="CX53" i="73"/>
  <c r="CP53" i="73"/>
  <c r="AY60" i="73"/>
  <c r="AY6" i="73"/>
  <c r="BC56" i="73"/>
  <c r="DE81" i="73" l="1"/>
  <c r="DE101" i="73"/>
  <c r="BU17" i="73"/>
  <c r="DN59" i="73"/>
  <c r="DM59" i="73"/>
  <c r="DM20" i="73"/>
  <c r="DM30" i="73"/>
  <c r="DM15" i="73"/>
  <c r="DM78" i="73"/>
  <c r="DM25" i="73"/>
  <c r="DN98" i="73"/>
  <c r="DM96" i="73"/>
  <c r="BU10" i="73"/>
  <c r="DM54" i="73"/>
  <c r="DM94" i="73"/>
  <c r="DM24" i="73"/>
  <c r="DM92" i="73"/>
  <c r="DM40" i="73"/>
  <c r="DM99" i="73"/>
  <c r="DM46" i="73"/>
  <c r="DM79" i="73"/>
  <c r="DM51" i="73"/>
  <c r="DM45" i="73"/>
  <c r="DM82" i="73"/>
  <c r="DN84" i="73"/>
  <c r="DM17" i="73"/>
  <c r="DM77" i="73"/>
  <c r="DM81" i="73"/>
  <c r="DM43" i="73"/>
  <c r="DM42" i="73"/>
  <c r="DM56" i="73"/>
  <c r="DM18" i="73"/>
  <c r="DM41" i="73"/>
  <c r="DN58" i="73"/>
  <c r="DM8" i="73"/>
  <c r="DN22" i="73"/>
  <c r="DM32" i="73"/>
  <c r="DM58" i="73"/>
  <c r="DM27" i="73"/>
  <c r="DN97" i="73"/>
  <c r="DM36" i="73"/>
  <c r="DM100" i="73"/>
  <c r="DM34" i="73"/>
  <c r="DM63" i="73"/>
  <c r="DM52" i="73"/>
  <c r="DN66" i="73"/>
  <c r="DM72" i="73"/>
  <c r="DN79" i="73"/>
  <c r="DE34" i="73"/>
  <c r="BU49" i="73"/>
  <c r="DM29" i="73"/>
  <c r="DM26" i="73"/>
  <c r="DM55" i="73"/>
  <c r="DM62" i="73"/>
  <c r="DM48" i="73"/>
  <c r="DM28" i="73"/>
  <c r="DN19" i="73"/>
  <c r="DM31" i="73"/>
  <c r="DM93" i="73"/>
  <c r="DM2" i="73"/>
  <c r="DM10" i="73"/>
  <c r="DM7" i="73"/>
  <c r="DN11" i="73"/>
  <c r="DM37" i="73"/>
  <c r="DM6" i="73"/>
  <c r="DM65" i="73"/>
  <c r="DM66" i="73"/>
  <c r="DM9" i="73"/>
  <c r="DM23" i="73"/>
  <c r="DN9" i="73"/>
  <c r="DM11" i="73"/>
  <c r="DM70" i="73"/>
  <c r="DM85" i="73"/>
  <c r="DM16" i="73"/>
  <c r="DN82" i="73"/>
  <c r="DM60" i="73"/>
  <c r="DN27" i="73"/>
  <c r="DM49" i="73"/>
  <c r="DM35" i="73"/>
  <c r="DN81" i="73"/>
  <c r="DM91" i="73"/>
  <c r="DM64" i="73"/>
  <c r="DE88" i="73"/>
  <c r="DM57" i="73"/>
  <c r="DM67" i="73"/>
  <c r="DM98" i="73"/>
  <c r="DM12" i="73"/>
  <c r="DN44" i="73"/>
  <c r="DM71" i="73"/>
  <c r="DN83" i="73"/>
  <c r="DM97" i="73"/>
  <c r="CZ8" i="74"/>
  <c r="BU13" i="73"/>
  <c r="BU22" i="73"/>
  <c r="BU15" i="73"/>
  <c r="BU8" i="73"/>
  <c r="BU19" i="73"/>
  <c r="BU23" i="73"/>
  <c r="DE53" i="73"/>
  <c r="BU34" i="73"/>
  <c r="BU9" i="73"/>
  <c r="BU24" i="73"/>
  <c r="BU27" i="73"/>
  <c r="BU16" i="73"/>
  <c r="BU31" i="73"/>
  <c r="BU29" i="73"/>
  <c r="BU4" i="73"/>
  <c r="BU26" i="73"/>
  <c r="BU3" i="73"/>
  <c r="DE50" i="73"/>
  <c r="BU18" i="73"/>
  <c r="DE5" i="73"/>
  <c r="BU35" i="73"/>
  <c r="DH101" i="73"/>
  <c r="DN101" i="73"/>
  <c r="DH87" i="73"/>
  <c r="DN87" i="73"/>
  <c r="DH74" i="73"/>
  <c r="DN74" i="73"/>
  <c r="BU20" i="73"/>
  <c r="BU6" i="73"/>
  <c r="BU28" i="73"/>
  <c r="BU21" i="73"/>
  <c r="BU14" i="73"/>
  <c r="DH19" i="73"/>
  <c r="DM19" i="73"/>
  <c r="BU25" i="73"/>
  <c r="BU12" i="73"/>
  <c r="DE38" i="73"/>
  <c r="BU33" i="73"/>
  <c r="BU5" i="73"/>
  <c r="DH83" i="73"/>
  <c r="DM83" i="73"/>
  <c r="BS51" i="74"/>
  <c r="CY19" i="74"/>
  <c r="CX58" i="74"/>
  <c r="CZ49" i="74"/>
  <c r="CX75" i="74"/>
  <c r="CY15" i="74"/>
  <c r="CW36" i="74"/>
  <c r="DA36" i="74" s="1"/>
  <c r="BL133" i="74"/>
  <c r="BS75" i="74"/>
  <c r="CX71" i="74"/>
  <c r="CX94" i="74"/>
  <c r="CX80" i="74"/>
  <c r="CZ96" i="74"/>
  <c r="BS23" i="74"/>
  <c r="CX72" i="74"/>
  <c r="CW72" i="74"/>
  <c r="CX37" i="74"/>
  <c r="CW100" i="74"/>
  <c r="BS27" i="74"/>
  <c r="CX130" i="74"/>
  <c r="DA130" i="74" s="1"/>
  <c r="CW60" i="74"/>
  <c r="CY35" i="74"/>
  <c r="CX15" i="74"/>
  <c r="CX143" i="74"/>
  <c r="DA143" i="74" s="1"/>
  <c r="DA44" i="74"/>
  <c r="CX23" i="74"/>
  <c r="CW41" i="74"/>
  <c r="CX21" i="74"/>
  <c r="DA21" i="74" s="1"/>
  <c r="CX51" i="74"/>
  <c r="CW28" i="74"/>
  <c r="DA28" i="74" s="1"/>
  <c r="CY31" i="74"/>
  <c r="DA31" i="74" s="1"/>
  <c r="CX20" i="74"/>
  <c r="CX17" i="74"/>
  <c r="CY7" i="74"/>
  <c r="CY25" i="74"/>
  <c r="BT141" i="74"/>
  <c r="BK132" i="74"/>
  <c r="CX68" i="74"/>
  <c r="CX33" i="74"/>
  <c r="CY8" i="74"/>
  <c r="DA8" i="74" s="1"/>
  <c r="CY21" i="74"/>
  <c r="CX19" i="74"/>
  <c r="DA13" i="74"/>
  <c r="CY100" i="74"/>
  <c r="BI126" i="74"/>
  <c r="BS58" i="74"/>
  <c r="CY67" i="74"/>
  <c r="CX40" i="74"/>
  <c r="CX8" i="74"/>
  <c r="CY109" i="74"/>
  <c r="CX54" i="74"/>
  <c r="CY11" i="74"/>
  <c r="CY30" i="74"/>
  <c r="DA30" i="74" s="1"/>
  <c r="CY37" i="74"/>
  <c r="DA37" i="74" s="1"/>
  <c r="CY10" i="74"/>
  <c r="DA10" i="74" s="1"/>
  <c r="CX99" i="74"/>
  <c r="DA78" i="74"/>
  <c r="BJ146" i="74"/>
  <c r="CX27" i="74"/>
  <c r="CY33" i="74"/>
  <c r="DA3" i="74"/>
  <c r="CY51" i="74"/>
  <c r="CY5" i="74"/>
  <c r="CY49" i="74"/>
  <c r="CY39" i="74"/>
  <c r="CY46" i="74"/>
  <c r="DA46" i="74" s="1"/>
  <c r="DA48" i="74"/>
  <c r="CY97" i="74"/>
  <c r="CY91" i="74"/>
  <c r="DA71" i="74"/>
  <c r="BK122" i="74"/>
  <c r="CX84" i="74"/>
  <c r="DA84" i="74" s="1"/>
  <c r="CZ23" i="74"/>
  <c r="CY71" i="74"/>
  <c r="CY29" i="74"/>
  <c r="CZ25" i="74"/>
  <c r="CZ14" i="74"/>
  <c r="CY45" i="74"/>
  <c r="DA45" i="74" s="1"/>
  <c r="DA34" i="74"/>
  <c r="CW43" i="74"/>
  <c r="DA43" i="74" s="1"/>
  <c r="DA50" i="74"/>
  <c r="CX25" i="74"/>
  <c r="DA25" i="74" s="1"/>
  <c r="BM4" i="74"/>
  <c r="CX138" i="74"/>
  <c r="CX88" i="74"/>
  <c r="DA88" i="74" s="1"/>
  <c r="DA89" i="74"/>
  <c r="CZ7" i="74"/>
  <c r="CX18" i="74"/>
  <c r="DA18" i="74" s="1"/>
  <c r="DA49" i="74"/>
  <c r="CZ39" i="74"/>
  <c r="DA27" i="74"/>
  <c r="CY68" i="74"/>
  <c r="CX87" i="74"/>
  <c r="DA102" i="74"/>
  <c r="CZ12" i="74"/>
  <c r="DA24" i="74"/>
  <c r="DA15" i="74"/>
  <c r="CX65" i="74"/>
  <c r="CX12" i="74"/>
  <c r="CX132" i="74"/>
  <c r="CY107" i="74"/>
  <c r="DA99" i="74"/>
  <c r="CZ19" i="74"/>
  <c r="DA19" i="74" s="1"/>
  <c r="BS86" i="74"/>
  <c r="CX16" i="74"/>
  <c r="DA16" i="74" s="1"/>
  <c r="DA129" i="74"/>
  <c r="DA56" i="74"/>
  <c r="DA20" i="74"/>
  <c r="CX35" i="74"/>
  <c r="DA76" i="74"/>
  <c r="DA113" i="74"/>
  <c r="CZ35" i="74"/>
  <c r="DA55" i="74"/>
  <c r="DA87" i="74"/>
  <c r="CY58" i="74"/>
  <c r="DA58" i="74" s="1"/>
  <c r="CY65" i="74"/>
  <c r="CY61" i="74"/>
  <c r="DA61" i="74" s="1"/>
  <c r="CX42" i="74"/>
  <c r="CX39" i="74"/>
  <c r="CX11" i="74"/>
  <c r="DA11" i="74" s="1"/>
  <c r="BG28" i="74"/>
  <c r="CX148" i="74"/>
  <c r="DA148" i="74" s="1"/>
  <c r="CX147" i="74"/>
  <c r="DA147" i="74" s="1"/>
  <c r="CZ68" i="74"/>
  <c r="CW65" i="74"/>
  <c r="CZ17" i="74"/>
  <c r="DA17" i="74" s="1"/>
  <c r="CY12" i="74"/>
  <c r="CZ40" i="74"/>
  <c r="DA40" i="74" s="1"/>
  <c r="DA54" i="74"/>
  <c r="CX29" i="74"/>
  <c r="DA29" i="74" s="1"/>
  <c r="BK58" i="74"/>
  <c r="CX111" i="74"/>
  <c r="BL72" i="74"/>
  <c r="BT29" i="74"/>
  <c r="DA83" i="74"/>
  <c r="CX62" i="74"/>
  <c r="CX41" i="74"/>
  <c r="DA41" i="74" s="1"/>
  <c r="CY69" i="74"/>
  <c r="CX9" i="74"/>
  <c r="DA9" i="74" s="1"/>
  <c r="CX141" i="74"/>
  <c r="DA141" i="74" s="1"/>
  <c r="BM126" i="74"/>
  <c r="BS14" i="74"/>
  <c r="CX82" i="74"/>
  <c r="DA82" i="74" s="1"/>
  <c r="BJ110" i="74"/>
  <c r="DA72" i="74"/>
  <c r="DA95" i="74"/>
  <c r="CW53" i="74"/>
  <c r="DA53" i="74" s="1"/>
  <c r="DA42" i="74"/>
  <c r="CX22" i="74"/>
  <c r="DA22" i="74" s="1"/>
  <c r="DA52" i="74"/>
  <c r="BG47" i="74"/>
  <c r="BH123" i="74"/>
  <c r="CX106" i="74"/>
  <c r="DA106" i="74" s="1"/>
  <c r="CZ91" i="74"/>
  <c r="CX74" i="74"/>
  <c r="DA74" i="74" s="1"/>
  <c r="CX67" i="74"/>
  <c r="CX5" i="74"/>
  <c r="CX38" i="74"/>
  <c r="DA38" i="74" s="1"/>
  <c r="CX7" i="74"/>
  <c r="DA111" i="74"/>
  <c r="CX151" i="74"/>
  <c r="DA142" i="74"/>
  <c r="CZ93" i="74"/>
  <c r="DA93" i="74" s="1"/>
  <c r="BS35" i="74"/>
  <c r="CY62" i="74"/>
  <c r="CW47" i="74"/>
  <c r="DA47" i="74" s="1"/>
  <c r="CX14" i="74"/>
  <c r="DA26" i="74"/>
  <c r="DH44" i="73"/>
  <c r="DH9" i="73"/>
  <c r="BM63" i="73"/>
  <c r="DE75" i="73"/>
  <c r="BT54" i="73"/>
  <c r="DF27" i="73"/>
  <c r="DE39" i="73"/>
  <c r="DH59" i="73"/>
  <c r="DH34" i="73"/>
  <c r="DE13" i="73"/>
  <c r="DE68" i="73"/>
  <c r="DE89" i="73"/>
  <c r="BO56" i="73"/>
  <c r="BY65" i="73"/>
  <c r="DG13" i="73"/>
  <c r="DP13" i="73" s="1"/>
  <c r="DH81" i="73"/>
  <c r="BX62" i="73"/>
  <c r="DE42" i="73"/>
  <c r="DF88" i="73"/>
  <c r="DO88" i="73" s="1"/>
  <c r="DE90" i="73"/>
  <c r="DE86" i="73"/>
  <c r="DF5" i="73"/>
  <c r="BQ12" i="73"/>
  <c r="DE47" i="73"/>
  <c r="CX118" i="74"/>
  <c r="CY94" i="74"/>
  <c r="CX103" i="74"/>
  <c r="CX112" i="74"/>
  <c r="DA112" i="74" s="1"/>
  <c r="CX122" i="74"/>
  <c r="BS122" i="74"/>
  <c r="BG100" i="74"/>
  <c r="BS131" i="74"/>
  <c r="BS101" i="74"/>
  <c r="CX97" i="74"/>
  <c r="BS93" i="74"/>
  <c r="CY86" i="74"/>
  <c r="BH65" i="74"/>
  <c r="BS74" i="74"/>
  <c r="BS76" i="74"/>
  <c r="BS59" i="74"/>
  <c r="BS4" i="74"/>
  <c r="BS49" i="74"/>
  <c r="BS21" i="74"/>
  <c r="CY144" i="74"/>
  <c r="CX105" i="74"/>
  <c r="CZ135" i="74"/>
  <c r="CZ109" i="74"/>
  <c r="CX149" i="74"/>
  <c r="CY96" i="74"/>
  <c r="CX4" i="74"/>
  <c r="CX128" i="74"/>
  <c r="CX77" i="74"/>
  <c r="DA77" i="74" s="1"/>
  <c r="CX109" i="74"/>
  <c r="CY66" i="74"/>
  <c r="DA66" i="74" s="1"/>
  <c r="BS146" i="74"/>
  <c r="BL105" i="74"/>
  <c r="CX120" i="74"/>
  <c r="BT81" i="74"/>
  <c r="CX108" i="74"/>
  <c r="BS100" i="74"/>
  <c r="CX91" i="74"/>
  <c r="BS99" i="74"/>
  <c r="BS121" i="74"/>
  <c r="CZ75" i="74"/>
  <c r="DA75" i="74" s="1"/>
  <c r="AT17" i="63"/>
  <c r="BS91" i="74"/>
  <c r="CW85" i="74"/>
  <c r="BT70" i="74"/>
  <c r="CX57" i="74"/>
  <c r="BS65" i="74"/>
  <c r="CX63" i="74"/>
  <c r="DA63" i="74" s="1"/>
  <c r="BS69" i="74"/>
  <c r="BK56" i="74"/>
  <c r="BS84" i="74"/>
  <c r="BJ62" i="74"/>
  <c r="BT33" i="74"/>
  <c r="BS48" i="74"/>
  <c r="BJ33" i="74"/>
  <c r="BS20" i="74"/>
  <c r="CZ131" i="74"/>
  <c r="CX127" i="74"/>
  <c r="CZ118" i="74"/>
  <c r="CX150" i="74"/>
  <c r="CY118" i="74"/>
  <c r="CY101" i="74"/>
  <c r="CX131" i="74"/>
  <c r="CW117" i="74"/>
  <c r="CZ4" i="74"/>
  <c r="CZ117" i="74"/>
  <c r="AM17" i="63"/>
  <c r="CW57" i="74"/>
  <c r="BR17" i="63"/>
  <c r="BK151" i="74"/>
  <c r="CY135" i="74"/>
  <c r="CZ127" i="74"/>
  <c r="BS134" i="74"/>
  <c r="BS143" i="74"/>
  <c r="BT18" i="74"/>
  <c r="CX98" i="74"/>
  <c r="DA98" i="74" s="1"/>
  <c r="CX96" i="74"/>
  <c r="BS127" i="74"/>
  <c r="BS82" i="74"/>
  <c r="CX60" i="74"/>
  <c r="DA60" i="74" s="1"/>
  <c r="BT58" i="74"/>
  <c r="BS62" i="74"/>
  <c r="BS81" i="74"/>
  <c r="BS42" i="74"/>
  <c r="BS30" i="74"/>
  <c r="BS18" i="74"/>
  <c r="CX145" i="74"/>
  <c r="DA145" i="74" s="1"/>
  <c r="CZ134" i="74"/>
  <c r="CX146" i="74"/>
  <c r="DA146" i="74" s="1"/>
  <c r="CX140" i="74"/>
  <c r="DA140" i="74" s="1"/>
  <c r="CY116" i="74"/>
  <c r="CY124" i="74"/>
  <c r="DA124" i="74" s="1"/>
  <c r="CY108" i="74"/>
  <c r="CZ149" i="74"/>
  <c r="CY105" i="74"/>
  <c r="CX85" i="74"/>
  <c r="CW59" i="74"/>
  <c r="CZ116" i="74"/>
  <c r="CZ150" i="74"/>
  <c r="DA150" i="74" s="1"/>
  <c r="CX137" i="74"/>
  <c r="DA137" i="74" s="1"/>
  <c r="CZ81" i="74"/>
  <c r="BS135" i="74"/>
  <c r="BS136" i="74"/>
  <c r="CX117" i="74"/>
  <c r="BS151" i="74"/>
  <c r="BS133" i="74"/>
  <c r="CY122" i="74"/>
  <c r="BK141" i="74"/>
  <c r="CW132" i="74"/>
  <c r="CY133" i="74"/>
  <c r="DA133" i="74" s="1"/>
  <c r="CX116" i="74"/>
  <c r="CY127" i="74"/>
  <c r="BS118" i="74"/>
  <c r="BS117" i="74"/>
  <c r="CX107" i="74"/>
  <c r="DA107" i="74" s="1"/>
  <c r="BQ146" i="74"/>
  <c r="BJ22" i="74"/>
  <c r="BS97" i="74"/>
  <c r="BS115" i="74"/>
  <c r="BS80" i="74"/>
  <c r="CY85" i="74"/>
  <c r="CX64" i="74"/>
  <c r="DA64" i="74" s="1"/>
  <c r="BS70" i="74"/>
  <c r="BS36" i="74"/>
  <c r="BS12" i="74"/>
  <c r="BS19" i="74"/>
  <c r="BS16" i="74"/>
  <c r="CZ125" i="74"/>
  <c r="CY92" i="74"/>
  <c r="CX144" i="74"/>
  <c r="CZ128" i="74"/>
  <c r="DA128" i="74" s="1"/>
  <c r="CY115" i="74"/>
  <c r="CW103" i="74"/>
  <c r="CY2" i="74"/>
  <c r="DA2" i="74" s="1"/>
  <c r="CY104" i="74"/>
  <c r="CY103" i="74"/>
  <c r="CY149" i="74"/>
  <c r="BS119" i="74"/>
  <c r="BS128" i="74"/>
  <c r="CX115" i="74"/>
  <c r="DA115" i="74" s="1"/>
  <c r="CX101" i="74"/>
  <c r="DA101" i="74" s="1"/>
  <c r="BS108" i="74"/>
  <c r="BS107" i="74"/>
  <c r="BS92" i="74"/>
  <c r="AN17" i="63"/>
  <c r="BS79" i="74"/>
  <c r="CW80" i="74"/>
  <c r="BK69" i="74"/>
  <c r="BH61" i="74"/>
  <c r="BS53" i="74"/>
  <c r="BH45" i="74"/>
  <c r="BS11" i="74"/>
  <c r="BS17" i="74"/>
  <c r="BS26" i="74"/>
  <c r="CX134" i="74"/>
  <c r="CX125" i="74"/>
  <c r="CX136" i="74"/>
  <c r="CY114" i="74"/>
  <c r="CX81" i="74"/>
  <c r="CY73" i="74"/>
  <c r="CZ122" i="74"/>
  <c r="CW94" i="74"/>
  <c r="DA94" i="74" s="1"/>
  <c r="CZ136" i="74"/>
  <c r="CX86" i="74"/>
  <c r="BS144" i="74"/>
  <c r="BS140" i="74"/>
  <c r="BS132" i="74"/>
  <c r="BS138" i="74"/>
  <c r="CY132" i="74"/>
  <c r="CX119" i="74"/>
  <c r="DA119" i="74" s="1"/>
  <c r="CX114" i="74"/>
  <c r="BM130" i="74"/>
  <c r="BS104" i="74"/>
  <c r="BS106" i="74"/>
  <c r="BS103" i="74"/>
  <c r="CY79" i="74"/>
  <c r="DA79" i="74" s="1"/>
  <c r="CX90" i="74"/>
  <c r="DA90" i="74" s="1"/>
  <c r="CZ73" i="74"/>
  <c r="BT60" i="74"/>
  <c r="BS67" i="74"/>
  <c r="BS61" i="74"/>
  <c r="BS68" i="74"/>
  <c r="CX69" i="74"/>
  <c r="BS57" i="74"/>
  <c r="BS5" i="74"/>
  <c r="BS7" i="74"/>
  <c r="BS6" i="74"/>
  <c r="BS15" i="74"/>
  <c r="BS25" i="74"/>
  <c r="CX139" i="74"/>
  <c r="DA139" i="74" s="1"/>
  <c r="CX110" i="74"/>
  <c r="DA110" i="74" s="1"/>
  <c r="CY119" i="74"/>
  <c r="CX126" i="74"/>
  <c r="DA126" i="74" s="1"/>
  <c r="CX92" i="74"/>
  <c r="DA92" i="74" s="1"/>
  <c r="CY57" i="74"/>
  <c r="BH36" i="74"/>
  <c r="AU17" i="63"/>
  <c r="BS150" i="74"/>
  <c r="CW127" i="74"/>
  <c r="CZ121" i="74"/>
  <c r="BS141" i="74"/>
  <c r="BH142" i="74"/>
  <c r="BM136" i="74"/>
  <c r="BK16" i="74"/>
  <c r="BH122" i="74"/>
  <c r="BS116" i="74"/>
  <c r="CX104" i="74"/>
  <c r="DA104" i="74" s="1"/>
  <c r="CX100" i="74"/>
  <c r="DA100" i="74" s="1"/>
  <c r="BT103" i="74"/>
  <c r="BS96" i="74"/>
  <c r="CY81" i="74"/>
  <c r="CW86" i="74"/>
  <c r="BM91" i="74"/>
  <c r="CY80" i="74"/>
  <c r="BH60" i="74"/>
  <c r="CX70" i="74"/>
  <c r="DA70" i="74" s="1"/>
  <c r="BS87" i="74"/>
  <c r="CX59" i="74"/>
  <c r="BS47" i="74"/>
  <c r="BK48" i="74"/>
  <c r="BS33" i="74"/>
  <c r="BS40" i="74"/>
  <c r="BS52" i="74"/>
  <c r="BS8" i="74"/>
  <c r="BS31" i="74"/>
  <c r="CW120" i="74"/>
  <c r="CZ151" i="74"/>
  <c r="DA151" i="74" s="1"/>
  <c r="CZ138" i="74"/>
  <c r="CY117" i="74"/>
  <c r="CY120" i="74"/>
  <c r="CX73" i="74"/>
  <c r="CX135" i="74"/>
  <c r="DA135" i="74" s="1"/>
  <c r="CW123" i="74"/>
  <c r="DA123" i="74" s="1"/>
  <c r="CW62" i="74"/>
  <c r="DA62" i="74" s="1"/>
  <c r="CX121" i="74"/>
  <c r="CZ86" i="74"/>
  <c r="CY136" i="74"/>
  <c r="DE18" i="73"/>
  <c r="DF57" i="73"/>
  <c r="DO57" i="73" s="1"/>
  <c r="DG8" i="73"/>
  <c r="DP8" i="73" s="1"/>
  <c r="DE48" i="73"/>
  <c r="DE21" i="73"/>
  <c r="DG36" i="73"/>
  <c r="DP36" i="73" s="1"/>
  <c r="DE35" i="73"/>
  <c r="DE92" i="73"/>
  <c r="DF62" i="73"/>
  <c r="DO62" i="73" s="1"/>
  <c r="DF23" i="73"/>
  <c r="DO23" i="73" s="1"/>
  <c r="DF6" i="73"/>
  <c r="DG35" i="73"/>
  <c r="DP35" i="73" s="1"/>
  <c r="DG24" i="73"/>
  <c r="DP24" i="73" s="1"/>
  <c r="DE15" i="73"/>
  <c r="DE72" i="73"/>
  <c r="DG29" i="73"/>
  <c r="DP29" i="73" s="1"/>
  <c r="DE64" i="73"/>
  <c r="DE23" i="73"/>
  <c r="DF20" i="73"/>
  <c r="DO20" i="73" s="1"/>
  <c r="DF28" i="73"/>
  <c r="DO28" i="73" s="1"/>
  <c r="DD33" i="73"/>
  <c r="DF16" i="73"/>
  <c r="DO16" i="73" s="1"/>
  <c r="DF15" i="73"/>
  <c r="DO15" i="73" s="1"/>
  <c r="DF97" i="73"/>
  <c r="DF53" i="73"/>
  <c r="DO53" i="73" s="1"/>
  <c r="DG41" i="73"/>
  <c r="DP41" i="73" s="1"/>
  <c r="DF31" i="73"/>
  <c r="DO31" i="73" s="1"/>
  <c r="DF36" i="73"/>
  <c r="DO36" i="73" s="1"/>
  <c r="DD76" i="73"/>
  <c r="DD14" i="73"/>
  <c r="DE36" i="73"/>
  <c r="DD80" i="73"/>
  <c r="DG25" i="73"/>
  <c r="DP25" i="73" s="1"/>
  <c r="DG23" i="73"/>
  <c r="DP23" i="73" s="1"/>
  <c r="DG7" i="73"/>
  <c r="DP7" i="73" s="1"/>
  <c r="DG11" i="73"/>
  <c r="DP11" i="73" s="1"/>
  <c r="DE73" i="73"/>
  <c r="DF79" i="73"/>
  <c r="DF43" i="73"/>
  <c r="DO43" i="73" s="1"/>
  <c r="DE57" i="73"/>
  <c r="DG33" i="73"/>
  <c r="DP33" i="73" s="1"/>
  <c r="DF54" i="73"/>
  <c r="DO54" i="73" s="1"/>
  <c r="DG17" i="73"/>
  <c r="DP17" i="73" s="1"/>
  <c r="DE71" i="73"/>
  <c r="DE4" i="73"/>
  <c r="DG2" i="73"/>
  <c r="DF7" i="73"/>
  <c r="DO7" i="73" s="1"/>
  <c r="DF17" i="73"/>
  <c r="DO17" i="73" s="1"/>
  <c r="DG32" i="73"/>
  <c r="DP32" i="73" s="1"/>
  <c r="DE63" i="73"/>
  <c r="DE49" i="73"/>
  <c r="DE20" i="73"/>
  <c r="DE94" i="73"/>
  <c r="DG48" i="73"/>
  <c r="DP48" i="73" s="1"/>
  <c r="DG26" i="73"/>
  <c r="DP26" i="73" s="1"/>
  <c r="DG12" i="73"/>
  <c r="DP12" i="73" s="1"/>
  <c r="DG51" i="73"/>
  <c r="DP51" i="73" s="1"/>
  <c r="DE7" i="73"/>
  <c r="DE45" i="73"/>
  <c r="DF66" i="73"/>
  <c r="DE28" i="73"/>
  <c r="DE25" i="73"/>
  <c r="DE12" i="73"/>
  <c r="DE93" i="73"/>
  <c r="DE62" i="73"/>
  <c r="DE6" i="73"/>
  <c r="DE31" i="73"/>
  <c r="DF12" i="73"/>
  <c r="DO12" i="73" s="1"/>
  <c r="DF24" i="73"/>
  <c r="DG49" i="73"/>
  <c r="DP49" i="73" s="1"/>
  <c r="DF82" i="73"/>
  <c r="DE56" i="73"/>
  <c r="DE76" i="73"/>
  <c r="DE26" i="73"/>
  <c r="DF60" i="73"/>
  <c r="DO60" i="73" s="1"/>
  <c r="DE69" i="73"/>
  <c r="DE52" i="73"/>
  <c r="DG28" i="73"/>
  <c r="DP28" i="73" s="1"/>
  <c r="DE33" i="73"/>
  <c r="DF84" i="73"/>
  <c r="DF37" i="73"/>
  <c r="DO37" i="73" s="1"/>
  <c r="DF52" i="73"/>
  <c r="DO52" i="73" s="1"/>
  <c r="DE40" i="73"/>
  <c r="DF98" i="73"/>
  <c r="DE30" i="73"/>
  <c r="DF49" i="73"/>
  <c r="DD61" i="73"/>
  <c r="DD4" i="73"/>
  <c r="DF51" i="73"/>
  <c r="DO51" i="73" s="1"/>
  <c r="DG16" i="73"/>
  <c r="DP16" i="73" s="1"/>
  <c r="DE24" i="73"/>
  <c r="DF70" i="73"/>
  <c r="DO70" i="73" s="1"/>
  <c r="DF4" i="73"/>
  <c r="DO4" i="73" s="1"/>
  <c r="DE67" i="73"/>
  <c r="DG14" i="73"/>
  <c r="DP14" i="73" s="1"/>
  <c r="DF58" i="73"/>
  <c r="DE14" i="73"/>
  <c r="DE77" i="73"/>
  <c r="DE41" i="73"/>
  <c r="DE46" i="73"/>
  <c r="DE37" i="73"/>
  <c r="DE55" i="73"/>
  <c r="DE65" i="73"/>
  <c r="DE70" i="73"/>
  <c r="BP60" i="73"/>
  <c r="DF67" i="73"/>
  <c r="DO67" i="73" s="1"/>
  <c r="DE78" i="73"/>
  <c r="DF26" i="73"/>
  <c r="DG22" i="73"/>
  <c r="DG10" i="73"/>
  <c r="DP10" i="73" s="1"/>
  <c r="DE10" i="73"/>
  <c r="DE61" i="73"/>
  <c r="DE80" i="73"/>
  <c r="DF61" i="73"/>
  <c r="DO61" i="73" s="1"/>
  <c r="DG37" i="73"/>
  <c r="DP37" i="73" s="1"/>
  <c r="DE100" i="73"/>
  <c r="DE85" i="73"/>
  <c r="DE32" i="73"/>
  <c r="DF8" i="73"/>
  <c r="DO8" i="73" s="1"/>
  <c r="DF11" i="73"/>
  <c r="DE91" i="73"/>
  <c r="DE96" i="73"/>
  <c r="DF45" i="73"/>
  <c r="DO45" i="73" s="1"/>
  <c r="DF30" i="73"/>
  <c r="DO30" i="73" s="1"/>
  <c r="DE60" i="73"/>
  <c r="BO61" i="73"/>
  <c r="BP74" i="73"/>
  <c r="DF50" i="73"/>
  <c r="DG5" i="73"/>
  <c r="DP5" i="73" s="1"/>
  <c r="BY57" i="73"/>
  <c r="DF56" i="73"/>
  <c r="DO56" i="73" s="1"/>
  <c r="DE3" i="73"/>
  <c r="DE16" i="73"/>
  <c r="DE95" i="73"/>
  <c r="DE43" i="73"/>
  <c r="DF32" i="73"/>
  <c r="DO32" i="73" s="1"/>
  <c r="DF64" i="73"/>
  <c r="DO64" i="73" s="1"/>
  <c r="DG52" i="73"/>
  <c r="DP52" i="73" s="1"/>
  <c r="DE54" i="73"/>
  <c r="DF96" i="73"/>
  <c r="DG15" i="73"/>
  <c r="DP15" i="73" s="1"/>
  <c r="DE8" i="73"/>
  <c r="DE17" i="73"/>
  <c r="DE99" i="73"/>
  <c r="DE2" i="73"/>
  <c r="DE51" i="73"/>
  <c r="DE29" i="73"/>
  <c r="BQ62" i="73"/>
  <c r="BR98" i="73"/>
  <c r="BP73" i="73"/>
  <c r="BQ70" i="73"/>
  <c r="BM3" i="73"/>
  <c r="BQ56" i="73"/>
  <c r="BT6" i="73"/>
  <c r="BM55" i="73"/>
  <c r="BU7" i="73"/>
  <c r="BV9" i="73"/>
  <c r="BL55" i="73"/>
  <c r="BK22" i="73"/>
  <c r="BP72" i="73"/>
  <c r="BK12" i="73"/>
  <c r="BM59" i="73"/>
  <c r="BP56" i="73"/>
  <c r="BQ23" i="73"/>
  <c r="BU11" i="73"/>
  <c r="BU2" i="73"/>
  <c r="BW56" i="73"/>
  <c r="BQ63" i="73"/>
  <c r="BX56" i="73"/>
  <c r="BX72" i="73"/>
  <c r="AI17" i="63"/>
  <c r="BN35" i="73"/>
  <c r="BM53" i="73"/>
  <c r="BQ60" i="73"/>
  <c r="BT53" i="73"/>
  <c r="BP61" i="73"/>
  <c r="BK9" i="73"/>
  <c r="BP3" i="73"/>
  <c r="BY68" i="73"/>
  <c r="BY33" i="73"/>
  <c r="BW77" i="73"/>
  <c r="BP15" i="73"/>
  <c r="BY53" i="73"/>
  <c r="BO54" i="73"/>
  <c r="BP55" i="73"/>
  <c r="BW27" i="73"/>
  <c r="BY24" i="73"/>
  <c r="BT12" i="73"/>
  <c r="BX16" i="73"/>
  <c r="AH17" i="63"/>
  <c r="BP6" i="73"/>
  <c r="BV16" i="73"/>
  <c r="BK64" i="73"/>
  <c r="BP57" i="73"/>
  <c r="BQ57" i="73"/>
  <c r="BP67" i="73"/>
  <c r="BX10" i="73"/>
  <c r="BM4" i="73"/>
  <c r="BM54" i="73"/>
  <c r="BW54" i="73"/>
  <c r="BX33" i="73"/>
  <c r="BP34" i="73"/>
  <c r="AF17" i="63"/>
  <c r="Z17" i="63"/>
  <c r="BK58" i="73"/>
  <c r="BP10" i="73"/>
  <c r="BT9" i="73"/>
  <c r="BT58" i="73"/>
  <c r="BT56" i="73"/>
  <c r="BL96" i="73"/>
  <c r="BX54" i="73"/>
  <c r="BW63" i="73"/>
  <c r="BX63" i="73"/>
  <c r="BM56" i="73"/>
  <c r="BT62" i="73"/>
  <c r="BW10" i="73"/>
  <c r="BX60" i="73"/>
  <c r="BY60" i="73"/>
  <c r="BW66" i="73"/>
  <c r="BF17" i="63"/>
  <c r="BU30" i="73"/>
  <c r="BU32" i="73"/>
  <c r="BR57" i="73"/>
  <c r="BX6" i="73"/>
  <c r="BP47" i="73"/>
  <c r="BX23" i="73"/>
  <c r="BY5" i="73"/>
  <c r="BK3" i="73"/>
  <c r="BP76" i="73"/>
  <c r="BT48" i="73"/>
  <c r="BP62" i="73"/>
  <c r="BK60" i="73"/>
  <c r="BY62" i="73"/>
  <c r="BP54" i="73"/>
  <c r="BX57" i="73"/>
  <c r="BS28" i="73"/>
  <c r="BK33" i="73"/>
  <c r="BP71" i="73"/>
  <c r="BS26" i="73"/>
  <c r="BO127" i="74"/>
  <c r="BR71" i="74"/>
  <c r="BR120" i="74"/>
  <c r="BR141" i="74"/>
  <c r="BR144" i="74"/>
  <c r="BR131" i="74"/>
  <c r="BR119" i="74"/>
  <c r="BR145" i="74"/>
  <c r="BR140" i="74"/>
  <c r="BR136" i="74"/>
  <c r="BR133" i="74"/>
  <c r="BR116" i="74"/>
  <c r="BR128" i="74"/>
  <c r="BR143" i="74"/>
  <c r="BM35" i="74"/>
  <c r="BO39" i="74"/>
  <c r="BI97" i="74"/>
  <c r="BI149" i="74"/>
  <c r="BI146" i="74"/>
  <c r="BI136" i="74"/>
  <c r="BI151" i="74"/>
  <c r="BN76" i="74"/>
  <c r="BG87" i="74"/>
  <c r="BP144" i="74"/>
  <c r="BL149" i="74"/>
  <c r="BN17" i="74"/>
  <c r="BL145" i="74"/>
  <c r="BN122" i="74"/>
  <c r="BO133" i="74"/>
  <c r="BI110" i="74"/>
  <c r="BL98" i="74"/>
  <c r="BG107" i="74"/>
  <c r="BO108" i="74"/>
  <c r="BQ79" i="74"/>
  <c r="BR105" i="74"/>
  <c r="BL65" i="74"/>
  <c r="BR12" i="74"/>
  <c r="BG42" i="74"/>
  <c r="BQ39" i="74"/>
  <c r="BM25" i="74"/>
  <c r="BM148" i="74"/>
  <c r="BN135" i="74"/>
  <c r="BO139" i="74"/>
  <c r="BO117" i="74"/>
  <c r="BI72" i="74"/>
  <c r="BL103" i="74"/>
  <c r="BL107" i="74"/>
  <c r="BM81" i="74"/>
  <c r="BL85" i="74"/>
  <c r="BL80" i="74"/>
  <c r="BN91" i="74"/>
  <c r="BK74" i="74"/>
  <c r="BK147" i="74"/>
  <c r="BK146" i="74"/>
  <c r="BK137" i="74"/>
  <c r="BK149" i="74"/>
  <c r="BJ64" i="74"/>
  <c r="BQ52" i="74"/>
  <c r="BT44" i="74"/>
  <c r="BT134" i="74"/>
  <c r="BT132" i="74"/>
  <c r="BT128" i="74"/>
  <c r="BT144" i="74"/>
  <c r="BT136" i="74"/>
  <c r="BT135" i="74"/>
  <c r="BT130" i="74"/>
  <c r="BT138" i="74"/>
  <c r="BT143" i="74"/>
  <c r="BT142" i="74"/>
  <c r="BT145" i="74"/>
  <c r="BT146" i="74"/>
  <c r="BK77" i="74"/>
  <c r="BO11" i="74"/>
  <c r="BL12" i="74"/>
  <c r="BN21" i="74"/>
  <c r="BN16" i="74"/>
  <c r="BM15" i="74"/>
  <c r="BR25" i="74"/>
  <c r="BP145" i="74"/>
  <c r="BP78" i="74"/>
  <c r="BP94" i="74"/>
  <c r="BP125" i="74"/>
  <c r="BP149" i="74"/>
  <c r="BP100" i="74"/>
  <c r="BP109" i="74"/>
  <c r="BP130" i="74"/>
  <c r="BP150" i="74"/>
  <c r="BP60" i="74"/>
  <c r="BP80" i="74"/>
  <c r="BP121" i="74"/>
  <c r="BP131" i="74"/>
  <c r="BP143" i="74"/>
  <c r="BL9" i="74"/>
  <c r="BP71" i="74"/>
  <c r="BL10" i="74"/>
  <c r="BQ150" i="74"/>
  <c r="BP49" i="74"/>
  <c r="BQ141" i="74"/>
  <c r="BQ131" i="74"/>
  <c r="BR134" i="74"/>
  <c r="BJ128" i="74"/>
  <c r="BJ114" i="74"/>
  <c r="BN132" i="74"/>
  <c r="BP107" i="74"/>
  <c r="BM112" i="74"/>
  <c r="BQ94" i="74"/>
  <c r="BL86" i="74"/>
  <c r="BK92" i="74"/>
  <c r="BJ55" i="74"/>
  <c r="BQ53" i="74"/>
  <c r="BJ79" i="74"/>
  <c r="BJ67" i="74"/>
  <c r="BJ150" i="74"/>
  <c r="BJ147" i="74"/>
  <c r="BJ101" i="74"/>
  <c r="BJ104" i="74"/>
  <c r="BJ108" i="74"/>
  <c r="BJ117" i="74"/>
  <c r="BJ127" i="74"/>
  <c r="BJ149" i="74"/>
  <c r="BJ125" i="74"/>
  <c r="BJ99" i="74"/>
  <c r="BJ148" i="74"/>
  <c r="BJ111" i="74"/>
  <c r="BJ120" i="74"/>
  <c r="BJ121" i="74"/>
  <c r="BJ139" i="74"/>
  <c r="BJ141" i="74"/>
  <c r="BJ143" i="74"/>
  <c r="BJ138" i="74"/>
  <c r="BJ100" i="74"/>
  <c r="BJ135" i="74"/>
  <c r="BJ130" i="74"/>
  <c r="BJ151" i="74"/>
  <c r="BJ63" i="74"/>
  <c r="BL70" i="74"/>
  <c r="BT35" i="74"/>
  <c r="BN6" i="74"/>
  <c r="BP48" i="74"/>
  <c r="BL56" i="74"/>
  <c r="BG19" i="74"/>
  <c r="BG15" i="74"/>
  <c r="BN50" i="74"/>
  <c r="BR15" i="74"/>
  <c r="BL21" i="74"/>
  <c r="BO149" i="74"/>
  <c r="BO96" i="74"/>
  <c r="BN141" i="74"/>
  <c r="BN126" i="74"/>
  <c r="BO130" i="74"/>
  <c r="BJ116" i="74"/>
  <c r="BG118" i="74"/>
  <c r="BP134" i="74"/>
  <c r="BQ67" i="74"/>
  <c r="BR42" i="74"/>
  <c r="BJ7" i="74"/>
  <c r="BJ23" i="74"/>
  <c r="BR16" i="74"/>
  <c r="BJ14" i="74"/>
  <c r="BL112" i="74"/>
  <c r="BQ122" i="74"/>
  <c r="BQ118" i="74"/>
  <c r="BQ117" i="74"/>
  <c r="BQ103" i="74"/>
  <c r="BQ108" i="74"/>
  <c r="BQ102" i="74"/>
  <c r="BQ107" i="74"/>
  <c r="BQ99" i="74"/>
  <c r="BQ96" i="74"/>
  <c r="BQ104" i="74"/>
  <c r="BQ93" i="74"/>
  <c r="BQ75" i="74"/>
  <c r="BQ6" i="74"/>
  <c r="BQ38" i="74"/>
  <c r="BQ26" i="74"/>
  <c r="BQ5" i="74"/>
  <c r="BQ40" i="74"/>
  <c r="BQ37" i="74"/>
  <c r="BQ12" i="74"/>
  <c r="BQ11" i="74"/>
  <c r="BQ7" i="74"/>
  <c r="BQ16" i="74"/>
  <c r="BQ51" i="74"/>
  <c r="BQ125" i="74"/>
  <c r="BQ129" i="74"/>
  <c r="BQ113" i="74"/>
  <c r="BQ136" i="74"/>
  <c r="BQ15" i="74"/>
  <c r="BQ25" i="74"/>
  <c r="BQ48" i="74"/>
  <c r="BQ45" i="74"/>
  <c r="BQ74" i="74"/>
  <c r="BQ87" i="74"/>
  <c r="BQ100" i="74"/>
  <c r="BQ91" i="74"/>
  <c r="BQ126" i="74"/>
  <c r="BQ135" i="74"/>
  <c r="BQ132" i="74"/>
  <c r="BQ14" i="74"/>
  <c r="BQ20" i="74"/>
  <c r="BQ10" i="74"/>
  <c r="BQ18" i="74"/>
  <c r="BQ21" i="74"/>
  <c r="BQ73" i="74"/>
  <c r="BQ78" i="74"/>
  <c r="BQ119" i="74"/>
  <c r="BQ149" i="74"/>
  <c r="BQ17" i="74"/>
  <c r="BQ8" i="74"/>
  <c r="BQ49" i="74"/>
  <c r="BQ124" i="74"/>
  <c r="BQ72" i="74"/>
  <c r="BQ101" i="74"/>
  <c r="BQ128" i="74"/>
  <c r="BQ134" i="74"/>
  <c r="BQ144" i="74"/>
  <c r="BQ140" i="74"/>
  <c r="BQ151" i="74"/>
  <c r="BQ19" i="74"/>
  <c r="BQ28" i="74"/>
  <c r="BQ47" i="74"/>
  <c r="BQ86" i="74"/>
  <c r="BQ84" i="74"/>
  <c r="BQ130" i="74"/>
  <c r="BQ133" i="74"/>
  <c r="BQ138" i="74"/>
  <c r="BQ145" i="74"/>
  <c r="BQ143" i="74"/>
  <c r="BQ22" i="74"/>
  <c r="BQ23" i="74"/>
  <c r="BQ76" i="74"/>
  <c r="BQ81" i="74"/>
  <c r="BQ82" i="74"/>
  <c r="BQ80" i="74"/>
  <c r="BQ109" i="74"/>
  <c r="BQ116" i="74"/>
  <c r="BQ127" i="74"/>
  <c r="BQ139" i="74"/>
  <c r="BL76" i="74"/>
  <c r="BL54" i="74"/>
  <c r="BL144" i="74"/>
  <c r="BO37" i="74"/>
  <c r="BO28" i="74"/>
  <c r="BG139" i="74"/>
  <c r="BN138" i="74"/>
  <c r="BL18" i="74"/>
  <c r="BM119" i="74"/>
  <c r="BM133" i="74"/>
  <c r="BM149" i="74"/>
  <c r="BM140" i="74"/>
  <c r="BM143" i="74"/>
  <c r="BM146" i="74"/>
  <c r="BM137" i="74"/>
  <c r="BL116" i="74"/>
  <c r="BI24" i="74"/>
  <c r="BO109" i="74"/>
  <c r="BI109" i="74"/>
  <c r="BJ90" i="74"/>
  <c r="BM83" i="74"/>
  <c r="BG65" i="74"/>
  <c r="BR58" i="74"/>
  <c r="BG69" i="74"/>
  <c r="BI9" i="74"/>
  <c r="BT19" i="74"/>
  <c r="BK22" i="74"/>
  <c r="BP101" i="74"/>
  <c r="BN80" i="74"/>
  <c r="BI103" i="74"/>
  <c r="BM19" i="74"/>
  <c r="BN120" i="74"/>
  <c r="BL119" i="74"/>
  <c r="BL137" i="74"/>
  <c r="BL151" i="74"/>
  <c r="BL120" i="74"/>
  <c r="BL143" i="74"/>
  <c r="BL128" i="74"/>
  <c r="BL148" i="74"/>
  <c r="BL130" i="74"/>
  <c r="BL150" i="74"/>
  <c r="BO100" i="74"/>
  <c r="BM85" i="74"/>
  <c r="BR106" i="74"/>
  <c r="BM42" i="74"/>
  <c r="BR86" i="74"/>
  <c r="BQ69" i="74"/>
  <c r="BG48" i="74"/>
  <c r="BT42" i="74"/>
  <c r="BT6" i="74"/>
  <c r="BI21" i="74"/>
  <c r="BG146" i="74"/>
  <c r="BG122" i="74"/>
  <c r="BG120" i="74"/>
  <c r="BG93" i="74"/>
  <c r="BG29" i="74"/>
  <c r="BG26" i="74"/>
  <c r="BN148" i="74"/>
  <c r="BN145" i="74"/>
  <c r="BL132" i="74"/>
  <c r="BL146" i="74"/>
  <c r="BM151" i="74"/>
  <c r="BK145" i="74"/>
  <c r="BO136" i="74"/>
  <c r="BN143" i="74"/>
  <c r="BK133" i="74"/>
  <c r="BI134" i="74"/>
  <c r="BL131" i="74"/>
  <c r="BT133" i="74"/>
  <c r="BG130" i="74"/>
  <c r="BG128" i="74"/>
  <c r="BH141" i="74"/>
  <c r="BI141" i="74"/>
  <c r="BM128" i="74"/>
  <c r="BN137" i="74"/>
  <c r="BK120" i="74"/>
  <c r="BI135" i="74"/>
  <c r="BN116" i="74"/>
  <c r="BM111" i="74"/>
  <c r="BN121" i="74"/>
  <c r="BI118" i="74"/>
  <c r="BI128" i="74"/>
  <c r="BL122" i="74"/>
  <c r="BO121" i="74"/>
  <c r="BL109" i="74"/>
  <c r="BM101" i="74"/>
  <c r="BR97" i="74"/>
  <c r="BR99" i="74"/>
  <c r="BR96" i="74"/>
  <c r="BR80" i="74"/>
  <c r="BR83" i="74"/>
  <c r="BR79" i="74"/>
  <c r="BR82" i="74"/>
  <c r="BR78" i="74"/>
  <c r="BR75" i="74"/>
  <c r="BR52" i="74"/>
  <c r="BG109" i="74"/>
  <c r="BM103" i="74"/>
  <c r="BO105" i="74"/>
  <c r="BM110" i="74"/>
  <c r="BK103" i="74"/>
  <c r="BG97" i="74"/>
  <c r="BM108" i="74"/>
  <c r="BO101" i="74"/>
  <c r="BH127" i="74"/>
  <c r="BT107" i="74"/>
  <c r="BL100" i="74"/>
  <c r="BK99" i="74"/>
  <c r="BN107" i="74"/>
  <c r="BK102" i="74"/>
  <c r="BL88" i="74"/>
  <c r="BI78" i="74"/>
  <c r="BO93" i="74"/>
  <c r="BI90" i="74"/>
  <c r="BT86" i="74"/>
  <c r="BG78" i="74"/>
  <c r="BN88" i="74"/>
  <c r="BG95" i="74"/>
  <c r="BH85" i="74"/>
  <c r="BG3" i="74"/>
  <c r="BO86" i="74"/>
  <c r="BT80" i="74"/>
  <c r="BI102" i="74"/>
  <c r="BM84" i="74"/>
  <c r="BR104" i="74"/>
  <c r="BL4" i="74"/>
  <c r="BM82" i="74"/>
  <c r="BT76" i="74"/>
  <c r="BJ69" i="74"/>
  <c r="BN92" i="74"/>
  <c r="BO71" i="74"/>
  <c r="BK64" i="74"/>
  <c r="BG58" i="74"/>
  <c r="BJ70" i="74"/>
  <c r="BO65" i="74"/>
  <c r="BR60" i="74"/>
  <c r="BR53" i="74"/>
  <c r="BG68" i="74"/>
  <c r="BP65" i="74"/>
  <c r="BP61" i="74"/>
  <c r="BI53" i="74"/>
  <c r="BQ61" i="74"/>
  <c r="BT43" i="74"/>
  <c r="BO69" i="74"/>
  <c r="BR61" i="74"/>
  <c r="BJ54" i="74"/>
  <c r="BM46" i="74"/>
  <c r="BH69" i="74"/>
  <c r="BT59" i="74"/>
  <c r="BH72" i="74"/>
  <c r="BH57" i="74"/>
  <c r="BI47" i="74"/>
  <c r="BK12" i="74"/>
  <c r="BJ47" i="74"/>
  <c r="BM38" i="74"/>
  <c r="BN54" i="74"/>
  <c r="BP45" i="74"/>
  <c r="BO7" i="74"/>
  <c r="BJ31" i="74"/>
  <c r="BO48" i="74"/>
  <c r="BL5" i="74"/>
  <c r="BH53" i="74"/>
  <c r="BI46" i="74"/>
  <c r="BN38" i="74"/>
  <c r="BR7" i="74"/>
  <c r="BI32" i="74"/>
  <c r="BK52" i="74"/>
  <c r="BL33" i="74"/>
  <c r="BL29" i="74"/>
  <c r="BO19" i="74"/>
  <c r="BO15" i="74"/>
  <c r="BK5" i="74"/>
  <c r="BL11" i="74"/>
  <c r="BL8" i="74"/>
  <c r="BH47" i="74"/>
  <c r="BT39" i="74"/>
  <c r="BG7" i="74"/>
  <c r="BR33" i="74"/>
  <c r="BT10" i="74"/>
  <c r="BJ19" i="74"/>
  <c r="BI22" i="74"/>
  <c r="BK15" i="74"/>
  <c r="BR23" i="74"/>
  <c r="BL17" i="74"/>
  <c r="BN14" i="74"/>
  <c r="BJ20" i="74"/>
  <c r="BI15" i="74"/>
  <c r="BP39" i="74"/>
  <c r="BM20" i="74"/>
  <c r="BO146" i="74"/>
  <c r="BO122" i="74"/>
  <c r="BO128" i="74"/>
  <c r="BO113" i="74"/>
  <c r="BO94" i="74"/>
  <c r="BO2" i="74"/>
  <c r="BO49" i="74"/>
  <c r="BO74" i="74"/>
  <c r="BO26" i="74"/>
  <c r="BI143" i="74"/>
  <c r="BO144" i="74"/>
  <c r="BG136" i="74"/>
  <c r="BK143" i="74"/>
  <c r="BO151" i="74"/>
  <c r="BH140" i="74"/>
  <c r="BP151" i="74"/>
  <c r="BJ145" i="74"/>
  <c r="BG151" i="74"/>
  <c r="BI144" i="74"/>
  <c r="BN151" i="74"/>
  <c r="BN114" i="74"/>
  <c r="BN113" i="74"/>
  <c r="BN112" i="74"/>
  <c r="BN73" i="74"/>
  <c r="BN72" i="74"/>
  <c r="BN49" i="74"/>
  <c r="BN51" i="74"/>
  <c r="BN71" i="74"/>
  <c r="BN64" i="74"/>
  <c r="BN63" i="74"/>
  <c r="BN67" i="74"/>
  <c r="BN65" i="74"/>
  <c r="BN61" i="74"/>
  <c r="BN68" i="74"/>
  <c r="BN62" i="74"/>
  <c r="BN31" i="74"/>
  <c r="BN33" i="74"/>
  <c r="BH143" i="74"/>
  <c r="BK139" i="74"/>
  <c r="BL134" i="74"/>
  <c r="BT131" i="74"/>
  <c r="BL141" i="74"/>
  <c r="BH132" i="74"/>
  <c r="BG129" i="74"/>
  <c r="BI145" i="74"/>
  <c r="BK138" i="74"/>
  <c r="BL138" i="74"/>
  <c r="BI133" i="74"/>
  <c r="BR151" i="74"/>
  <c r="BJ137" i="74"/>
  <c r="BR130" i="74"/>
  <c r="BJ119" i="74"/>
  <c r="BJ131" i="74"/>
  <c r="BJ126" i="74"/>
  <c r="BT119" i="74"/>
  <c r="BM121" i="74"/>
  <c r="BG119" i="74"/>
  <c r="BI130" i="74"/>
  <c r="BL117" i="74"/>
  <c r="BI132" i="74"/>
  <c r="BT120" i="74"/>
  <c r="BT116" i="74"/>
  <c r="BJ132" i="74"/>
  <c r="BN119" i="74"/>
  <c r="BO119" i="74"/>
  <c r="BP108" i="74"/>
  <c r="BP97" i="74"/>
  <c r="BJ109" i="74"/>
  <c r="BK96" i="74"/>
  <c r="BI112" i="74"/>
  <c r="BN103" i="74"/>
  <c r="BT97" i="74"/>
  <c r="BK109" i="74"/>
  <c r="BL101" i="74"/>
  <c r="BN94" i="74"/>
  <c r="BK100" i="74"/>
  <c r="BK110" i="74"/>
  <c r="BN105" i="74"/>
  <c r="BN99" i="74"/>
  <c r="BN111" i="74"/>
  <c r="BT105" i="74"/>
  <c r="BM98" i="74"/>
  <c r="BT101" i="74"/>
  <c r="BQ97" i="74"/>
  <c r="BI96" i="74"/>
  <c r="BL87" i="74"/>
  <c r="BG79" i="74"/>
  <c r="BM77" i="74"/>
  <c r="BM90" i="74"/>
  <c r="BH76" i="74"/>
  <c r="BO81" i="74"/>
  <c r="BK94" i="74"/>
  <c r="BO87" i="74"/>
  <c r="BR100" i="74"/>
  <c r="BM80" i="74"/>
  <c r="BI101" i="74"/>
  <c r="BN83" i="74"/>
  <c r="BI80" i="74"/>
  <c r="BJ103" i="74"/>
  <c r="BT4" i="74"/>
  <c r="BH82" i="74"/>
  <c r="BN79" i="74"/>
  <c r="BL74" i="74"/>
  <c r="BJ87" i="74"/>
  <c r="BI70" i="74"/>
  <c r="BK62" i="74"/>
  <c r="BO58" i="74"/>
  <c r="BL64" i="74"/>
  <c r="BK75" i="74"/>
  <c r="BO68" i="74"/>
  <c r="BL69" i="74"/>
  <c r="BT67" i="74"/>
  <c r="BI63" i="74"/>
  <c r="BK57" i="74"/>
  <c r="BL48" i="74"/>
  <c r="BR81" i="74"/>
  <c r="BR67" i="74"/>
  <c r="BI62" i="74"/>
  <c r="BI52" i="74"/>
  <c r="BK81" i="74"/>
  <c r="BP69" i="74"/>
  <c r="BR62" i="74"/>
  <c r="BG57" i="74"/>
  <c r="BK71" i="74"/>
  <c r="BG60" i="74"/>
  <c r="BP57" i="74"/>
  <c r="BK11" i="74"/>
  <c r="BR47" i="74"/>
  <c r="BG35" i="74"/>
  <c r="BN53" i="74"/>
  <c r="BO8" i="74"/>
  <c r="BR31" i="74"/>
  <c r="BM71" i="74"/>
  <c r="BH46" i="74"/>
  <c r="BM10" i="74"/>
  <c r="BP53" i="74"/>
  <c r="BJ45" i="74"/>
  <c r="BL37" i="74"/>
  <c r="BJ8" i="74"/>
  <c r="BJ48" i="74"/>
  <c r="BL40" i="74"/>
  <c r="BJ39" i="74"/>
  <c r="BT12" i="74"/>
  <c r="BJ32" i="74"/>
  <c r="BL27" i="74"/>
  <c r="BG18" i="74"/>
  <c r="BG14" i="74"/>
  <c r="BM40" i="74"/>
  <c r="BI33" i="74"/>
  <c r="BQ9" i="74"/>
  <c r="BP47" i="74"/>
  <c r="BM8" i="74"/>
  <c r="BO33" i="74"/>
  <c r="BI27" i="74"/>
  <c r="BR19" i="74"/>
  <c r="BL14" i="74"/>
  <c r="BI20" i="74"/>
  <c r="BN22" i="74"/>
  <c r="BT17" i="74"/>
  <c r="BN10" i="74"/>
  <c r="BK21" i="74"/>
  <c r="BO10" i="74"/>
  <c r="BR20" i="74"/>
  <c r="BP38" i="74"/>
  <c r="BM21" i="74"/>
  <c r="BL22" i="74"/>
  <c r="BG142" i="74"/>
  <c r="BN144" i="74"/>
  <c r="BN136" i="74"/>
  <c r="BH136" i="74"/>
  <c r="BO129" i="74"/>
  <c r="BM135" i="74"/>
  <c r="BN128" i="74"/>
  <c r="BH135" i="74"/>
  <c r="BO125" i="74"/>
  <c r="BI114" i="74"/>
  <c r="BG134" i="74"/>
  <c r="BK126" i="74"/>
  <c r="BK128" i="74"/>
  <c r="BK121" i="74"/>
  <c r="BK125" i="74"/>
  <c r="BK83" i="74"/>
  <c r="BK72" i="74"/>
  <c r="BK87" i="74"/>
  <c r="BK4" i="74"/>
  <c r="BK86" i="74"/>
  <c r="BK84" i="74"/>
  <c r="BK53" i="74"/>
  <c r="BK51" i="74"/>
  <c r="BL118" i="74"/>
  <c r="BI115" i="74"/>
  <c r="BI127" i="74"/>
  <c r="BI131" i="74"/>
  <c r="BK119" i="74"/>
  <c r="BK118" i="74"/>
  <c r="BM127" i="74"/>
  <c r="BN118" i="74"/>
  <c r="BK107" i="74"/>
  <c r="BN96" i="74"/>
  <c r="BG103" i="74"/>
  <c r="BL96" i="74"/>
  <c r="BL108" i="74"/>
  <c r="BN100" i="74"/>
  <c r="BT115" i="74"/>
  <c r="BG108" i="74"/>
  <c r="BM99" i="74"/>
  <c r="BN104" i="74"/>
  <c r="BH107" i="74"/>
  <c r="BO97" i="74"/>
  <c r="BT87" i="74"/>
  <c r="BM76" i="74"/>
  <c r="BN4" i="74"/>
  <c r="BG82" i="74"/>
  <c r="BO78" i="74"/>
  <c r="BN75" i="74"/>
  <c r="BN87" i="74"/>
  <c r="BR93" i="74"/>
  <c r="BO76" i="74"/>
  <c r="BL91" i="74"/>
  <c r="BP86" i="74"/>
  <c r="BP76" i="74"/>
  <c r="BG94" i="74"/>
  <c r="BG85" i="74"/>
  <c r="BH80" i="74"/>
  <c r="BM79" i="74"/>
  <c r="BR103" i="74"/>
  <c r="BN84" i="74"/>
  <c r="BL81" i="74"/>
  <c r="BJ78" i="74"/>
  <c r="BR69" i="74"/>
  <c r="BL58" i="74"/>
  <c r="BR87" i="74"/>
  <c r="BL61" i="74"/>
  <c r="BJ57" i="74"/>
  <c r="BJ50" i="74"/>
  <c r="BR70" i="74"/>
  <c r="BK63" i="74"/>
  <c r="BK59" i="74"/>
  <c r="BI51" i="74"/>
  <c r="BH67" i="74"/>
  <c r="BI64" i="74"/>
  <c r="BL59" i="74"/>
  <c r="BK88" i="74"/>
  <c r="BP74" i="74"/>
  <c r="BH68" i="74"/>
  <c r="BI65" i="74"/>
  <c r="BT61" i="74"/>
  <c r="BJ56" i="74"/>
  <c r="BT48" i="74"/>
  <c r="BK76" i="74"/>
  <c r="BI68" i="74"/>
  <c r="BK60" i="74"/>
  <c r="BM48" i="74"/>
  <c r="BT69" i="74"/>
  <c r="BO57" i="74"/>
  <c r="BG70" i="74"/>
  <c r="BO60" i="74"/>
  <c r="BN40" i="74"/>
  <c r="BK7" i="74"/>
  <c r="BG32" i="74"/>
  <c r="BK46" i="74"/>
  <c r="BN12" i="74"/>
  <c r="BL53" i="74"/>
  <c r="BK35" i="74"/>
  <c r="BO31" i="74"/>
  <c r="BN55" i="74"/>
  <c r="BP46" i="74"/>
  <c r="BT5" i="74"/>
  <c r="BJ52" i="74"/>
  <c r="BO45" i="74"/>
  <c r="BR8" i="74"/>
  <c r="BK9" i="74"/>
  <c r="BR48" i="74"/>
  <c r="BR39" i="74"/>
  <c r="BM31" i="74"/>
  <c r="BT27" i="74"/>
  <c r="BO18" i="74"/>
  <c r="BO14" i="74"/>
  <c r="BT11" i="74"/>
  <c r="BT8" i="74"/>
  <c r="BO47" i="74"/>
  <c r="BN37" i="74"/>
  <c r="BK31" i="74"/>
  <c r="BM27" i="74"/>
  <c r="BI18" i="74"/>
  <c r="BK19" i="74"/>
  <c r="BM14" i="74"/>
  <c r="BJ21" i="74"/>
  <c r="BR26" i="74"/>
  <c r="BT24" i="74"/>
  <c r="BI19" i="74"/>
  <c r="BK20" i="74"/>
  <c r="BL20" i="74"/>
  <c r="BK25" i="74"/>
  <c r="BM18" i="74"/>
  <c r="BP142" i="74"/>
  <c r="BN142" i="74"/>
  <c r="BH146" i="74"/>
  <c r="BH138" i="74"/>
  <c r="BH131" i="74"/>
  <c r="BH130" i="74"/>
  <c r="BH128" i="74"/>
  <c r="BH125" i="74"/>
  <c r="BH119" i="74"/>
  <c r="BH113" i="74"/>
  <c r="BH124" i="74"/>
  <c r="BH118" i="74"/>
  <c r="BH117" i="74"/>
  <c r="BH129" i="74"/>
  <c r="BH120" i="74"/>
  <c r="BH96" i="74"/>
  <c r="BH75" i="74"/>
  <c r="BH28" i="74"/>
  <c r="BH10" i="74"/>
  <c r="BH40" i="74"/>
  <c r="BH37" i="74"/>
  <c r="BH33" i="74"/>
  <c r="BH11" i="74"/>
  <c r="BH7" i="74"/>
  <c r="BH8" i="74"/>
  <c r="BH32" i="74"/>
  <c r="BH25" i="74"/>
  <c r="BH19" i="74"/>
  <c r="BH18" i="74"/>
  <c r="BH17" i="74"/>
  <c r="BH16" i="74"/>
  <c r="BH15" i="74"/>
  <c r="BH14" i="74"/>
  <c r="BH13" i="74"/>
  <c r="BH42" i="74"/>
  <c r="BH29" i="74"/>
  <c r="BH26" i="74"/>
  <c r="BH31" i="74"/>
  <c r="BH34" i="74"/>
  <c r="BH30" i="74"/>
  <c r="BN139" i="74"/>
  <c r="BH144" i="74"/>
  <c r="BG143" i="74"/>
  <c r="BH151" i="74"/>
  <c r="BN149" i="74"/>
  <c r="BO135" i="74"/>
  <c r="BP132" i="74"/>
  <c r="BN131" i="74"/>
  <c r="BP133" i="74"/>
  <c r="BG135" i="74"/>
  <c r="BN127" i="74"/>
  <c r="BO118" i="74"/>
  <c r="BK130" i="74"/>
  <c r="BK134" i="74"/>
  <c r="BT117" i="74"/>
  <c r="BK127" i="74"/>
  <c r="BM117" i="74"/>
  <c r="BM114" i="74"/>
  <c r="BG124" i="74"/>
  <c r="BM116" i="74"/>
  <c r="BK117" i="74"/>
  <c r="BM106" i="74"/>
  <c r="BO99" i="74"/>
  <c r="BO107" i="74"/>
  <c r="BN101" i="74"/>
  <c r="BL94" i="74"/>
  <c r="BL110" i="74"/>
  <c r="BH103" i="74"/>
  <c r="BI119" i="74"/>
  <c r="BT108" i="74"/>
  <c r="BK112" i="74"/>
  <c r="BM105" i="74"/>
  <c r="BN108" i="74"/>
  <c r="BH105" i="74"/>
  <c r="BL97" i="74"/>
  <c r="BR107" i="74"/>
  <c r="BL99" i="74"/>
  <c r="BM96" i="74"/>
  <c r="BI84" i="74"/>
  <c r="BO79" i="74"/>
  <c r="BG76" i="74"/>
  <c r="BI81" i="74"/>
  <c r="BK91" i="74"/>
  <c r="BP87" i="74"/>
  <c r="BM74" i="74"/>
  <c r="BN85" i="74"/>
  <c r="BL75" i="74"/>
  <c r="BL93" i="74"/>
  <c r="BL79" i="74"/>
  <c r="BH94" i="74"/>
  <c r="BI83" i="74"/>
  <c r="BH79" i="74"/>
  <c r="BJ102" i="74"/>
  <c r="BI79" i="74"/>
  <c r="BI57" i="74"/>
  <c r="BK82" i="74"/>
  <c r="BQ70" i="74"/>
  <c r="BI60" i="74"/>
  <c r="BL62" i="74"/>
  <c r="BH58" i="74"/>
  <c r="BK50" i="74"/>
  <c r="BI71" i="74"/>
  <c r="BP67" i="74"/>
  <c r="BI58" i="74"/>
  <c r="BK85" i="74"/>
  <c r="BK73" i="74"/>
  <c r="BP68" i="74"/>
  <c r="BH62" i="74"/>
  <c r="BG59" i="74"/>
  <c r="BI54" i="74"/>
  <c r="BL47" i="74"/>
  <c r="BJ65" i="74"/>
  <c r="BQ62" i="74"/>
  <c r="BH59" i="74"/>
  <c r="BJ77" i="74"/>
  <c r="BJ68" i="74"/>
  <c r="BL60" i="74"/>
  <c r="BI56" i="74"/>
  <c r="BO70" i="74"/>
  <c r="BJ59" i="74"/>
  <c r="BG46" i="74"/>
  <c r="BM39" i="74"/>
  <c r="BK8" i="74"/>
  <c r="BL31" i="74"/>
  <c r="BN11" i="74"/>
  <c r="BI50" i="74"/>
  <c r="BO6" i="74"/>
  <c r="BG34" i="74"/>
  <c r="BG30" i="74"/>
  <c r="BK54" i="74"/>
  <c r="BO46" i="74"/>
  <c r="BT37" i="74"/>
  <c r="BJ10" i="74"/>
  <c r="BK47" i="74"/>
  <c r="BT40" i="74"/>
  <c r="BO38" i="74"/>
  <c r="BL26" i="74"/>
  <c r="BG17" i="74"/>
  <c r="BG13" i="74"/>
  <c r="BM6" i="74"/>
  <c r="BQ33" i="74"/>
  <c r="BG45" i="74"/>
  <c r="BM11" i="74"/>
  <c r="BG8" i="74"/>
  <c r="BJ9" i="74"/>
  <c r="BK26" i="74"/>
  <c r="BJ17" i="74"/>
  <c r="BR21" i="74"/>
  <c r="BL15" i="74"/>
  <c r="BN26" i="74"/>
  <c r="BL23" i="74"/>
  <c r="BJ18" i="74"/>
  <c r="BN29" i="74"/>
  <c r="BN15" i="74"/>
  <c r="BN150" i="74"/>
  <c r="BG140" i="74"/>
  <c r="BG132" i="74"/>
  <c r="BP136" i="74"/>
  <c r="BG133" i="74"/>
  <c r="BN133" i="74"/>
  <c r="BN130" i="74"/>
  <c r="BM138" i="74"/>
  <c r="BM132" i="74"/>
  <c r="BM53" i="74"/>
  <c r="BM51" i="74"/>
  <c r="BM57" i="74"/>
  <c r="BM56" i="74"/>
  <c r="BM60" i="74"/>
  <c r="BM64" i="74"/>
  <c r="BM54" i="74"/>
  <c r="BM63" i="74"/>
  <c r="BM58" i="74"/>
  <c r="BM55" i="74"/>
  <c r="BM52" i="74"/>
  <c r="BM67" i="74"/>
  <c r="BM65" i="74"/>
  <c r="BM61" i="74"/>
  <c r="BM68" i="74"/>
  <c r="BM62" i="74"/>
  <c r="BM72" i="74"/>
  <c r="BM69" i="74"/>
  <c r="BM59" i="74"/>
  <c r="BM50" i="74"/>
  <c r="BM49" i="74"/>
  <c r="BM29" i="74"/>
  <c r="BN117" i="74"/>
  <c r="BQ114" i="74"/>
  <c r="BK131" i="74"/>
  <c r="BM122" i="74"/>
  <c r="BL126" i="74"/>
  <c r="BL55" i="74"/>
  <c r="BL52" i="74"/>
  <c r="BL50" i="74"/>
  <c r="BL49" i="74"/>
  <c r="BL51" i="74"/>
  <c r="BI120" i="74"/>
  <c r="BT118" i="74"/>
  <c r="BQ115" i="74"/>
  <c r="BL125" i="74"/>
  <c r="BI137" i="74"/>
  <c r="BG123" i="74"/>
  <c r="BM115" i="74"/>
  <c r="BK98" i="74"/>
  <c r="BN106" i="74"/>
  <c r="BM93" i="74"/>
  <c r="BN109" i="74"/>
  <c r="BK101" i="74"/>
  <c r="BM94" i="74"/>
  <c r="BH100" i="74"/>
  <c r="BL111" i="74"/>
  <c r="BN97" i="74"/>
  <c r="BM104" i="74"/>
  <c r="BK97" i="74"/>
  <c r="BK108" i="74"/>
  <c r="BT96" i="74"/>
  <c r="BL106" i="74"/>
  <c r="BN98" i="74"/>
  <c r="BO91" i="74"/>
  <c r="BN82" i="74"/>
  <c r="BI91" i="74"/>
  <c r="BM88" i="74"/>
  <c r="BO82" i="74"/>
  <c r="BI87" i="74"/>
  <c r="BN86" i="74"/>
  <c r="BI100" i="74"/>
  <c r="BT91" i="74"/>
  <c r="BT75" i="74"/>
  <c r="BG2" i="74"/>
  <c r="BO85" i="74"/>
  <c r="BT79" i="74"/>
  <c r="BH2" i="74"/>
  <c r="BL82" i="74"/>
  <c r="BL78" i="74"/>
  <c r="BG80" i="74"/>
  <c r="BM78" i="74"/>
  <c r="BL71" i="74"/>
  <c r="BK67" i="74"/>
  <c r="BK78" i="74"/>
  <c r="BR57" i="74"/>
  <c r="BJ75" i="74"/>
  <c r="BL68" i="74"/>
  <c r="BG61" i="74"/>
  <c r="BP58" i="74"/>
  <c r="BL63" i="74"/>
  <c r="BK79" i="74"/>
  <c r="BQ65" i="74"/>
  <c r="BP62" i="74"/>
  <c r="BO59" i="74"/>
  <c r="BG53" i="74"/>
  <c r="BT47" i="74"/>
  <c r="BM75" i="74"/>
  <c r="BQ68" i="74"/>
  <c r="BP59" i="74"/>
  <c r="BI59" i="74"/>
  <c r="BN70" i="74"/>
  <c r="BR44" i="74"/>
  <c r="BG36" i="74"/>
  <c r="BN7" i="74"/>
  <c r="BI31" i="74"/>
  <c r="BI49" i="74"/>
  <c r="BK39" i="74"/>
  <c r="BM33" i="74"/>
  <c r="BO30" i="74"/>
  <c r="BI45" i="74"/>
  <c r="BJ40" i="74"/>
  <c r="BI48" i="74"/>
  <c r="BM5" i="74"/>
  <c r="BQ36" i="74"/>
  <c r="BR10" i="74"/>
  <c r="BJ46" i="74"/>
  <c r="BM37" i="74"/>
  <c r="BI35" i="74"/>
  <c r="BG31" i="74"/>
  <c r="BG25" i="74"/>
  <c r="BO17" i="74"/>
  <c r="BO13" i="74"/>
  <c r="BL7" i="74"/>
  <c r="BJ35" i="74"/>
  <c r="BN5" i="74"/>
  <c r="BT36" i="74"/>
  <c r="BO9" i="74"/>
  <c r="BL25" i="74"/>
  <c r="BR17" i="74"/>
  <c r="BG10" i="74"/>
  <c r="BN18" i="74"/>
  <c r="BM26" i="74"/>
  <c r="BI14" i="74"/>
  <c r="BN25" i="74"/>
  <c r="BT23" i="74"/>
  <c r="BR18" i="74"/>
  <c r="BM16" i="74"/>
  <c r="BO140" i="74"/>
  <c r="BH134" i="74"/>
  <c r="BP140" i="74"/>
  <c r="BM145" i="74"/>
  <c r="BL140" i="74"/>
  <c r="BN146" i="74"/>
  <c r="BO143" i="74"/>
  <c r="BN134" i="74"/>
  <c r="BM144" i="74"/>
  <c r="BT151" i="74"/>
  <c r="BM141" i="74"/>
  <c r="BI148" i="74"/>
  <c r="BK148" i="74"/>
  <c r="BR146" i="74"/>
  <c r="BN140" i="74"/>
  <c r="BI138" i="74"/>
  <c r="BM131" i="74"/>
  <c r="BJ136" i="74"/>
  <c r="BL127" i="74"/>
  <c r="BG138" i="74"/>
  <c r="BJ133" i="74"/>
  <c r="BL136" i="74"/>
  <c r="BM134" i="74"/>
  <c r="BN125" i="74"/>
  <c r="BK116" i="74"/>
  <c r="BR135" i="74"/>
  <c r="BG127" i="74"/>
  <c r="BJ118" i="74"/>
  <c r="BK113" i="74"/>
  <c r="BL121" i="74"/>
  <c r="BR117" i="74"/>
  <c r="BJ112" i="74"/>
  <c r="BT125" i="74"/>
  <c r="BT3" i="74"/>
  <c r="BT57" i="74"/>
  <c r="BT53" i="74"/>
  <c r="BT49" i="74"/>
  <c r="BM118" i="74"/>
  <c r="BI121" i="74"/>
  <c r="BM125" i="74"/>
  <c r="BG117" i="74"/>
  <c r="BG113" i="74"/>
  <c r="BI122" i="74"/>
  <c r="BI116" i="74"/>
  <c r="BI93" i="74"/>
  <c r="BI108" i="74"/>
  <c r="BI92" i="74"/>
  <c r="BI94" i="74"/>
  <c r="BI107" i="74"/>
  <c r="BI99" i="74"/>
  <c r="BI104" i="74"/>
  <c r="BI4" i="74"/>
  <c r="BI98" i="74"/>
  <c r="BI74" i="74"/>
  <c r="BI76" i="74"/>
  <c r="BI75" i="74"/>
  <c r="BI10" i="74"/>
  <c r="BI5" i="74"/>
  <c r="BI40" i="74"/>
  <c r="BI37" i="74"/>
  <c r="BI12" i="74"/>
  <c r="BI11" i="74"/>
  <c r="BI7" i="74"/>
  <c r="BI8" i="74"/>
  <c r="BI42" i="74"/>
  <c r="BI26" i="74"/>
  <c r="BL115" i="74"/>
  <c r="BJ122" i="74"/>
  <c r="BG106" i="74"/>
  <c r="BT100" i="74"/>
  <c r="BM92" i="74"/>
  <c r="BM100" i="74"/>
  <c r="BN93" i="74"/>
  <c r="BT99" i="74"/>
  <c r="BN110" i="74"/>
  <c r="BG105" i="74"/>
  <c r="BH108" i="74"/>
  <c r="BM107" i="74"/>
  <c r="BP103" i="74"/>
  <c r="BT93" i="74"/>
  <c r="BT106" i="74"/>
  <c r="BG96" i="74"/>
  <c r="BL90" i="74"/>
  <c r="BP79" i="74"/>
  <c r="BJ98" i="74"/>
  <c r="BM87" i="74"/>
  <c r="BN77" i="74"/>
  <c r="BJ94" i="74"/>
  <c r="BM86" i="74"/>
  <c r="BI77" i="74"/>
  <c r="BT89" i="74"/>
  <c r="BL83" i="74"/>
  <c r="BH3" i="74"/>
  <c r="BT82" i="74"/>
  <c r="BT78" i="74"/>
  <c r="BR101" i="74"/>
  <c r="BH78" i="74"/>
  <c r="BH70" i="74"/>
  <c r="BK65" i="74"/>
  <c r="BQ57" i="74"/>
  <c r="BG72" i="74"/>
  <c r="BK68" i="74"/>
  <c r="BQ60" i="74"/>
  <c r="BP72" i="74"/>
  <c r="BG67" i="74"/>
  <c r="BO61" i="74"/>
  <c r="BJ49" i="74"/>
  <c r="BQ71" i="74"/>
  <c r="BQ66" i="74"/>
  <c r="BG62" i="74"/>
  <c r="BQ58" i="74"/>
  <c r="BR76" i="74"/>
  <c r="BJ71" i="74"/>
  <c r="BI67" i="74"/>
  <c r="BJ58" i="74"/>
  <c r="BO53" i="74"/>
  <c r="BL46" i="74"/>
  <c r="BR65" i="74"/>
  <c r="BT62" i="74"/>
  <c r="BM47" i="74"/>
  <c r="BR68" i="74"/>
  <c r="BI69" i="74"/>
  <c r="BR59" i="74"/>
  <c r="BN57" i="74"/>
  <c r="BN42" i="74"/>
  <c r="BL35" i="74"/>
  <c r="BN59" i="74"/>
  <c r="BJ5" i="74"/>
  <c r="BN8" i="74"/>
  <c r="BN48" i="74"/>
  <c r="BJ37" i="74"/>
  <c r="BM9" i="74"/>
  <c r="BR49" i="74"/>
  <c r="BR40" i="74"/>
  <c r="BT32" i="74"/>
  <c r="BJ11" i="74"/>
  <c r="BO35" i="74"/>
  <c r="BK27" i="74"/>
  <c r="BL42" i="74"/>
  <c r="BL6" i="74"/>
  <c r="BT31" i="74"/>
  <c r="BO25" i="74"/>
  <c r="BG16" i="74"/>
  <c r="BN60" i="74"/>
  <c r="BK37" i="74"/>
  <c r="BR35" i="74"/>
  <c r="BM70" i="74"/>
  <c r="BK40" i="74"/>
  <c r="BG11" i="74"/>
  <c r="BR29" i="74"/>
  <c r="BT25" i="74"/>
  <c r="BI16" i="74"/>
  <c r="BJ27" i="74"/>
  <c r="BK17" i="74"/>
  <c r="BI25" i="74"/>
  <c r="BN20" i="74"/>
  <c r="BH35" i="74"/>
  <c r="BK24" i="74"/>
  <c r="BM17" i="74"/>
  <c r="BI17" i="74"/>
  <c r="BN19" i="74"/>
  <c r="BL16" i="74"/>
  <c r="BI23" i="74"/>
  <c r="BI150" i="74"/>
  <c r="BM139" i="74"/>
  <c r="BM150" i="74"/>
  <c r="BH139" i="74"/>
  <c r="BG145" i="74"/>
  <c r="BO138" i="74"/>
  <c r="BI147" i="74"/>
  <c r="BO141" i="74"/>
  <c r="BJ134" i="74"/>
  <c r="BG144" i="74"/>
  <c r="BO150" i="74"/>
  <c r="BG141" i="74"/>
  <c r="BP146" i="74"/>
  <c r="BP138" i="74"/>
  <c r="BP141" i="74"/>
  <c r="BP128" i="74"/>
  <c r="BP127" i="74"/>
  <c r="BP129" i="74"/>
  <c r="BP113" i="74"/>
  <c r="BP122" i="74"/>
  <c r="BP119" i="74"/>
  <c r="BP118" i="74"/>
  <c r="BP117" i="74"/>
  <c r="BP116" i="74"/>
  <c r="BP96" i="74"/>
  <c r="BP93" i="74"/>
  <c r="BP75" i="74"/>
  <c r="BP2" i="74"/>
  <c r="BP9" i="74"/>
  <c r="BP28" i="74"/>
  <c r="BP31" i="74"/>
  <c r="BP30" i="74"/>
  <c r="BP26" i="74"/>
  <c r="BP25" i="74"/>
  <c r="BP19" i="74"/>
  <c r="BP18" i="74"/>
  <c r="BP17" i="74"/>
  <c r="BP16" i="74"/>
  <c r="BP15" i="74"/>
  <c r="BP14" i="74"/>
  <c r="BP13" i="74"/>
  <c r="BP40" i="74"/>
  <c r="BP37" i="74"/>
  <c r="BP36" i="74"/>
  <c r="BP12" i="74"/>
  <c r="BP11" i="74"/>
  <c r="BP7" i="74"/>
  <c r="BP6" i="74"/>
  <c r="BP8" i="74"/>
  <c r="BP33" i="74"/>
  <c r="BP10" i="74"/>
  <c r="BK150" i="74"/>
  <c r="BO145" i="74"/>
  <c r="BL139" i="74"/>
  <c r="BI139" i="74"/>
  <c r="BO132" i="74"/>
  <c r="BP135" i="74"/>
  <c r="BG131" i="74"/>
  <c r="BJ144" i="74"/>
  <c r="BR132" i="74"/>
  <c r="BK135" i="74"/>
  <c r="BT127" i="74"/>
  <c r="BL135" i="74"/>
  <c r="BO131" i="74"/>
  <c r="BP139" i="74"/>
  <c r="BK136" i="74"/>
  <c r="BT122" i="74"/>
  <c r="BL114" i="74"/>
  <c r="BR127" i="74"/>
  <c r="BR118" i="74"/>
  <c r="BM120" i="74"/>
  <c r="BO116" i="74"/>
  <c r="BQ120" i="74"/>
  <c r="BI111" i="74"/>
  <c r="BJ115" i="74"/>
  <c r="BI125" i="74"/>
  <c r="BG125" i="74"/>
  <c r="BI117" i="74"/>
  <c r="BO134" i="74"/>
  <c r="BR122" i="74"/>
  <c r="BK114" i="74"/>
  <c r="BL104" i="74"/>
  <c r="BJ97" i="74"/>
  <c r="BJ80" i="74"/>
  <c r="BJ83" i="74"/>
  <c r="BJ82" i="74"/>
  <c r="BJ72" i="74"/>
  <c r="BJ91" i="74"/>
  <c r="BJ74" i="74"/>
  <c r="BJ4" i="74"/>
  <c r="BJ86" i="74"/>
  <c r="BJ84" i="74"/>
  <c r="BJ81" i="74"/>
  <c r="BJ76" i="74"/>
  <c r="BJ26" i="74"/>
  <c r="BM109" i="74"/>
  <c r="BH106" i="74"/>
  <c r="BP99" i="74"/>
  <c r="BH109" i="74"/>
  <c r="BJ93" i="74"/>
  <c r="BP105" i="74"/>
  <c r="BM97" i="74"/>
  <c r="BT104" i="74"/>
  <c r="BH97" i="74"/>
  <c r="BR108" i="74"/>
  <c r="BO103" i="74"/>
  <c r="BK90" i="74"/>
  <c r="BK111" i="74"/>
  <c r="BK104" i="74"/>
  <c r="BK93" i="74"/>
  <c r="BI82" i="74"/>
  <c r="BN78" i="74"/>
  <c r="BJ96" i="74"/>
  <c r="BP91" i="74"/>
  <c r="BH87" i="74"/>
  <c r="BP82" i="74"/>
  <c r="BL92" i="74"/>
  <c r="BH86" i="74"/>
  <c r="BO75" i="74"/>
  <c r="BI88" i="74"/>
  <c r="BI86" i="74"/>
  <c r="BH95" i="74"/>
  <c r="BG86" i="74"/>
  <c r="BP81" i="74"/>
  <c r="BJ92" i="74"/>
  <c r="BL84" i="74"/>
  <c r="BG75" i="74"/>
  <c r="BJ107" i="74"/>
  <c r="BH93" i="74"/>
  <c r="BO80" i="74"/>
  <c r="BL77" i="74"/>
  <c r="BP70" i="74"/>
  <c r="BK61" i="74"/>
  <c r="BO72" i="74"/>
  <c r="BL67" i="74"/>
  <c r="BK55" i="74"/>
  <c r="BH71" i="74"/>
  <c r="BO67" i="74"/>
  <c r="BJ60" i="74"/>
  <c r="BI55" i="74"/>
  <c r="BJ88" i="74"/>
  <c r="BO62" i="74"/>
  <c r="BT65" i="74"/>
  <c r="BI61" i="74"/>
  <c r="BJ53" i="74"/>
  <c r="BK70" i="74"/>
  <c r="BT68" i="74"/>
  <c r="BJ61" i="74"/>
  <c r="BL57" i="74"/>
  <c r="BG73" i="74"/>
  <c r="BQ59" i="74"/>
  <c r="BK80" i="74"/>
  <c r="BK49" i="74"/>
  <c r="BO40" i="74"/>
  <c r="BQ31" i="74"/>
  <c r="BN46" i="74"/>
  <c r="BO12" i="74"/>
  <c r="BG33" i="74"/>
  <c r="BH48" i="74"/>
  <c r="BJ42" i="74"/>
  <c r="BJ12" i="74"/>
  <c r="BT9" i="74"/>
  <c r="BN69" i="74"/>
  <c r="BR11" i="74"/>
  <c r="BK33" i="74"/>
  <c r="BG37" i="74"/>
  <c r="BQ35" i="74"/>
  <c r="BO21" i="74"/>
  <c r="BO16" i="74"/>
  <c r="BN47" i="74"/>
  <c r="BM12" i="74"/>
  <c r="BT7" i="74"/>
  <c r="BJ51" i="74"/>
  <c r="BL39" i="74"/>
  <c r="BM7" i="74"/>
  <c r="BO36" i="74"/>
  <c r="BI39" i="74"/>
  <c r="BN23" i="74"/>
  <c r="BJ15" i="74"/>
  <c r="BN27" i="74"/>
  <c r="BJ24" i="74"/>
  <c r="BL19" i="74"/>
  <c r="BP35" i="74"/>
  <c r="BK23" i="74"/>
  <c r="BR22" i="74"/>
  <c r="BJ16" i="74"/>
  <c r="BM23" i="74"/>
  <c r="BK18" i="74"/>
  <c r="BJ25" i="74"/>
  <c r="BT16" i="74"/>
  <c r="BM22" i="74"/>
  <c r="BK14" i="74"/>
  <c r="BN60" i="73"/>
  <c r="BO62" i="73"/>
  <c r="BO33" i="73"/>
  <c r="BO23" i="73"/>
  <c r="BO65" i="73"/>
  <c r="BO3" i="73"/>
  <c r="BO24" i="73"/>
  <c r="BO17" i="73"/>
  <c r="BO67" i="73"/>
  <c r="BO69" i="73"/>
  <c r="BO74" i="73"/>
  <c r="BO68" i="73"/>
  <c r="BO81" i="73"/>
  <c r="BL10" i="73"/>
  <c r="BR64" i="73"/>
  <c r="BN59" i="73"/>
  <c r="BN10" i="73"/>
  <c r="BS33" i="73"/>
  <c r="BN21" i="73"/>
  <c r="BV33" i="73"/>
  <c r="BL61" i="73"/>
  <c r="BR24" i="73"/>
  <c r="BV17" i="73"/>
  <c r="BX71" i="73"/>
  <c r="BQ3" i="73"/>
  <c r="BQ4" i="73"/>
  <c r="BQ52" i="73"/>
  <c r="BQ13" i="73"/>
  <c r="BQ27" i="73"/>
  <c r="BL28" i="73"/>
  <c r="BV34" i="73"/>
  <c r="BN18" i="73"/>
  <c r="BY15" i="73"/>
  <c r="BO21" i="73"/>
  <c r="BN73" i="73"/>
  <c r="BX21" i="73"/>
  <c r="BP28" i="73"/>
  <c r="BW75" i="73"/>
  <c r="BL79" i="73"/>
  <c r="BR12" i="73"/>
  <c r="BN15" i="73"/>
  <c r="BL24" i="73"/>
  <c r="BP24" i="73"/>
  <c r="BX66" i="73"/>
  <c r="BK61" i="73"/>
  <c r="BK66" i="73"/>
  <c r="BK42" i="73"/>
  <c r="BO28" i="73"/>
  <c r="BL74" i="73"/>
  <c r="BM79" i="73"/>
  <c r="BS41" i="73"/>
  <c r="BL38" i="73"/>
  <c r="BX76" i="73"/>
  <c r="BY80" i="73"/>
  <c r="BQ82" i="73"/>
  <c r="BR82" i="73"/>
  <c r="BK20" i="73"/>
  <c r="AV2" i="63" s="1"/>
  <c r="BM42" i="73"/>
  <c r="BK81" i="73"/>
  <c r="BN74" i="73"/>
  <c r="BY49" i="73"/>
  <c r="BQ20" i="73"/>
  <c r="BT81" i="73"/>
  <c r="BY50" i="73"/>
  <c r="BX50" i="73"/>
  <c r="BO91" i="73"/>
  <c r="BO90" i="73"/>
  <c r="BT14" i="73"/>
  <c r="BT86" i="73"/>
  <c r="BW14" i="73"/>
  <c r="BS82" i="73"/>
  <c r="BN86" i="73"/>
  <c r="BX39" i="73"/>
  <c r="BO5" i="73"/>
  <c r="BL88" i="73"/>
  <c r="BL86" i="73"/>
  <c r="BO93" i="73"/>
  <c r="BY40" i="73"/>
  <c r="BK40" i="73"/>
  <c r="BN29" i="73"/>
  <c r="BY93" i="73"/>
  <c r="BR32" i="73"/>
  <c r="BV46" i="73"/>
  <c r="BV43" i="73"/>
  <c r="BW93" i="73"/>
  <c r="BY51" i="73"/>
  <c r="BO36" i="73"/>
  <c r="BT32" i="73"/>
  <c r="BP45" i="73"/>
  <c r="BP7" i="73"/>
  <c r="BY47" i="73"/>
  <c r="BQ45" i="73"/>
  <c r="BL27" i="73"/>
  <c r="BS45" i="73"/>
  <c r="BR11" i="73"/>
  <c r="BK27" i="73"/>
  <c r="BS99" i="73"/>
  <c r="BM8" i="73"/>
  <c r="BO2" i="73"/>
  <c r="BM46" i="73"/>
  <c r="BM13" i="73"/>
  <c r="BW19" i="73"/>
  <c r="BM32" i="73"/>
  <c r="BO7" i="73"/>
  <c r="BQ7" i="73"/>
  <c r="BW53" i="73"/>
  <c r="BL56" i="73"/>
  <c r="BY54" i="73"/>
  <c r="BY12" i="73"/>
  <c r="BO6" i="73"/>
  <c r="BN56" i="73"/>
  <c r="BV12" i="73"/>
  <c r="BX61" i="73"/>
  <c r="BX53" i="73"/>
  <c r="BW62" i="73"/>
  <c r="BW33" i="73"/>
  <c r="BW23" i="73"/>
  <c r="BW24" i="73"/>
  <c r="BW68" i="73"/>
  <c r="BW69" i="73"/>
  <c r="BW3" i="73"/>
  <c r="BW76" i="73"/>
  <c r="BW81" i="73"/>
  <c r="BV10" i="73"/>
  <c r="BP63" i="73"/>
  <c r="BS67" i="73"/>
  <c r="BO37" i="73"/>
  <c r="BN3" i="73"/>
  <c r="BY66" i="73"/>
  <c r="BQ17" i="73"/>
  <c r="BQ67" i="73"/>
  <c r="BV37" i="73"/>
  <c r="BV51" i="73"/>
  <c r="BY61" i="73"/>
  <c r="BT66" i="73"/>
  <c r="BQ33" i="73"/>
  <c r="BN68" i="73"/>
  <c r="BL21" i="73"/>
  <c r="BT72" i="73"/>
  <c r="BL15" i="73"/>
  <c r="BS15" i="73"/>
  <c r="BP75" i="73"/>
  <c r="BV18" i="73"/>
  <c r="BY70" i="73"/>
  <c r="BW21" i="73"/>
  <c r="BN75" i="73"/>
  <c r="BT15" i="73"/>
  <c r="BP18" i="73"/>
  <c r="BV15" i="73"/>
  <c r="BV22" i="73"/>
  <c r="BS72" i="73"/>
  <c r="BP16" i="73"/>
  <c r="BX17" i="73"/>
  <c r="BQ28" i="73"/>
  <c r="BM49" i="73"/>
  <c r="BL77" i="73"/>
  <c r="BP42" i="73"/>
  <c r="BX41" i="73"/>
  <c r="BY20" i="73"/>
  <c r="BY74" i="73"/>
  <c r="BO42" i="73"/>
  <c r="BX78" i="73"/>
  <c r="BN80" i="73"/>
  <c r="BM18" i="73"/>
  <c r="BP88" i="73"/>
  <c r="BP39" i="73"/>
  <c r="BW52" i="73"/>
  <c r="BL87" i="73"/>
  <c r="BK4" i="73"/>
  <c r="BL52" i="73"/>
  <c r="BL31" i="73"/>
  <c r="BO88" i="73"/>
  <c r="BR50" i="73"/>
  <c r="BO39" i="73"/>
  <c r="BM78" i="73"/>
  <c r="BP90" i="73"/>
  <c r="BS88" i="73"/>
  <c r="BW29" i="73"/>
  <c r="BN93" i="73"/>
  <c r="BW92" i="73"/>
  <c r="BV29" i="73"/>
  <c r="BS13" i="73"/>
  <c r="BR99" i="73"/>
  <c r="BN11" i="73"/>
  <c r="BR13" i="73"/>
  <c r="BT51" i="73"/>
  <c r="BX36" i="73"/>
  <c r="BX45" i="73"/>
  <c r="BT19" i="73"/>
  <c r="BP30" i="73"/>
  <c r="BX7" i="73"/>
  <c r="BN48" i="73"/>
  <c r="BW26" i="73"/>
  <c r="BQ30" i="73"/>
  <c r="BQ26" i="73"/>
  <c r="BS27" i="73"/>
  <c r="BO8" i="73"/>
  <c r="BO11" i="73"/>
  <c r="BL36" i="73"/>
  <c r="BQ32" i="73"/>
  <c r="BV27" i="73"/>
  <c r="BS46" i="73"/>
  <c r="BR30" i="73"/>
  <c r="BN36" i="73"/>
  <c r="BK19" i="73"/>
  <c r="BN100" i="73"/>
  <c r="BS57" i="73"/>
  <c r="BO63" i="73"/>
  <c r="BL54" i="73"/>
  <c r="BM65" i="73"/>
  <c r="BM28" i="73"/>
  <c r="BM71" i="73"/>
  <c r="BM72" i="73"/>
  <c r="BM34" i="73"/>
  <c r="BM75" i="73"/>
  <c r="BM15" i="73"/>
  <c r="BM77" i="73"/>
  <c r="BM84" i="73"/>
  <c r="BM86" i="73"/>
  <c r="BM93" i="73"/>
  <c r="BM94" i="73"/>
  <c r="BM90" i="73"/>
  <c r="BM47" i="73"/>
  <c r="BM88" i="73"/>
  <c r="BM51" i="73"/>
  <c r="BM5" i="73"/>
  <c r="BM95" i="73"/>
  <c r="BM29" i="73"/>
  <c r="BM96" i="73"/>
  <c r="BR60" i="73"/>
  <c r="BO12" i="73"/>
  <c r="BS56" i="73"/>
  <c r="BS53" i="73"/>
  <c r="BN33" i="73"/>
  <c r="BN69" i="73"/>
  <c r="BR23" i="73"/>
  <c r="BS64" i="73"/>
  <c r="BM23" i="73"/>
  <c r="BV3" i="73"/>
  <c r="BT70" i="73"/>
  <c r="BN72" i="73"/>
  <c r="BY3" i="73"/>
  <c r="BY28" i="73"/>
  <c r="BY71" i="73"/>
  <c r="BY76" i="73"/>
  <c r="BY78" i="73"/>
  <c r="BY73" i="73"/>
  <c r="BY72" i="73"/>
  <c r="BY34" i="73"/>
  <c r="BY85" i="73"/>
  <c r="BY25" i="73"/>
  <c r="BY92" i="73"/>
  <c r="BY29" i="73"/>
  <c r="BY39" i="73"/>
  <c r="BY4" i="73"/>
  <c r="BY14" i="73"/>
  <c r="BY94" i="73"/>
  <c r="BY13" i="73"/>
  <c r="BT76" i="73"/>
  <c r="BR41" i="73"/>
  <c r="BY21" i="73"/>
  <c r="BL71" i="73"/>
  <c r="BO77" i="73"/>
  <c r="BO73" i="73"/>
  <c r="BL41" i="73"/>
  <c r="BX15" i="73"/>
  <c r="BP65" i="73"/>
  <c r="BX37" i="73"/>
  <c r="BS61" i="73"/>
  <c r="BS3" i="73"/>
  <c r="BS24" i="73"/>
  <c r="BS17" i="73"/>
  <c r="BS42" i="73"/>
  <c r="BW28" i="73"/>
  <c r="BL18" i="73"/>
  <c r="BT38" i="73"/>
  <c r="BW41" i="73"/>
  <c r="BS79" i="73"/>
  <c r="BO80" i="73"/>
  <c r="BM50" i="73"/>
  <c r="BM31" i="73"/>
  <c r="BQ41" i="73"/>
  <c r="BN42" i="73"/>
  <c r="BL89" i="73"/>
  <c r="BY42" i="73"/>
  <c r="BN47" i="73"/>
  <c r="BN88" i="73"/>
  <c r="BT31" i="73"/>
  <c r="BX88" i="73"/>
  <c r="BP85" i="73"/>
  <c r="BN81" i="73"/>
  <c r="BO4" i="73"/>
  <c r="BL91" i="73"/>
  <c r="BO29" i="73"/>
  <c r="BO95" i="73"/>
  <c r="BN45" i="73"/>
  <c r="BV11" i="73"/>
  <c r="BS51" i="73"/>
  <c r="BK13" i="73"/>
  <c r="BW5" i="73"/>
  <c r="BP46" i="73"/>
  <c r="BX30" i="73"/>
  <c r="BL100" i="73"/>
  <c r="BN92" i="73"/>
  <c r="BR8" i="73"/>
  <c r="BW35" i="73"/>
  <c r="BN32" i="73"/>
  <c r="BY26" i="73"/>
  <c r="BK44" i="73"/>
  <c r="BN27" i="73"/>
  <c r="BS97" i="73"/>
  <c r="BM2" i="73"/>
  <c r="BS36" i="73"/>
  <c r="BQ8" i="73"/>
  <c r="BO44" i="73"/>
  <c r="BY32" i="73"/>
  <c r="BQ11" i="73"/>
  <c r="BK30" i="73"/>
  <c r="BV36" i="73"/>
  <c r="BM48" i="73"/>
  <c r="BW2" i="73"/>
  <c r="BS100" i="73"/>
  <c r="BL64" i="73"/>
  <c r="BL23" i="73"/>
  <c r="BL3" i="73"/>
  <c r="BL17" i="73"/>
  <c r="BL63" i="73"/>
  <c r="BL69" i="73"/>
  <c r="BL67" i="73"/>
  <c r="BL68" i="73"/>
  <c r="BL75" i="73"/>
  <c r="BL70" i="73"/>
  <c r="BL73" i="73"/>
  <c r="BL42" i="73"/>
  <c r="BL51" i="73"/>
  <c r="BL97" i="73"/>
  <c r="BL45" i="73"/>
  <c r="BL8" i="73"/>
  <c r="BL46" i="73"/>
  <c r="BL30" i="73"/>
  <c r="BL7" i="73"/>
  <c r="BL43" i="73"/>
  <c r="BL94" i="73"/>
  <c r="BL29" i="73"/>
  <c r="BL92" i="73"/>
  <c r="BL93" i="73"/>
  <c r="BL95" i="73"/>
  <c r="BL48" i="73"/>
  <c r="BN23" i="73"/>
  <c r="BS23" i="73"/>
  <c r="BO70" i="73"/>
  <c r="BM74" i="73"/>
  <c r="BN49" i="73"/>
  <c r="BO34" i="73"/>
  <c r="BN77" i="73"/>
  <c r="BT41" i="73"/>
  <c r="BL16" i="73"/>
  <c r="BM70" i="73"/>
  <c r="BX24" i="73"/>
  <c r="BY75" i="73"/>
  <c r="BO18" i="73"/>
  <c r="BP80" i="73"/>
  <c r="BO38" i="73"/>
  <c r="BX42" i="73"/>
  <c r="BQ49" i="73"/>
  <c r="BO78" i="73"/>
  <c r="BP38" i="73"/>
  <c r="BO76" i="73"/>
  <c r="BL20" i="73"/>
  <c r="BK38" i="73"/>
  <c r="BR49" i="73"/>
  <c r="BN90" i="73"/>
  <c r="BW31" i="73"/>
  <c r="BV47" i="73"/>
  <c r="BS4" i="73"/>
  <c r="BN31" i="73"/>
  <c r="BM89" i="73"/>
  <c r="BO86" i="73"/>
  <c r="BN5" i="73"/>
  <c r="BW39" i="73"/>
  <c r="BO31" i="73"/>
  <c r="BP31" i="73"/>
  <c r="BO94" i="73"/>
  <c r="BN94" i="73"/>
  <c r="BX96" i="73"/>
  <c r="BV45" i="73"/>
  <c r="BN30" i="73"/>
  <c r="BV5" i="73"/>
  <c r="BT13" i="73"/>
  <c r="BM91" i="73"/>
  <c r="BP48" i="73"/>
  <c r="BX98" i="73"/>
  <c r="BL26" i="73"/>
  <c r="BL2" i="73"/>
  <c r="BT100" i="73"/>
  <c r="BS7" i="73"/>
  <c r="BW48" i="73"/>
  <c r="BV32" i="73"/>
  <c r="BS30" i="73"/>
  <c r="BM36" i="73"/>
  <c r="BW7" i="73"/>
  <c r="BW30" i="73"/>
  <c r="BT36" i="73"/>
  <c r="BW99" i="73"/>
  <c r="BY30" i="73"/>
  <c r="BY97" i="73"/>
  <c r="BO100" i="73"/>
  <c r="BO48" i="73"/>
  <c r="BS98" i="73"/>
  <c r="BW44" i="73"/>
  <c r="BM43" i="73"/>
  <c r="BM10" i="73"/>
  <c r="BW12" i="73"/>
  <c r="BT59" i="73"/>
  <c r="BM61" i="73"/>
  <c r="BO53" i="73"/>
  <c r="BN61" i="73"/>
  <c r="BL65" i="73"/>
  <c r="BY10" i="73"/>
  <c r="BO59" i="73"/>
  <c r="BP53" i="73"/>
  <c r="BT57" i="73"/>
  <c r="BP12" i="73"/>
  <c r="BP81" i="73"/>
  <c r="BP40" i="73"/>
  <c r="BP51" i="73"/>
  <c r="BP32" i="73"/>
  <c r="BP99" i="73"/>
  <c r="BP26" i="73"/>
  <c r="BP19" i="73"/>
  <c r="BP2" i="73"/>
  <c r="BP100" i="73"/>
  <c r="BP101" i="73"/>
  <c r="BP94" i="73"/>
  <c r="BP25" i="73"/>
  <c r="BP29" i="73"/>
  <c r="BP13" i="73"/>
  <c r="BY6" i="73"/>
  <c r="BW61" i="73"/>
  <c r="BP23" i="73"/>
  <c r="BN17" i="73"/>
  <c r="BY23" i="73"/>
  <c r="BW16" i="73"/>
  <c r="BO15" i="73"/>
  <c r="BY16" i="73"/>
  <c r="BN65" i="73"/>
  <c r="BO16" i="73"/>
  <c r="BN24" i="73"/>
  <c r="BO71" i="73"/>
  <c r="BX75" i="73"/>
  <c r="BT34" i="73"/>
  <c r="BK17" i="73"/>
  <c r="BO72" i="73"/>
  <c r="BK78" i="73"/>
  <c r="BV49" i="73"/>
  <c r="BY37" i="73"/>
  <c r="BP70" i="73"/>
  <c r="BW73" i="73"/>
  <c r="BP77" i="73"/>
  <c r="BP49" i="73"/>
  <c r="BT16" i="73"/>
  <c r="BL72" i="73"/>
  <c r="BN28" i="73"/>
  <c r="BL34" i="73"/>
  <c r="BP21" i="73"/>
  <c r="BX3" i="73"/>
  <c r="BT61" i="73"/>
  <c r="BX28" i="73"/>
  <c r="BY77" i="73"/>
  <c r="BN41" i="73"/>
  <c r="BL49" i="73"/>
  <c r="BK80" i="73"/>
  <c r="BY41" i="73"/>
  <c r="BM20" i="73"/>
  <c r="BK84" i="73"/>
  <c r="BM81" i="73"/>
  <c r="BV42" i="73"/>
  <c r="BL39" i="73"/>
  <c r="BQ84" i="73"/>
  <c r="BR4" i="73"/>
  <c r="BP91" i="73"/>
  <c r="BO47" i="73"/>
  <c r="BN4" i="73"/>
  <c r="BL50" i="73"/>
  <c r="BP4" i="73"/>
  <c r="BN89" i="73"/>
  <c r="BS50" i="73"/>
  <c r="BV50" i="73"/>
  <c r="BW4" i="73"/>
  <c r="BX31" i="73"/>
  <c r="BX4" i="73"/>
  <c r="BX52" i="73"/>
  <c r="BW51" i="73"/>
  <c r="BT27" i="73"/>
  <c r="BR26" i="73"/>
  <c r="BV30" i="73"/>
  <c r="BY91" i="73"/>
  <c r="BN95" i="73"/>
  <c r="BM92" i="73"/>
  <c r="BT26" i="73"/>
  <c r="BT2" i="73"/>
  <c r="BL35" i="73"/>
  <c r="BN13" i="73"/>
  <c r="BS43" i="73"/>
  <c r="BY48" i="73"/>
  <c r="BS32" i="73"/>
  <c r="BY35" i="73"/>
  <c r="BX48" i="73"/>
  <c r="BY98" i="73"/>
  <c r="BQ100" i="73"/>
  <c r="BW32" i="73"/>
  <c r="BM35" i="73"/>
  <c r="BP36" i="73"/>
  <c r="BY45" i="73"/>
  <c r="BO35" i="73"/>
  <c r="BQ99" i="73"/>
  <c r="BO13" i="73"/>
  <c r="BY19" i="73"/>
  <c r="BM99" i="73"/>
  <c r="BO30" i="73"/>
  <c r="BQ43" i="73"/>
  <c r="BO55" i="73"/>
  <c r="BN62" i="73"/>
  <c r="BN54" i="73"/>
  <c r="BM60" i="73"/>
  <c r="BL60" i="73"/>
  <c r="BT64" i="73"/>
  <c r="BT65" i="73"/>
  <c r="BT63" i="73"/>
  <c r="BT33" i="73"/>
  <c r="BT17" i="73"/>
  <c r="BT69" i="73"/>
  <c r="BT68" i="73"/>
  <c r="BT23" i="73"/>
  <c r="BT22" i="73"/>
  <c r="BT67" i="73"/>
  <c r="BT3" i="73"/>
  <c r="BT21" i="73"/>
  <c r="BT73" i="73"/>
  <c r="BT24" i="73"/>
  <c r="BT78" i="73"/>
  <c r="BT42" i="73"/>
  <c r="BT82" i="73"/>
  <c r="BT25" i="73"/>
  <c r="BT5" i="73"/>
  <c r="BT92" i="73"/>
  <c r="BT93" i="73"/>
  <c r="BT97" i="73"/>
  <c r="BT98" i="73"/>
  <c r="BT45" i="73"/>
  <c r="BT8" i="73"/>
  <c r="BT46" i="73"/>
  <c r="BT11" i="73"/>
  <c r="BT30" i="73"/>
  <c r="BT7" i="73"/>
  <c r="BT43" i="73"/>
  <c r="BT40" i="73"/>
  <c r="BT29" i="73"/>
  <c r="BO57" i="73"/>
  <c r="BR62" i="73"/>
  <c r="BN16" i="73"/>
  <c r="BM62" i="73"/>
  <c r="BN12" i="73"/>
  <c r="BM21" i="73"/>
  <c r="BR67" i="73"/>
  <c r="BW37" i="73"/>
  <c r="BN67" i="73"/>
  <c r="BX69" i="73"/>
  <c r="BN20" i="73"/>
  <c r="BN38" i="73"/>
  <c r="BW34" i="73"/>
  <c r="BM67" i="73"/>
  <c r="BX49" i="73"/>
  <c r="BP68" i="73"/>
  <c r="BX73" i="73"/>
  <c r="BV28" i="73"/>
  <c r="BP37" i="73"/>
  <c r="BM69" i="73"/>
  <c r="BN71" i="73"/>
  <c r="BX80" i="73"/>
  <c r="BW74" i="73"/>
  <c r="BV38" i="73"/>
  <c r="BS49" i="73"/>
  <c r="BW78" i="73"/>
  <c r="BX38" i="73"/>
  <c r="BM41" i="73"/>
  <c r="BS84" i="73"/>
  <c r="BT20" i="73"/>
  <c r="BY81" i="73"/>
  <c r="BM38" i="73"/>
  <c r="BY31" i="73"/>
  <c r="BV52" i="73"/>
  <c r="BP86" i="73"/>
  <c r="BL4" i="73"/>
  <c r="BN50" i="73"/>
  <c r="BT50" i="73"/>
  <c r="BS52" i="73"/>
  <c r="BL90" i="73"/>
  <c r="BT84" i="73"/>
  <c r="BL47" i="73"/>
  <c r="BM85" i="73"/>
  <c r="BW84" i="73"/>
  <c r="BP14" i="73"/>
  <c r="BM39" i="73"/>
  <c r="BY52" i="73"/>
  <c r="BN51" i="73"/>
  <c r="BP96" i="73"/>
  <c r="BN8" i="73"/>
  <c r="BN7" i="73"/>
  <c r="BV25" i="73"/>
  <c r="BP95" i="73"/>
  <c r="BL13" i="73"/>
  <c r="BP97" i="73"/>
  <c r="BL99" i="73"/>
  <c r="BT35" i="73"/>
  <c r="BX43" i="73"/>
  <c r="BO97" i="73"/>
  <c r="BW13" i="73"/>
  <c r="BN96" i="73"/>
  <c r="BW100" i="73"/>
  <c r="BN99" i="73"/>
  <c r="BY100" i="73"/>
  <c r="BY7" i="73"/>
  <c r="BO26" i="73"/>
  <c r="BM100" i="73"/>
  <c r="BV2" i="73"/>
  <c r="BQ98" i="73"/>
  <c r="BT96" i="73"/>
  <c r="BO45" i="73"/>
  <c r="BR56" i="73"/>
  <c r="BR17" i="73"/>
  <c r="BR52" i="73"/>
  <c r="BR5" i="73"/>
  <c r="BL62" i="73"/>
  <c r="BL53" i="73"/>
  <c r="BT10" i="73"/>
  <c r="BN63" i="73"/>
  <c r="BW57" i="73"/>
  <c r="BN55" i="73"/>
  <c r="BS62" i="73"/>
  <c r="BT60" i="73"/>
  <c r="BM12" i="73"/>
  <c r="BO10" i="73"/>
  <c r="BX12" i="73"/>
  <c r="BX74" i="73"/>
  <c r="BX81" i="73"/>
  <c r="BX40" i="73"/>
  <c r="BX51" i="73"/>
  <c r="BX5" i="73"/>
  <c r="BX92" i="73"/>
  <c r="BX29" i="73"/>
  <c r="BX32" i="73"/>
  <c r="BX99" i="73"/>
  <c r="BX26" i="73"/>
  <c r="BX19" i="73"/>
  <c r="BX2" i="73"/>
  <c r="BX44" i="73"/>
  <c r="BX35" i="73"/>
  <c r="BX100" i="73"/>
  <c r="BX27" i="73"/>
  <c r="BX25" i="73"/>
  <c r="BY56" i="73"/>
  <c r="BY63" i="73"/>
  <c r="BV23" i="73"/>
  <c r="BW65" i="73"/>
  <c r="BL37" i="73"/>
  <c r="BQ24" i="73"/>
  <c r="BX65" i="73"/>
  <c r="BS12" i="73"/>
  <c r="BP33" i="73"/>
  <c r="BM24" i="73"/>
  <c r="BV24" i="73"/>
  <c r="BW71" i="73"/>
  <c r="BY17" i="73"/>
  <c r="BM68" i="73"/>
  <c r="BR70" i="73"/>
  <c r="BW72" i="73"/>
  <c r="BV20" i="73"/>
  <c r="BQ64" i="73"/>
  <c r="BM17" i="73"/>
  <c r="BX70" i="73"/>
  <c r="BO75" i="73"/>
  <c r="BP20" i="73"/>
  <c r="BL80" i="73"/>
  <c r="BK76" i="73"/>
  <c r="BT71" i="73"/>
  <c r="BP69" i="73"/>
  <c r="BS70" i="73"/>
  <c r="BK34" i="73"/>
  <c r="BX77" i="73"/>
  <c r="BV41" i="73"/>
  <c r="BW80" i="73"/>
  <c r="BT49" i="73"/>
  <c r="BW20" i="73"/>
  <c r="BM80" i="73"/>
  <c r="BR20" i="73"/>
  <c r="BW49" i="73"/>
  <c r="BO87" i="73"/>
  <c r="BO20" i="73"/>
  <c r="BQ42" i="73"/>
  <c r="BL81" i="73"/>
  <c r="BR42" i="73"/>
  <c r="BK83" i="73"/>
  <c r="BT88" i="73"/>
  <c r="BN14" i="73"/>
  <c r="BR84" i="73"/>
  <c r="BW47" i="73"/>
  <c r="BO14" i="73"/>
  <c r="BO50" i="73"/>
  <c r="BN52" i="73"/>
  <c r="BN39" i="73"/>
  <c r="BQ88" i="73"/>
  <c r="BT4" i="73"/>
  <c r="BN87" i="73"/>
  <c r="BV4" i="73"/>
  <c r="BX84" i="73"/>
  <c r="BT52" i="73"/>
  <c r="BL5" i="73"/>
  <c r="BS5" i="73"/>
  <c r="BP5" i="73"/>
  <c r="BQ5" i="73"/>
  <c r="BY96" i="73"/>
  <c r="BV8" i="73"/>
  <c r="BR100" i="73"/>
  <c r="BW36" i="73"/>
  <c r="BM27" i="73"/>
  <c r="BX97" i="73"/>
  <c r="BT99" i="73"/>
  <c r="BP11" i="73"/>
  <c r="BY27" i="73"/>
  <c r="BO99" i="73"/>
  <c r="BY2" i="73"/>
  <c r="BM97" i="73"/>
  <c r="BN101" i="73"/>
  <c r="BO96" i="73"/>
  <c r="BW43" i="73"/>
  <c r="BW45" i="73"/>
  <c r="BY43" i="73"/>
  <c r="BS8" i="73"/>
  <c r="BR43" i="73"/>
  <c r="BY99" i="73"/>
  <c r="BS11" i="73"/>
  <c r="BN26" i="73"/>
  <c r="BO32" i="73"/>
  <c r="BM7" i="73"/>
  <c r="BN6" i="73"/>
  <c r="BN91" i="73"/>
  <c r="BL59" i="73"/>
  <c r="BS63" i="73"/>
  <c r="BN53" i="73"/>
  <c r="BO60" i="73"/>
  <c r="BN64" i="73"/>
  <c r="BM16" i="73"/>
  <c r="BT37" i="73"/>
  <c r="BM37" i="73"/>
  <c r="BN37" i="73"/>
  <c r="BR3" i="73"/>
  <c r="BL12" i="73"/>
  <c r="BW17" i="73"/>
  <c r="BR28" i="73"/>
  <c r="BR79" i="73"/>
  <c r="BY69" i="73"/>
  <c r="BX34" i="73"/>
  <c r="BW70" i="73"/>
  <c r="BX20" i="73"/>
  <c r="BT80" i="73"/>
  <c r="BT28" i="73"/>
  <c r="BK72" i="73"/>
  <c r="BP17" i="73"/>
  <c r="BX68" i="73"/>
  <c r="BS60" i="73"/>
  <c r="BN70" i="73"/>
  <c r="BS20" i="73"/>
  <c r="BO49" i="73"/>
  <c r="BQ79" i="73"/>
  <c r="BW42" i="73"/>
  <c r="BW38" i="73"/>
  <c r="BY38" i="73"/>
  <c r="BM73" i="73"/>
  <c r="BO41" i="73"/>
  <c r="BL78" i="73"/>
  <c r="BQ50" i="73"/>
  <c r="BP89" i="73"/>
  <c r="BV14" i="73"/>
  <c r="BL84" i="73"/>
  <c r="BX47" i="73"/>
  <c r="BV40" i="73"/>
  <c r="BL85" i="73"/>
  <c r="BO51" i="73"/>
  <c r="BV39" i="73"/>
  <c r="BO89" i="73"/>
  <c r="BR51" i="73"/>
  <c r="BR88" i="73"/>
  <c r="BK14" i="73"/>
  <c r="BN85" i="73"/>
  <c r="BW25" i="73"/>
  <c r="BK25" i="73"/>
  <c r="BO25" i="73"/>
  <c r="BN97" i="73"/>
  <c r="BN46" i="73"/>
  <c r="BN43" i="73"/>
  <c r="BO92" i="73"/>
  <c r="BQ51" i="73"/>
  <c r="BL32" i="73"/>
  <c r="BX8" i="73"/>
  <c r="BY36" i="73"/>
  <c r="BM45" i="73"/>
  <c r="BM30" i="73"/>
  <c r="BR27" i="73"/>
  <c r="BW98" i="73"/>
  <c r="BK2" i="73"/>
  <c r="BV13" i="73"/>
  <c r="BW96" i="73"/>
  <c r="BX13" i="73"/>
  <c r="BM26" i="73"/>
  <c r="BO46" i="73"/>
  <c r="BY95" i="73"/>
  <c r="BW97" i="73"/>
  <c r="BK43" i="73"/>
  <c r="BR45" i="73"/>
  <c r="BV44" i="73"/>
  <c r="BO27" i="73"/>
  <c r="BV26" i="73"/>
  <c r="BV35" i="73"/>
  <c r="BO101" i="73"/>
  <c r="DN45" i="73" l="1"/>
  <c r="DN96" i="73"/>
  <c r="DN26" i="73"/>
  <c r="DN6" i="73"/>
  <c r="DN7" i="73"/>
  <c r="DN63" i="73"/>
  <c r="DN53" i="73"/>
  <c r="DN88" i="73"/>
  <c r="DN2" i="73"/>
  <c r="DN91" i="73"/>
  <c r="DN80" i="73"/>
  <c r="DN14" i="73"/>
  <c r="DN76" i="73"/>
  <c r="DN62" i="73"/>
  <c r="DN18" i="73"/>
  <c r="DN61" i="73"/>
  <c r="DM4" i="73"/>
  <c r="DN38" i="73"/>
  <c r="DN34" i="73"/>
  <c r="DN10" i="73"/>
  <c r="DM61" i="73"/>
  <c r="DN33" i="73"/>
  <c r="DN12" i="73"/>
  <c r="DN36" i="73"/>
  <c r="DN35" i="73"/>
  <c r="DN5" i="73"/>
  <c r="DM14" i="73"/>
  <c r="DN15" i="73"/>
  <c r="DN30" i="73"/>
  <c r="DN28" i="73"/>
  <c r="DN4" i="73"/>
  <c r="DM33" i="73"/>
  <c r="DN50" i="73"/>
  <c r="DN24" i="73"/>
  <c r="DN49" i="73"/>
  <c r="DN48" i="73"/>
  <c r="DH63" i="73"/>
  <c r="DH91" i="73"/>
  <c r="DH18" i="73"/>
  <c r="DH38" i="73"/>
  <c r="DH17" i="73"/>
  <c r="DN17" i="73"/>
  <c r="DH43" i="73"/>
  <c r="DN43" i="73"/>
  <c r="DH65" i="73"/>
  <c r="DN65" i="73"/>
  <c r="DH82" i="73"/>
  <c r="DO82" i="73"/>
  <c r="DH72" i="73"/>
  <c r="DN72" i="73"/>
  <c r="DH39" i="73"/>
  <c r="DN39" i="73"/>
  <c r="DH8" i="73"/>
  <c r="DN8" i="73"/>
  <c r="DH95" i="73"/>
  <c r="DN95" i="73"/>
  <c r="DH32" i="73"/>
  <c r="DN32" i="73"/>
  <c r="DH55" i="73"/>
  <c r="DN55" i="73"/>
  <c r="DH67" i="73"/>
  <c r="DN67" i="73"/>
  <c r="DH49" i="73"/>
  <c r="DO49" i="73"/>
  <c r="DH25" i="73"/>
  <c r="DN25" i="73"/>
  <c r="DP102" i="73"/>
  <c r="DH2" i="73"/>
  <c r="DP2" i="73"/>
  <c r="DH79" i="73"/>
  <c r="DO79" i="73"/>
  <c r="DH42" i="73"/>
  <c r="DN42" i="73"/>
  <c r="DH89" i="73"/>
  <c r="DN89" i="73"/>
  <c r="DH27" i="73"/>
  <c r="DO27" i="73"/>
  <c r="DH16" i="73"/>
  <c r="DN16" i="73"/>
  <c r="DH60" i="73"/>
  <c r="DN60" i="73"/>
  <c r="DH85" i="73"/>
  <c r="DN85" i="73"/>
  <c r="DH22" i="73"/>
  <c r="DP22" i="73"/>
  <c r="DH37" i="73"/>
  <c r="DN37" i="73"/>
  <c r="DH52" i="73"/>
  <c r="DN52" i="73"/>
  <c r="DH24" i="73"/>
  <c r="DO24" i="73"/>
  <c r="DH94" i="73"/>
  <c r="DN94" i="73"/>
  <c r="DH73" i="73"/>
  <c r="DN73" i="73"/>
  <c r="DH76" i="73"/>
  <c r="DM76" i="73"/>
  <c r="DH21" i="73"/>
  <c r="DN21" i="73"/>
  <c r="DH68" i="73"/>
  <c r="DN68" i="73"/>
  <c r="DH96" i="73"/>
  <c r="DO96" i="73"/>
  <c r="DH3" i="73"/>
  <c r="DN3" i="73"/>
  <c r="DH100" i="73"/>
  <c r="DN100" i="73"/>
  <c r="DH26" i="73"/>
  <c r="DO26" i="73"/>
  <c r="DH46" i="73"/>
  <c r="DN46" i="73"/>
  <c r="DH98" i="73"/>
  <c r="DO98" i="73"/>
  <c r="DH69" i="73"/>
  <c r="DN69" i="73"/>
  <c r="DH66" i="73"/>
  <c r="DO66" i="73"/>
  <c r="DH20" i="73"/>
  <c r="DN20" i="73"/>
  <c r="DH71" i="73"/>
  <c r="DN71" i="73"/>
  <c r="DH47" i="73"/>
  <c r="DN47" i="73"/>
  <c r="DH75" i="73"/>
  <c r="DN75" i="73"/>
  <c r="DH29" i="73"/>
  <c r="DN29" i="73"/>
  <c r="DH54" i="73"/>
  <c r="DN54" i="73"/>
  <c r="DH78" i="73"/>
  <c r="DN78" i="73"/>
  <c r="DH41" i="73"/>
  <c r="DN41" i="73"/>
  <c r="DH40" i="73"/>
  <c r="DN40" i="73"/>
  <c r="DH31" i="73"/>
  <c r="DN31" i="73"/>
  <c r="DH6" i="73"/>
  <c r="DO6" i="73"/>
  <c r="DH51" i="73"/>
  <c r="DN51" i="73"/>
  <c r="DH77" i="73"/>
  <c r="DN77" i="73"/>
  <c r="DH23" i="73"/>
  <c r="DN23" i="73"/>
  <c r="DH5" i="73"/>
  <c r="DO5" i="73"/>
  <c r="DH62" i="73"/>
  <c r="DH13" i="73"/>
  <c r="DN13" i="73"/>
  <c r="DH88" i="73"/>
  <c r="DH64" i="73"/>
  <c r="DN64" i="73"/>
  <c r="DH86" i="73"/>
  <c r="DN86" i="73"/>
  <c r="DH99" i="73"/>
  <c r="DN99" i="73"/>
  <c r="DH50" i="73"/>
  <c r="DO50" i="73"/>
  <c r="DH11" i="73"/>
  <c r="DO11" i="73"/>
  <c r="DH70" i="73"/>
  <c r="DN70" i="73"/>
  <c r="DH58" i="73"/>
  <c r="DO58" i="73"/>
  <c r="DH84" i="73"/>
  <c r="DO84" i="73"/>
  <c r="DH56" i="73"/>
  <c r="DN56" i="73"/>
  <c r="DH93" i="73"/>
  <c r="DN93" i="73"/>
  <c r="DH57" i="73"/>
  <c r="DN57" i="73"/>
  <c r="DH80" i="73"/>
  <c r="DM80" i="73"/>
  <c r="DH97" i="73"/>
  <c r="DO97" i="73"/>
  <c r="DH92" i="73"/>
  <c r="DN92" i="73"/>
  <c r="DH90" i="73"/>
  <c r="DN90" i="73"/>
  <c r="DA120" i="74"/>
  <c r="DA14" i="74"/>
  <c r="DA7" i="74"/>
  <c r="DA51" i="74"/>
  <c r="DA96" i="74"/>
  <c r="DA5" i="74"/>
  <c r="DA23" i="74"/>
  <c r="DA125" i="74"/>
  <c r="DA108" i="74"/>
  <c r="DA67" i="74"/>
  <c r="DA121" i="74"/>
  <c r="DA114" i="74"/>
  <c r="DA134" i="74"/>
  <c r="DA97" i="74"/>
  <c r="DA136" i="74"/>
  <c r="DA138" i="74"/>
  <c r="DA144" i="74"/>
  <c r="DA118" i="74"/>
  <c r="D3" i="76"/>
  <c r="DA149" i="74"/>
  <c r="DA35" i="74"/>
  <c r="DA65" i="74"/>
  <c r="DA39" i="74"/>
  <c r="DA73" i="74"/>
  <c r="DA127" i="74"/>
  <c r="DA69" i="74"/>
  <c r="DA81" i="74"/>
  <c r="DA116" i="74"/>
  <c r="DA131" i="74"/>
  <c r="DA68" i="74"/>
  <c r="DA33" i="74"/>
  <c r="DA91" i="74"/>
  <c r="DA109" i="74"/>
  <c r="DA105" i="74"/>
  <c r="DA122" i="74"/>
  <c r="DA12" i="74"/>
  <c r="DA80" i="74"/>
  <c r="DA4" i="74"/>
  <c r="DA59" i="74"/>
  <c r="DA117" i="74"/>
  <c r="B3" i="76"/>
  <c r="E3" i="76"/>
  <c r="DA103" i="74"/>
  <c r="DA132" i="74"/>
  <c r="C3" i="76"/>
  <c r="DA86" i="74"/>
  <c r="DA57" i="74"/>
  <c r="DA85" i="74"/>
  <c r="E2" i="76"/>
  <c r="DH14" i="73"/>
  <c r="DH15" i="73"/>
  <c r="DH30" i="73"/>
  <c r="DH28" i="73"/>
  <c r="DH33" i="73"/>
  <c r="DH12" i="73"/>
  <c r="DH36" i="73"/>
  <c r="DH35" i="73"/>
  <c r="DH48" i="73"/>
  <c r="DH45" i="73"/>
  <c r="DH7" i="73"/>
  <c r="DH10" i="73"/>
  <c r="DH4" i="73"/>
  <c r="C2" i="76"/>
  <c r="DH61" i="73"/>
  <c r="BO17" i="63"/>
  <c r="BJ17" i="63"/>
  <c r="BM17" i="63"/>
  <c r="BK17" i="63"/>
  <c r="BN17" i="63"/>
  <c r="BP17" i="63"/>
  <c r="BH17" i="63"/>
  <c r="BI17" i="63"/>
  <c r="BL17" i="63"/>
  <c r="BS17" i="63"/>
  <c r="BQ17" i="63"/>
  <c r="B2" i="76"/>
  <c r="D2" i="76"/>
  <c r="DH53" i="73"/>
  <c r="BB17" i="63"/>
  <c r="BC17" i="63"/>
  <c r="BE17" i="63"/>
  <c r="BD17" i="63"/>
  <c r="AW17" i="63"/>
  <c r="BA17" i="63"/>
  <c r="BG17" i="63"/>
  <c r="AY17" i="63"/>
  <c r="AX17" i="63"/>
  <c r="AZ17" i="63"/>
  <c r="DO102" i="73" l="1"/>
  <c r="DN102" i="73"/>
  <c r="DM102" i="73"/>
  <c r="F3" i="76"/>
  <c r="F8" i="76" s="1"/>
  <c r="G3" i="76"/>
  <c r="H3" i="76" s="1"/>
  <c r="G2" i="76"/>
  <c r="H2" i="76" s="1"/>
  <c r="F2" i="76"/>
  <c r="F7" i="76" s="1"/>
  <c r="D8" i="76" l="1"/>
  <c r="B8" i="76"/>
  <c r="C8" i="76"/>
  <c r="E8" i="76"/>
  <c r="C7" i="76"/>
  <c r="E7" i="76"/>
  <c r="B7" i="76"/>
  <c r="D7" i="76"/>
  <c r="BL32" i="63"/>
  <c r="BM32" i="63"/>
  <c r="BN32" i="63"/>
  <c r="BR32" i="63"/>
  <c r="BH32" i="63"/>
  <c r="BS32" i="63"/>
  <c r="BI32" i="63"/>
  <c r="BJ32" i="63"/>
  <c r="BK32" i="63"/>
  <c r="BO32" i="63"/>
  <c r="AQ32" i="63"/>
  <c r="AJ32" i="63"/>
  <c r="AR32" i="63"/>
  <c r="AK32" i="63"/>
  <c r="AS32" i="63"/>
  <c r="BP32" i="63"/>
  <c r="AL32" i="63"/>
  <c r="AT32" i="63"/>
  <c r="BQ32" i="63"/>
  <c r="AM32" i="63"/>
  <c r="AU32" i="63"/>
  <c r="AN32" i="63"/>
  <c r="AO32" i="63"/>
  <c r="AP32" i="63"/>
  <c r="AD32" i="63"/>
  <c r="AX32" i="63"/>
  <c r="BF32" i="63"/>
  <c r="AE32" i="63"/>
  <c r="AY32" i="63"/>
  <c r="BG32" i="63"/>
  <c r="X32" i="63"/>
  <c r="AF32" i="63"/>
  <c r="AZ32" i="63"/>
  <c r="Y32" i="63"/>
  <c r="AG32" i="63"/>
  <c r="BA32" i="63"/>
  <c r="AB32" i="63"/>
  <c r="BD32" i="63"/>
  <c r="AA32" i="63"/>
  <c r="AC32" i="63"/>
  <c r="BE32" i="63"/>
  <c r="AH32" i="63"/>
  <c r="AI32" i="63"/>
  <c r="BB32" i="63"/>
  <c r="AV32" i="63"/>
  <c r="AW32" i="63"/>
  <c r="Z32" i="63"/>
  <c r="BC32" i="63"/>
  <c r="BL58" i="63"/>
  <c r="BM58" i="63"/>
  <c r="BN58" i="63"/>
  <c r="BH58" i="63"/>
  <c r="BP58" i="63"/>
  <c r="BJ58" i="63"/>
  <c r="BK58" i="63"/>
  <c r="BO58" i="63"/>
  <c r="BQ58" i="63"/>
  <c r="BR58" i="63"/>
  <c r="BS58" i="63"/>
  <c r="AQ58" i="63"/>
  <c r="AJ58" i="63"/>
  <c r="AR58" i="63"/>
  <c r="AK58" i="63"/>
  <c r="AS58" i="63"/>
  <c r="AL58" i="63"/>
  <c r="AT58" i="63"/>
  <c r="BI58" i="63"/>
  <c r="AM58" i="63"/>
  <c r="AU58" i="63"/>
  <c r="AN58" i="63"/>
  <c r="AO58" i="63"/>
  <c r="AP58" i="63"/>
  <c r="AD58" i="63"/>
  <c r="AX58" i="63"/>
  <c r="BF58" i="63"/>
  <c r="AE58" i="63"/>
  <c r="AY58" i="63"/>
  <c r="BG58" i="63"/>
  <c r="X58" i="63"/>
  <c r="AF58" i="63"/>
  <c r="AZ58" i="63"/>
  <c r="Y58" i="63"/>
  <c r="AG58" i="63"/>
  <c r="BA58" i="63"/>
  <c r="AB58" i="63"/>
  <c r="BD58" i="63"/>
  <c r="AH58" i="63"/>
  <c r="Z58" i="63"/>
  <c r="AC58" i="63"/>
  <c r="BE58" i="63"/>
  <c r="AV58" i="63"/>
  <c r="AW58" i="63"/>
  <c r="BB58" i="63"/>
  <c r="AI58" i="63"/>
  <c r="BC58" i="63"/>
  <c r="AA58" i="63"/>
  <c r="G8" i="76" l="1"/>
  <c r="G7" i="76"/>
  <c r="L4" i="68"/>
  <c r="M4" i="68"/>
  <c r="N4" i="68"/>
  <c r="O4" i="68"/>
  <c r="P4" i="68"/>
  <c r="Q4" i="68"/>
  <c r="L5" i="68"/>
  <c r="K5" i="68" s="1"/>
  <c r="M5" i="68"/>
  <c r="N5" i="68"/>
  <c r="O5" i="68"/>
  <c r="P5" i="68"/>
  <c r="Q5" i="68"/>
  <c r="L6" i="68"/>
  <c r="M6" i="68"/>
  <c r="N6" i="68"/>
  <c r="O6" i="68"/>
  <c r="P6" i="68"/>
  <c r="Q6" i="68"/>
  <c r="L7" i="68"/>
  <c r="M7" i="68"/>
  <c r="N7" i="68"/>
  <c r="O7" i="68"/>
  <c r="P7" i="68"/>
  <c r="Q7" i="68"/>
  <c r="L8" i="68"/>
  <c r="M8" i="68"/>
  <c r="N8" i="68"/>
  <c r="O8" i="68"/>
  <c r="P8" i="68"/>
  <c r="Q8" i="68"/>
  <c r="L9" i="68"/>
  <c r="K9" i="68" s="1"/>
  <c r="M9" i="68"/>
  <c r="N9" i="68"/>
  <c r="O9" i="68"/>
  <c r="P9" i="68"/>
  <c r="Q9" i="68"/>
  <c r="L10" i="68"/>
  <c r="M10" i="68"/>
  <c r="N10" i="68"/>
  <c r="K10" i="68" s="1"/>
  <c r="O10" i="68"/>
  <c r="P10" i="68"/>
  <c r="Q10" i="68"/>
  <c r="L11" i="68"/>
  <c r="M11" i="68"/>
  <c r="N11" i="68"/>
  <c r="O11" i="68"/>
  <c r="P11" i="68"/>
  <c r="Q11" i="68"/>
  <c r="L12" i="68"/>
  <c r="M12" i="68"/>
  <c r="N12" i="68"/>
  <c r="O12" i="68"/>
  <c r="P12" i="68"/>
  <c r="Q12" i="68"/>
  <c r="L13" i="68"/>
  <c r="K13" i="68" s="1"/>
  <c r="M13" i="68"/>
  <c r="N13" i="68"/>
  <c r="O13" i="68"/>
  <c r="P13" i="68"/>
  <c r="Q13" i="68"/>
  <c r="L14" i="68"/>
  <c r="M14" i="68"/>
  <c r="N14" i="68"/>
  <c r="K14" i="68" s="1"/>
  <c r="O14" i="68"/>
  <c r="P14" i="68"/>
  <c r="Q14" i="68"/>
  <c r="L15" i="68"/>
  <c r="M15" i="68"/>
  <c r="N15" i="68"/>
  <c r="O15" i="68"/>
  <c r="P15" i="68"/>
  <c r="Q15" i="68"/>
  <c r="L16" i="68"/>
  <c r="M16" i="68"/>
  <c r="N16" i="68"/>
  <c r="O16" i="68"/>
  <c r="P16" i="68"/>
  <c r="Q16" i="68"/>
  <c r="L17" i="68"/>
  <c r="K17" i="68" s="1"/>
  <c r="M17" i="68"/>
  <c r="N17" i="68"/>
  <c r="O17" i="68"/>
  <c r="P17" i="68"/>
  <c r="Q17" i="68"/>
  <c r="L18" i="68"/>
  <c r="M18" i="68"/>
  <c r="N18" i="68"/>
  <c r="K18" i="68" s="1"/>
  <c r="O18" i="68"/>
  <c r="P18" i="68"/>
  <c r="Q18" i="68"/>
  <c r="M3" i="68"/>
  <c r="N3" i="68"/>
  <c r="O3" i="68"/>
  <c r="P3" i="68"/>
  <c r="Q3" i="68"/>
  <c r="L3" i="68"/>
  <c r="J20" i="68"/>
  <c r="J4" i="68"/>
  <c r="J5" i="68"/>
  <c r="J6" i="68"/>
  <c r="J7" i="68"/>
  <c r="J8" i="68"/>
  <c r="J9" i="68"/>
  <c r="J10" i="68"/>
  <c r="J11" i="68"/>
  <c r="J12" i="68"/>
  <c r="J13" i="68"/>
  <c r="J14" i="68"/>
  <c r="J15" i="68"/>
  <c r="J16" i="68"/>
  <c r="J17" i="68"/>
  <c r="J18" i="68"/>
  <c r="J19" i="68"/>
  <c r="J3" i="68"/>
  <c r="K7" i="68" l="1"/>
  <c r="K15" i="68"/>
  <c r="K16" i="68"/>
  <c r="K12" i="68"/>
  <c r="K8" i="68"/>
  <c r="K4" i="68"/>
  <c r="K11" i="68"/>
  <c r="K3" i="68"/>
  <c r="K6" i="68"/>
  <c r="K308" i="70" l="1"/>
  <c r="K312" i="70"/>
  <c r="K222" i="70"/>
  <c r="K291" i="70"/>
  <c r="K249" i="70"/>
  <c r="K191" i="70"/>
  <c r="K202" i="70"/>
  <c r="K282" i="70"/>
  <c r="K392" i="70"/>
  <c r="K96" i="70"/>
  <c r="K140" i="70"/>
  <c r="K104" i="70"/>
  <c r="K110" i="70"/>
  <c r="K200" i="70"/>
  <c r="K165" i="70"/>
  <c r="K381" i="70"/>
  <c r="K365" i="70"/>
  <c r="K373" i="70"/>
  <c r="K395" i="70"/>
  <c r="K6" i="70"/>
  <c r="K10" i="70"/>
  <c r="K82" i="70"/>
  <c r="K20" i="70"/>
  <c r="K24" i="70"/>
  <c r="K125" i="70"/>
  <c r="K133" i="70"/>
  <c r="K142" i="70"/>
  <c r="K148" i="70"/>
  <c r="K33" i="70"/>
  <c r="K157" i="70"/>
  <c r="K174" i="70"/>
  <c r="K180" i="70"/>
  <c r="K206" i="70"/>
  <c r="K220" i="70"/>
  <c r="K241" i="70"/>
  <c r="K256" i="70"/>
  <c r="K264" i="70"/>
  <c r="K270" i="70"/>
  <c r="K47" i="70"/>
  <c r="K285" i="70"/>
  <c r="K294" i="70"/>
  <c r="K303" i="70"/>
  <c r="K56" i="70"/>
  <c r="K322" i="70"/>
  <c r="K330" i="70"/>
  <c r="K63" i="70"/>
  <c r="K343" i="70"/>
  <c r="K68" i="70"/>
  <c r="K358" i="70"/>
  <c r="K400" i="70"/>
  <c r="K298" i="70"/>
  <c r="K251" i="70"/>
  <c r="K51" i="70"/>
  <c r="K335" i="70"/>
  <c r="K71" i="70"/>
  <c r="K320" i="70"/>
  <c r="K348" i="70"/>
  <c r="K328" i="70"/>
  <c r="K333" i="70"/>
  <c r="K314" i="70"/>
  <c r="K223" i="70"/>
  <c r="K240" i="70"/>
  <c r="K42" i="70"/>
  <c r="K192" i="70"/>
  <c r="K203" i="70"/>
  <c r="K283" i="70"/>
  <c r="K393" i="70"/>
  <c r="K97" i="70"/>
  <c r="K141" i="70"/>
  <c r="K109" i="70"/>
  <c r="K111" i="70"/>
  <c r="K208" i="70"/>
  <c r="K167" i="70"/>
  <c r="K382" i="70"/>
  <c r="K366" i="70"/>
  <c r="K374" i="70"/>
  <c r="K199" i="70"/>
  <c r="K7" i="70"/>
  <c r="K11" i="70"/>
  <c r="K83" i="70"/>
  <c r="K21" i="70"/>
  <c r="K25" i="70"/>
  <c r="K127" i="70"/>
  <c r="K134" i="70"/>
  <c r="K29" i="70"/>
  <c r="K149" i="70"/>
  <c r="K34" i="70"/>
  <c r="K158" i="70"/>
  <c r="K175" i="70"/>
  <c r="K181" i="70"/>
  <c r="K41" i="70"/>
  <c r="K228" i="70"/>
  <c r="K242" i="70"/>
  <c r="K257" i="70"/>
  <c r="K43" i="70"/>
  <c r="K45" i="70"/>
  <c r="K48" i="70"/>
  <c r="K286" i="70"/>
  <c r="K295" i="70"/>
  <c r="K304" i="70"/>
  <c r="K57" i="70"/>
  <c r="K61" i="70"/>
  <c r="K331" i="70"/>
  <c r="K64" i="70"/>
  <c r="K67" i="70"/>
  <c r="K351" i="70"/>
  <c r="K359" i="70"/>
  <c r="K401" i="70"/>
  <c r="K299" i="70"/>
  <c r="K232" i="70"/>
  <c r="K59" i="70"/>
  <c r="K354" i="70"/>
  <c r="K309" i="70"/>
  <c r="K388" i="70"/>
  <c r="K337" i="70"/>
  <c r="K78" i="70"/>
  <c r="K315" i="70"/>
  <c r="K224" i="70"/>
  <c r="K243" i="70"/>
  <c r="K250" i="70"/>
  <c r="K193" i="70"/>
  <c r="K204" i="70"/>
  <c r="K284" i="70"/>
  <c r="K394" i="70"/>
  <c r="K98" i="70"/>
  <c r="K93" i="70"/>
  <c r="K91" i="70"/>
  <c r="K116" i="70"/>
  <c r="K346" i="70"/>
  <c r="K168" i="70"/>
  <c r="K385" i="70"/>
  <c r="K367" i="70"/>
  <c r="K375" i="70"/>
  <c r="K2" i="70"/>
  <c r="K74" i="70"/>
  <c r="K80" i="70"/>
  <c r="K16" i="70"/>
  <c r="K86" i="70"/>
  <c r="K119" i="70"/>
  <c r="K26" i="70"/>
  <c r="K135" i="70"/>
  <c r="K30" i="70"/>
  <c r="K150" i="70"/>
  <c r="K154" i="70"/>
  <c r="K159" i="70"/>
  <c r="K176" i="70"/>
  <c r="K40" i="70"/>
  <c r="K210" i="70"/>
  <c r="K229" i="70"/>
  <c r="K245" i="70"/>
  <c r="K258" i="70"/>
  <c r="K44" i="70"/>
  <c r="K46" i="70"/>
  <c r="K49" i="70"/>
  <c r="K289" i="70"/>
  <c r="K296" i="70"/>
  <c r="K305" i="70"/>
  <c r="K58" i="70"/>
  <c r="K323" i="70"/>
  <c r="K332" i="70"/>
  <c r="K65" i="70"/>
  <c r="K344" i="70"/>
  <c r="K352" i="70"/>
  <c r="K360" i="70"/>
  <c r="K70" i="70"/>
  <c r="K300" i="70"/>
  <c r="K260" i="70"/>
  <c r="K301" i="70"/>
  <c r="K338" i="70"/>
  <c r="K302" i="70"/>
  <c r="K339" i="70"/>
  <c r="K349" i="70"/>
  <c r="K405" i="70"/>
  <c r="K79" i="70"/>
  <c r="K317" i="70"/>
  <c r="K225" i="70"/>
  <c r="K244" i="70"/>
  <c r="K252" i="70"/>
  <c r="K194" i="70"/>
  <c r="K205" i="70"/>
  <c r="K287" i="70"/>
  <c r="K126" i="70"/>
  <c r="K99" i="70"/>
  <c r="K94" i="70"/>
  <c r="K92" i="70"/>
  <c r="K173" i="70"/>
  <c r="K211" i="70"/>
  <c r="K169" i="70"/>
  <c r="K386" i="70"/>
  <c r="K368" i="70"/>
  <c r="K376" i="70"/>
  <c r="K3" i="70"/>
  <c r="K75" i="70"/>
  <c r="K81" i="70"/>
  <c r="K84" i="70"/>
  <c r="K90" i="70"/>
  <c r="K120" i="70"/>
  <c r="K128" i="70"/>
  <c r="K136" i="70"/>
  <c r="K143" i="70"/>
  <c r="K151" i="70"/>
  <c r="K155" i="70"/>
  <c r="K160" i="70"/>
  <c r="K177" i="70"/>
  <c r="K183" i="70"/>
  <c r="K214" i="70"/>
  <c r="K230" i="70"/>
  <c r="K246" i="70"/>
  <c r="K259" i="70"/>
  <c r="K265" i="70"/>
  <c r="K271" i="70"/>
  <c r="K50" i="70"/>
  <c r="K290" i="70"/>
  <c r="K297" i="70"/>
  <c r="K306" i="70"/>
  <c r="K319" i="70"/>
  <c r="K324" i="70"/>
  <c r="K334" i="70"/>
  <c r="K66" i="70"/>
  <c r="K345" i="70"/>
  <c r="K353" i="70"/>
  <c r="K361" i="70"/>
  <c r="K402" i="70"/>
  <c r="K118" i="70"/>
  <c r="K184" i="70"/>
  <c r="K278" i="70"/>
  <c r="K326" i="70"/>
  <c r="K380" i="70"/>
  <c r="K52" i="70"/>
  <c r="K336" i="70"/>
  <c r="K340" i="70"/>
  <c r="K396" i="70"/>
  <c r="K237" i="70"/>
  <c r="K318" i="70"/>
  <c r="K226" i="70"/>
  <c r="K342" i="70"/>
  <c r="K182" i="70"/>
  <c r="K195" i="70"/>
  <c r="K207" i="70"/>
  <c r="K288" i="70"/>
  <c r="K113" i="70"/>
  <c r="K87" i="70"/>
  <c r="K100" i="70"/>
  <c r="K105" i="70"/>
  <c r="K397" i="70"/>
  <c r="K212" i="70"/>
  <c r="K161" i="70"/>
  <c r="K387" i="70"/>
  <c r="K369" i="70"/>
  <c r="K377" i="70"/>
  <c r="K4" i="70"/>
  <c r="K76" i="70"/>
  <c r="K12" i="70"/>
  <c r="K85" i="70"/>
  <c r="K112" i="70"/>
  <c r="K121" i="70"/>
  <c r="K129" i="70"/>
  <c r="K137" i="70"/>
  <c r="K144" i="70"/>
  <c r="K31" i="70"/>
  <c r="K35" i="70"/>
  <c r="K162" i="70"/>
  <c r="K178" i="70"/>
  <c r="K215" i="70"/>
  <c r="K266" i="70"/>
  <c r="K272" i="70"/>
  <c r="K307" i="70"/>
  <c r="K347" i="70"/>
  <c r="K403" i="70"/>
  <c r="K390" i="70"/>
  <c r="K69" i="70"/>
  <c r="K238" i="70"/>
  <c r="K236" i="70"/>
  <c r="K227" i="70"/>
  <c r="K311" i="70"/>
  <c r="K186" i="70"/>
  <c r="K196" i="70"/>
  <c r="K209" i="70"/>
  <c r="K325" i="70"/>
  <c r="K114" i="70"/>
  <c r="K88" i="70"/>
  <c r="K101" i="70"/>
  <c r="K106" i="70"/>
  <c r="K398" i="70"/>
  <c r="K213" i="70"/>
  <c r="K356" i="70"/>
  <c r="K362" i="70"/>
  <c r="K370" i="70"/>
  <c r="K378" i="70"/>
  <c r="K72" i="70"/>
  <c r="K77" i="70"/>
  <c r="K13" i="70"/>
  <c r="K17" i="70"/>
  <c r="K22" i="70"/>
  <c r="K122" i="70"/>
  <c r="K130" i="70"/>
  <c r="K138" i="70"/>
  <c r="K145" i="70"/>
  <c r="K32" i="70"/>
  <c r="K36" i="70"/>
  <c r="K166" i="70"/>
  <c r="K38" i="70"/>
  <c r="K185" i="70"/>
  <c r="K216" i="70"/>
  <c r="K233" i="70"/>
  <c r="K253" i="70"/>
  <c r="K261" i="70"/>
  <c r="K267" i="70"/>
  <c r="K273" i="70"/>
  <c r="K279" i="70"/>
  <c r="K327" i="70"/>
  <c r="K355" i="70"/>
  <c r="K357" i="70"/>
  <c r="K350" i="70"/>
  <c r="K316" i="70"/>
  <c r="K218" i="70"/>
  <c r="K231" i="70"/>
  <c r="K247" i="70"/>
  <c r="K188" i="70"/>
  <c r="K197" i="70"/>
  <c r="K276" i="70"/>
  <c r="K389" i="70"/>
  <c r="K115" i="70"/>
  <c r="K89" i="70"/>
  <c r="K102" i="70"/>
  <c r="K107" i="70"/>
  <c r="K399" i="70"/>
  <c r="K163" i="70"/>
  <c r="K383" i="70"/>
  <c r="K363" i="70"/>
  <c r="K371" i="70"/>
  <c r="K379" i="70"/>
  <c r="K73" i="70"/>
  <c r="K8" i="70"/>
  <c r="K14" i="70"/>
  <c r="K18" i="70"/>
  <c r="K117" i="70"/>
  <c r="K123" i="70"/>
  <c r="K131" i="70"/>
  <c r="K27" i="70"/>
  <c r="K146" i="70"/>
  <c r="K152" i="70"/>
  <c r="K37" i="70"/>
  <c r="K171" i="70"/>
  <c r="K39" i="70"/>
  <c r="K187" i="70"/>
  <c r="K217" i="70"/>
  <c r="K234" i="70"/>
  <c r="K254" i="70"/>
  <c r="K262" i="70"/>
  <c r="K268" i="70"/>
  <c r="K274" i="70"/>
  <c r="K280" i="70"/>
  <c r="K292" i="70"/>
  <c r="K53" i="70"/>
  <c r="K310" i="70"/>
  <c r="K321" i="70"/>
  <c r="K404" i="70"/>
  <c r="K313" i="70"/>
  <c r="K221" i="70"/>
  <c r="K239" i="70"/>
  <c r="K248" i="70"/>
  <c r="K189" i="70"/>
  <c r="K201" i="70"/>
  <c r="K277" i="70"/>
  <c r="K391" i="70"/>
  <c r="K95" i="70"/>
  <c r="K139" i="70"/>
  <c r="K103" i="70"/>
  <c r="K108" i="70"/>
  <c r="K198" i="70"/>
  <c r="K164" i="70"/>
  <c r="K384" i="70"/>
  <c r="K364" i="70"/>
  <c r="K372" i="70"/>
  <c r="K170" i="70"/>
  <c r="K5" i="70"/>
  <c r="K9" i="70"/>
  <c r="K15" i="70"/>
  <c r="K19" i="70"/>
  <c r="K23" i="70"/>
  <c r="K124" i="70"/>
  <c r="K132" i="70"/>
  <c r="K28" i="70"/>
  <c r="K147" i="70"/>
  <c r="K153" i="70"/>
  <c r="K156" i="70"/>
  <c r="K172" i="70"/>
  <c r="K179" i="70"/>
  <c r="K190" i="70"/>
  <c r="K219" i="70"/>
  <c r="K235" i="70"/>
  <c r="K255" i="70"/>
  <c r="K263" i="70"/>
  <c r="K269" i="70"/>
  <c r="K275" i="70"/>
  <c r="K281" i="70"/>
  <c r="K293" i="70"/>
  <c r="K54" i="70"/>
  <c r="K55" i="70"/>
  <c r="K60" i="70"/>
  <c r="K329" i="70"/>
  <c r="K62" i="70"/>
  <c r="K341" i="70"/>
  <c r="BL70" i="63"/>
  <c r="BM70" i="63"/>
  <c r="BN70" i="63"/>
  <c r="BP70" i="63"/>
  <c r="BQ70" i="63"/>
  <c r="BR70" i="63"/>
  <c r="BH70" i="63"/>
  <c r="BS70" i="63"/>
  <c r="BI70" i="63"/>
  <c r="BJ70" i="63"/>
  <c r="AQ70" i="63"/>
  <c r="AJ70" i="63"/>
  <c r="AR70" i="63"/>
  <c r="AK70" i="63"/>
  <c r="AS70" i="63"/>
  <c r="BK70" i="63"/>
  <c r="AM70" i="63"/>
  <c r="AU70" i="63"/>
  <c r="BO70" i="63"/>
  <c r="AN70" i="63"/>
  <c r="AL70" i="63"/>
  <c r="AO70" i="63"/>
  <c r="AP70" i="63"/>
  <c r="AT70" i="63"/>
  <c r="AD70" i="63"/>
  <c r="AX70" i="63"/>
  <c r="BF70" i="63"/>
  <c r="AE70" i="63"/>
  <c r="AY70" i="63"/>
  <c r="BG70" i="63"/>
  <c r="X70" i="63"/>
  <c r="AF70" i="63"/>
  <c r="AZ70" i="63"/>
  <c r="Y70" i="63"/>
  <c r="AG70" i="63"/>
  <c r="BA70" i="63"/>
  <c r="AV70" i="63"/>
  <c r="BE70" i="63"/>
  <c r="AW70" i="63"/>
  <c r="AC70" i="63"/>
  <c r="Z70" i="63"/>
  <c r="BB70" i="63"/>
  <c r="BD70" i="63"/>
  <c r="AA70" i="63"/>
  <c r="BC70" i="63"/>
  <c r="AB70" i="63"/>
  <c r="AI70" i="63"/>
  <c r="AH70" i="63"/>
  <c r="BH68" i="63"/>
  <c r="BP68" i="63"/>
  <c r="BI68" i="63"/>
  <c r="BQ68" i="63"/>
  <c r="BJ68" i="63"/>
  <c r="BR68" i="63"/>
  <c r="BL68" i="63"/>
  <c r="BK68" i="63"/>
  <c r="BM68" i="63"/>
  <c r="BN68" i="63"/>
  <c r="BO68" i="63"/>
  <c r="AM68" i="63"/>
  <c r="AU68" i="63"/>
  <c r="AN68" i="63"/>
  <c r="AO68" i="63"/>
  <c r="BS68" i="63"/>
  <c r="AP68" i="63"/>
  <c r="AQ68" i="63"/>
  <c r="AJ68" i="63"/>
  <c r="AR68" i="63"/>
  <c r="AL68" i="63"/>
  <c r="AS68" i="63"/>
  <c r="AT68" i="63"/>
  <c r="AK68" i="63"/>
  <c r="AD68" i="63"/>
  <c r="AX68" i="63"/>
  <c r="BF68" i="63"/>
  <c r="AE68" i="63"/>
  <c r="AY68" i="63"/>
  <c r="BG68" i="63"/>
  <c r="X68" i="63"/>
  <c r="AF68" i="63"/>
  <c r="AZ68" i="63"/>
  <c r="Y68" i="63"/>
  <c r="AG68" i="63"/>
  <c r="BA68" i="63"/>
  <c r="AV68" i="63"/>
  <c r="BB68" i="63"/>
  <c r="BC68" i="63"/>
  <c r="AC68" i="63"/>
  <c r="AI68" i="63"/>
  <c r="AW68" i="63"/>
  <c r="Z68" i="63"/>
  <c r="AA68" i="63"/>
  <c r="AH68" i="63"/>
  <c r="AB68" i="63"/>
  <c r="BD68" i="63"/>
  <c r="BE68" i="63"/>
  <c r="BH29" i="63"/>
  <c r="BP29" i="63"/>
  <c r="BI29" i="63"/>
  <c r="BQ29" i="63"/>
  <c r="BJ29" i="63"/>
  <c r="BR29" i="63"/>
  <c r="BK29" i="63"/>
  <c r="BS29" i="63"/>
  <c r="BL29" i="63"/>
  <c r="BM29" i="63"/>
  <c r="BO29" i="63"/>
  <c r="AM29" i="63"/>
  <c r="AU29" i="63"/>
  <c r="AN29" i="63"/>
  <c r="AO29" i="63"/>
  <c r="AP29" i="63"/>
  <c r="AQ29" i="63"/>
  <c r="AJ29" i="63"/>
  <c r="AR29" i="63"/>
  <c r="BN29" i="63"/>
  <c r="AK29" i="63"/>
  <c r="AL29" i="63"/>
  <c r="AS29" i="63"/>
  <c r="AD29" i="63"/>
  <c r="AX29" i="63"/>
  <c r="BF29" i="63"/>
  <c r="AE29" i="63"/>
  <c r="AY29" i="63"/>
  <c r="BG29" i="63"/>
  <c r="X29" i="63"/>
  <c r="AF29" i="63"/>
  <c r="AZ29" i="63"/>
  <c r="Y29" i="63"/>
  <c r="AG29" i="63"/>
  <c r="BA29" i="63"/>
  <c r="AV29" i="63"/>
  <c r="AB29" i="63"/>
  <c r="AW29" i="63"/>
  <c r="BE29" i="63"/>
  <c r="AH29" i="63"/>
  <c r="Z29" i="63"/>
  <c r="BB29" i="63"/>
  <c r="AA29" i="63"/>
  <c r="BC29" i="63"/>
  <c r="BD29" i="63"/>
  <c r="AT29" i="63"/>
  <c r="AC29" i="63"/>
  <c r="AI29" i="63"/>
  <c r="BL5" i="63"/>
  <c r="BM5" i="63"/>
  <c r="BN5" i="63"/>
  <c r="BK5" i="63"/>
  <c r="BO5" i="63"/>
  <c r="BP5" i="63"/>
  <c r="BQ5" i="63"/>
  <c r="BR5" i="63"/>
  <c r="BH5" i="63"/>
  <c r="BS5" i="63"/>
  <c r="AQ5" i="63"/>
  <c r="AJ5" i="63"/>
  <c r="AR5" i="63"/>
  <c r="BI5" i="63"/>
  <c r="AK5" i="63"/>
  <c r="AS5" i="63"/>
  <c r="BJ5" i="63"/>
  <c r="AU5" i="63"/>
  <c r="AL5" i="63"/>
  <c r="AM5" i="63"/>
  <c r="AN5" i="63"/>
  <c r="AO5" i="63"/>
  <c r="AP5" i="63"/>
  <c r="AD5" i="63"/>
  <c r="AX5" i="63"/>
  <c r="BF5" i="63"/>
  <c r="AT5" i="63"/>
  <c r="AE5" i="63"/>
  <c r="AY5" i="63"/>
  <c r="BG5" i="63"/>
  <c r="X5" i="63"/>
  <c r="AF5" i="63"/>
  <c r="AZ5" i="63"/>
  <c r="Y5" i="63"/>
  <c r="AG5" i="63"/>
  <c r="BA5" i="63"/>
  <c r="AV5" i="63"/>
  <c r="AB5" i="63"/>
  <c r="AW5" i="63"/>
  <c r="AC5" i="63"/>
  <c r="AH5" i="63"/>
  <c r="Z5" i="63"/>
  <c r="BB5" i="63"/>
  <c r="BD5" i="63"/>
  <c r="AA5" i="63"/>
  <c r="BC5" i="63"/>
  <c r="BE5" i="63"/>
  <c r="AI5" i="63"/>
  <c r="BL2" i="63"/>
  <c r="BM2" i="63"/>
  <c r="BN2" i="63"/>
  <c r="BO2" i="63"/>
  <c r="BH2" i="63"/>
  <c r="BP2" i="63"/>
  <c r="BI2" i="63"/>
  <c r="BQ2" i="63"/>
  <c r="BJ2" i="63"/>
  <c r="BK2" i="63"/>
  <c r="BR2" i="63"/>
  <c r="BS2" i="63"/>
  <c r="AQ2" i="63"/>
  <c r="AJ2" i="63"/>
  <c r="AR2" i="63"/>
  <c r="AK2" i="63"/>
  <c r="AS2" i="63"/>
  <c r="AL2" i="63"/>
  <c r="AT2" i="63"/>
  <c r="AM2" i="63"/>
  <c r="AU2" i="63"/>
  <c r="AN2" i="63"/>
  <c r="AP2" i="63"/>
  <c r="AO2" i="63"/>
  <c r="AD2" i="63"/>
  <c r="AX2" i="63"/>
  <c r="BF2" i="63"/>
  <c r="AE2" i="63"/>
  <c r="AY2" i="63"/>
  <c r="BG2" i="63"/>
  <c r="X2" i="63"/>
  <c r="AF2" i="63"/>
  <c r="AZ2" i="63"/>
  <c r="Y2" i="63"/>
  <c r="AG2" i="63"/>
  <c r="BA2" i="63"/>
  <c r="AB2" i="63"/>
  <c r="BD2" i="63"/>
  <c r="AC2" i="63"/>
  <c r="BE2" i="63"/>
  <c r="BC2" i="63"/>
  <c r="AH2" i="63"/>
  <c r="AW2" i="63"/>
  <c r="BB2" i="63"/>
  <c r="AI2" i="63"/>
  <c r="Z2" i="63"/>
  <c r="AA2" i="63"/>
  <c r="BN41" i="63"/>
  <c r="BH41" i="63"/>
  <c r="BP41" i="63"/>
  <c r="BI41" i="63"/>
  <c r="BQ41" i="63"/>
  <c r="BJ41" i="63"/>
  <c r="BR41" i="63"/>
  <c r="BK41" i="63"/>
  <c r="BL41" i="63"/>
  <c r="BM41" i="63"/>
  <c r="AM41" i="63"/>
  <c r="AU41" i="63"/>
  <c r="AN41" i="63"/>
  <c r="BO41" i="63"/>
  <c r="AO41" i="63"/>
  <c r="BS41" i="63"/>
  <c r="AP41" i="63"/>
  <c r="AQ41" i="63"/>
  <c r="AJ41" i="63"/>
  <c r="AR41" i="63"/>
  <c r="AK41" i="63"/>
  <c r="AL41" i="63"/>
  <c r="AS41" i="63"/>
  <c r="AT41" i="63"/>
  <c r="AE41" i="63"/>
  <c r="AY41" i="63"/>
  <c r="BG41" i="63"/>
  <c r="X41" i="63"/>
  <c r="AF41" i="63"/>
  <c r="AZ41" i="63"/>
  <c r="Y41" i="63"/>
  <c r="AG41" i="63"/>
  <c r="BA41" i="63"/>
  <c r="Z41" i="63"/>
  <c r="AH41" i="63"/>
  <c r="BB41" i="63"/>
  <c r="AA41" i="63"/>
  <c r="AI41" i="63"/>
  <c r="BC41" i="63"/>
  <c r="AB41" i="63"/>
  <c r="AV41" i="63"/>
  <c r="BD41" i="63"/>
  <c r="AD41" i="63"/>
  <c r="AW41" i="63"/>
  <c r="AX41" i="63"/>
  <c r="BE41" i="63"/>
  <c r="AC41" i="63"/>
  <c r="BF41" i="63"/>
  <c r="BJ42" i="63"/>
  <c r="BR42" i="63"/>
  <c r="BL42" i="63"/>
  <c r="BM42" i="63"/>
  <c r="BN42" i="63"/>
  <c r="BP42" i="63"/>
  <c r="BQ42" i="63"/>
  <c r="BS42" i="63"/>
  <c r="BH42" i="63"/>
  <c r="BI42" i="63"/>
  <c r="AQ42" i="63"/>
  <c r="AJ42" i="63"/>
  <c r="AR42" i="63"/>
  <c r="AK42" i="63"/>
  <c r="AS42" i="63"/>
  <c r="AM42" i="63"/>
  <c r="AU42" i="63"/>
  <c r="AN42" i="63"/>
  <c r="BK42" i="63"/>
  <c r="BO42" i="63"/>
  <c r="AL42" i="63"/>
  <c r="AO42" i="63"/>
  <c r="AP42" i="63"/>
  <c r="AE42" i="63"/>
  <c r="AY42" i="63"/>
  <c r="BG42" i="63"/>
  <c r="AT42" i="63"/>
  <c r="X42" i="63"/>
  <c r="AF42" i="63"/>
  <c r="AZ42" i="63"/>
  <c r="Y42" i="63"/>
  <c r="AG42" i="63"/>
  <c r="BA42" i="63"/>
  <c r="Z42" i="63"/>
  <c r="AH42" i="63"/>
  <c r="BB42" i="63"/>
  <c r="AA42" i="63"/>
  <c r="AI42" i="63"/>
  <c r="BC42" i="63"/>
  <c r="AB42" i="63"/>
  <c r="AV42" i="63"/>
  <c r="BD42" i="63"/>
  <c r="AC42" i="63"/>
  <c r="AD42" i="63"/>
  <c r="AW42" i="63"/>
  <c r="BF42" i="63"/>
  <c r="AX42" i="63"/>
  <c r="BE42" i="63"/>
  <c r="BJ62" i="63"/>
  <c r="BR62" i="63"/>
  <c r="BL62" i="63"/>
  <c r="BM62" i="63"/>
  <c r="BN62" i="63"/>
  <c r="BP62" i="63"/>
  <c r="BQ62" i="63"/>
  <c r="BS62" i="63"/>
  <c r="BH62" i="63"/>
  <c r="BI62" i="63"/>
  <c r="AQ62" i="63"/>
  <c r="AJ62" i="63"/>
  <c r="AR62" i="63"/>
  <c r="BK62" i="63"/>
  <c r="AK62" i="63"/>
  <c r="AS62" i="63"/>
  <c r="BO62" i="63"/>
  <c r="AL62" i="63"/>
  <c r="AT62" i="63"/>
  <c r="AM62" i="63"/>
  <c r="AU62" i="63"/>
  <c r="AN62" i="63"/>
  <c r="AO62" i="63"/>
  <c r="AP62" i="63"/>
  <c r="AE62" i="63"/>
  <c r="AY62" i="63"/>
  <c r="BG62" i="63"/>
  <c r="X62" i="63"/>
  <c r="AF62" i="63"/>
  <c r="AZ62" i="63"/>
  <c r="Y62" i="63"/>
  <c r="AG62" i="63"/>
  <c r="BA62" i="63"/>
  <c r="Z62" i="63"/>
  <c r="AH62" i="63"/>
  <c r="BB62" i="63"/>
  <c r="AA62" i="63"/>
  <c r="AI62" i="63"/>
  <c r="BC62" i="63"/>
  <c r="AB62" i="63"/>
  <c r="AV62" i="63"/>
  <c r="BD62" i="63"/>
  <c r="AC62" i="63"/>
  <c r="AD62" i="63"/>
  <c r="AW62" i="63"/>
  <c r="BF62" i="63"/>
  <c r="AX62" i="63"/>
  <c r="BE62" i="63"/>
  <c r="BN13" i="63"/>
  <c r="BH13" i="63"/>
  <c r="BP13" i="63"/>
  <c r="BI13" i="63"/>
  <c r="BQ13" i="63"/>
  <c r="BJ13" i="63"/>
  <c r="BR13" i="63"/>
  <c r="BL13" i="63"/>
  <c r="BM13" i="63"/>
  <c r="BO13" i="63"/>
  <c r="BS13" i="63"/>
  <c r="AM13" i="63"/>
  <c r="AU13" i="63"/>
  <c r="AN13" i="63"/>
  <c r="AO13" i="63"/>
  <c r="AP13" i="63"/>
  <c r="AQ13" i="63"/>
  <c r="BK13" i="63"/>
  <c r="AJ13" i="63"/>
  <c r="AR13" i="63"/>
  <c r="AL13" i="63"/>
  <c r="AS13" i="63"/>
  <c r="AT13" i="63"/>
  <c r="AK13" i="63"/>
  <c r="AE13" i="63"/>
  <c r="AY13" i="63"/>
  <c r="BG13" i="63"/>
  <c r="X13" i="63"/>
  <c r="AF13" i="63"/>
  <c r="AZ13" i="63"/>
  <c r="Y13" i="63"/>
  <c r="AG13" i="63"/>
  <c r="BA13" i="63"/>
  <c r="Z13" i="63"/>
  <c r="AH13" i="63"/>
  <c r="BB13" i="63"/>
  <c r="AA13" i="63"/>
  <c r="AI13" i="63"/>
  <c r="BC13" i="63"/>
  <c r="AB13" i="63"/>
  <c r="AV13" i="63"/>
  <c r="BD13" i="63"/>
  <c r="BF13" i="63"/>
  <c r="AC13" i="63"/>
  <c r="BE13" i="63"/>
  <c r="AD13" i="63"/>
  <c r="AX13" i="63"/>
  <c r="AW13" i="63"/>
  <c r="BJ28" i="63"/>
  <c r="BR28" i="63"/>
  <c r="BL28" i="63"/>
  <c r="BM28" i="63"/>
  <c r="BN28" i="63"/>
  <c r="BH28" i="63"/>
  <c r="BI28" i="63"/>
  <c r="BK28" i="63"/>
  <c r="BO28" i="63"/>
  <c r="BP28" i="63"/>
  <c r="BQ28" i="63"/>
  <c r="BS28" i="63"/>
  <c r="AQ28" i="63"/>
  <c r="AJ28" i="63"/>
  <c r="AR28" i="63"/>
  <c r="AK28" i="63"/>
  <c r="AS28" i="63"/>
  <c r="AM28" i="63"/>
  <c r="AU28" i="63"/>
  <c r="AN28" i="63"/>
  <c r="AP28" i="63"/>
  <c r="AT28" i="63"/>
  <c r="AO28" i="63"/>
  <c r="X28" i="63"/>
  <c r="AF28" i="63"/>
  <c r="AZ28" i="63"/>
  <c r="Y28" i="63"/>
  <c r="AG28" i="63"/>
  <c r="BA28" i="63"/>
  <c r="AB28" i="63"/>
  <c r="AX28" i="63"/>
  <c r="AC28" i="63"/>
  <c r="AY28" i="63"/>
  <c r="AL28" i="63"/>
  <c r="AD28" i="63"/>
  <c r="BB28" i="63"/>
  <c r="AE28" i="63"/>
  <c r="BC28" i="63"/>
  <c r="AV28" i="63"/>
  <c r="AA28" i="63"/>
  <c r="AH28" i="63"/>
  <c r="AW28" i="63"/>
  <c r="BD28" i="63"/>
  <c r="BF28" i="63"/>
  <c r="BE28" i="63"/>
  <c r="Z28" i="63"/>
  <c r="BG28" i="63"/>
  <c r="AI28" i="63"/>
  <c r="BL63" i="63"/>
  <c r="BM63" i="63"/>
  <c r="BN63" i="63"/>
  <c r="BO63" i="63"/>
  <c r="BP63" i="63"/>
  <c r="BQ63" i="63"/>
  <c r="BR63" i="63"/>
  <c r="BH63" i="63"/>
  <c r="BS63" i="63"/>
  <c r="BI63" i="63"/>
  <c r="BJ63" i="63"/>
  <c r="AQ63" i="63"/>
  <c r="BK63" i="63"/>
  <c r="AJ63" i="63"/>
  <c r="AR63" i="63"/>
  <c r="AK63" i="63"/>
  <c r="AS63" i="63"/>
  <c r="AM63" i="63"/>
  <c r="AU63" i="63"/>
  <c r="AN63" i="63"/>
  <c r="AL63" i="63"/>
  <c r="AO63" i="63"/>
  <c r="AP63" i="63"/>
  <c r="AT63" i="63"/>
  <c r="AD63" i="63"/>
  <c r="AX63" i="63"/>
  <c r="BF63" i="63"/>
  <c r="AE63" i="63"/>
  <c r="AY63" i="63"/>
  <c r="BG63" i="63"/>
  <c r="X63" i="63"/>
  <c r="AF63" i="63"/>
  <c r="AZ63" i="63"/>
  <c r="Y63" i="63"/>
  <c r="AG63" i="63"/>
  <c r="BA63" i="63"/>
  <c r="AV63" i="63"/>
  <c r="AW63" i="63"/>
  <c r="AC63" i="63"/>
  <c r="AI63" i="63"/>
  <c r="Z63" i="63"/>
  <c r="BB63" i="63"/>
  <c r="BD63" i="63"/>
  <c r="BE63" i="63"/>
  <c r="AH63" i="63"/>
  <c r="AA63" i="63"/>
  <c r="BC63" i="63"/>
  <c r="AB63" i="63"/>
  <c r="BL16" i="63"/>
  <c r="BM16" i="63"/>
  <c r="BN16" i="63"/>
  <c r="BO16" i="63"/>
  <c r="BH16" i="63"/>
  <c r="BP16" i="63"/>
  <c r="BI16" i="63"/>
  <c r="BQ16" i="63"/>
  <c r="BJ16" i="63"/>
  <c r="BK16" i="63"/>
  <c r="BR16" i="63"/>
  <c r="BS16" i="63"/>
  <c r="AQ16" i="63"/>
  <c r="AJ16" i="63"/>
  <c r="AR16" i="63"/>
  <c r="AK16" i="63"/>
  <c r="AS16" i="63"/>
  <c r="AL16" i="63"/>
  <c r="AT16" i="63"/>
  <c r="AM16" i="63"/>
  <c r="AU16" i="63"/>
  <c r="AN16" i="63"/>
  <c r="AP16" i="63"/>
  <c r="AD16" i="63"/>
  <c r="AX16" i="63"/>
  <c r="BF16" i="63"/>
  <c r="AE16" i="63"/>
  <c r="AY16" i="63"/>
  <c r="BG16" i="63"/>
  <c r="X16" i="63"/>
  <c r="AF16" i="63"/>
  <c r="AZ16" i="63"/>
  <c r="Y16" i="63"/>
  <c r="AG16" i="63"/>
  <c r="BA16" i="63"/>
  <c r="AB16" i="63"/>
  <c r="BD16" i="63"/>
  <c r="AW16" i="63"/>
  <c r="AO16" i="63"/>
  <c r="Z16" i="63"/>
  <c r="AC16" i="63"/>
  <c r="BE16" i="63"/>
  <c r="AH16" i="63"/>
  <c r="AV16" i="63"/>
  <c r="BC16" i="63"/>
  <c r="AI16" i="63"/>
  <c r="BB16" i="63"/>
  <c r="AA16" i="63"/>
  <c r="BH34" i="63"/>
  <c r="BP34" i="63"/>
  <c r="BI34" i="63"/>
  <c r="BQ34" i="63"/>
  <c r="BJ34" i="63"/>
  <c r="BR34" i="63"/>
  <c r="BS34" i="63"/>
  <c r="BK34" i="63"/>
  <c r="BL34" i="63"/>
  <c r="BM34" i="63"/>
  <c r="AM34" i="63"/>
  <c r="AU34" i="63"/>
  <c r="BN34" i="63"/>
  <c r="AN34" i="63"/>
  <c r="BO34" i="63"/>
  <c r="AO34" i="63"/>
  <c r="AP34" i="63"/>
  <c r="AQ34" i="63"/>
  <c r="AR34" i="63"/>
  <c r="AS34" i="63"/>
  <c r="AT34" i="63"/>
  <c r="AJ34" i="63"/>
  <c r="AD34" i="63"/>
  <c r="AX34" i="63"/>
  <c r="BF34" i="63"/>
  <c r="AE34" i="63"/>
  <c r="AY34" i="63"/>
  <c r="BG34" i="63"/>
  <c r="X34" i="63"/>
  <c r="AF34" i="63"/>
  <c r="AZ34" i="63"/>
  <c r="AK34" i="63"/>
  <c r="Y34" i="63"/>
  <c r="AG34" i="63"/>
  <c r="BA34" i="63"/>
  <c r="AL34" i="63"/>
  <c r="AV34" i="63"/>
  <c r="Z34" i="63"/>
  <c r="BC34" i="63"/>
  <c r="AW34" i="63"/>
  <c r="BD34" i="63"/>
  <c r="AI34" i="63"/>
  <c r="BB34" i="63"/>
  <c r="AB34" i="63"/>
  <c r="BE34" i="63"/>
  <c r="AH34" i="63"/>
  <c r="AA34" i="63"/>
  <c r="AC34" i="63"/>
  <c r="BH36" i="63"/>
  <c r="BP36" i="63"/>
  <c r="BI36" i="63"/>
  <c r="BQ36" i="63"/>
  <c r="BJ36" i="63"/>
  <c r="BR36" i="63"/>
  <c r="BL36" i="63"/>
  <c r="BM36" i="63"/>
  <c r="BN36" i="63"/>
  <c r="BO36" i="63"/>
  <c r="BS36" i="63"/>
  <c r="AM36" i="63"/>
  <c r="AU36" i="63"/>
  <c r="BK36" i="63"/>
  <c r="AN36" i="63"/>
  <c r="AO36" i="63"/>
  <c r="AS36" i="63"/>
  <c r="AT36" i="63"/>
  <c r="AJ36" i="63"/>
  <c r="AK36" i="63"/>
  <c r="AL36" i="63"/>
  <c r="AP36" i="63"/>
  <c r="AQ36" i="63"/>
  <c r="AR36" i="63"/>
  <c r="AD36" i="63"/>
  <c r="AX36" i="63"/>
  <c r="BF36" i="63"/>
  <c r="AE36" i="63"/>
  <c r="AY36" i="63"/>
  <c r="BG36" i="63"/>
  <c r="X36" i="63"/>
  <c r="AF36" i="63"/>
  <c r="AZ36" i="63"/>
  <c r="Y36" i="63"/>
  <c r="AG36" i="63"/>
  <c r="BA36" i="63"/>
  <c r="AB36" i="63"/>
  <c r="BD36" i="63"/>
  <c r="AW36" i="63"/>
  <c r="AA36" i="63"/>
  <c r="AC36" i="63"/>
  <c r="BE36" i="63"/>
  <c r="AH36" i="63"/>
  <c r="AI36" i="63"/>
  <c r="AV36" i="63"/>
  <c r="Z36" i="63"/>
  <c r="BC36" i="63"/>
  <c r="BB36" i="63"/>
  <c r="BH37" i="63"/>
  <c r="BP37" i="63"/>
  <c r="BI37" i="63"/>
  <c r="BQ37" i="63"/>
  <c r="BJ37" i="63"/>
  <c r="BR37" i="63"/>
  <c r="BS37" i="63"/>
  <c r="BK37" i="63"/>
  <c r="BL37" i="63"/>
  <c r="BM37" i="63"/>
  <c r="AM37" i="63"/>
  <c r="AU37" i="63"/>
  <c r="AN37" i="63"/>
  <c r="BN37" i="63"/>
  <c r="AO37" i="63"/>
  <c r="BO37" i="63"/>
  <c r="AQ37" i="63"/>
  <c r="AJ37" i="63"/>
  <c r="AK37" i="63"/>
  <c r="AL37" i="63"/>
  <c r="AP37" i="63"/>
  <c r="AR37" i="63"/>
  <c r="AS37" i="63"/>
  <c r="AD37" i="63"/>
  <c r="AX37" i="63"/>
  <c r="BF37" i="63"/>
  <c r="AE37" i="63"/>
  <c r="AY37" i="63"/>
  <c r="BG37" i="63"/>
  <c r="X37" i="63"/>
  <c r="AF37" i="63"/>
  <c r="AZ37" i="63"/>
  <c r="Y37" i="63"/>
  <c r="AG37" i="63"/>
  <c r="BA37" i="63"/>
  <c r="AB37" i="63"/>
  <c r="BD37" i="63"/>
  <c r="AC37" i="63"/>
  <c r="BE37" i="63"/>
  <c r="AW37" i="63"/>
  <c r="AH37" i="63"/>
  <c r="AV37" i="63"/>
  <c r="BB37" i="63"/>
  <c r="AI37" i="63"/>
  <c r="AT37" i="63"/>
  <c r="Z37" i="63"/>
  <c r="AA37" i="63"/>
  <c r="BC37" i="63"/>
  <c r="BJ27" i="63"/>
  <c r="BR27" i="63"/>
  <c r="BL27" i="63"/>
  <c r="BM27" i="63"/>
  <c r="BN27" i="63"/>
  <c r="BH27" i="63"/>
  <c r="AJ27" i="63"/>
  <c r="AR27" i="63"/>
  <c r="BI27" i="63"/>
  <c r="AK27" i="63"/>
  <c r="AS27" i="63"/>
  <c r="BK27" i="63"/>
  <c r="AL27" i="63"/>
  <c r="AT27" i="63"/>
  <c r="BO27" i="63"/>
  <c r="BP27" i="63"/>
  <c r="BQ27" i="63"/>
  <c r="AM27" i="63"/>
  <c r="AN27" i="63"/>
  <c r="BS27" i="63"/>
  <c r="AO27" i="63"/>
  <c r="AP27" i="63"/>
  <c r="AQ27" i="63"/>
  <c r="AU27" i="63"/>
  <c r="AA27" i="63"/>
  <c r="AI27" i="63"/>
  <c r="BC27" i="63"/>
  <c r="AB27" i="63"/>
  <c r="AV27" i="63"/>
  <c r="BD27" i="63"/>
  <c r="AC27" i="63"/>
  <c r="AW27" i="63"/>
  <c r="BE27" i="63"/>
  <c r="AF27" i="63"/>
  <c r="BF27" i="63"/>
  <c r="AG27" i="63"/>
  <c r="BG27" i="63"/>
  <c r="AH27" i="63"/>
  <c r="X27" i="63"/>
  <c r="AX27" i="63"/>
  <c r="Y27" i="63"/>
  <c r="AY27" i="63"/>
  <c r="Z27" i="63"/>
  <c r="AZ27" i="63"/>
  <c r="AE27" i="63"/>
  <c r="BA27" i="63"/>
  <c r="BB27" i="63"/>
  <c r="AD27" i="63"/>
  <c r="BJ54" i="63"/>
  <c r="BR54" i="63"/>
  <c r="BL54" i="63"/>
  <c r="BM54" i="63"/>
  <c r="BN54" i="63"/>
  <c r="BP54" i="63"/>
  <c r="BQ54" i="63"/>
  <c r="BS54" i="63"/>
  <c r="BH54" i="63"/>
  <c r="BI54" i="63"/>
  <c r="BK54" i="63"/>
  <c r="AQ54" i="63"/>
  <c r="BO54" i="63"/>
  <c r="AJ54" i="63"/>
  <c r="AR54" i="63"/>
  <c r="AK54" i="63"/>
  <c r="AS54" i="63"/>
  <c r="AL54" i="63"/>
  <c r="AT54" i="63"/>
  <c r="AM54" i="63"/>
  <c r="AU54" i="63"/>
  <c r="AN54" i="63"/>
  <c r="AP54" i="63"/>
  <c r="AE54" i="63"/>
  <c r="AY54" i="63"/>
  <c r="BG54" i="63"/>
  <c r="X54" i="63"/>
  <c r="AF54" i="63"/>
  <c r="AZ54" i="63"/>
  <c r="Y54" i="63"/>
  <c r="AG54" i="63"/>
  <c r="BA54" i="63"/>
  <c r="Z54" i="63"/>
  <c r="AH54" i="63"/>
  <c r="BB54" i="63"/>
  <c r="AA54" i="63"/>
  <c r="AI54" i="63"/>
  <c r="BC54" i="63"/>
  <c r="AB54" i="63"/>
  <c r="AV54" i="63"/>
  <c r="BD54" i="63"/>
  <c r="AC54" i="63"/>
  <c r="AD54" i="63"/>
  <c r="AW54" i="63"/>
  <c r="AO54" i="63"/>
  <c r="AX54" i="63"/>
  <c r="BE54" i="63"/>
  <c r="BF54" i="63"/>
  <c r="BN12" i="63"/>
  <c r="BH12" i="63"/>
  <c r="BP12" i="63"/>
  <c r="BI12" i="63"/>
  <c r="BQ12" i="63"/>
  <c r="BJ12" i="63"/>
  <c r="BR12" i="63"/>
  <c r="BK12" i="63"/>
  <c r="BL12" i="63"/>
  <c r="BM12" i="63"/>
  <c r="AM12" i="63"/>
  <c r="AU12" i="63"/>
  <c r="AN12" i="63"/>
  <c r="AO12" i="63"/>
  <c r="BO12" i="63"/>
  <c r="AQ12" i="63"/>
  <c r="BS12" i="63"/>
  <c r="AJ12" i="63"/>
  <c r="AR12" i="63"/>
  <c r="AK12" i="63"/>
  <c r="AL12" i="63"/>
  <c r="AP12" i="63"/>
  <c r="Y12" i="63"/>
  <c r="AG12" i="63"/>
  <c r="AS12" i="63"/>
  <c r="AT12" i="63"/>
  <c r="AC12" i="63"/>
  <c r="AX12" i="63"/>
  <c r="BF12" i="63"/>
  <c r="AD12" i="63"/>
  <c r="AY12" i="63"/>
  <c r="BG12" i="63"/>
  <c r="AE12" i="63"/>
  <c r="AZ12" i="63"/>
  <c r="AF12" i="63"/>
  <c r="BA12" i="63"/>
  <c r="AA12" i="63"/>
  <c r="BD12" i="63"/>
  <c r="BC12" i="63"/>
  <c r="AB12" i="63"/>
  <c r="BE12" i="63"/>
  <c r="Z12" i="63"/>
  <c r="AH12" i="63"/>
  <c r="X12" i="63"/>
  <c r="AI12" i="63"/>
  <c r="AV12" i="63"/>
  <c r="AW12" i="63"/>
  <c r="BB12" i="63"/>
  <c r="BJ56" i="63"/>
  <c r="BR56" i="63"/>
  <c r="BL56" i="63"/>
  <c r="BM56" i="63"/>
  <c r="BN56" i="63"/>
  <c r="BP56" i="63"/>
  <c r="BQ56" i="63"/>
  <c r="BS56" i="63"/>
  <c r="BH56" i="63"/>
  <c r="BI56" i="63"/>
  <c r="AQ56" i="63"/>
  <c r="AJ56" i="63"/>
  <c r="AR56" i="63"/>
  <c r="BK56" i="63"/>
  <c r="AK56" i="63"/>
  <c r="AS56" i="63"/>
  <c r="BO56" i="63"/>
  <c r="AM56" i="63"/>
  <c r="AU56" i="63"/>
  <c r="AN56" i="63"/>
  <c r="AO56" i="63"/>
  <c r="AP56" i="63"/>
  <c r="AT56" i="63"/>
  <c r="X56" i="63"/>
  <c r="AF56" i="63"/>
  <c r="AZ56" i="63"/>
  <c r="AL56" i="63"/>
  <c r="Y56" i="63"/>
  <c r="AG56" i="63"/>
  <c r="BA56" i="63"/>
  <c r="AH56" i="63"/>
  <c r="BD56" i="63"/>
  <c r="AI56" i="63"/>
  <c r="BE56" i="63"/>
  <c r="Z56" i="63"/>
  <c r="AV56" i="63"/>
  <c r="BF56" i="63"/>
  <c r="AA56" i="63"/>
  <c r="AW56" i="63"/>
  <c r="BG56" i="63"/>
  <c r="AD56" i="63"/>
  <c r="AE56" i="63"/>
  <c r="BC56" i="63"/>
  <c r="AX56" i="63"/>
  <c r="AC56" i="63"/>
  <c r="AY56" i="63"/>
  <c r="BB56" i="63"/>
  <c r="AB56" i="63"/>
  <c r="BN24" i="63"/>
  <c r="BH24" i="63"/>
  <c r="BP24" i="63"/>
  <c r="BI24" i="63"/>
  <c r="BQ24" i="63"/>
  <c r="BJ24" i="63"/>
  <c r="BR24" i="63"/>
  <c r="BL24" i="63"/>
  <c r="BM24" i="63"/>
  <c r="BO24" i="63"/>
  <c r="BS24" i="63"/>
  <c r="AM24" i="63"/>
  <c r="AU24" i="63"/>
  <c r="AN24" i="63"/>
  <c r="AO24" i="63"/>
  <c r="BK24" i="63"/>
  <c r="AQ24" i="63"/>
  <c r="AJ24" i="63"/>
  <c r="AR24" i="63"/>
  <c r="AK24" i="63"/>
  <c r="AL24" i="63"/>
  <c r="AP24" i="63"/>
  <c r="AS24" i="63"/>
  <c r="AT24" i="63"/>
  <c r="AE24" i="63"/>
  <c r="AY24" i="63"/>
  <c r="BG24" i="63"/>
  <c r="X24" i="63"/>
  <c r="AF24" i="63"/>
  <c r="AZ24" i="63"/>
  <c r="Y24" i="63"/>
  <c r="AG24" i="63"/>
  <c r="BA24" i="63"/>
  <c r="Z24" i="63"/>
  <c r="AH24" i="63"/>
  <c r="BB24" i="63"/>
  <c r="AA24" i="63"/>
  <c r="AI24" i="63"/>
  <c r="BC24" i="63"/>
  <c r="AB24" i="63"/>
  <c r="BD24" i="63"/>
  <c r="BE24" i="63"/>
  <c r="BF24" i="63"/>
  <c r="AC24" i="63"/>
  <c r="AW24" i="63"/>
  <c r="AX24" i="63"/>
  <c r="AD24" i="63"/>
  <c r="AV24" i="63"/>
  <c r="BH66" i="63"/>
  <c r="BP66" i="63"/>
  <c r="BI66" i="63"/>
  <c r="BQ66" i="63"/>
  <c r="BJ66" i="63"/>
  <c r="BR66" i="63"/>
  <c r="BK66" i="63"/>
  <c r="BS66" i="63"/>
  <c r="BL66" i="63"/>
  <c r="BM66" i="63"/>
  <c r="BN66" i="63"/>
  <c r="BO66" i="63"/>
  <c r="AM66" i="63"/>
  <c r="AU66" i="63"/>
  <c r="AN66" i="63"/>
  <c r="AO66" i="63"/>
  <c r="AP66" i="63"/>
  <c r="AQ66" i="63"/>
  <c r="AJ66" i="63"/>
  <c r="AR66" i="63"/>
  <c r="AK66" i="63"/>
  <c r="AL66" i="63"/>
  <c r="AS66" i="63"/>
  <c r="AT66" i="63"/>
  <c r="AD66" i="63"/>
  <c r="AX66" i="63"/>
  <c r="BF66" i="63"/>
  <c r="AE66" i="63"/>
  <c r="AY66" i="63"/>
  <c r="BG66" i="63"/>
  <c r="X66" i="63"/>
  <c r="AF66" i="63"/>
  <c r="AZ66" i="63"/>
  <c r="Y66" i="63"/>
  <c r="AG66" i="63"/>
  <c r="BA66" i="63"/>
  <c r="AV66" i="63"/>
  <c r="BB66" i="63"/>
  <c r="AW66" i="63"/>
  <c r="Z66" i="63"/>
  <c r="AB66" i="63"/>
  <c r="BE66" i="63"/>
  <c r="AA66" i="63"/>
  <c r="BC66" i="63"/>
  <c r="BD66" i="63"/>
  <c r="AC66" i="63"/>
  <c r="AI66" i="63"/>
  <c r="AH66" i="63"/>
  <c r="BL49" i="63"/>
  <c r="BM49" i="63"/>
  <c r="BN49" i="63"/>
  <c r="BO49" i="63"/>
  <c r="BH49" i="63"/>
  <c r="BP49" i="63"/>
  <c r="BI49" i="63"/>
  <c r="BQ49" i="63"/>
  <c r="BJ49" i="63"/>
  <c r="BK49" i="63"/>
  <c r="AQ49" i="63"/>
  <c r="AJ49" i="63"/>
  <c r="AR49" i="63"/>
  <c r="AK49" i="63"/>
  <c r="AS49" i="63"/>
  <c r="AL49" i="63"/>
  <c r="AT49" i="63"/>
  <c r="AM49" i="63"/>
  <c r="AU49" i="63"/>
  <c r="BR49" i="63"/>
  <c r="AN49" i="63"/>
  <c r="BS49" i="63"/>
  <c r="AO49" i="63"/>
  <c r="AP49" i="63"/>
  <c r="AD49" i="63"/>
  <c r="AX49" i="63"/>
  <c r="BF49" i="63"/>
  <c r="AE49" i="63"/>
  <c r="AY49" i="63"/>
  <c r="BG49" i="63"/>
  <c r="X49" i="63"/>
  <c r="AF49" i="63"/>
  <c r="AZ49" i="63"/>
  <c r="Y49" i="63"/>
  <c r="AG49" i="63"/>
  <c r="BA49" i="63"/>
  <c r="AB49" i="63"/>
  <c r="BD49" i="63"/>
  <c r="AC49" i="63"/>
  <c r="BE49" i="63"/>
  <c r="AW49" i="63"/>
  <c r="AH49" i="63"/>
  <c r="AA49" i="63"/>
  <c r="AI49" i="63"/>
  <c r="AV49" i="63"/>
  <c r="BC49" i="63"/>
  <c r="BB49" i="63"/>
  <c r="Z49" i="63"/>
  <c r="BH19" i="63"/>
  <c r="BP19" i="63"/>
  <c r="BI19" i="63"/>
  <c r="BQ19" i="63"/>
  <c r="BJ19" i="63"/>
  <c r="BR19" i="63"/>
  <c r="BK19" i="63"/>
  <c r="BS19" i="63"/>
  <c r="BL19" i="63"/>
  <c r="BM19" i="63"/>
  <c r="BN19" i="63"/>
  <c r="BO19" i="63"/>
  <c r="AM19" i="63"/>
  <c r="AU19" i="63"/>
  <c r="AN19" i="63"/>
  <c r="AO19" i="63"/>
  <c r="AP19" i="63"/>
  <c r="AQ19" i="63"/>
  <c r="AJ19" i="63"/>
  <c r="AR19" i="63"/>
  <c r="AT19" i="63"/>
  <c r="AK19" i="63"/>
  <c r="AD19" i="63"/>
  <c r="AX19" i="63"/>
  <c r="BF19" i="63"/>
  <c r="AE19" i="63"/>
  <c r="AY19" i="63"/>
  <c r="BG19" i="63"/>
  <c r="X19" i="63"/>
  <c r="AF19" i="63"/>
  <c r="AZ19" i="63"/>
  <c r="AL19" i="63"/>
  <c r="Y19" i="63"/>
  <c r="AG19" i="63"/>
  <c r="BA19" i="63"/>
  <c r="AS19" i="63"/>
  <c r="AV19" i="63"/>
  <c r="BE19" i="63"/>
  <c r="AH19" i="63"/>
  <c r="AW19" i="63"/>
  <c r="BD19" i="63"/>
  <c r="AI19" i="63"/>
  <c r="Z19" i="63"/>
  <c r="BB19" i="63"/>
  <c r="AB19" i="63"/>
  <c r="AA19" i="63"/>
  <c r="BC19" i="63"/>
  <c r="AC19" i="63"/>
  <c r="BJ20" i="63"/>
  <c r="BR20" i="63"/>
  <c r="BL20" i="63"/>
  <c r="BM20" i="63"/>
  <c r="BN20" i="63"/>
  <c r="BH20" i="63"/>
  <c r="BI20" i="63"/>
  <c r="BK20" i="63"/>
  <c r="BO20" i="63"/>
  <c r="BP20" i="63"/>
  <c r="BQ20" i="63"/>
  <c r="AQ20" i="63"/>
  <c r="AJ20" i="63"/>
  <c r="AR20" i="63"/>
  <c r="AK20" i="63"/>
  <c r="AS20" i="63"/>
  <c r="AL20" i="63"/>
  <c r="AT20" i="63"/>
  <c r="AM20" i="63"/>
  <c r="AU20" i="63"/>
  <c r="AN20" i="63"/>
  <c r="AO20" i="63"/>
  <c r="AP20" i="63"/>
  <c r="AE20" i="63"/>
  <c r="AY20" i="63"/>
  <c r="BG20" i="63"/>
  <c r="X20" i="63"/>
  <c r="AF20" i="63"/>
  <c r="AZ20" i="63"/>
  <c r="Y20" i="63"/>
  <c r="AG20" i="63"/>
  <c r="BA20" i="63"/>
  <c r="Z20" i="63"/>
  <c r="AH20" i="63"/>
  <c r="BB20" i="63"/>
  <c r="BS20" i="63"/>
  <c r="AA20" i="63"/>
  <c r="AI20" i="63"/>
  <c r="BC20" i="63"/>
  <c r="AB20" i="63"/>
  <c r="AV20" i="63"/>
  <c r="BD20" i="63"/>
  <c r="AX20" i="63"/>
  <c r="BE20" i="63"/>
  <c r="BF20" i="63"/>
  <c r="AW20" i="63"/>
  <c r="AD20" i="63"/>
  <c r="AC20" i="63"/>
  <c r="BJ65" i="63"/>
  <c r="BR65" i="63"/>
  <c r="BL65" i="63"/>
  <c r="BM65" i="63"/>
  <c r="BN65" i="63"/>
  <c r="BH65" i="63"/>
  <c r="BI65" i="63"/>
  <c r="BK65" i="63"/>
  <c r="BO65" i="63"/>
  <c r="BP65" i="63"/>
  <c r="BQ65" i="63"/>
  <c r="AQ65" i="63"/>
  <c r="AJ65" i="63"/>
  <c r="AR65" i="63"/>
  <c r="BS65" i="63"/>
  <c r="AK65" i="63"/>
  <c r="AS65" i="63"/>
  <c r="AM65" i="63"/>
  <c r="AU65" i="63"/>
  <c r="AN65" i="63"/>
  <c r="AL65" i="63"/>
  <c r="AO65" i="63"/>
  <c r="AE65" i="63"/>
  <c r="AY65" i="63"/>
  <c r="BG65" i="63"/>
  <c r="X65" i="63"/>
  <c r="AF65" i="63"/>
  <c r="AZ65" i="63"/>
  <c r="Y65" i="63"/>
  <c r="AG65" i="63"/>
  <c r="BA65" i="63"/>
  <c r="AP65" i="63"/>
  <c r="Z65" i="63"/>
  <c r="AH65" i="63"/>
  <c r="BB65" i="63"/>
  <c r="AT65" i="63"/>
  <c r="AA65" i="63"/>
  <c r="AI65" i="63"/>
  <c r="BC65" i="63"/>
  <c r="AB65" i="63"/>
  <c r="AV65" i="63"/>
  <c r="BD65" i="63"/>
  <c r="AX65" i="63"/>
  <c r="BE65" i="63"/>
  <c r="BF65" i="63"/>
  <c r="AW65" i="63"/>
  <c r="AC65" i="63"/>
  <c r="AD65" i="63"/>
  <c r="BP71" i="63"/>
  <c r="BH71" i="63"/>
  <c r="AN71" i="63"/>
  <c r="BO71" i="63"/>
  <c r="AU71" i="63"/>
  <c r="AM71" i="63"/>
  <c r="BN71" i="63"/>
  <c r="AT71" i="63"/>
  <c r="AL71" i="63"/>
  <c r="BM71" i="63"/>
  <c r="BL71" i="63"/>
  <c r="AR71" i="63"/>
  <c r="AJ71" i="63"/>
  <c r="BQ71" i="63"/>
  <c r="AK71" i="63"/>
  <c r="BK71" i="63"/>
  <c r="BJ71" i="63"/>
  <c r="BI71" i="63"/>
  <c r="AS71" i="63"/>
  <c r="AQ71" i="63"/>
  <c r="AO71" i="63"/>
  <c r="BA71" i="63"/>
  <c r="AG71" i="63"/>
  <c r="Y71" i="63"/>
  <c r="AZ71" i="63"/>
  <c r="AF71" i="63"/>
  <c r="X71" i="63"/>
  <c r="BG71" i="63"/>
  <c r="AY71" i="63"/>
  <c r="AE71" i="63"/>
  <c r="BF71" i="63"/>
  <c r="AX71" i="63"/>
  <c r="AD71" i="63"/>
  <c r="AI71" i="63"/>
  <c r="BE71" i="63"/>
  <c r="BC71" i="63"/>
  <c r="BB71" i="63"/>
  <c r="AW71" i="63"/>
  <c r="BS71" i="63"/>
  <c r="AH71" i="63"/>
  <c r="BR71" i="63"/>
  <c r="AC71" i="63"/>
  <c r="AB71" i="63"/>
  <c r="AA71" i="63"/>
  <c r="AP71" i="63"/>
  <c r="BD71" i="63"/>
  <c r="Z71" i="63"/>
  <c r="AV71" i="63"/>
  <c r="BL59" i="63"/>
  <c r="BM59" i="63"/>
  <c r="BN59" i="63"/>
  <c r="BH59" i="63"/>
  <c r="BS59" i="63"/>
  <c r="BI59" i="63"/>
  <c r="BJ59" i="63"/>
  <c r="BK59" i="63"/>
  <c r="BO59" i="63"/>
  <c r="BP59" i="63"/>
  <c r="BQ59" i="63"/>
  <c r="AQ59" i="63"/>
  <c r="BR59" i="63"/>
  <c r="AJ59" i="63"/>
  <c r="AR59" i="63"/>
  <c r="AK59" i="63"/>
  <c r="AS59" i="63"/>
  <c r="AO59" i="63"/>
  <c r="AP59" i="63"/>
  <c r="AT59" i="63"/>
  <c r="AU59" i="63"/>
  <c r="AL59" i="63"/>
  <c r="AM59" i="63"/>
  <c r="AN59" i="63"/>
  <c r="AD59" i="63"/>
  <c r="AX59" i="63"/>
  <c r="BF59" i="63"/>
  <c r="AE59" i="63"/>
  <c r="AY59" i="63"/>
  <c r="BG59" i="63"/>
  <c r="X59" i="63"/>
  <c r="AF59" i="63"/>
  <c r="AZ59" i="63"/>
  <c r="Y59" i="63"/>
  <c r="AG59" i="63"/>
  <c r="BA59" i="63"/>
  <c r="AV59" i="63"/>
  <c r="BE59" i="63"/>
  <c r="AI59" i="63"/>
  <c r="AW59" i="63"/>
  <c r="AC59" i="63"/>
  <c r="AH59" i="63"/>
  <c r="Z59" i="63"/>
  <c r="BB59" i="63"/>
  <c r="AB59" i="63"/>
  <c r="AA59" i="63"/>
  <c r="BC59" i="63"/>
  <c r="BD59" i="63"/>
  <c r="BN52" i="63"/>
  <c r="BH52" i="63"/>
  <c r="BP52" i="63"/>
  <c r="BI52" i="63"/>
  <c r="BQ52" i="63"/>
  <c r="BJ52" i="63"/>
  <c r="BR52" i="63"/>
  <c r="BL52" i="63"/>
  <c r="BM52" i="63"/>
  <c r="BO52" i="63"/>
  <c r="BS52" i="63"/>
  <c r="AM52" i="63"/>
  <c r="AU52" i="63"/>
  <c r="BK52" i="63"/>
  <c r="AN52" i="63"/>
  <c r="AO52" i="63"/>
  <c r="AP52" i="63"/>
  <c r="AQ52" i="63"/>
  <c r="AJ52" i="63"/>
  <c r="AR52" i="63"/>
  <c r="AL52" i="63"/>
  <c r="AS52" i="63"/>
  <c r="AT52" i="63"/>
  <c r="AE52" i="63"/>
  <c r="AY52" i="63"/>
  <c r="BG52" i="63"/>
  <c r="X52" i="63"/>
  <c r="AF52" i="63"/>
  <c r="AZ52" i="63"/>
  <c r="AK52" i="63"/>
  <c r="Y52" i="63"/>
  <c r="AG52" i="63"/>
  <c r="BA52" i="63"/>
  <c r="Z52" i="63"/>
  <c r="AH52" i="63"/>
  <c r="BB52" i="63"/>
  <c r="AA52" i="63"/>
  <c r="AI52" i="63"/>
  <c r="BC52" i="63"/>
  <c r="AB52" i="63"/>
  <c r="AV52" i="63"/>
  <c r="BD52" i="63"/>
  <c r="BF52" i="63"/>
  <c r="AC52" i="63"/>
  <c r="AD52" i="63"/>
  <c r="BE52" i="63"/>
  <c r="AW52" i="63"/>
  <c r="AX52" i="63"/>
  <c r="BH53" i="63"/>
  <c r="BP53" i="63"/>
  <c r="BI53" i="63"/>
  <c r="BQ53" i="63"/>
  <c r="BJ53" i="63"/>
  <c r="BR53" i="63"/>
  <c r="BN53" i="63"/>
  <c r="BO53" i="63"/>
  <c r="BS53" i="63"/>
  <c r="BK53" i="63"/>
  <c r="AM53" i="63"/>
  <c r="AU53" i="63"/>
  <c r="AN53" i="63"/>
  <c r="BL53" i="63"/>
  <c r="AO53" i="63"/>
  <c r="BM53" i="63"/>
  <c r="AQ53" i="63"/>
  <c r="AJ53" i="63"/>
  <c r="AR53" i="63"/>
  <c r="AS53" i="63"/>
  <c r="AT53" i="63"/>
  <c r="AK53" i="63"/>
  <c r="AP53" i="63"/>
  <c r="AD53" i="63"/>
  <c r="AX53" i="63"/>
  <c r="BF53" i="63"/>
  <c r="AE53" i="63"/>
  <c r="AY53" i="63"/>
  <c r="BG53" i="63"/>
  <c r="X53" i="63"/>
  <c r="AF53" i="63"/>
  <c r="AZ53" i="63"/>
  <c r="Y53" i="63"/>
  <c r="AG53" i="63"/>
  <c r="BA53" i="63"/>
  <c r="AL53" i="63"/>
  <c r="AB53" i="63"/>
  <c r="BD53" i="63"/>
  <c r="AA53" i="63"/>
  <c r="AC53" i="63"/>
  <c r="BE53" i="63"/>
  <c r="AH53" i="63"/>
  <c r="AV53" i="63"/>
  <c r="BC53" i="63"/>
  <c r="AI53" i="63"/>
  <c r="AW53" i="63"/>
  <c r="BB53" i="63"/>
  <c r="Z53" i="63"/>
  <c r="BH57" i="63"/>
  <c r="BP57" i="63"/>
  <c r="BI57" i="63"/>
  <c r="BQ57" i="63"/>
  <c r="BJ57" i="63"/>
  <c r="BR57" i="63"/>
  <c r="BK57" i="63"/>
  <c r="BL57" i="63"/>
  <c r="BM57" i="63"/>
  <c r="BN57" i="63"/>
  <c r="BO57" i="63"/>
  <c r="BS57" i="63"/>
  <c r="AM57" i="63"/>
  <c r="AU57" i="63"/>
  <c r="AN57" i="63"/>
  <c r="AO57" i="63"/>
  <c r="AR57" i="63"/>
  <c r="AS57" i="63"/>
  <c r="AT57" i="63"/>
  <c r="AJ57" i="63"/>
  <c r="AK57" i="63"/>
  <c r="AL57" i="63"/>
  <c r="AQ57" i="63"/>
  <c r="AP57" i="63"/>
  <c r="AD57" i="63"/>
  <c r="AX57" i="63"/>
  <c r="BF57" i="63"/>
  <c r="AE57" i="63"/>
  <c r="AY57" i="63"/>
  <c r="BG57" i="63"/>
  <c r="X57" i="63"/>
  <c r="AF57" i="63"/>
  <c r="AZ57" i="63"/>
  <c r="Y57" i="63"/>
  <c r="AG57" i="63"/>
  <c r="BA57" i="63"/>
  <c r="AB57" i="63"/>
  <c r="BD57" i="63"/>
  <c r="BB57" i="63"/>
  <c r="AC57" i="63"/>
  <c r="BE57" i="63"/>
  <c r="AW57" i="63"/>
  <c r="Z57" i="63"/>
  <c r="AH57" i="63"/>
  <c r="BC57" i="63"/>
  <c r="AI57" i="63"/>
  <c r="AV57" i="63"/>
  <c r="AA57" i="63"/>
  <c r="BL51" i="63"/>
  <c r="BM51" i="63"/>
  <c r="BN51" i="63"/>
  <c r="BO51" i="63"/>
  <c r="BH51" i="63"/>
  <c r="BP51" i="63"/>
  <c r="BI51" i="63"/>
  <c r="BQ51" i="63"/>
  <c r="BJ51" i="63"/>
  <c r="BK51" i="63"/>
  <c r="BR51" i="63"/>
  <c r="BS51" i="63"/>
  <c r="AQ51" i="63"/>
  <c r="AJ51" i="63"/>
  <c r="AR51" i="63"/>
  <c r="AK51" i="63"/>
  <c r="AS51" i="63"/>
  <c r="AL51" i="63"/>
  <c r="AT51" i="63"/>
  <c r="AM51" i="63"/>
  <c r="AU51" i="63"/>
  <c r="AN51" i="63"/>
  <c r="AO51" i="63"/>
  <c r="AP51" i="63"/>
  <c r="AD51" i="63"/>
  <c r="AX51" i="63"/>
  <c r="BF51" i="63"/>
  <c r="AE51" i="63"/>
  <c r="AY51" i="63"/>
  <c r="BG51" i="63"/>
  <c r="X51" i="63"/>
  <c r="AF51" i="63"/>
  <c r="AZ51" i="63"/>
  <c r="Y51" i="63"/>
  <c r="AG51" i="63"/>
  <c r="BA51" i="63"/>
  <c r="AB51" i="63"/>
  <c r="BD51" i="63"/>
  <c r="AW51" i="63"/>
  <c r="BC51" i="63"/>
  <c r="AC51" i="63"/>
  <c r="BE51" i="63"/>
  <c r="AH51" i="63"/>
  <c r="AI51" i="63"/>
  <c r="AV51" i="63"/>
  <c r="AA51" i="63"/>
  <c r="Z51" i="63"/>
  <c r="BB51" i="63"/>
  <c r="BL10" i="63"/>
  <c r="BM10" i="63"/>
  <c r="BN10" i="63"/>
  <c r="BH10" i="63"/>
  <c r="BQ10" i="63"/>
  <c r="BR10" i="63"/>
  <c r="BS10" i="63"/>
  <c r="BI10" i="63"/>
  <c r="BJ10" i="63"/>
  <c r="BK10" i="63"/>
  <c r="BP10" i="63"/>
  <c r="AQ10" i="63"/>
  <c r="AJ10" i="63"/>
  <c r="AR10" i="63"/>
  <c r="AK10" i="63"/>
  <c r="AS10" i="63"/>
  <c r="AL10" i="63"/>
  <c r="AT10" i="63"/>
  <c r="AM10" i="63"/>
  <c r="AU10" i="63"/>
  <c r="AN10" i="63"/>
  <c r="AO10" i="63"/>
  <c r="BO10" i="63"/>
  <c r="AP10" i="63"/>
  <c r="AD10" i="63"/>
  <c r="AX10" i="63"/>
  <c r="BF10" i="63"/>
  <c r="AE10" i="63"/>
  <c r="AY10" i="63"/>
  <c r="BG10" i="63"/>
  <c r="X10" i="63"/>
  <c r="AF10" i="63"/>
  <c r="AZ10" i="63"/>
  <c r="Y10" i="63"/>
  <c r="AG10" i="63"/>
  <c r="BA10" i="63"/>
  <c r="AB10" i="63"/>
  <c r="BD10" i="63"/>
  <c r="AC10" i="63"/>
  <c r="BE10" i="63"/>
  <c r="AH10" i="63"/>
  <c r="AW10" i="63"/>
  <c r="AI10" i="63"/>
  <c r="AV10" i="63"/>
  <c r="BB10" i="63"/>
  <c r="AA10" i="63"/>
  <c r="Z10" i="63"/>
  <c r="BC10" i="63"/>
  <c r="BL39" i="63"/>
  <c r="BM39" i="63"/>
  <c r="BN39" i="63"/>
  <c r="BO39" i="63"/>
  <c r="BH39" i="63"/>
  <c r="BP39" i="63"/>
  <c r="BI39" i="63"/>
  <c r="BQ39" i="63"/>
  <c r="BR39" i="63"/>
  <c r="BS39" i="63"/>
  <c r="AQ39" i="63"/>
  <c r="AJ39" i="63"/>
  <c r="AR39" i="63"/>
  <c r="AK39" i="63"/>
  <c r="AS39" i="63"/>
  <c r="BJ39" i="63"/>
  <c r="AL39" i="63"/>
  <c r="AT39" i="63"/>
  <c r="BK39" i="63"/>
  <c r="AM39" i="63"/>
  <c r="AU39" i="63"/>
  <c r="AN39" i="63"/>
  <c r="AO39" i="63"/>
  <c r="AD39" i="63"/>
  <c r="AX39" i="63"/>
  <c r="BF39" i="63"/>
  <c r="AP39" i="63"/>
  <c r="AE39" i="63"/>
  <c r="AY39" i="63"/>
  <c r="BG39" i="63"/>
  <c r="X39" i="63"/>
  <c r="AF39" i="63"/>
  <c r="AZ39" i="63"/>
  <c r="Y39" i="63"/>
  <c r="AG39" i="63"/>
  <c r="BA39" i="63"/>
  <c r="AB39" i="63"/>
  <c r="BD39" i="63"/>
  <c r="AC39" i="63"/>
  <c r="BE39" i="63"/>
  <c r="BB39" i="63"/>
  <c r="AH39" i="63"/>
  <c r="Z39" i="63"/>
  <c r="AI39" i="63"/>
  <c r="AV39" i="63"/>
  <c r="AW39" i="63"/>
  <c r="AA39" i="63"/>
  <c r="BC39" i="63"/>
  <c r="BL30" i="63"/>
  <c r="BM30" i="63"/>
  <c r="BN30" i="63"/>
  <c r="BO30" i="63"/>
  <c r="BH30" i="63"/>
  <c r="BP30" i="63"/>
  <c r="BI30" i="63"/>
  <c r="BQ30" i="63"/>
  <c r="BJ30" i="63"/>
  <c r="BK30" i="63"/>
  <c r="BR30" i="63"/>
  <c r="BS30" i="63"/>
  <c r="AQ30" i="63"/>
  <c r="AJ30" i="63"/>
  <c r="AR30" i="63"/>
  <c r="AK30" i="63"/>
  <c r="AS30" i="63"/>
  <c r="AL30" i="63"/>
  <c r="AT30" i="63"/>
  <c r="AM30" i="63"/>
  <c r="AU30" i="63"/>
  <c r="AN30" i="63"/>
  <c r="AO30" i="63"/>
  <c r="AP30" i="63"/>
  <c r="AD30" i="63"/>
  <c r="AX30" i="63"/>
  <c r="BF30" i="63"/>
  <c r="AE30" i="63"/>
  <c r="AY30" i="63"/>
  <c r="BG30" i="63"/>
  <c r="X30" i="63"/>
  <c r="AF30" i="63"/>
  <c r="AZ30" i="63"/>
  <c r="Y30" i="63"/>
  <c r="AG30" i="63"/>
  <c r="BA30" i="63"/>
  <c r="AB30" i="63"/>
  <c r="BD30" i="63"/>
  <c r="BC30" i="63"/>
  <c r="AC30" i="63"/>
  <c r="BE30" i="63"/>
  <c r="AH30" i="63"/>
  <c r="AV30" i="63"/>
  <c r="AW30" i="63"/>
  <c r="Z30" i="63"/>
  <c r="AI30" i="63"/>
  <c r="BB30" i="63"/>
  <c r="AA30" i="63"/>
  <c r="BJ38" i="63"/>
  <c r="BR38" i="63"/>
  <c r="BL38" i="63"/>
  <c r="BM38" i="63"/>
  <c r="BN38" i="63"/>
  <c r="BH38" i="63"/>
  <c r="BI38" i="63"/>
  <c r="BK38" i="63"/>
  <c r="BO38" i="63"/>
  <c r="BP38" i="63"/>
  <c r="BQ38" i="63"/>
  <c r="AQ38" i="63"/>
  <c r="AJ38" i="63"/>
  <c r="AR38" i="63"/>
  <c r="AK38" i="63"/>
  <c r="AS38" i="63"/>
  <c r="AL38" i="63"/>
  <c r="AT38" i="63"/>
  <c r="BS38" i="63"/>
  <c r="AM38" i="63"/>
  <c r="AU38" i="63"/>
  <c r="AN38" i="63"/>
  <c r="AO38" i="63"/>
  <c r="AE38" i="63"/>
  <c r="AY38" i="63"/>
  <c r="BG38" i="63"/>
  <c r="X38" i="63"/>
  <c r="AF38" i="63"/>
  <c r="AZ38" i="63"/>
  <c r="Y38" i="63"/>
  <c r="AG38" i="63"/>
  <c r="BA38" i="63"/>
  <c r="Z38" i="63"/>
  <c r="AH38" i="63"/>
  <c r="BB38" i="63"/>
  <c r="AA38" i="63"/>
  <c r="AI38" i="63"/>
  <c r="BC38" i="63"/>
  <c r="AB38" i="63"/>
  <c r="AV38" i="63"/>
  <c r="BD38" i="63"/>
  <c r="AP38" i="63"/>
  <c r="AX38" i="63"/>
  <c r="BE38" i="63"/>
  <c r="BF38" i="63"/>
  <c r="AD38" i="63"/>
  <c r="AC38" i="63"/>
  <c r="AW38" i="63"/>
  <c r="BI64" i="63"/>
  <c r="BJ64" i="63"/>
  <c r="BL64" i="63"/>
  <c r="BM64" i="63"/>
  <c r="BN64" i="63"/>
  <c r="BO64" i="63"/>
  <c r="BP64" i="63"/>
  <c r="BQ64" i="63"/>
  <c r="BH64" i="63"/>
  <c r="BK64" i="63"/>
  <c r="BS64" i="63"/>
  <c r="AQ64" i="63"/>
  <c r="AJ64" i="63"/>
  <c r="AR64" i="63"/>
  <c r="AK64" i="63"/>
  <c r="AS64" i="63"/>
  <c r="AL64" i="63"/>
  <c r="AT64" i="63"/>
  <c r="AM64" i="63"/>
  <c r="AU64" i="63"/>
  <c r="AN64" i="63"/>
  <c r="BR64" i="63"/>
  <c r="AO64" i="63"/>
  <c r="AP64" i="63"/>
  <c r="AD64" i="63"/>
  <c r="AX64" i="63"/>
  <c r="BF64" i="63"/>
  <c r="AE64" i="63"/>
  <c r="AY64" i="63"/>
  <c r="BG64" i="63"/>
  <c r="X64" i="63"/>
  <c r="AF64" i="63"/>
  <c r="AZ64" i="63"/>
  <c r="Y64" i="63"/>
  <c r="AG64" i="63"/>
  <c r="BA64" i="63"/>
  <c r="AB64" i="63"/>
  <c r="BD64" i="63"/>
  <c r="AW64" i="63"/>
  <c r="BB64" i="63"/>
  <c r="AC64" i="63"/>
  <c r="BE64" i="63"/>
  <c r="Z64" i="63"/>
  <c r="AH64" i="63"/>
  <c r="BC64" i="63"/>
  <c r="AI64" i="63"/>
  <c r="AV64" i="63"/>
  <c r="AA64" i="63"/>
  <c r="BH9" i="63"/>
  <c r="BP9" i="63"/>
  <c r="BI9" i="63"/>
  <c r="BQ9" i="63"/>
  <c r="BJ9" i="63"/>
  <c r="BR9" i="63"/>
  <c r="BK9" i="63"/>
  <c r="BL9" i="63"/>
  <c r="BM9" i="63"/>
  <c r="BN9" i="63"/>
  <c r="BO9" i="63"/>
  <c r="AM9" i="63"/>
  <c r="AU9" i="63"/>
  <c r="AN9" i="63"/>
  <c r="BS9" i="63"/>
  <c r="AO9" i="63"/>
  <c r="AQ9" i="63"/>
  <c r="AR9" i="63"/>
  <c r="AS9" i="63"/>
  <c r="AT9" i="63"/>
  <c r="AJ9" i="63"/>
  <c r="AK9" i="63"/>
  <c r="AL9" i="63"/>
  <c r="AP9" i="63"/>
  <c r="AD9" i="63"/>
  <c r="AX9" i="63"/>
  <c r="BF9" i="63"/>
  <c r="AE9" i="63"/>
  <c r="AY9" i="63"/>
  <c r="BG9" i="63"/>
  <c r="X9" i="63"/>
  <c r="AF9" i="63"/>
  <c r="AZ9" i="63"/>
  <c r="Y9" i="63"/>
  <c r="AG9" i="63"/>
  <c r="BA9" i="63"/>
  <c r="AB9" i="63"/>
  <c r="BD9" i="63"/>
  <c r="AC9" i="63"/>
  <c r="BE9" i="63"/>
  <c r="AH9" i="63"/>
  <c r="AV9" i="63"/>
  <c r="AW9" i="63"/>
  <c r="AI9" i="63"/>
  <c r="BC9" i="63"/>
  <c r="BB9" i="63"/>
  <c r="AA9" i="63"/>
  <c r="Z9" i="63"/>
  <c r="BL67" i="63"/>
  <c r="BM67" i="63"/>
  <c r="BN67" i="63"/>
  <c r="BR67" i="63"/>
  <c r="BH67" i="63"/>
  <c r="BS67" i="63"/>
  <c r="BI67" i="63"/>
  <c r="BJ67" i="63"/>
  <c r="BK67" i="63"/>
  <c r="BO67" i="63"/>
  <c r="AQ67" i="63"/>
  <c r="AJ67" i="63"/>
  <c r="AR67" i="63"/>
  <c r="AK67" i="63"/>
  <c r="AS67" i="63"/>
  <c r="BP67" i="63"/>
  <c r="AM67" i="63"/>
  <c r="AU67" i="63"/>
  <c r="BQ67" i="63"/>
  <c r="AL67" i="63"/>
  <c r="AN67" i="63"/>
  <c r="AO67" i="63"/>
  <c r="AP67" i="63"/>
  <c r="AT67" i="63"/>
  <c r="AD67" i="63"/>
  <c r="AX67" i="63"/>
  <c r="BF67" i="63"/>
  <c r="AE67" i="63"/>
  <c r="AY67" i="63"/>
  <c r="BG67" i="63"/>
  <c r="X67" i="63"/>
  <c r="AF67" i="63"/>
  <c r="AZ67" i="63"/>
  <c r="Y67" i="63"/>
  <c r="AG67" i="63"/>
  <c r="BA67" i="63"/>
  <c r="AV67" i="63"/>
  <c r="AC67" i="63"/>
  <c r="AW67" i="63"/>
  <c r="Z67" i="63"/>
  <c r="BB67" i="63"/>
  <c r="BD67" i="63"/>
  <c r="AI67" i="63"/>
  <c r="AA67" i="63"/>
  <c r="BC67" i="63"/>
  <c r="AB67" i="63"/>
  <c r="BE67" i="63"/>
  <c r="AH67" i="63"/>
  <c r="BM6" i="63"/>
  <c r="BN6" i="63"/>
  <c r="BL6" i="63"/>
  <c r="BO6" i="63"/>
  <c r="BP6" i="63"/>
  <c r="BQ6" i="63"/>
  <c r="BH6" i="63"/>
  <c r="BR6" i="63"/>
  <c r="BI6" i="63"/>
  <c r="BS6" i="63"/>
  <c r="BJ6" i="63"/>
  <c r="BK6" i="63"/>
  <c r="AM6" i="63"/>
  <c r="AU6" i="63"/>
  <c r="AN6" i="63"/>
  <c r="AO6" i="63"/>
  <c r="AP6" i="63"/>
  <c r="AQ6" i="63"/>
  <c r="AJ6" i="63"/>
  <c r="AR6" i="63"/>
  <c r="AL6" i="63"/>
  <c r="AS6" i="63"/>
  <c r="AT6" i="63"/>
  <c r="AD6" i="63"/>
  <c r="AX6" i="63"/>
  <c r="BF6" i="63"/>
  <c r="AE6" i="63"/>
  <c r="AY6" i="63"/>
  <c r="BG6" i="63"/>
  <c r="X6" i="63"/>
  <c r="AF6" i="63"/>
  <c r="AZ6" i="63"/>
  <c r="Y6" i="63"/>
  <c r="AG6" i="63"/>
  <c r="BA6" i="63"/>
  <c r="AV6" i="63"/>
  <c r="AK6" i="63"/>
  <c r="AW6" i="63"/>
  <c r="BE6" i="63"/>
  <c r="Z6" i="63"/>
  <c r="BB6" i="63"/>
  <c r="BD6" i="63"/>
  <c r="AA6" i="63"/>
  <c r="BC6" i="63"/>
  <c r="AB6" i="63"/>
  <c r="AC6" i="63"/>
  <c r="AH6" i="63"/>
  <c r="AI6" i="63"/>
  <c r="BL35" i="63"/>
  <c r="BM35" i="63"/>
  <c r="BN35" i="63"/>
  <c r="BO35" i="63"/>
  <c r="BP35" i="63"/>
  <c r="BQ35" i="63"/>
  <c r="BR35" i="63"/>
  <c r="BH35" i="63"/>
  <c r="BS35" i="63"/>
  <c r="BI35" i="63"/>
  <c r="AM35" i="63"/>
  <c r="AU35" i="63"/>
  <c r="AN35" i="63"/>
  <c r="AO35" i="63"/>
  <c r="AP35" i="63"/>
  <c r="AQ35" i="63"/>
  <c r="BJ35" i="63"/>
  <c r="AJ35" i="63"/>
  <c r="AR35" i="63"/>
  <c r="AK35" i="63"/>
  <c r="AL35" i="63"/>
  <c r="AS35" i="63"/>
  <c r="AT35" i="63"/>
  <c r="AD35" i="63"/>
  <c r="AX35" i="63"/>
  <c r="BF35" i="63"/>
  <c r="AE35" i="63"/>
  <c r="AY35" i="63"/>
  <c r="BG35" i="63"/>
  <c r="X35" i="63"/>
  <c r="AF35" i="63"/>
  <c r="AZ35" i="63"/>
  <c r="Y35" i="63"/>
  <c r="AG35" i="63"/>
  <c r="BA35" i="63"/>
  <c r="BK35" i="63"/>
  <c r="AV35" i="63"/>
  <c r="BE35" i="63"/>
  <c r="AW35" i="63"/>
  <c r="AC35" i="63"/>
  <c r="Z35" i="63"/>
  <c r="BB35" i="63"/>
  <c r="AB35" i="63"/>
  <c r="AH35" i="63"/>
  <c r="AA35" i="63"/>
  <c r="BC35" i="63"/>
  <c r="BD35" i="63"/>
  <c r="AI35" i="63"/>
  <c r="BN47" i="63"/>
  <c r="BH47" i="63"/>
  <c r="BP47" i="63"/>
  <c r="BI47" i="63"/>
  <c r="BQ47" i="63"/>
  <c r="BJ47" i="63"/>
  <c r="BR47" i="63"/>
  <c r="BL47" i="63"/>
  <c r="AN47" i="63"/>
  <c r="BM47" i="63"/>
  <c r="AO47" i="63"/>
  <c r="BO47" i="63"/>
  <c r="AP47" i="63"/>
  <c r="BS47" i="63"/>
  <c r="AJ47" i="63"/>
  <c r="AU47" i="63"/>
  <c r="AK47" i="63"/>
  <c r="AL47" i="63"/>
  <c r="AM47" i="63"/>
  <c r="AQ47" i="63"/>
  <c r="BK47" i="63"/>
  <c r="AR47" i="63"/>
  <c r="AT47" i="63"/>
  <c r="AA47" i="63"/>
  <c r="AI47" i="63"/>
  <c r="BC47" i="63"/>
  <c r="AB47" i="63"/>
  <c r="AV47" i="63"/>
  <c r="BD47" i="63"/>
  <c r="AC47" i="63"/>
  <c r="AW47" i="63"/>
  <c r="BE47" i="63"/>
  <c r="Z47" i="63"/>
  <c r="AZ47" i="63"/>
  <c r="AD47" i="63"/>
  <c r="BA47" i="63"/>
  <c r="AE47" i="63"/>
  <c r="BB47" i="63"/>
  <c r="AF47" i="63"/>
  <c r="BF47" i="63"/>
  <c r="AG47" i="63"/>
  <c r="BG47" i="63"/>
  <c r="AH47" i="63"/>
  <c r="X47" i="63"/>
  <c r="Y47" i="63"/>
  <c r="AY47" i="63"/>
  <c r="AS47" i="63"/>
  <c r="AX47" i="63"/>
  <c r="BH31" i="63"/>
  <c r="BP31" i="63"/>
  <c r="BI31" i="63"/>
  <c r="BQ31" i="63"/>
  <c r="BJ31" i="63"/>
  <c r="BR31" i="63"/>
  <c r="BK31" i="63"/>
  <c r="BL31" i="63"/>
  <c r="BM31" i="63"/>
  <c r="BN31" i="63"/>
  <c r="AM31" i="63"/>
  <c r="AU31" i="63"/>
  <c r="AN31" i="63"/>
  <c r="AO31" i="63"/>
  <c r="AP31" i="63"/>
  <c r="BO31" i="63"/>
  <c r="AQ31" i="63"/>
  <c r="BS31" i="63"/>
  <c r="AR31" i="63"/>
  <c r="AS31" i="63"/>
  <c r="AT31" i="63"/>
  <c r="AJ31" i="63"/>
  <c r="AL31" i="63"/>
  <c r="AD31" i="63"/>
  <c r="AX31" i="63"/>
  <c r="BF31" i="63"/>
  <c r="AE31" i="63"/>
  <c r="AY31" i="63"/>
  <c r="BG31" i="63"/>
  <c r="X31" i="63"/>
  <c r="AF31" i="63"/>
  <c r="AZ31" i="63"/>
  <c r="Y31" i="63"/>
  <c r="AG31" i="63"/>
  <c r="BA31" i="63"/>
  <c r="AB31" i="63"/>
  <c r="BD31" i="63"/>
  <c r="BB31" i="63"/>
  <c r="AC31" i="63"/>
  <c r="BE31" i="63"/>
  <c r="BC31" i="63"/>
  <c r="AH31" i="63"/>
  <c r="AW31" i="63"/>
  <c r="AI31" i="63"/>
  <c r="AV31" i="63"/>
  <c r="AA31" i="63"/>
  <c r="Z31" i="63"/>
  <c r="AK31" i="63"/>
  <c r="BL26" i="63"/>
  <c r="BM26" i="63"/>
  <c r="BN26" i="63"/>
  <c r="BI26" i="63"/>
  <c r="BJ26" i="63"/>
  <c r="BK26" i="63"/>
  <c r="BO26" i="63"/>
  <c r="BP26" i="63"/>
  <c r="BQ26" i="63"/>
  <c r="AQ26" i="63"/>
  <c r="AJ26" i="63"/>
  <c r="AR26" i="63"/>
  <c r="AK26" i="63"/>
  <c r="AS26" i="63"/>
  <c r="BH26" i="63"/>
  <c r="BR26" i="63"/>
  <c r="BS26" i="63"/>
  <c r="AP26" i="63"/>
  <c r="AT26" i="63"/>
  <c r="AU26" i="63"/>
  <c r="AL26" i="63"/>
  <c r="AM26" i="63"/>
  <c r="AN26" i="63"/>
  <c r="AD26" i="63"/>
  <c r="AX26" i="63"/>
  <c r="BF26" i="63"/>
  <c r="AE26" i="63"/>
  <c r="AY26" i="63"/>
  <c r="BG26" i="63"/>
  <c r="X26" i="63"/>
  <c r="AF26" i="63"/>
  <c r="AZ26" i="63"/>
  <c r="Y26" i="63"/>
  <c r="AG26" i="63"/>
  <c r="BA26" i="63"/>
  <c r="AO26" i="63"/>
  <c r="AV26" i="63"/>
  <c r="BE26" i="63"/>
  <c r="AW26" i="63"/>
  <c r="Z26" i="63"/>
  <c r="BB26" i="63"/>
  <c r="BD26" i="63"/>
  <c r="AA26" i="63"/>
  <c r="BC26" i="63"/>
  <c r="AB26" i="63"/>
  <c r="AC26" i="63"/>
  <c r="AH26" i="63"/>
  <c r="AI26" i="63"/>
  <c r="BN45" i="63"/>
  <c r="BH45" i="63"/>
  <c r="BP45" i="63"/>
  <c r="BI45" i="63"/>
  <c r="BQ45" i="63"/>
  <c r="BJ45" i="63"/>
  <c r="BR45" i="63"/>
  <c r="BL45" i="63"/>
  <c r="BM45" i="63"/>
  <c r="BO45" i="63"/>
  <c r="BS45" i="63"/>
  <c r="AM45" i="63"/>
  <c r="AU45" i="63"/>
  <c r="AN45" i="63"/>
  <c r="AO45" i="63"/>
  <c r="AP45" i="63"/>
  <c r="AQ45" i="63"/>
  <c r="AJ45" i="63"/>
  <c r="AR45" i="63"/>
  <c r="BK45" i="63"/>
  <c r="AK45" i="63"/>
  <c r="AL45" i="63"/>
  <c r="AS45" i="63"/>
  <c r="AE45" i="63"/>
  <c r="AY45" i="63"/>
  <c r="BG45" i="63"/>
  <c r="X45" i="63"/>
  <c r="AF45" i="63"/>
  <c r="AZ45" i="63"/>
  <c r="Y45" i="63"/>
  <c r="AG45" i="63"/>
  <c r="BA45" i="63"/>
  <c r="Z45" i="63"/>
  <c r="AH45" i="63"/>
  <c r="BB45" i="63"/>
  <c r="AA45" i="63"/>
  <c r="AI45" i="63"/>
  <c r="BC45" i="63"/>
  <c r="AT45" i="63"/>
  <c r="AB45" i="63"/>
  <c r="AV45" i="63"/>
  <c r="BD45" i="63"/>
  <c r="BF45" i="63"/>
  <c r="AC45" i="63"/>
  <c r="AX45" i="63"/>
  <c r="BE45" i="63"/>
  <c r="AD45" i="63"/>
  <c r="AW45" i="63"/>
  <c r="BH48" i="63"/>
  <c r="BP48" i="63"/>
  <c r="BI48" i="63"/>
  <c r="BQ48" i="63"/>
  <c r="BJ48" i="63"/>
  <c r="BR48" i="63"/>
  <c r="BK48" i="63"/>
  <c r="BS48" i="63"/>
  <c r="BL48" i="63"/>
  <c r="BM48" i="63"/>
  <c r="BN48" i="63"/>
  <c r="BO48" i="63"/>
  <c r="AM48" i="63"/>
  <c r="AU48" i="63"/>
  <c r="AN48" i="63"/>
  <c r="AO48" i="63"/>
  <c r="AP48" i="63"/>
  <c r="AQ48" i="63"/>
  <c r="AJ48" i="63"/>
  <c r="AR48" i="63"/>
  <c r="AL48" i="63"/>
  <c r="AS48" i="63"/>
  <c r="AT48" i="63"/>
  <c r="AD48" i="63"/>
  <c r="AX48" i="63"/>
  <c r="BF48" i="63"/>
  <c r="AE48" i="63"/>
  <c r="AY48" i="63"/>
  <c r="BG48" i="63"/>
  <c r="AK48" i="63"/>
  <c r="X48" i="63"/>
  <c r="AF48" i="63"/>
  <c r="AZ48" i="63"/>
  <c r="Y48" i="63"/>
  <c r="AG48" i="63"/>
  <c r="BA48" i="63"/>
  <c r="AV48" i="63"/>
  <c r="BD48" i="63"/>
  <c r="AI48" i="63"/>
  <c r="AW48" i="63"/>
  <c r="Z48" i="63"/>
  <c r="BB48" i="63"/>
  <c r="AB48" i="63"/>
  <c r="BE48" i="63"/>
  <c r="AA48" i="63"/>
  <c r="BC48" i="63"/>
  <c r="AH48" i="63"/>
  <c r="AC48" i="63"/>
  <c r="BL33" i="63"/>
  <c r="BM33" i="63"/>
  <c r="BN33" i="63"/>
  <c r="BQ33" i="63"/>
  <c r="BR33" i="63"/>
  <c r="BH33" i="63"/>
  <c r="BS33" i="63"/>
  <c r="BI33" i="63"/>
  <c r="BJ33" i="63"/>
  <c r="BK33" i="63"/>
  <c r="BO33" i="63"/>
  <c r="AQ33" i="63"/>
  <c r="BP33" i="63"/>
  <c r="AJ33" i="63"/>
  <c r="AR33" i="63"/>
  <c r="AK33" i="63"/>
  <c r="AS33" i="63"/>
  <c r="AM33" i="63"/>
  <c r="AU33" i="63"/>
  <c r="AT33" i="63"/>
  <c r="AL33" i="63"/>
  <c r="AN33" i="63"/>
  <c r="AO33" i="63"/>
  <c r="AP33" i="63"/>
  <c r="AD33" i="63"/>
  <c r="AX33" i="63"/>
  <c r="BF33" i="63"/>
  <c r="AE33" i="63"/>
  <c r="AY33" i="63"/>
  <c r="BG33" i="63"/>
  <c r="X33" i="63"/>
  <c r="AF33" i="63"/>
  <c r="AZ33" i="63"/>
  <c r="Y33" i="63"/>
  <c r="AG33" i="63"/>
  <c r="BA33" i="63"/>
  <c r="AV33" i="63"/>
  <c r="BE33" i="63"/>
  <c r="AI33" i="63"/>
  <c r="AW33" i="63"/>
  <c r="AH33" i="63"/>
  <c r="Z33" i="63"/>
  <c r="BB33" i="63"/>
  <c r="AB33" i="63"/>
  <c r="AA33" i="63"/>
  <c r="BC33" i="63"/>
  <c r="BD33" i="63"/>
  <c r="AC33" i="63"/>
  <c r="BJ61" i="63"/>
  <c r="BR61" i="63"/>
  <c r="BL61" i="63"/>
  <c r="BM61" i="63"/>
  <c r="BN61" i="63"/>
  <c r="BP61" i="63"/>
  <c r="BQ61" i="63"/>
  <c r="BS61" i="63"/>
  <c r="BH61" i="63"/>
  <c r="BI61" i="63"/>
  <c r="AQ61" i="63"/>
  <c r="AJ61" i="63"/>
  <c r="AR61" i="63"/>
  <c r="AK61" i="63"/>
  <c r="AS61" i="63"/>
  <c r="BK61" i="63"/>
  <c r="AM61" i="63"/>
  <c r="AU61" i="63"/>
  <c r="BO61" i="63"/>
  <c r="AN61" i="63"/>
  <c r="AT61" i="63"/>
  <c r="AL61" i="63"/>
  <c r="AE61" i="63"/>
  <c r="AY61" i="63"/>
  <c r="BG61" i="63"/>
  <c r="X61" i="63"/>
  <c r="AF61" i="63"/>
  <c r="AZ61" i="63"/>
  <c r="Y61" i="63"/>
  <c r="AG61" i="63"/>
  <c r="BA61" i="63"/>
  <c r="Z61" i="63"/>
  <c r="AH61" i="63"/>
  <c r="BB61" i="63"/>
  <c r="AA61" i="63"/>
  <c r="AI61" i="63"/>
  <c r="BC61" i="63"/>
  <c r="AO61" i="63"/>
  <c r="AX61" i="63"/>
  <c r="AP61" i="63"/>
  <c r="BD61" i="63"/>
  <c r="BE61" i="63"/>
  <c r="AB61" i="63"/>
  <c r="BF61" i="63"/>
  <c r="AW61" i="63"/>
  <c r="AC61" i="63"/>
  <c r="AV61" i="63"/>
  <c r="AD61" i="63"/>
  <c r="BN8" i="63"/>
  <c r="BH8" i="63"/>
  <c r="BP8" i="63"/>
  <c r="BI8" i="63"/>
  <c r="BQ8" i="63"/>
  <c r="BJ8" i="63"/>
  <c r="BR8" i="63"/>
  <c r="BK8" i="63"/>
  <c r="BL8" i="63"/>
  <c r="BM8" i="63"/>
  <c r="BO8" i="63"/>
  <c r="AM8" i="63"/>
  <c r="AU8" i="63"/>
  <c r="BS8" i="63"/>
  <c r="AN8" i="63"/>
  <c r="AO8" i="63"/>
  <c r="AQ8" i="63"/>
  <c r="AJ8" i="63"/>
  <c r="AR8" i="63"/>
  <c r="AL8" i="63"/>
  <c r="AP8" i="63"/>
  <c r="AS8" i="63"/>
  <c r="AT8" i="63"/>
  <c r="AE8" i="63"/>
  <c r="AY8" i="63"/>
  <c r="BG8" i="63"/>
  <c r="X8" i="63"/>
  <c r="AF8" i="63"/>
  <c r="AZ8" i="63"/>
  <c r="AK8" i="63"/>
  <c r="Y8" i="63"/>
  <c r="AG8" i="63"/>
  <c r="BA8" i="63"/>
  <c r="Z8" i="63"/>
  <c r="AH8" i="63"/>
  <c r="BB8" i="63"/>
  <c r="AA8" i="63"/>
  <c r="AI8" i="63"/>
  <c r="BC8" i="63"/>
  <c r="AB8" i="63"/>
  <c r="AV8" i="63"/>
  <c r="BD8" i="63"/>
  <c r="AD8" i="63"/>
  <c r="AW8" i="63"/>
  <c r="AX8" i="63"/>
  <c r="BE8" i="63"/>
  <c r="AC8" i="63"/>
  <c r="BF8" i="63"/>
  <c r="BJ3" i="63"/>
  <c r="BR3" i="63"/>
  <c r="BL3" i="63"/>
  <c r="BM3" i="63"/>
  <c r="BN3" i="63"/>
  <c r="BP3" i="63"/>
  <c r="AJ3" i="63"/>
  <c r="AR3" i="63"/>
  <c r="BQ3" i="63"/>
  <c r="AK3" i="63"/>
  <c r="AS3" i="63"/>
  <c r="BS3" i="63"/>
  <c r="AL3" i="63"/>
  <c r="AT3" i="63"/>
  <c r="BH3" i="63"/>
  <c r="BI3" i="63"/>
  <c r="AM3" i="63"/>
  <c r="AN3" i="63"/>
  <c r="AO3" i="63"/>
  <c r="AP3" i="63"/>
  <c r="AQ3" i="63"/>
  <c r="AA3" i="63"/>
  <c r="AI3" i="63"/>
  <c r="BC3" i="63"/>
  <c r="AU3" i="63"/>
  <c r="AB3" i="63"/>
  <c r="AV3" i="63"/>
  <c r="BD3" i="63"/>
  <c r="AC3" i="63"/>
  <c r="AW3" i="63"/>
  <c r="BE3" i="63"/>
  <c r="BK3" i="63"/>
  <c r="BO3" i="63"/>
  <c r="AD3" i="63"/>
  <c r="BA3" i="63"/>
  <c r="AE3" i="63"/>
  <c r="BB3" i="63"/>
  <c r="AF3" i="63"/>
  <c r="BF3" i="63"/>
  <c r="AG3" i="63"/>
  <c r="BG3" i="63"/>
  <c r="AH3" i="63"/>
  <c r="X3" i="63"/>
  <c r="AX3" i="63"/>
  <c r="Z3" i="63"/>
  <c r="AY3" i="63"/>
  <c r="AZ3" i="63"/>
  <c r="Y3" i="63"/>
  <c r="BN14" i="63"/>
  <c r="BH14" i="63"/>
  <c r="BP14" i="63"/>
  <c r="BI14" i="63"/>
  <c r="BQ14" i="63"/>
  <c r="BJ14" i="63"/>
  <c r="BR14" i="63"/>
  <c r="AN14" i="63"/>
  <c r="AO14" i="63"/>
  <c r="AP14" i="63"/>
  <c r="BK14" i="63"/>
  <c r="BL14" i="63"/>
  <c r="BM14" i="63"/>
  <c r="BO14" i="63"/>
  <c r="AK14" i="63"/>
  <c r="BS14" i="63"/>
  <c r="AL14" i="63"/>
  <c r="AM14" i="63"/>
  <c r="AQ14" i="63"/>
  <c r="AR14" i="63"/>
  <c r="AS14" i="63"/>
  <c r="AA14" i="63"/>
  <c r="AI14" i="63"/>
  <c r="BC14" i="63"/>
  <c r="AB14" i="63"/>
  <c r="AV14" i="63"/>
  <c r="BD14" i="63"/>
  <c r="AJ14" i="63"/>
  <c r="AC14" i="63"/>
  <c r="AW14" i="63"/>
  <c r="BE14" i="63"/>
  <c r="AT14" i="63"/>
  <c r="AU14" i="63"/>
  <c r="AE14" i="63"/>
  <c r="BB14" i="63"/>
  <c r="AF14" i="63"/>
  <c r="BF14" i="63"/>
  <c r="AG14" i="63"/>
  <c r="BG14" i="63"/>
  <c r="AH14" i="63"/>
  <c r="X14" i="63"/>
  <c r="AX14" i="63"/>
  <c r="Y14" i="63"/>
  <c r="AY14" i="63"/>
  <c r="Z14" i="63"/>
  <c r="AD14" i="63"/>
  <c r="BA14" i="63"/>
  <c r="AZ14" i="63"/>
  <c r="BH50" i="63"/>
  <c r="BI50" i="63"/>
  <c r="BQ50" i="63"/>
  <c r="BJ50" i="63"/>
  <c r="BR50" i="63"/>
  <c r="BN50" i="63"/>
  <c r="BO50" i="63"/>
  <c r="BP50" i="63"/>
  <c r="BS50" i="63"/>
  <c r="BK50" i="63"/>
  <c r="BL50" i="63"/>
  <c r="BM50" i="63"/>
  <c r="AQ50" i="63"/>
  <c r="AJ50" i="63"/>
  <c r="AR50" i="63"/>
  <c r="AK50" i="63"/>
  <c r="AS50" i="63"/>
  <c r="AL50" i="63"/>
  <c r="AT50" i="63"/>
  <c r="AM50" i="63"/>
  <c r="AU50" i="63"/>
  <c r="AN50" i="63"/>
  <c r="AO50" i="63"/>
  <c r="AD50" i="63"/>
  <c r="AX50" i="63"/>
  <c r="BF50" i="63"/>
  <c r="AE50" i="63"/>
  <c r="AY50" i="63"/>
  <c r="BG50" i="63"/>
  <c r="X50" i="63"/>
  <c r="AF50" i="63"/>
  <c r="AZ50" i="63"/>
  <c r="AP50" i="63"/>
  <c r="Y50" i="63"/>
  <c r="AG50" i="63"/>
  <c r="BA50" i="63"/>
  <c r="AB50" i="63"/>
  <c r="BD50" i="63"/>
  <c r="AA50" i="63"/>
  <c r="AC50" i="63"/>
  <c r="BE50" i="63"/>
  <c r="AH50" i="63"/>
  <c r="AV50" i="63"/>
  <c r="AW50" i="63"/>
  <c r="AI50" i="63"/>
  <c r="Z50" i="63"/>
  <c r="BB50" i="63"/>
  <c r="BC50" i="63"/>
  <c r="BH69" i="63"/>
  <c r="BP69" i="63"/>
  <c r="BI69" i="63"/>
  <c r="BQ69" i="63"/>
  <c r="BJ69" i="63"/>
  <c r="BR69" i="63"/>
  <c r="BM69" i="63"/>
  <c r="BN69" i="63"/>
  <c r="BO69" i="63"/>
  <c r="BS69" i="63"/>
  <c r="BK69" i="63"/>
  <c r="BL69" i="63"/>
  <c r="AQ69" i="63"/>
  <c r="AJ69" i="63"/>
  <c r="AR69" i="63"/>
  <c r="AK69" i="63"/>
  <c r="AS69" i="63"/>
  <c r="AL69" i="63"/>
  <c r="AT69" i="63"/>
  <c r="AM69" i="63"/>
  <c r="AU69" i="63"/>
  <c r="AN69" i="63"/>
  <c r="AP69" i="63"/>
  <c r="AD69" i="63"/>
  <c r="AX69" i="63"/>
  <c r="BF69" i="63"/>
  <c r="AE69" i="63"/>
  <c r="AY69" i="63"/>
  <c r="BG69" i="63"/>
  <c r="AO69" i="63"/>
  <c r="X69" i="63"/>
  <c r="AF69" i="63"/>
  <c r="AZ69" i="63"/>
  <c r="Y69" i="63"/>
  <c r="AG69" i="63"/>
  <c r="BA69" i="63"/>
  <c r="AB69" i="63"/>
  <c r="BD69" i="63"/>
  <c r="BB69" i="63"/>
  <c r="AC69" i="63"/>
  <c r="BE69" i="63"/>
  <c r="BC69" i="63"/>
  <c r="AH69" i="63"/>
  <c r="AW69" i="63"/>
  <c r="AA69" i="63"/>
  <c r="AI69" i="63"/>
  <c r="AV69" i="63"/>
  <c r="Z69" i="63"/>
  <c r="BL46" i="63"/>
  <c r="BM46" i="63"/>
  <c r="BN46" i="63"/>
  <c r="BJ46" i="63"/>
  <c r="BK46" i="63"/>
  <c r="BO46" i="63"/>
  <c r="BP46" i="63"/>
  <c r="BQ46" i="63"/>
  <c r="BR46" i="63"/>
  <c r="BS46" i="63"/>
  <c r="AQ46" i="63"/>
  <c r="AJ46" i="63"/>
  <c r="AR46" i="63"/>
  <c r="AK46" i="63"/>
  <c r="AS46" i="63"/>
  <c r="AT46" i="63"/>
  <c r="AU46" i="63"/>
  <c r="BH46" i="63"/>
  <c r="AL46" i="63"/>
  <c r="BI46" i="63"/>
  <c r="AM46" i="63"/>
  <c r="AN46" i="63"/>
  <c r="AO46" i="63"/>
  <c r="AP46" i="63"/>
  <c r="AD46" i="63"/>
  <c r="AX46" i="63"/>
  <c r="BF46" i="63"/>
  <c r="AE46" i="63"/>
  <c r="AY46" i="63"/>
  <c r="BG46" i="63"/>
  <c r="X46" i="63"/>
  <c r="AF46" i="63"/>
  <c r="AZ46" i="63"/>
  <c r="Y46" i="63"/>
  <c r="AG46" i="63"/>
  <c r="BA46" i="63"/>
  <c r="AV46" i="63"/>
  <c r="AW46" i="63"/>
  <c r="BD46" i="63"/>
  <c r="AI46" i="63"/>
  <c r="Z46" i="63"/>
  <c r="BB46" i="63"/>
  <c r="AB46" i="63"/>
  <c r="AC46" i="63"/>
  <c r="AH46" i="63"/>
  <c r="AA46" i="63"/>
  <c r="BC46" i="63"/>
  <c r="BE46" i="63"/>
  <c r="BH18" i="63"/>
  <c r="BP18" i="63"/>
  <c r="BI18" i="63"/>
  <c r="BQ18" i="63"/>
  <c r="BJ18" i="63"/>
  <c r="BR18" i="63"/>
  <c r="BK18" i="63"/>
  <c r="BS18" i="63"/>
  <c r="BL18" i="63"/>
  <c r="BM18" i="63"/>
  <c r="BN18" i="63"/>
  <c r="BO18" i="63"/>
  <c r="AM18" i="63"/>
  <c r="AU18" i="63"/>
  <c r="AN18" i="63"/>
  <c r="AO18" i="63"/>
  <c r="AP18" i="63"/>
  <c r="AQ18" i="63"/>
  <c r="AJ18" i="63"/>
  <c r="AR18" i="63"/>
  <c r="AK18" i="63"/>
  <c r="AL18" i="63"/>
  <c r="AS18" i="63"/>
  <c r="AT18" i="63"/>
  <c r="AD18" i="63"/>
  <c r="AX18" i="63"/>
  <c r="BF18" i="63"/>
  <c r="AE18" i="63"/>
  <c r="AY18" i="63"/>
  <c r="BG18" i="63"/>
  <c r="X18" i="63"/>
  <c r="AF18" i="63"/>
  <c r="AZ18" i="63"/>
  <c r="Y18" i="63"/>
  <c r="AG18" i="63"/>
  <c r="BA18" i="63"/>
  <c r="AV18" i="63"/>
  <c r="BE18" i="63"/>
  <c r="AH18" i="63"/>
  <c r="AW18" i="63"/>
  <c r="BD18" i="63"/>
  <c r="AC18" i="63"/>
  <c r="Z18" i="63"/>
  <c r="BB18" i="63"/>
  <c r="AB18" i="63"/>
  <c r="AA18" i="63"/>
  <c r="BC18" i="63"/>
  <c r="AI18" i="63"/>
  <c r="BJ7" i="63"/>
  <c r="BR7" i="63"/>
  <c r="BL7" i="63"/>
  <c r="BM7" i="63"/>
  <c r="BN7" i="63"/>
  <c r="BH7" i="63"/>
  <c r="BI7" i="63"/>
  <c r="BK7" i="63"/>
  <c r="BO7" i="63"/>
  <c r="BP7" i="63"/>
  <c r="BQ7" i="63"/>
  <c r="AQ7" i="63"/>
  <c r="AJ7" i="63"/>
  <c r="AR7" i="63"/>
  <c r="AK7" i="63"/>
  <c r="AS7" i="63"/>
  <c r="AM7" i="63"/>
  <c r="AU7" i="63"/>
  <c r="AN7" i="63"/>
  <c r="AL7" i="63"/>
  <c r="AO7" i="63"/>
  <c r="AP7" i="63"/>
  <c r="AT7" i="63"/>
  <c r="BS7" i="63"/>
  <c r="AD7" i="63"/>
  <c r="AX7" i="63"/>
  <c r="BF7" i="63"/>
  <c r="AE7" i="63"/>
  <c r="AY7" i="63"/>
  <c r="BG7" i="63"/>
  <c r="X7" i="63"/>
  <c r="AF7" i="63"/>
  <c r="AZ7" i="63"/>
  <c r="Y7" i="63"/>
  <c r="AG7" i="63"/>
  <c r="BA7" i="63"/>
  <c r="AV7" i="63"/>
  <c r="AC7" i="63"/>
  <c r="AH7" i="63"/>
  <c r="AW7" i="63"/>
  <c r="BE7" i="63"/>
  <c r="Z7" i="63"/>
  <c r="BB7" i="63"/>
  <c r="AB7" i="63"/>
  <c r="AA7" i="63"/>
  <c r="BC7" i="63"/>
  <c r="BD7" i="63"/>
  <c r="AI7" i="63"/>
  <c r="BN15" i="63"/>
  <c r="BH15" i="63"/>
  <c r="BP15" i="63"/>
  <c r="BI15" i="63"/>
  <c r="BQ15" i="63"/>
  <c r="BJ15" i="63"/>
  <c r="BR15" i="63"/>
  <c r="BL15" i="63"/>
  <c r="BM15" i="63"/>
  <c r="BO15" i="63"/>
  <c r="BS15" i="63"/>
  <c r="AM15" i="63"/>
  <c r="AU15" i="63"/>
  <c r="AN15" i="63"/>
  <c r="AO15" i="63"/>
  <c r="AQ15" i="63"/>
  <c r="AJ15" i="63"/>
  <c r="AR15" i="63"/>
  <c r="AT15" i="63"/>
  <c r="AK15" i="63"/>
  <c r="AL15" i="63"/>
  <c r="BK15" i="63"/>
  <c r="AP15" i="63"/>
  <c r="AD15" i="63"/>
  <c r="AX15" i="63"/>
  <c r="BF15" i="63"/>
  <c r="AE15" i="63"/>
  <c r="AY15" i="63"/>
  <c r="BG15" i="63"/>
  <c r="X15" i="63"/>
  <c r="AF15" i="63"/>
  <c r="AZ15" i="63"/>
  <c r="AS15" i="63"/>
  <c r="Y15" i="63"/>
  <c r="AG15" i="63"/>
  <c r="BA15" i="63"/>
  <c r="AB15" i="63"/>
  <c r="BD15" i="63"/>
  <c r="AW15" i="63"/>
  <c r="AC15" i="63"/>
  <c r="BE15" i="63"/>
  <c r="Z15" i="63"/>
  <c r="AH15" i="63"/>
  <c r="AV15" i="63"/>
  <c r="AI15" i="63"/>
  <c r="BB15" i="63"/>
  <c r="BC15" i="63"/>
  <c r="AA15" i="63"/>
  <c r="BJ21" i="63"/>
  <c r="BR21" i="63"/>
  <c r="BL21" i="63"/>
  <c r="BM21" i="63"/>
  <c r="BN21" i="63"/>
  <c r="BP21" i="63"/>
  <c r="AJ21" i="63"/>
  <c r="AR21" i="63"/>
  <c r="BQ21" i="63"/>
  <c r="AK21" i="63"/>
  <c r="AS21" i="63"/>
  <c r="BS21" i="63"/>
  <c r="AL21" i="63"/>
  <c r="AT21" i="63"/>
  <c r="BH21" i="63"/>
  <c r="BI21" i="63"/>
  <c r="AN21" i="63"/>
  <c r="AO21" i="63"/>
  <c r="AP21" i="63"/>
  <c r="AQ21" i="63"/>
  <c r="BK21" i="63"/>
  <c r="AU21" i="63"/>
  <c r="BO21" i="63"/>
  <c r="AM21" i="63"/>
  <c r="AE21" i="63"/>
  <c r="AY21" i="63"/>
  <c r="BG21" i="63"/>
  <c r="X21" i="63"/>
  <c r="AF21" i="63"/>
  <c r="AZ21" i="63"/>
  <c r="Y21" i="63"/>
  <c r="AG21" i="63"/>
  <c r="BA21" i="63"/>
  <c r="Z21" i="63"/>
  <c r="AH21" i="63"/>
  <c r="BB21" i="63"/>
  <c r="AA21" i="63"/>
  <c r="AI21" i="63"/>
  <c r="BC21" i="63"/>
  <c r="AB21" i="63"/>
  <c r="AV21" i="63"/>
  <c r="BD21" i="63"/>
  <c r="AC21" i="63"/>
  <c r="AD21" i="63"/>
  <c r="AW21" i="63"/>
  <c r="AX21" i="63"/>
  <c r="BE21" i="63"/>
  <c r="BF21" i="63"/>
  <c r="BN4" i="63"/>
  <c r="BH4" i="63"/>
  <c r="BP4" i="63"/>
  <c r="BI4" i="63"/>
  <c r="BQ4" i="63"/>
  <c r="BJ4" i="63"/>
  <c r="BR4" i="63"/>
  <c r="BK4" i="63"/>
  <c r="BL4" i="63"/>
  <c r="BM4" i="63"/>
  <c r="AM4" i="63"/>
  <c r="AU4" i="63"/>
  <c r="AN4" i="63"/>
  <c r="AO4" i="63"/>
  <c r="AP4" i="63"/>
  <c r="BO4" i="63"/>
  <c r="AQ4" i="63"/>
  <c r="BS4" i="63"/>
  <c r="AJ4" i="63"/>
  <c r="AR4" i="63"/>
  <c r="AT4" i="63"/>
  <c r="AK4" i="63"/>
  <c r="AE4" i="63"/>
  <c r="AY4" i="63"/>
  <c r="BG4" i="63"/>
  <c r="X4" i="63"/>
  <c r="AF4" i="63"/>
  <c r="AZ4" i="63"/>
  <c r="Y4" i="63"/>
  <c r="AG4" i="63"/>
  <c r="BA4" i="63"/>
  <c r="AL4" i="63"/>
  <c r="Z4" i="63"/>
  <c r="AH4" i="63"/>
  <c r="BB4" i="63"/>
  <c r="AS4" i="63"/>
  <c r="AA4" i="63"/>
  <c r="AI4" i="63"/>
  <c r="BC4" i="63"/>
  <c r="AB4" i="63"/>
  <c r="AV4" i="63"/>
  <c r="BD4" i="63"/>
  <c r="AD4" i="63"/>
  <c r="AW4" i="63"/>
  <c r="AX4" i="63"/>
  <c r="BE4" i="63"/>
  <c r="AC4" i="63"/>
  <c r="BF4" i="63"/>
  <c r="BJ44" i="63"/>
  <c r="BR44" i="63"/>
  <c r="BL44" i="63"/>
  <c r="BM44" i="63"/>
  <c r="BN44" i="63"/>
  <c r="BH44" i="63"/>
  <c r="BI44" i="63"/>
  <c r="BK44" i="63"/>
  <c r="BO44" i="63"/>
  <c r="BP44" i="63"/>
  <c r="BQ44" i="63"/>
  <c r="BS44" i="63"/>
  <c r="AQ44" i="63"/>
  <c r="AJ44" i="63"/>
  <c r="AR44" i="63"/>
  <c r="AK44" i="63"/>
  <c r="AS44" i="63"/>
  <c r="AL44" i="63"/>
  <c r="AT44" i="63"/>
  <c r="AM44" i="63"/>
  <c r="AU44" i="63"/>
  <c r="AN44" i="63"/>
  <c r="AO44" i="63"/>
  <c r="AE44" i="63"/>
  <c r="AY44" i="63"/>
  <c r="BG44" i="63"/>
  <c r="AP44" i="63"/>
  <c r="X44" i="63"/>
  <c r="AF44" i="63"/>
  <c r="AZ44" i="63"/>
  <c r="Y44" i="63"/>
  <c r="AG44" i="63"/>
  <c r="BA44" i="63"/>
  <c r="Z44" i="63"/>
  <c r="AH44" i="63"/>
  <c r="BB44" i="63"/>
  <c r="AA44" i="63"/>
  <c r="AI44" i="63"/>
  <c r="BC44" i="63"/>
  <c r="AB44" i="63"/>
  <c r="AV44" i="63"/>
  <c r="BD44" i="63"/>
  <c r="AX44" i="63"/>
  <c r="BE44" i="63"/>
  <c r="BF44" i="63"/>
  <c r="AC44" i="63"/>
  <c r="AD44" i="63"/>
  <c r="AW44" i="63"/>
  <c r="BN43" i="63"/>
  <c r="BH43" i="63"/>
  <c r="BP43" i="63"/>
  <c r="BI43" i="63"/>
  <c r="BQ43" i="63"/>
  <c r="BJ43" i="63"/>
  <c r="BR43" i="63"/>
  <c r="BL43" i="63"/>
  <c r="BM43" i="63"/>
  <c r="BO43" i="63"/>
  <c r="BS43" i="63"/>
  <c r="AM43" i="63"/>
  <c r="AU43" i="63"/>
  <c r="BK43" i="63"/>
  <c r="AN43" i="63"/>
  <c r="AO43" i="63"/>
  <c r="AQ43" i="63"/>
  <c r="AJ43" i="63"/>
  <c r="AR43" i="63"/>
  <c r="AK43" i="63"/>
  <c r="AL43" i="63"/>
  <c r="AP43" i="63"/>
  <c r="AS43" i="63"/>
  <c r="AT43" i="63"/>
  <c r="X43" i="63"/>
  <c r="AF43" i="63"/>
  <c r="AZ43" i="63"/>
  <c r="Y43" i="63"/>
  <c r="AG43" i="63"/>
  <c r="BA43" i="63"/>
  <c r="Z43" i="63"/>
  <c r="AV43" i="63"/>
  <c r="BF43" i="63"/>
  <c r="AA43" i="63"/>
  <c r="AW43" i="63"/>
  <c r="BG43" i="63"/>
  <c r="AB43" i="63"/>
  <c r="AX43" i="63"/>
  <c r="AC43" i="63"/>
  <c r="AY43" i="63"/>
  <c r="AH43" i="63"/>
  <c r="AI43" i="63"/>
  <c r="BB43" i="63"/>
  <c r="BD43" i="63"/>
  <c r="BE43" i="63"/>
  <c r="BC43" i="63"/>
  <c r="AD43" i="63"/>
  <c r="AE43" i="63"/>
  <c r="BN40" i="63"/>
  <c r="BH40" i="63"/>
  <c r="BP40" i="63"/>
  <c r="BI40" i="63"/>
  <c r="BQ40" i="63"/>
  <c r="BJ40" i="63"/>
  <c r="BR40" i="63"/>
  <c r="BK40" i="63"/>
  <c r="BL40" i="63"/>
  <c r="BM40" i="63"/>
  <c r="AM40" i="63"/>
  <c r="AU40" i="63"/>
  <c r="AN40" i="63"/>
  <c r="AO40" i="63"/>
  <c r="AP40" i="63"/>
  <c r="AQ40" i="63"/>
  <c r="AJ40" i="63"/>
  <c r="AR40" i="63"/>
  <c r="AK40" i="63"/>
  <c r="AL40" i="63"/>
  <c r="AS40" i="63"/>
  <c r="AT40" i="63"/>
  <c r="BO40" i="63"/>
  <c r="AE40" i="63"/>
  <c r="AY40" i="63"/>
  <c r="BG40" i="63"/>
  <c r="X40" i="63"/>
  <c r="AF40" i="63"/>
  <c r="AZ40" i="63"/>
  <c r="Y40" i="63"/>
  <c r="AG40" i="63"/>
  <c r="BA40" i="63"/>
  <c r="BS40" i="63"/>
  <c r="Z40" i="63"/>
  <c r="AH40" i="63"/>
  <c r="BB40" i="63"/>
  <c r="AA40" i="63"/>
  <c r="AI40" i="63"/>
  <c r="BC40" i="63"/>
  <c r="AB40" i="63"/>
  <c r="AV40" i="63"/>
  <c r="BD40" i="63"/>
  <c r="AD40" i="63"/>
  <c r="AW40" i="63"/>
  <c r="AX40" i="63"/>
  <c r="BE40" i="63"/>
  <c r="BF40" i="63"/>
  <c r="AC40" i="63"/>
  <c r="BJ60" i="63"/>
  <c r="BR60" i="63"/>
  <c r="BL60" i="63"/>
  <c r="BM60" i="63"/>
  <c r="BN60" i="63"/>
  <c r="BH60" i="63"/>
  <c r="AJ60" i="63"/>
  <c r="AR60" i="63"/>
  <c r="BI60" i="63"/>
  <c r="AK60" i="63"/>
  <c r="AS60" i="63"/>
  <c r="BK60" i="63"/>
  <c r="AL60" i="63"/>
  <c r="AT60" i="63"/>
  <c r="BO60" i="63"/>
  <c r="BP60" i="63"/>
  <c r="BQ60" i="63"/>
  <c r="AM60" i="63"/>
  <c r="AN60" i="63"/>
  <c r="BS60" i="63"/>
  <c r="AO60" i="63"/>
  <c r="AP60" i="63"/>
  <c r="AA60" i="63"/>
  <c r="AI60" i="63"/>
  <c r="BC60" i="63"/>
  <c r="AB60" i="63"/>
  <c r="AV60" i="63"/>
  <c r="BD60" i="63"/>
  <c r="AC60" i="63"/>
  <c r="AW60" i="63"/>
  <c r="BE60" i="63"/>
  <c r="AE60" i="63"/>
  <c r="AY60" i="63"/>
  <c r="AQ60" i="63"/>
  <c r="AX60" i="63"/>
  <c r="X60" i="63"/>
  <c r="AZ60" i="63"/>
  <c r="Y60" i="63"/>
  <c r="BA60" i="63"/>
  <c r="Z60" i="63"/>
  <c r="BB60" i="63"/>
  <c r="AD60" i="63"/>
  <c r="BF60" i="63"/>
  <c r="AU60" i="63"/>
  <c r="AF60" i="63"/>
  <c r="BG60" i="63"/>
  <c r="AG60" i="63"/>
  <c r="AH60" i="63"/>
  <c r="BL23" i="63"/>
  <c r="BM23" i="63"/>
  <c r="BN23" i="63"/>
  <c r="BO23" i="63"/>
  <c r="BH23" i="63"/>
  <c r="BP23" i="63"/>
  <c r="BI23" i="63"/>
  <c r="BQ23" i="63"/>
  <c r="BR23" i="63"/>
  <c r="BS23" i="63"/>
  <c r="AQ23" i="63"/>
  <c r="BJ23" i="63"/>
  <c r="AJ23" i="63"/>
  <c r="AR23" i="63"/>
  <c r="BK23" i="63"/>
  <c r="AK23" i="63"/>
  <c r="AS23" i="63"/>
  <c r="AL23" i="63"/>
  <c r="AT23" i="63"/>
  <c r="AM23" i="63"/>
  <c r="AU23" i="63"/>
  <c r="AN23" i="63"/>
  <c r="AO23" i="63"/>
  <c r="AD23" i="63"/>
  <c r="AX23" i="63"/>
  <c r="BF23" i="63"/>
  <c r="AE23" i="63"/>
  <c r="AY23" i="63"/>
  <c r="BG23" i="63"/>
  <c r="X23" i="63"/>
  <c r="AF23" i="63"/>
  <c r="AZ23" i="63"/>
  <c r="Y23" i="63"/>
  <c r="AG23" i="63"/>
  <c r="BA23" i="63"/>
  <c r="AB23" i="63"/>
  <c r="BD23" i="63"/>
  <c r="AV23" i="63"/>
  <c r="AC23" i="63"/>
  <c r="BE23" i="63"/>
  <c r="AW23" i="63"/>
  <c r="AA23" i="63"/>
  <c r="AH23" i="63"/>
  <c r="BB23" i="63"/>
  <c r="AI23" i="63"/>
  <c r="Z23" i="63"/>
  <c r="AP23" i="63"/>
  <c r="BC23" i="63"/>
  <c r="BH11" i="63"/>
  <c r="BP11" i="63"/>
  <c r="BI11" i="63"/>
  <c r="BQ11" i="63"/>
  <c r="BJ11" i="63"/>
  <c r="BR11" i="63"/>
  <c r="BO11" i="63"/>
  <c r="BS11" i="63"/>
  <c r="BK11" i="63"/>
  <c r="BL11" i="63"/>
  <c r="AM11" i="63"/>
  <c r="AU11" i="63"/>
  <c r="AN11" i="63"/>
  <c r="AO11" i="63"/>
  <c r="AQ11" i="63"/>
  <c r="AJ11" i="63"/>
  <c r="BN11" i="63"/>
  <c r="AP11" i="63"/>
  <c r="AR11" i="63"/>
  <c r="AS11" i="63"/>
  <c r="AT11" i="63"/>
  <c r="AK11" i="63"/>
  <c r="AL11" i="63"/>
  <c r="AD11" i="63"/>
  <c r="AX11" i="63"/>
  <c r="BF11" i="63"/>
  <c r="AE11" i="63"/>
  <c r="AY11" i="63"/>
  <c r="BG11" i="63"/>
  <c r="X11" i="63"/>
  <c r="AF11" i="63"/>
  <c r="AZ11" i="63"/>
  <c r="BM11" i="63"/>
  <c r="Y11" i="63"/>
  <c r="AG11" i="63"/>
  <c r="BA11" i="63"/>
  <c r="AB11" i="63"/>
  <c r="BD11" i="63"/>
  <c r="BB11" i="63"/>
  <c r="AC11" i="63"/>
  <c r="BE11" i="63"/>
  <c r="BC11" i="63"/>
  <c r="AH11" i="63"/>
  <c r="AW11" i="63"/>
  <c r="Z11" i="63"/>
  <c r="AI11" i="63"/>
  <c r="AV11" i="63"/>
  <c r="AA11" i="63"/>
  <c r="BH25" i="63"/>
  <c r="BP25" i="63"/>
  <c r="BI25" i="63"/>
  <c r="BQ25" i="63"/>
  <c r="BJ25" i="63"/>
  <c r="BR25" i="63"/>
  <c r="BK25" i="63"/>
  <c r="BS25" i="63"/>
  <c r="BL25" i="63"/>
  <c r="BM25" i="63"/>
  <c r="BN25" i="63"/>
  <c r="BO25" i="63"/>
  <c r="AM25" i="63"/>
  <c r="AU25" i="63"/>
  <c r="AN25" i="63"/>
  <c r="AO25" i="63"/>
  <c r="AP25" i="63"/>
  <c r="AQ25" i="63"/>
  <c r="AJ25" i="63"/>
  <c r="AR25" i="63"/>
  <c r="AT25" i="63"/>
  <c r="AK25" i="63"/>
  <c r="AD25" i="63"/>
  <c r="AX25" i="63"/>
  <c r="BF25" i="63"/>
  <c r="AE25" i="63"/>
  <c r="AY25" i="63"/>
  <c r="BG25" i="63"/>
  <c r="X25" i="63"/>
  <c r="AF25" i="63"/>
  <c r="AZ25" i="63"/>
  <c r="Y25" i="63"/>
  <c r="AG25" i="63"/>
  <c r="BA25" i="63"/>
  <c r="AV25" i="63"/>
  <c r="AW25" i="63"/>
  <c r="BD25" i="63"/>
  <c r="AI25" i="63"/>
  <c r="AL25" i="63"/>
  <c r="Z25" i="63"/>
  <c r="BB25" i="63"/>
  <c r="AB25" i="63"/>
  <c r="AC25" i="63"/>
  <c r="AH25" i="63"/>
  <c r="AS25" i="63"/>
  <c r="AA25" i="63"/>
  <c r="BC25" i="63"/>
  <c r="BE25" i="63"/>
  <c r="BN22" i="63"/>
  <c r="BH22" i="63"/>
  <c r="BP22" i="63"/>
  <c r="BI22" i="63"/>
  <c r="BQ22" i="63"/>
  <c r="BJ22" i="63"/>
  <c r="BR22" i="63"/>
  <c r="BL22" i="63"/>
  <c r="AN22" i="63"/>
  <c r="BM22" i="63"/>
  <c r="AO22" i="63"/>
  <c r="BO22" i="63"/>
  <c r="AP22" i="63"/>
  <c r="BS22" i="63"/>
  <c r="AL22" i="63"/>
  <c r="AM22" i="63"/>
  <c r="AQ22" i="63"/>
  <c r="BK22" i="63"/>
  <c r="AR22" i="63"/>
  <c r="AS22" i="63"/>
  <c r="AT22" i="63"/>
  <c r="AA22" i="63"/>
  <c r="AJ22" i="63"/>
  <c r="AU22" i="63"/>
  <c r="AE22" i="63"/>
  <c r="AY22" i="63"/>
  <c r="BG22" i="63"/>
  <c r="AF22" i="63"/>
  <c r="AZ22" i="63"/>
  <c r="X22" i="63"/>
  <c r="AG22" i="63"/>
  <c r="BA22" i="63"/>
  <c r="Y22" i="63"/>
  <c r="AH22" i="63"/>
  <c r="BB22" i="63"/>
  <c r="Z22" i="63"/>
  <c r="AI22" i="63"/>
  <c r="BC22" i="63"/>
  <c r="AB22" i="63"/>
  <c r="AV22" i="63"/>
  <c r="BD22" i="63"/>
  <c r="BF22" i="63"/>
  <c r="AC22" i="63"/>
  <c r="AD22" i="63"/>
  <c r="AW22" i="63"/>
  <c r="AK22" i="63"/>
  <c r="BE22" i="63"/>
  <c r="AX22" i="63"/>
  <c r="BH55" i="63"/>
  <c r="BP55" i="63"/>
  <c r="BI55" i="63"/>
  <c r="BQ55" i="63"/>
  <c r="BJ55" i="63"/>
  <c r="BR55" i="63"/>
  <c r="BK55" i="63"/>
  <c r="BS55" i="63"/>
  <c r="BL55" i="63"/>
  <c r="BM55" i="63"/>
  <c r="AM55" i="63"/>
  <c r="AU55" i="63"/>
  <c r="BN55" i="63"/>
  <c r="AN55" i="63"/>
  <c r="BO55" i="63"/>
  <c r="AO55" i="63"/>
  <c r="AP55" i="63"/>
  <c r="AQ55" i="63"/>
  <c r="AJ55" i="63"/>
  <c r="AR55" i="63"/>
  <c r="AK55" i="63"/>
  <c r="AL55" i="63"/>
  <c r="AS55" i="63"/>
  <c r="AD55" i="63"/>
  <c r="AX55" i="63"/>
  <c r="BF55" i="63"/>
  <c r="AE55" i="63"/>
  <c r="AY55" i="63"/>
  <c r="BG55" i="63"/>
  <c r="X55" i="63"/>
  <c r="AF55" i="63"/>
  <c r="AZ55" i="63"/>
  <c r="Y55" i="63"/>
  <c r="AG55" i="63"/>
  <c r="BA55" i="63"/>
  <c r="AV55" i="63"/>
  <c r="BD55" i="63"/>
  <c r="AW55" i="63"/>
  <c r="AC55" i="63"/>
  <c r="AH55" i="63"/>
  <c r="Z55" i="63"/>
  <c r="BB55" i="63"/>
  <c r="AB55" i="63"/>
  <c r="AI55" i="63"/>
  <c r="AA55" i="63"/>
  <c r="BC55" i="63"/>
  <c r="AT55" i="63"/>
  <c r="BE55" i="63"/>
  <c r="BG73" i="63" l="1"/>
  <c r="AC98" i="63"/>
  <c r="AC99" i="63"/>
  <c r="AC100" i="63"/>
  <c r="AF98" i="63"/>
  <c r="AF99" i="63"/>
  <c r="AF100" i="63"/>
  <c r="AP98" i="63"/>
  <c r="AP99" i="63"/>
  <c r="AP100" i="63"/>
  <c r="AK98" i="63"/>
  <c r="AK99" i="63"/>
  <c r="AK100" i="63"/>
  <c r="AD98" i="63"/>
  <c r="AD99" i="63"/>
  <c r="AD100" i="63"/>
  <c r="AI98" i="63"/>
  <c r="AI99" i="63"/>
  <c r="AI100" i="63"/>
  <c r="X98" i="63"/>
  <c r="X99" i="63"/>
  <c r="X100" i="63"/>
  <c r="AO98" i="63"/>
  <c r="AO99" i="63"/>
  <c r="AO100" i="63"/>
  <c r="AR98" i="63"/>
  <c r="AR99" i="63"/>
  <c r="AR100" i="63"/>
  <c r="AH98" i="63"/>
  <c r="AH99" i="63"/>
  <c r="AH100" i="63"/>
  <c r="AN98" i="63"/>
  <c r="AN99" i="63"/>
  <c r="AN100" i="63"/>
  <c r="AJ98" i="63"/>
  <c r="AJ99" i="63"/>
  <c r="AJ100" i="63"/>
  <c r="AA98" i="63"/>
  <c r="AA99" i="63"/>
  <c r="AA100" i="63"/>
  <c r="AL98" i="63"/>
  <c r="AL99" i="63"/>
  <c r="AL100" i="63"/>
  <c r="AB98" i="63"/>
  <c r="AB99" i="63"/>
  <c r="AB100" i="63"/>
  <c r="AE98" i="63"/>
  <c r="AE99" i="63"/>
  <c r="AE100" i="63"/>
  <c r="AT98" i="63"/>
  <c r="AT99" i="63"/>
  <c r="AT100" i="63"/>
  <c r="AQ98" i="63"/>
  <c r="AQ99" i="63"/>
  <c r="AQ100" i="63"/>
  <c r="AS98" i="63"/>
  <c r="AS99" i="63"/>
  <c r="AS100" i="63"/>
  <c r="AG98" i="63"/>
  <c r="AG99" i="63"/>
  <c r="AG100" i="63"/>
  <c r="AU98" i="63"/>
  <c r="AU99" i="63"/>
  <c r="AU100" i="63"/>
  <c r="Z98" i="63"/>
  <c r="Z99" i="63"/>
  <c r="Z100" i="63"/>
  <c r="Y98" i="63"/>
  <c r="Y99" i="63"/>
  <c r="Y100" i="63"/>
  <c r="AM98" i="63"/>
  <c r="AM99" i="63"/>
  <c r="AM100" i="63"/>
  <c r="U149" i="41" l="1"/>
  <c r="V149" i="41"/>
  <c r="Z149" i="41" s="1"/>
  <c r="W149" i="41"/>
  <c r="AA149" i="41" s="1"/>
  <c r="X149" i="41"/>
  <c r="AB149" i="41" s="1"/>
  <c r="U150" i="41"/>
  <c r="V150" i="41"/>
  <c r="Z150" i="41" s="1"/>
  <c r="W150" i="41"/>
  <c r="AA150" i="41" s="1"/>
  <c r="X150" i="41"/>
  <c r="AB150" i="41" s="1"/>
  <c r="U151" i="41"/>
  <c r="V151" i="41"/>
  <c r="Z151" i="41" s="1"/>
  <c r="W151" i="41"/>
  <c r="AA151" i="41" s="1"/>
  <c r="X151" i="41"/>
  <c r="AB151" i="41" s="1"/>
  <c r="U152" i="41"/>
  <c r="V152" i="41"/>
  <c r="Z152" i="41" s="1"/>
  <c r="W152" i="41"/>
  <c r="AA152" i="41" s="1"/>
  <c r="X152" i="41"/>
  <c r="AB152" i="41" s="1"/>
  <c r="U153" i="41"/>
  <c r="V153" i="41"/>
  <c r="Z153" i="41" s="1"/>
  <c r="W153" i="41"/>
  <c r="AA153" i="41" s="1"/>
  <c r="X153" i="41"/>
  <c r="AB153" i="41" s="1"/>
  <c r="U154" i="41"/>
  <c r="V154" i="41"/>
  <c r="Z154" i="41" s="1"/>
  <c r="W154" i="41"/>
  <c r="AA154" i="41" s="1"/>
  <c r="X154" i="41"/>
  <c r="AB154" i="41" s="1"/>
  <c r="U155" i="41"/>
  <c r="V155" i="41"/>
  <c r="Z155" i="41" s="1"/>
  <c r="W155" i="41"/>
  <c r="AA155" i="41" s="1"/>
  <c r="X155" i="41"/>
  <c r="AB155" i="41" s="1"/>
  <c r="U156" i="41"/>
  <c r="V156" i="41"/>
  <c r="Z156" i="41" s="1"/>
  <c r="W156" i="41"/>
  <c r="AA156" i="41" s="1"/>
  <c r="X156" i="41"/>
  <c r="AB156" i="41" s="1"/>
  <c r="U157" i="41"/>
  <c r="V157" i="41"/>
  <c r="Z157" i="41" s="1"/>
  <c r="W157" i="41"/>
  <c r="AA157" i="41" s="1"/>
  <c r="X157" i="41"/>
  <c r="AB157" i="41" s="1"/>
  <c r="U158" i="41"/>
  <c r="V158" i="41"/>
  <c r="Z158" i="41" s="1"/>
  <c r="W158" i="41"/>
  <c r="AA158" i="41" s="1"/>
  <c r="X158" i="41"/>
  <c r="AB158" i="41" s="1"/>
  <c r="U159" i="41"/>
  <c r="V159" i="41"/>
  <c r="Z159" i="41" s="1"/>
  <c r="W159" i="41"/>
  <c r="AA159" i="41" s="1"/>
  <c r="X159" i="41"/>
  <c r="AB159" i="41" s="1"/>
  <c r="U160" i="41"/>
  <c r="V160" i="41"/>
  <c r="Z160" i="41" s="1"/>
  <c r="W160" i="41"/>
  <c r="AA160" i="41" s="1"/>
  <c r="X160" i="41"/>
  <c r="AB160" i="41" s="1"/>
  <c r="U161" i="41"/>
  <c r="V161" i="41"/>
  <c r="Z161" i="41" s="1"/>
  <c r="W161" i="41"/>
  <c r="AA161" i="41" s="1"/>
  <c r="X161" i="41"/>
  <c r="AB161" i="41" s="1"/>
  <c r="U162" i="41"/>
  <c r="V162" i="41"/>
  <c r="Z162" i="41" s="1"/>
  <c r="W162" i="41"/>
  <c r="AA162" i="41" s="1"/>
  <c r="X162" i="41"/>
  <c r="AB162" i="41" s="1"/>
  <c r="U163" i="41"/>
  <c r="V163" i="41"/>
  <c r="Z163" i="41" s="1"/>
  <c r="W163" i="41"/>
  <c r="AA163" i="41" s="1"/>
  <c r="X163" i="41"/>
  <c r="AB163" i="41" s="1"/>
  <c r="U164" i="41"/>
  <c r="V164" i="41"/>
  <c r="Z164" i="41" s="1"/>
  <c r="W164" i="41"/>
  <c r="AA164" i="41" s="1"/>
  <c r="X164" i="41"/>
  <c r="AB164" i="41" s="1"/>
  <c r="U165" i="41"/>
  <c r="V165" i="41"/>
  <c r="Z165" i="41" s="1"/>
  <c r="W165" i="41"/>
  <c r="AA165" i="41" s="1"/>
  <c r="X165" i="41"/>
  <c r="AB165" i="41" s="1"/>
  <c r="U166" i="41"/>
  <c r="V166" i="41"/>
  <c r="Z166" i="41" s="1"/>
  <c r="W166" i="41"/>
  <c r="AA166" i="41" s="1"/>
  <c r="X166" i="41"/>
  <c r="AB166" i="41" s="1"/>
  <c r="U167" i="41"/>
  <c r="V167" i="41"/>
  <c r="Z167" i="41" s="1"/>
  <c r="W167" i="41"/>
  <c r="AA167" i="41" s="1"/>
  <c r="X167" i="41"/>
  <c r="AB167" i="41" s="1"/>
  <c r="U168" i="41"/>
  <c r="V168" i="41"/>
  <c r="Z168" i="41" s="1"/>
  <c r="W168" i="41"/>
  <c r="AA168" i="41" s="1"/>
  <c r="X168" i="41"/>
  <c r="AB168" i="41" s="1"/>
  <c r="U169" i="41"/>
  <c r="V169" i="41"/>
  <c r="Z169" i="41" s="1"/>
  <c r="W169" i="41"/>
  <c r="AA169" i="41" s="1"/>
  <c r="X169" i="41"/>
  <c r="AB169" i="41" s="1"/>
  <c r="U170" i="41"/>
  <c r="V170" i="41"/>
  <c r="Z170" i="41" s="1"/>
  <c r="W170" i="41"/>
  <c r="AA170" i="41" s="1"/>
  <c r="X170" i="41"/>
  <c r="AB170" i="41" s="1"/>
  <c r="U171" i="41"/>
  <c r="V171" i="41"/>
  <c r="Z171" i="41" s="1"/>
  <c r="W171" i="41"/>
  <c r="AA171" i="41" s="1"/>
  <c r="X171" i="41"/>
  <c r="AB171" i="41" s="1"/>
  <c r="U172" i="41"/>
  <c r="V172" i="41"/>
  <c r="Z172" i="41" s="1"/>
  <c r="W172" i="41"/>
  <c r="AA172" i="41" s="1"/>
  <c r="X172" i="41"/>
  <c r="AB172" i="41" s="1"/>
  <c r="U173" i="41"/>
  <c r="V173" i="41"/>
  <c r="Z173" i="41" s="1"/>
  <c r="W173" i="41"/>
  <c r="AA173" i="41" s="1"/>
  <c r="X173" i="41"/>
  <c r="AB173" i="41" s="1"/>
  <c r="U174" i="41"/>
  <c r="V174" i="41"/>
  <c r="Z174" i="41" s="1"/>
  <c r="W174" i="41"/>
  <c r="AA174" i="41" s="1"/>
  <c r="X174" i="41"/>
  <c r="AB174" i="41" s="1"/>
  <c r="U175" i="41"/>
  <c r="V175" i="41"/>
  <c r="Z175" i="41" s="1"/>
  <c r="W175" i="41"/>
  <c r="AA175" i="41" s="1"/>
  <c r="X175" i="41"/>
  <c r="AB175" i="41" s="1"/>
  <c r="U176" i="41"/>
  <c r="V176" i="41"/>
  <c r="Z176" i="41" s="1"/>
  <c r="W176" i="41"/>
  <c r="AA176" i="41" s="1"/>
  <c r="X176" i="41"/>
  <c r="AB176" i="41" s="1"/>
  <c r="U177" i="41"/>
  <c r="V177" i="41"/>
  <c r="Z177" i="41" s="1"/>
  <c r="W177" i="41"/>
  <c r="AA177" i="41" s="1"/>
  <c r="X177" i="41"/>
  <c r="AB177" i="41" s="1"/>
  <c r="U178" i="41"/>
  <c r="V178" i="41"/>
  <c r="Z178" i="41" s="1"/>
  <c r="W178" i="41"/>
  <c r="AA178" i="41" s="1"/>
  <c r="X178" i="41"/>
  <c r="AB178" i="41" s="1"/>
  <c r="U179" i="41"/>
  <c r="V179" i="41"/>
  <c r="Z179" i="41" s="1"/>
  <c r="W179" i="41"/>
  <c r="AA179" i="41" s="1"/>
  <c r="X179" i="41"/>
  <c r="AB179" i="41" s="1"/>
  <c r="U180" i="41"/>
  <c r="V180" i="41"/>
  <c r="Z180" i="41" s="1"/>
  <c r="W180" i="41"/>
  <c r="AA180" i="41" s="1"/>
  <c r="X180" i="41"/>
  <c r="AB180" i="41" s="1"/>
  <c r="U181" i="41"/>
  <c r="V181" i="41"/>
  <c r="Z181" i="41" s="1"/>
  <c r="W181" i="41"/>
  <c r="AA181" i="41" s="1"/>
  <c r="X181" i="41"/>
  <c r="AB181" i="41" s="1"/>
  <c r="U182" i="41"/>
  <c r="V182" i="41"/>
  <c r="Z182" i="41" s="1"/>
  <c r="W182" i="41"/>
  <c r="AA182" i="41" s="1"/>
  <c r="X182" i="41"/>
  <c r="AB182" i="41" s="1"/>
  <c r="U183" i="41"/>
  <c r="V183" i="41"/>
  <c r="Z183" i="41" s="1"/>
  <c r="W183" i="41"/>
  <c r="AA183" i="41" s="1"/>
  <c r="X183" i="41"/>
  <c r="AB183" i="41" s="1"/>
  <c r="U184" i="41"/>
  <c r="V184" i="41"/>
  <c r="Z184" i="41" s="1"/>
  <c r="W184" i="41"/>
  <c r="AA184" i="41" s="1"/>
  <c r="X184" i="41"/>
  <c r="AB184" i="41" s="1"/>
  <c r="U185" i="41"/>
  <c r="V185" i="41"/>
  <c r="Z185" i="41" s="1"/>
  <c r="W185" i="41"/>
  <c r="AA185" i="41" s="1"/>
  <c r="X185" i="41"/>
  <c r="AB185" i="41" s="1"/>
  <c r="U186" i="41"/>
  <c r="V186" i="41"/>
  <c r="Z186" i="41" s="1"/>
  <c r="W186" i="41"/>
  <c r="AA186" i="41" s="1"/>
  <c r="X186" i="41"/>
  <c r="AB186" i="41" s="1"/>
  <c r="U187" i="41"/>
  <c r="V187" i="41"/>
  <c r="Z187" i="41" s="1"/>
  <c r="W187" i="41"/>
  <c r="AA187" i="41" s="1"/>
  <c r="X187" i="41"/>
  <c r="AB187" i="41" s="1"/>
  <c r="U188" i="41"/>
  <c r="V188" i="41"/>
  <c r="Z188" i="41" s="1"/>
  <c r="W188" i="41"/>
  <c r="AA188" i="41" s="1"/>
  <c r="X188" i="41"/>
  <c r="AB188" i="41" s="1"/>
  <c r="U189" i="41"/>
  <c r="V189" i="41"/>
  <c r="Z189" i="41" s="1"/>
  <c r="W189" i="41"/>
  <c r="AA189" i="41" s="1"/>
  <c r="X189" i="41"/>
  <c r="AB189" i="41" s="1"/>
  <c r="U190" i="41"/>
  <c r="V190" i="41"/>
  <c r="Z190" i="41" s="1"/>
  <c r="W190" i="41"/>
  <c r="AA190" i="41" s="1"/>
  <c r="X190" i="41"/>
  <c r="AB190" i="41" s="1"/>
  <c r="U191" i="41"/>
  <c r="V191" i="41"/>
  <c r="Z191" i="41" s="1"/>
  <c r="W191" i="41"/>
  <c r="AA191" i="41" s="1"/>
  <c r="X191" i="41"/>
  <c r="AB191" i="41" s="1"/>
  <c r="U192" i="41"/>
  <c r="V192" i="41"/>
  <c r="Z192" i="41" s="1"/>
  <c r="W192" i="41"/>
  <c r="AA192" i="41" s="1"/>
  <c r="X192" i="41"/>
  <c r="AB192" i="41" s="1"/>
  <c r="U193" i="41"/>
  <c r="V193" i="41"/>
  <c r="Z193" i="41" s="1"/>
  <c r="W193" i="41"/>
  <c r="AA193" i="41" s="1"/>
  <c r="X193" i="41"/>
  <c r="AB193" i="41" s="1"/>
  <c r="U2" i="41"/>
  <c r="V2" i="41"/>
  <c r="Z2" i="41" s="1"/>
  <c r="W2" i="41"/>
  <c r="AA2" i="41" s="1"/>
  <c r="X2" i="41"/>
  <c r="AB2" i="41" s="1"/>
  <c r="U194" i="41"/>
  <c r="V194" i="41"/>
  <c r="Z194" i="41" s="1"/>
  <c r="W194" i="41"/>
  <c r="AA194" i="41" s="1"/>
  <c r="X194" i="41"/>
  <c r="AB194" i="41" s="1"/>
  <c r="U3" i="41"/>
  <c r="V3" i="41"/>
  <c r="Z3" i="41" s="1"/>
  <c r="W3" i="41"/>
  <c r="AA3" i="41" s="1"/>
  <c r="X3" i="41"/>
  <c r="AB3" i="41" s="1"/>
  <c r="U195" i="41"/>
  <c r="V195" i="41"/>
  <c r="Z195" i="41" s="1"/>
  <c r="W195" i="41"/>
  <c r="AA195" i="41" s="1"/>
  <c r="X195" i="41"/>
  <c r="AB195" i="41" s="1"/>
  <c r="U196" i="41"/>
  <c r="V196" i="41"/>
  <c r="Z196" i="41" s="1"/>
  <c r="W196" i="41"/>
  <c r="AA196" i="41" s="1"/>
  <c r="X196" i="41"/>
  <c r="AB196" i="41" s="1"/>
  <c r="U197" i="41"/>
  <c r="V197" i="41"/>
  <c r="Z197" i="41" s="1"/>
  <c r="W197" i="41"/>
  <c r="AA197" i="41" s="1"/>
  <c r="X197" i="41"/>
  <c r="AB197" i="41" s="1"/>
  <c r="U198" i="41"/>
  <c r="V198" i="41"/>
  <c r="Z198" i="41" s="1"/>
  <c r="W198" i="41"/>
  <c r="AA198" i="41" s="1"/>
  <c r="X198" i="41"/>
  <c r="AB198" i="41" s="1"/>
  <c r="U199" i="41"/>
  <c r="V199" i="41"/>
  <c r="Z199" i="41" s="1"/>
  <c r="W199" i="41"/>
  <c r="AA199" i="41" s="1"/>
  <c r="X199" i="41"/>
  <c r="AB199" i="41" s="1"/>
  <c r="U200" i="41"/>
  <c r="V200" i="41"/>
  <c r="Z200" i="41" s="1"/>
  <c r="W200" i="41"/>
  <c r="AA200" i="41" s="1"/>
  <c r="X200" i="41"/>
  <c r="AB200" i="41" s="1"/>
  <c r="U201" i="41"/>
  <c r="V201" i="41"/>
  <c r="Z201" i="41" s="1"/>
  <c r="W201" i="41"/>
  <c r="AA201" i="41" s="1"/>
  <c r="X201" i="41"/>
  <c r="AB201" i="41" s="1"/>
  <c r="U202" i="41"/>
  <c r="V202" i="41"/>
  <c r="Z202" i="41" s="1"/>
  <c r="W202" i="41"/>
  <c r="AA202" i="41" s="1"/>
  <c r="X202" i="41"/>
  <c r="AB202" i="41" s="1"/>
  <c r="U203" i="41"/>
  <c r="V203" i="41"/>
  <c r="Z203" i="41" s="1"/>
  <c r="W203" i="41"/>
  <c r="AA203" i="41" s="1"/>
  <c r="X203" i="41"/>
  <c r="AB203" i="41" s="1"/>
  <c r="U204" i="41"/>
  <c r="V204" i="41"/>
  <c r="Z204" i="41" s="1"/>
  <c r="W204" i="41"/>
  <c r="AA204" i="41" s="1"/>
  <c r="X204" i="41"/>
  <c r="AB204" i="41" s="1"/>
  <c r="U205" i="41"/>
  <c r="V205" i="41"/>
  <c r="Z205" i="41" s="1"/>
  <c r="W205" i="41"/>
  <c r="AA205" i="41" s="1"/>
  <c r="X205" i="41"/>
  <c r="AB205" i="41" s="1"/>
  <c r="U206" i="41"/>
  <c r="V206" i="41"/>
  <c r="Z206" i="41" s="1"/>
  <c r="W206" i="41"/>
  <c r="AA206" i="41" s="1"/>
  <c r="X206" i="41"/>
  <c r="AB206" i="41" s="1"/>
  <c r="U207" i="41"/>
  <c r="V207" i="41"/>
  <c r="Z207" i="41" s="1"/>
  <c r="W207" i="41"/>
  <c r="AA207" i="41" s="1"/>
  <c r="X207" i="41"/>
  <c r="AB207" i="41" s="1"/>
  <c r="U208" i="41"/>
  <c r="V208" i="41"/>
  <c r="Z208" i="41" s="1"/>
  <c r="W208" i="41"/>
  <c r="AA208" i="41" s="1"/>
  <c r="X208" i="41"/>
  <c r="AB208" i="41" s="1"/>
  <c r="U209" i="41"/>
  <c r="V209" i="41"/>
  <c r="Z209" i="41" s="1"/>
  <c r="W209" i="41"/>
  <c r="AA209" i="41" s="1"/>
  <c r="X209" i="41"/>
  <c r="AB209" i="41" s="1"/>
  <c r="U210" i="41"/>
  <c r="V210" i="41"/>
  <c r="Z210" i="41" s="1"/>
  <c r="W210" i="41"/>
  <c r="AA210" i="41" s="1"/>
  <c r="X210" i="41"/>
  <c r="AB210" i="41" s="1"/>
  <c r="U211" i="41"/>
  <c r="V211" i="41"/>
  <c r="Z211" i="41" s="1"/>
  <c r="W211" i="41"/>
  <c r="AA211" i="41" s="1"/>
  <c r="X211" i="41"/>
  <c r="AB211" i="41" s="1"/>
  <c r="U212" i="41"/>
  <c r="V212" i="41"/>
  <c r="Z212" i="41" s="1"/>
  <c r="W212" i="41"/>
  <c r="AA212" i="41" s="1"/>
  <c r="X212" i="41"/>
  <c r="AB212" i="41" s="1"/>
  <c r="U213" i="41"/>
  <c r="V213" i="41"/>
  <c r="Z213" i="41" s="1"/>
  <c r="W213" i="41"/>
  <c r="AA213" i="41" s="1"/>
  <c r="X213" i="41"/>
  <c r="AB213" i="41" s="1"/>
  <c r="U214" i="41"/>
  <c r="V214" i="41"/>
  <c r="Z214" i="41" s="1"/>
  <c r="W214" i="41"/>
  <c r="AA214" i="41" s="1"/>
  <c r="X214" i="41"/>
  <c r="AB214" i="41" s="1"/>
  <c r="U215" i="41"/>
  <c r="V215" i="41"/>
  <c r="Z215" i="41" s="1"/>
  <c r="W215" i="41"/>
  <c r="AA215" i="41" s="1"/>
  <c r="X215" i="41"/>
  <c r="AB215" i="41" s="1"/>
  <c r="U216" i="41"/>
  <c r="V216" i="41"/>
  <c r="Z216" i="41" s="1"/>
  <c r="W216" i="41"/>
  <c r="AA216" i="41" s="1"/>
  <c r="X216" i="41"/>
  <c r="AB216" i="41" s="1"/>
  <c r="U217" i="41"/>
  <c r="V217" i="41"/>
  <c r="Z217" i="41" s="1"/>
  <c r="W217" i="41"/>
  <c r="AA217" i="41" s="1"/>
  <c r="X217" i="41"/>
  <c r="AB217" i="41" s="1"/>
  <c r="U218" i="41"/>
  <c r="V218" i="41"/>
  <c r="Z218" i="41" s="1"/>
  <c r="W218" i="41"/>
  <c r="AA218" i="41" s="1"/>
  <c r="X218" i="41"/>
  <c r="AB218" i="41" s="1"/>
  <c r="U219" i="41"/>
  <c r="V219" i="41"/>
  <c r="Z219" i="41" s="1"/>
  <c r="W219" i="41"/>
  <c r="AA219" i="41" s="1"/>
  <c r="X219" i="41"/>
  <c r="AB219" i="41" s="1"/>
  <c r="U220" i="41"/>
  <c r="V220" i="41"/>
  <c r="Z220" i="41" s="1"/>
  <c r="W220" i="41"/>
  <c r="AA220" i="41" s="1"/>
  <c r="X220" i="41"/>
  <c r="AB220" i="41" s="1"/>
  <c r="U221" i="41"/>
  <c r="V221" i="41"/>
  <c r="Z221" i="41" s="1"/>
  <c r="W221" i="41"/>
  <c r="AA221" i="41" s="1"/>
  <c r="X221" i="41"/>
  <c r="AB221" i="41" s="1"/>
  <c r="U222" i="41"/>
  <c r="V222" i="41"/>
  <c r="Z222" i="41" s="1"/>
  <c r="W222" i="41"/>
  <c r="AA222" i="41" s="1"/>
  <c r="X222" i="41"/>
  <c r="AB222" i="41" s="1"/>
  <c r="U223" i="41"/>
  <c r="V223" i="41"/>
  <c r="Z223" i="41" s="1"/>
  <c r="W223" i="41"/>
  <c r="AA223" i="41" s="1"/>
  <c r="X223" i="41"/>
  <c r="AB223" i="41" s="1"/>
  <c r="U224" i="41"/>
  <c r="V224" i="41"/>
  <c r="Z224" i="41" s="1"/>
  <c r="W224" i="41"/>
  <c r="AA224" i="41" s="1"/>
  <c r="X224" i="41"/>
  <c r="AB224" i="41" s="1"/>
  <c r="U225" i="41"/>
  <c r="V225" i="41"/>
  <c r="Z225" i="41" s="1"/>
  <c r="W225" i="41"/>
  <c r="AA225" i="41" s="1"/>
  <c r="X225" i="41"/>
  <c r="AB225" i="41" s="1"/>
  <c r="U4" i="41"/>
  <c r="V4" i="41"/>
  <c r="Z4" i="41" s="1"/>
  <c r="W4" i="41"/>
  <c r="AA4" i="41" s="1"/>
  <c r="X4" i="41"/>
  <c r="AB4" i="41" s="1"/>
  <c r="U226" i="41"/>
  <c r="V226" i="41"/>
  <c r="Z226" i="41" s="1"/>
  <c r="W226" i="41"/>
  <c r="AA226" i="41" s="1"/>
  <c r="X226" i="41"/>
  <c r="AB226" i="41" s="1"/>
  <c r="U227" i="41"/>
  <c r="V227" i="41"/>
  <c r="Z227" i="41" s="1"/>
  <c r="W227" i="41"/>
  <c r="AA227" i="41" s="1"/>
  <c r="X227" i="41"/>
  <c r="AB227" i="41" s="1"/>
  <c r="U228" i="41"/>
  <c r="V228" i="41"/>
  <c r="Z228" i="41" s="1"/>
  <c r="W228" i="41"/>
  <c r="AA228" i="41" s="1"/>
  <c r="X228" i="41"/>
  <c r="AB228" i="41" s="1"/>
  <c r="U229" i="41"/>
  <c r="V229" i="41"/>
  <c r="Z229" i="41" s="1"/>
  <c r="W229" i="41"/>
  <c r="AA229" i="41" s="1"/>
  <c r="X229" i="41"/>
  <c r="AB229" i="41" s="1"/>
  <c r="U230" i="41"/>
  <c r="V230" i="41"/>
  <c r="Z230" i="41" s="1"/>
  <c r="W230" i="41"/>
  <c r="AA230" i="41" s="1"/>
  <c r="X230" i="41"/>
  <c r="AB230" i="41" s="1"/>
  <c r="U231" i="41"/>
  <c r="V231" i="41"/>
  <c r="Z231" i="41" s="1"/>
  <c r="W231" i="41"/>
  <c r="AA231" i="41" s="1"/>
  <c r="X231" i="41"/>
  <c r="AB231" i="41" s="1"/>
  <c r="U232" i="41"/>
  <c r="V232" i="41"/>
  <c r="Z232" i="41" s="1"/>
  <c r="W232" i="41"/>
  <c r="AA232" i="41" s="1"/>
  <c r="X232" i="41"/>
  <c r="AB232" i="41" s="1"/>
  <c r="U233" i="41"/>
  <c r="V233" i="41"/>
  <c r="Z233" i="41" s="1"/>
  <c r="W233" i="41"/>
  <c r="AA233" i="41" s="1"/>
  <c r="X233" i="41"/>
  <c r="AB233" i="41" s="1"/>
  <c r="U234" i="41"/>
  <c r="V234" i="41"/>
  <c r="Z234" i="41" s="1"/>
  <c r="W234" i="41"/>
  <c r="AA234" i="41" s="1"/>
  <c r="X234" i="41"/>
  <c r="AB234" i="41" s="1"/>
  <c r="U5" i="41"/>
  <c r="V5" i="41"/>
  <c r="Z5" i="41" s="1"/>
  <c r="W5" i="41"/>
  <c r="AA5" i="41" s="1"/>
  <c r="X5" i="41"/>
  <c r="AB5" i="41" s="1"/>
  <c r="U6" i="41"/>
  <c r="V6" i="41"/>
  <c r="Z6" i="41" s="1"/>
  <c r="W6" i="41"/>
  <c r="AA6" i="41" s="1"/>
  <c r="X6" i="41"/>
  <c r="AB6" i="41" s="1"/>
  <c r="U7" i="41"/>
  <c r="V7" i="41"/>
  <c r="Z7" i="41" s="1"/>
  <c r="W7" i="41"/>
  <c r="AA7" i="41" s="1"/>
  <c r="X7" i="41"/>
  <c r="AB7" i="41" s="1"/>
  <c r="U8" i="41"/>
  <c r="V8" i="41"/>
  <c r="Z8" i="41" s="1"/>
  <c r="W8" i="41"/>
  <c r="AA8" i="41" s="1"/>
  <c r="X8" i="41"/>
  <c r="AB8" i="41" s="1"/>
  <c r="U9" i="41"/>
  <c r="V9" i="41"/>
  <c r="Z9" i="41" s="1"/>
  <c r="W9" i="41"/>
  <c r="AA9" i="41" s="1"/>
  <c r="X9" i="41"/>
  <c r="AB9" i="41" s="1"/>
  <c r="U235" i="41"/>
  <c r="V235" i="41"/>
  <c r="Z235" i="41" s="1"/>
  <c r="W235" i="41"/>
  <c r="AA235" i="41" s="1"/>
  <c r="X235" i="41"/>
  <c r="AB235" i="41" s="1"/>
  <c r="U236" i="41"/>
  <c r="V236" i="41"/>
  <c r="Z236" i="41" s="1"/>
  <c r="W236" i="41"/>
  <c r="AA236" i="41" s="1"/>
  <c r="X236" i="41"/>
  <c r="AB236" i="41" s="1"/>
  <c r="U237" i="41"/>
  <c r="V237" i="41"/>
  <c r="Z237" i="41" s="1"/>
  <c r="W237" i="41"/>
  <c r="AA237" i="41" s="1"/>
  <c r="X237" i="41"/>
  <c r="AB237" i="41" s="1"/>
  <c r="U238" i="41"/>
  <c r="V238" i="41"/>
  <c r="Z238" i="41" s="1"/>
  <c r="W238" i="41"/>
  <c r="AA238" i="41" s="1"/>
  <c r="X238" i="41"/>
  <c r="AB238" i="41" s="1"/>
  <c r="U239" i="41"/>
  <c r="V239" i="41"/>
  <c r="Z239" i="41" s="1"/>
  <c r="W239" i="41"/>
  <c r="AA239" i="41" s="1"/>
  <c r="X239" i="41"/>
  <c r="AB239" i="41" s="1"/>
  <c r="U240" i="41"/>
  <c r="V240" i="41"/>
  <c r="Z240" i="41" s="1"/>
  <c r="W240" i="41"/>
  <c r="AA240" i="41" s="1"/>
  <c r="X240" i="41"/>
  <c r="AB240" i="41" s="1"/>
  <c r="U241" i="41"/>
  <c r="V241" i="41"/>
  <c r="Z241" i="41" s="1"/>
  <c r="W241" i="41"/>
  <c r="AA241" i="41" s="1"/>
  <c r="X241" i="41"/>
  <c r="AB241" i="41" s="1"/>
  <c r="U242" i="41"/>
  <c r="V242" i="41"/>
  <c r="Z242" i="41" s="1"/>
  <c r="W242" i="41"/>
  <c r="AA242" i="41" s="1"/>
  <c r="X242" i="41"/>
  <c r="AB242" i="41" s="1"/>
  <c r="U243" i="41"/>
  <c r="V243" i="41"/>
  <c r="Z243" i="41" s="1"/>
  <c r="W243" i="41"/>
  <c r="AA243" i="41" s="1"/>
  <c r="X243" i="41"/>
  <c r="AB243" i="41" s="1"/>
  <c r="U244" i="41"/>
  <c r="V244" i="41"/>
  <c r="Z244" i="41" s="1"/>
  <c r="W244" i="41"/>
  <c r="AA244" i="41" s="1"/>
  <c r="X244" i="41"/>
  <c r="AB244" i="41" s="1"/>
  <c r="U245" i="41"/>
  <c r="V245" i="41"/>
  <c r="Z245" i="41" s="1"/>
  <c r="W245" i="41"/>
  <c r="AA245" i="41" s="1"/>
  <c r="X245" i="41"/>
  <c r="AB245" i="41" s="1"/>
  <c r="U246" i="41"/>
  <c r="V246" i="41"/>
  <c r="Z246" i="41" s="1"/>
  <c r="W246" i="41"/>
  <c r="AA246" i="41" s="1"/>
  <c r="X246" i="41"/>
  <c r="AB246" i="41" s="1"/>
  <c r="U247" i="41"/>
  <c r="V247" i="41"/>
  <c r="Z247" i="41" s="1"/>
  <c r="W247" i="41"/>
  <c r="AA247" i="41" s="1"/>
  <c r="X247" i="41"/>
  <c r="AB247" i="41" s="1"/>
  <c r="U248" i="41"/>
  <c r="V248" i="41"/>
  <c r="Z248" i="41" s="1"/>
  <c r="W248" i="41"/>
  <c r="AA248" i="41" s="1"/>
  <c r="X248" i="41"/>
  <c r="AB248" i="41" s="1"/>
  <c r="U249" i="41"/>
  <c r="V249" i="41"/>
  <c r="Z249" i="41" s="1"/>
  <c r="W249" i="41"/>
  <c r="AA249" i="41" s="1"/>
  <c r="X249" i="41"/>
  <c r="AB249" i="41" s="1"/>
  <c r="U250" i="41"/>
  <c r="V250" i="41"/>
  <c r="Z250" i="41" s="1"/>
  <c r="W250" i="41"/>
  <c r="AA250" i="41" s="1"/>
  <c r="X250" i="41"/>
  <c r="AB250" i="41" s="1"/>
  <c r="U251" i="41"/>
  <c r="V251" i="41"/>
  <c r="Z251" i="41" s="1"/>
  <c r="W251" i="41"/>
  <c r="AA251" i="41" s="1"/>
  <c r="X251" i="41"/>
  <c r="AB251" i="41" s="1"/>
  <c r="U252" i="41"/>
  <c r="V252" i="41"/>
  <c r="Z252" i="41" s="1"/>
  <c r="W252" i="41"/>
  <c r="AA252" i="41" s="1"/>
  <c r="X252" i="41"/>
  <c r="AB252" i="41" s="1"/>
  <c r="U253" i="41"/>
  <c r="V253" i="41"/>
  <c r="Z253" i="41" s="1"/>
  <c r="W253" i="41"/>
  <c r="AA253" i="41" s="1"/>
  <c r="X253" i="41"/>
  <c r="AB253" i="41" s="1"/>
  <c r="U254" i="41"/>
  <c r="V254" i="41"/>
  <c r="Z254" i="41" s="1"/>
  <c r="W254" i="41"/>
  <c r="AA254" i="41" s="1"/>
  <c r="X254" i="41"/>
  <c r="AB254" i="41" s="1"/>
  <c r="U255" i="41"/>
  <c r="V255" i="41"/>
  <c r="Z255" i="41" s="1"/>
  <c r="W255" i="41"/>
  <c r="AA255" i="41" s="1"/>
  <c r="X255" i="41"/>
  <c r="AB255" i="41" s="1"/>
  <c r="U256" i="41"/>
  <c r="V256" i="41"/>
  <c r="Z256" i="41" s="1"/>
  <c r="W256" i="41"/>
  <c r="AA256" i="41" s="1"/>
  <c r="X256" i="41"/>
  <c r="AB256" i="41" s="1"/>
  <c r="U257" i="41"/>
  <c r="V257" i="41"/>
  <c r="Z257" i="41" s="1"/>
  <c r="W257" i="41"/>
  <c r="AA257" i="41" s="1"/>
  <c r="X257" i="41"/>
  <c r="AB257" i="41" s="1"/>
  <c r="U258" i="41"/>
  <c r="V258" i="41"/>
  <c r="Z258" i="41" s="1"/>
  <c r="W258" i="41"/>
  <c r="AA258" i="41" s="1"/>
  <c r="X258" i="41"/>
  <c r="AB258" i="41" s="1"/>
  <c r="U259" i="41"/>
  <c r="V259" i="41"/>
  <c r="Z259" i="41" s="1"/>
  <c r="W259" i="41"/>
  <c r="AA259" i="41" s="1"/>
  <c r="X259" i="41"/>
  <c r="AB259" i="41" s="1"/>
  <c r="U260" i="41"/>
  <c r="V260" i="41"/>
  <c r="Z260" i="41" s="1"/>
  <c r="W260" i="41"/>
  <c r="AA260" i="41" s="1"/>
  <c r="X260" i="41"/>
  <c r="AB260" i="41" s="1"/>
  <c r="U261" i="41"/>
  <c r="V261" i="41"/>
  <c r="Z261" i="41" s="1"/>
  <c r="W261" i="41"/>
  <c r="AA261" i="41" s="1"/>
  <c r="X261" i="41"/>
  <c r="AB261" i="41" s="1"/>
  <c r="U262" i="41"/>
  <c r="V262" i="41"/>
  <c r="Z262" i="41" s="1"/>
  <c r="W262" i="41"/>
  <c r="AA262" i="41" s="1"/>
  <c r="X262" i="41"/>
  <c r="AB262" i="41" s="1"/>
  <c r="U263" i="41"/>
  <c r="V263" i="41"/>
  <c r="Z263" i="41" s="1"/>
  <c r="W263" i="41"/>
  <c r="AA263" i="41" s="1"/>
  <c r="X263" i="41"/>
  <c r="AB263" i="41" s="1"/>
  <c r="U264" i="41"/>
  <c r="V264" i="41"/>
  <c r="Z264" i="41" s="1"/>
  <c r="W264" i="41"/>
  <c r="AA264" i="41" s="1"/>
  <c r="X264" i="41"/>
  <c r="AB264" i="41" s="1"/>
  <c r="U265" i="41"/>
  <c r="V265" i="41"/>
  <c r="Z265" i="41" s="1"/>
  <c r="W265" i="41"/>
  <c r="AA265" i="41" s="1"/>
  <c r="X265" i="41"/>
  <c r="AB265" i="41" s="1"/>
  <c r="U266" i="41"/>
  <c r="V266" i="41"/>
  <c r="Z266" i="41" s="1"/>
  <c r="W266" i="41"/>
  <c r="AA266" i="41" s="1"/>
  <c r="X266" i="41"/>
  <c r="AB266" i="41" s="1"/>
  <c r="U267" i="41"/>
  <c r="V267" i="41"/>
  <c r="Z267" i="41" s="1"/>
  <c r="W267" i="41"/>
  <c r="AA267" i="41" s="1"/>
  <c r="X267" i="41"/>
  <c r="AB267" i="41" s="1"/>
  <c r="U268" i="41"/>
  <c r="V268" i="41"/>
  <c r="Z268" i="41" s="1"/>
  <c r="W268" i="41"/>
  <c r="AA268" i="41" s="1"/>
  <c r="X268" i="41"/>
  <c r="AB268" i="41" s="1"/>
  <c r="U269" i="41"/>
  <c r="V269" i="41"/>
  <c r="Z269" i="41" s="1"/>
  <c r="W269" i="41"/>
  <c r="AA269" i="41" s="1"/>
  <c r="X269" i="41"/>
  <c r="AB269" i="41" s="1"/>
  <c r="U270" i="41"/>
  <c r="V270" i="41"/>
  <c r="Z270" i="41" s="1"/>
  <c r="W270" i="41"/>
  <c r="AA270" i="41" s="1"/>
  <c r="X270" i="41"/>
  <c r="AB270" i="41" s="1"/>
  <c r="U10" i="41"/>
  <c r="V10" i="41"/>
  <c r="Z10" i="41" s="1"/>
  <c r="W10" i="41"/>
  <c r="AA10" i="41" s="1"/>
  <c r="X10" i="41"/>
  <c r="AB10" i="41" s="1"/>
  <c r="U11" i="41"/>
  <c r="V11" i="41"/>
  <c r="Z11" i="41" s="1"/>
  <c r="W11" i="41"/>
  <c r="AA11" i="41" s="1"/>
  <c r="X11" i="41"/>
  <c r="AB11" i="41" s="1"/>
  <c r="U12" i="41"/>
  <c r="V12" i="41"/>
  <c r="Z12" i="41" s="1"/>
  <c r="W12" i="41"/>
  <c r="AA12" i="41" s="1"/>
  <c r="X12" i="41"/>
  <c r="AB12" i="41" s="1"/>
  <c r="U13" i="41"/>
  <c r="V13" i="41"/>
  <c r="Z13" i="41" s="1"/>
  <c r="W13" i="41"/>
  <c r="AA13" i="41" s="1"/>
  <c r="X13" i="41"/>
  <c r="AB13" i="41" s="1"/>
  <c r="U14" i="41"/>
  <c r="V14" i="41"/>
  <c r="Z14" i="41" s="1"/>
  <c r="W14" i="41"/>
  <c r="AA14" i="41" s="1"/>
  <c r="X14" i="41"/>
  <c r="AB14" i="41" s="1"/>
  <c r="U271" i="41"/>
  <c r="V271" i="41"/>
  <c r="Z271" i="41" s="1"/>
  <c r="W271" i="41"/>
  <c r="AA271" i="41" s="1"/>
  <c r="X271" i="41"/>
  <c r="AB271" i="41" s="1"/>
  <c r="U272" i="41"/>
  <c r="V272" i="41"/>
  <c r="Z272" i="41" s="1"/>
  <c r="W272" i="41"/>
  <c r="AA272" i="41" s="1"/>
  <c r="X272" i="41"/>
  <c r="AB272" i="41" s="1"/>
  <c r="U273" i="41"/>
  <c r="V273" i="41"/>
  <c r="Z273" i="41" s="1"/>
  <c r="W273" i="41"/>
  <c r="AA273" i="41" s="1"/>
  <c r="X273" i="41"/>
  <c r="AB273" i="41" s="1"/>
  <c r="U274" i="41"/>
  <c r="V274" i="41"/>
  <c r="Z274" i="41" s="1"/>
  <c r="W274" i="41"/>
  <c r="AA274" i="41" s="1"/>
  <c r="X274" i="41"/>
  <c r="AB274" i="41" s="1"/>
  <c r="U275" i="41"/>
  <c r="V275" i="41"/>
  <c r="Z275" i="41" s="1"/>
  <c r="W275" i="41"/>
  <c r="AA275" i="41" s="1"/>
  <c r="X275" i="41"/>
  <c r="AB275" i="41" s="1"/>
  <c r="U276" i="41"/>
  <c r="V276" i="41"/>
  <c r="Z276" i="41" s="1"/>
  <c r="W276" i="41"/>
  <c r="AA276" i="41" s="1"/>
  <c r="X276" i="41"/>
  <c r="AB276" i="41" s="1"/>
  <c r="U277" i="41"/>
  <c r="V277" i="41"/>
  <c r="Z277" i="41" s="1"/>
  <c r="W277" i="41"/>
  <c r="AA277" i="41" s="1"/>
  <c r="X277" i="41"/>
  <c r="AB277" i="41" s="1"/>
  <c r="U278" i="41"/>
  <c r="V278" i="41"/>
  <c r="Z278" i="41" s="1"/>
  <c r="W278" i="41"/>
  <c r="AA278" i="41" s="1"/>
  <c r="X278" i="41"/>
  <c r="AB278" i="41" s="1"/>
  <c r="U279" i="41"/>
  <c r="V279" i="41"/>
  <c r="Z279" i="41" s="1"/>
  <c r="W279" i="41"/>
  <c r="AA279" i="41" s="1"/>
  <c r="X279" i="41"/>
  <c r="AB279" i="41" s="1"/>
  <c r="U15" i="41"/>
  <c r="V15" i="41"/>
  <c r="Z15" i="41" s="1"/>
  <c r="W15" i="41"/>
  <c r="AA15" i="41" s="1"/>
  <c r="X15" i="41"/>
  <c r="AB15" i="41" s="1"/>
  <c r="U280" i="41"/>
  <c r="V280" i="41"/>
  <c r="Z280" i="41" s="1"/>
  <c r="W280" i="41"/>
  <c r="AA280" i="41" s="1"/>
  <c r="X280" i="41"/>
  <c r="AB280" i="41" s="1"/>
  <c r="U281" i="41"/>
  <c r="V281" i="41"/>
  <c r="Z281" i="41" s="1"/>
  <c r="W281" i="41"/>
  <c r="AA281" i="41" s="1"/>
  <c r="X281" i="41"/>
  <c r="AB281" i="41" s="1"/>
  <c r="U282" i="41"/>
  <c r="V282" i="41"/>
  <c r="Z282" i="41" s="1"/>
  <c r="W282" i="41"/>
  <c r="AA282" i="41" s="1"/>
  <c r="X282" i="41"/>
  <c r="AB282" i="41" s="1"/>
  <c r="U283" i="41"/>
  <c r="V283" i="41"/>
  <c r="Z283" i="41" s="1"/>
  <c r="W283" i="41"/>
  <c r="AA283" i="41" s="1"/>
  <c r="X283" i="41"/>
  <c r="AB283" i="41" s="1"/>
  <c r="U284" i="41"/>
  <c r="V284" i="41"/>
  <c r="Z284" i="41" s="1"/>
  <c r="W284" i="41"/>
  <c r="AA284" i="41" s="1"/>
  <c r="X284" i="41"/>
  <c r="AB284" i="41" s="1"/>
  <c r="U285" i="41"/>
  <c r="V285" i="41"/>
  <c r="Z285" i="41" s="1"/>
  <c r="W285" i="41"/>
  <c r="AA285" i="41" s="1"/>
  <c r="X285" i="41"/>
  <c r="AB285" i="41" s="1"/>
  <c r="U286" i="41"/>
  <c r="V286" i="41"/>
  <c r="Z286" i="41" s="1"/>
  <c r="W286" i="41"/>
  <c r="AA286" i="41" s="1"/>
  <c r="X286" i="41"/>
  <c r="AB286" i="41" s="1"/>
  <c r="U287" i="41"/>
  <c r="V287" i="41"/>
  <c r="Z287" i="41" s="1"/>
  <c r="W287" i="41"/>
  <c r="AA287" i="41" s="1"/>
  <c r="X287" i="41"/>
  <c r="AB287" i="41" s="1"/>
  <c r="U288" i="41"/>
  <c r="V288" i="41"/>
  <c r="Z288" i="41" s="1"/>
  <c r="W288" i="41"/>
  <c r="AA288" i="41" s="1"/>
  <c r="X288" i="41"/>
  <c r="AB288" i="41" s="1"/>
  <c r="U289" i="41"/>
  <c r="V289" i="41"/>
  <c r="Z289" i="41" s="1"/>
  <c r="W289" i="41"/>
  <c r="AA289" i="41" s="1"/>
  <c r="X289" i="41"/>
  <c r="AB289" i="41" s="1"/>
  <c r="U290" i="41"/>
  <c r="V290" i="41"/>
  <c r="Z290" i="41" s="1"/>
  <c r="W290" i="41"/>
  <c r="AA290" i="41" s="1"/>
  <c r="X290" i="41"/>
  <c r="AB290" i="41" s="1"/>
  <c r="U291" i="41"/>
  <c r="V291" i="41"/>
  <c r="Z291" i="41" s="1"/>
  <c r="W291" i="41"/>
  <c r="AA291" i="41" s="1"/>
  <c r="X291" i="41"/>
  <c r="AB291" i="41" s="1"/>
  <c r="U292" i="41"/>
  <c r="V292" i="41"/>
  <c r="Z292" i="41" s="1"/>
  <c r="W292" i="41"/>
  <c r="AA292" i="41" s="1"/>
  <c r="X292" i="41"/>
  <c r="AB292" i="41" s="1"/>
  <c r="U293" i="41"/>
  <c r="V293" i="41"/>
  <c r="Z293" i="41" s="1"/>
  <c r="W293" i="41"/>
  <c r="AA293" i="41" s="1"/>
  <c r="X293" i="41"/>
  <c r="AB293" i="41" s="1"/>
  <c r="U294" i="41"/>
  <c r="V294" i="41"/>
  <c r="Z294" i="41" s="1"/>
  <c r="W294" i="41"/>
  <c r="AA294" i="41" s="1"/>
  <c r="X294" i="41"/>
  <c r="AB294" i="41" s="1"/>
  <c r="U295" i="41"/>
  <c r="V295" i="41"/>
  <c r="Z295" i="41" s="1"/>
  <c r="W295" i="41"/>
  <c r="AA295" i="41" s="1"/>
  <c r="X295" i="41"/>
  <c r="AB295" i="41" s="1"/>
  <c r="U296" i="41"/>
  <c r="V296" i="41"/>
  <c r="Z296" i="41" s="1"/>
  <c r="W296" i="41"/>
  <c r="AA296" i="41" s="1"/>
  <c r="X296" i="41"/>
  <c r="AB296" i="41" s="1"/>
  <c r="U297" i="41"/>
  <c r="V297" i="41"/>
  <c r="Z297" i="41" s="1"/>
  <c r="W297" i="41"/>
  <c r="AA297" i="41" s="1"/>
  <c r="X297" i="41"/>
  <c r="AB297" i="41" s="1"/>
  <c r="U298" i="41"/>
  <c r="V298" i="41"/>
  <c r="Z298" i="41" s="1"/>
  <c r="W298" i="41"/>
  <c r="AA298" i="41" s="1"/>
  <c r="X298" i="41"/>
  <c r="AB298" i="41" s="1"/>
  <c r="U299" i="41"/>
  <c r="V299" i="41"/>
  <c r="Z299" i="41" s="1"/>
  <c r="W299" i="41"/>
  <c r="AA299" i="41" s="1"/>
  <c r="X299" i="41"/>
  <c r="AB299" i="41" s="1"/>
  <c r="U300" i="41"/>
  <c r="V300" i="41"/>
  <c r="Z300" i="41" s="1"/>
  <c r="W300" i="41"/>
  <c r="AA300" i="41" s="1"/>
  <c r="X300" i="41"/>
  <c r="AB300" i="41" s="1"/>
  <c r="U301" i="41"/>
  <c r="V301" i="41"/>
  <c r="Z301" i="41" s="1"/>
  <c r="W301" i="41"/>
  <c r="AA301" i="41" s="1"/>
  <c r="X301" i="41"/>
  <c r="AB301" i="41" s="1"/>
  <c r="U302" i="41"/>
  <c r="V302" i="41"/>
  <c r="Z302" i="41" s="1"/>
  <c r="W302" i="41"/>
  <c r="AA302" i="41" s="1"/>
  <c r="X302" i="41"/>
  <c r="AB302" i="41" s="1"/>
  <c r="U303" i="41"/>
  <c r="V303" i="41"/>
  <c r="Z303" i="41" s="1"/>
  <c r="W303" i="41"/>
  <c r="AA303" i="41" s="1"/>
  <c r="X303" i="41"/>
  <c r="AB303" i="41" s="1"/>
  <c r="U304" i="41"/>
  <c r="V304" i="41"/>
  <c r="Z304" i="41" s="1"/>
  <c r="W304" i="41"/>
  <c r="AA304" i="41" s="1"/>
  <c r="X304" i="41"/>
  <c r="AB304" i="41" s="1"/>
  <c r="U305" i="41"/>
  <c r="V305" i="41"/>
  <c r="Z305" i="41" s="1"/>
  <c r="W305" i="41"/>
  <c r="AA305" i="41" s="1"/>
  <c r="X305" i="41"/>
  <c r="AB305" i="41" s="1"/>
  <c r="U306" i="41"/>
  <c r="V306" i="41"/>
  <c r="Z306" i="41" s="1"/>
  <c r="W306" i="41"/>
  <c r="AA306" i="41" s="1"/>
  <c r="X306" i="41"/>
  <c r="AB306" i="41" s="1"/>
  <c r="U307" i="41"/>
  <c r="V307" i="41"/>
  <c r="Z307" i="41" s="1"/>
  <c r="W307" i="41"/>
  <c r="AA307" i="41" s="1"/>
  <c r="X307" i="41"/>
  <c r="AB307" i="41" s="1"/>
  <c r="U308" i="41"/>
  <c r="V308" i="41"/>
  <c r="Z308" i="41" s="1"/>
  <c r="W308" i="41"/>
  <c r="AA308" i="41" s="1"/>
  <c r="X308" i="41"/>
  <c r="AB308" i="41" s="1"/>
  <c r="U309" i="41"/>
  <c r="V309" i="41"/>
  <c r="Z309" i="41" s="1"/>
  <c r="W309" i="41"/>
  <c r="AA309" i="41" s="1"/>
  <c r="X309" i="41"/>
  <c r="AB309" i="41" s="1"/>
  <c r="U310" i="41"/>
  <c r="V310" i="41"/>
  <c r="Z310" i="41" s="1"/>
  <c r="W310" i="41"/>
  <c r="AA310" i="41" s="1"/>
  <c r="X310" i="41"/>
  <c r="AB310" i="41" s="1"/>
  <c r="U311" i="41"/>
  <c r="V311" i="41"/>
  <c r="Z311" i="41" s="1"/>
  <c r="W311" i="41"/>
  <c r="AA311" i="41" s="1"/>
  <c r="X311" i="41"/>
  <c r="AB311" i="41" s="1"/>
  <c r="U312" i="41"/>
  <c r="V312" i="41"/>
  <c r="Z312" i="41" s="1"/>
  <c r="W312" i="41"/>
  <c r="AA312" i="41" s="1"/>
  <c r="X312" i="41"/>
  <c r="AB312" i="41" s="1"/>
  <c r="U313" i="41"/>
  <c r="V313" i="41"/>
  <c r="Z313" i="41" s="1"/>
  <c r="W313" i="41"/>
  <c r="AA313" i="41" s="1"/>
  <c r="X313" i="41"/>
  <c r="AB313" i="41" s="1"/>
  <c r="U314" i="41"/>
  <c r="V314" i="41"/>
  <c r="Z314" i="41" s="1"/>
  <c r="W314" i="41"/>
  <c r="AA314" i="41" s="1"/>
  <c r="X314" i="41"/>
  <c r="AB314" i="41" s="1"/>
  <c r="U315" i="41"/>
  <c r="V315" i="41"/>
  <c r="Z315" i="41" s="1"/>
  <c r="W315" i="41"/>
  <c r="AA315" i="41" s="1"/>
  <c r="X315" i="41"/>
  <c r="AB315" i="41" s="1"/>
  <c r="U316" i="41"/>
  <c r="V316" i="41"/>
  <c r="Z316" i="41" s="1"/>
  <c r="W316" i="41"/>
  <c r="AA316" i="41" s="1"/>
  <c r="X316" i="41"/>
  <c r="AB316" i="41" s="1"/>
  <c r="U317" i="41"/>
  <c r="V317" i="41"/>
  <c r="Z317" i="41" s="1"/>
  <c r="W317" i="41"/>
  <c r="AA317" i="41" s="1"/>
  <c r="X317" i="41"/>
  <c r="AB317" i="41" s="1"/>
  <c r="U318" i="41"/>
  <c r="V318" i="41"/>
  <c r="Z318" i="41" s="1"/>
  <c r="W318" i="41"/>
  <c r="AA318" i="41" s="1"/>
  <c r="X318" i="41"/>
  <c r="AB318" i="41" s="1"/>
  <c r="U319" i="41"/>
  <c r="V319" i="41"/>
  <c r="Z319" i="41" s="1"/>
  <c r="W319" i="41"/>
  <c r="AA319" i="41" s="1"/>
  <c r="X319" i="41"/>
  <c r="AB319" i="41" s="1"/>
  <c r="U320" i="41"/>
  <c r="V320" i="41"/>
  <c r="Z320" i="41" s="1"/>
  <c r="W320" i="41"/>
  <c r="AA320" i="41" s="1"/>
  <c r="X320" i="41"/>
  <c r="AB320" i="41" s="1"/>
  <c r="U321" i="41"/>
  <c r="V321" i="41"/>
  <c r="Z321" i="41" s="1"/>
  <c r="W321" i="41"/>
  <c r="AA321" i="41" s="1"/>
  <c r="X321" i="41"/>
  <c r="AB321" i="41" s="1"/>
  <c r="U322" i="41"/>
  <c r="V322" i="41"/>
  <c r="Z322" i="41" s="1"/>
  <c r="W322" i="41"/>
  <c r="AA322" i="41" s="1"/>
  <c r="X322" i="41"/>
  <c r="AB322" i="41" s="1"/>
  <c r="U16" i="41"/>
  <c r="V16" i="41"/>
  <c r="Z16" i="41" s="1"/>
  <c r="W16" i="41"/>
  <c r="AA16" i="41" s="1"/>
  <c r="X16" i="41"/>
  <c r="AB16" i="41" s="1"/>
  <c r="U323" i="41"/>
  <c r="V323" i="41"/>
  <c r="Z323" i="41" s="1"/>
  <c r="W323" i="41"/>
  <c r="AA323" i="41" s="1"/>
  <c r="X323" i="41"/>
  <c r="AB323" i="41" s="1"/>
  <c r="U324" i="41"/>
  <c r="V324" i="41"/>
  <c r="Z324" i="41" s="1"/>
  <c r="W324" i="41"/>
  <c r="AA324" i="41" s="1"/>
  <c r="X324" i="41"/>
  <c r="AB324" i="41" s="1"/>
  <c r="U325" i="41"/>
  <c r="V325" i="41"/>
  <c r="Z325" i="41" s="1"/>
  <c r="W325" i="41"/>
  <c r="AA325" i="41" s="1"/>
  <c r="X325" i="41"/>
  <c r="AB325" i="41" s="1"/>
  <c r="U326" i="41"/>
  <c r="V326" i="41"/>
  <c r="Z326" i="41" s="1"/>
  <c r="W326" i="41"/>
  <c r="AA326" i="41" s="1"/>
  <c r="X326" i="41"/>
  <c r="AB326" i="41" s="1"/>
  <c r="U327" i="41"/>
  <c r="V327" i="41"/>
  <c r="Z327" i="41" s="1"/>
  <c r="W327" i="41"/>
  <c r="AA327" i="41" s="1"/>
  <c r="X327" i="41"/>
  <c r="AB327" i="41" s="1"/>
  <c r="U328" i="41"/>
  <c r="V328" i="41"/>
  <c r="Z328" i="41" s="1"/>
  <c r="W328" i="41"/>
  <c r="AA328" i="41" s="1"/>
  <c r="X328" i="41"/>
  <c r="AB328" i="41" s="1"/>
  <c r="U329" i="41"/>
  <c r="V329" i="41"/>
  <c r="Z329" i="41" s="1"/>
  <c r="W329" i="41"/>
  <c r="AA329" i="41" s="1"/>
  <c r="X329" i="41"/>
  <c r="AB329" i="41" s="1"/>
  <c r="U330" i="41"/>
  <c r="V330" i="41"/>
  <c r="Z330" i="41" s="1"/>
  <c r="W330" i="41"/>
  <c r="AA330" i="41" s="1"/>
  <c r="X330" i="41"/>
  <c r="AB330" i="41" s="1"/>
  <c r="U17" i="41"/>
  <c r="V17" i="41"/>
  <c r="Z17" i="41" s="1"/>
  <c r="W17" i="41"/>
  <c r="AA17" i="41" s="1"/>
  <c r="X17" i="41"/>
  <c r="AB17" i="41" s="1"/>
  <c r="U331" i="41"/>
  <c r="V331" i="41"/>
  <c r="Z331" i="41" s="1"/>
  <c r="W331" i="41"/>
  <c r="AA331" i="41" s="1"/>
  <c r="X331" i="41"/>
  <c r="AB331" i="41" s="1"/>
  <c r="U18" i="41"/>
  <c r="V18" i="41"/>
  <c r="Z18" i="41" s="1"/>
  <c r="W18" i="41"/>
  <c r="AA18" i="41" s="1"/>
  <c r="X18" i="41"/>
  <c r="AB18" i="41" s="1"/>
  <c r="U332" i="41"/>
  <c r="V332" i="41"/>
  <c r="Z332" i="41" s="1"/>
  <c r="W332" i="41"/>
  <c r="AA332" i="41" s="1"/>
  <c r="X332" i="41"/>
  <c r="AB332" i="41" s="1"/>
  <c r="U19" i="41"/>
  <c r="V19" i="41"/>
  <c r="Z19" i="41" s="1"/>
  <c r="W19" i="41"/>
  <c r="AA19" i="41" s="1"/>
  <c r="X19" i="41"/>
  <c r="AB19" i="41" s="1"/>
  <c r="U20" i="41"/>
  <c r="V20" i="41"/>
  <c r="Z20" i="41" s="1"/>
  <c r="W20" i="41"/>
  <c r="AA20" i="41" s="1"/>
  <c r="X20" i="41"/>
  <c r="AB20" i="41" s="1"/>
  <c r="U21" i="41"/>
  <c r="V21" i="41"/>
  <c r="Z21" i="41" s="1"/>
  <c r="W21" i="41"/>
  <c r="AA21" i="41" s="1"/>
  <c r="X21" i="41"/>
  <c r="AB21" i="41" s="1"/>
  <c r="U22" i="41"/>
  <c r="V22" i="41"/>
  <c r="Z22" i="41" s="1"/>
  <c r="W22" i="41"/>
  <c r="AA22" i="41" s="1"/>
  <c r="X22" i="41"/>
  <c r="AB22" i="41" s="1"/>
  <c r="U333" i="41"/>
  <c r="V333" i="41"/>
  <c r="Z333" i="41" s="1"/>
  <c r="W333" i="41"/>
  <c r="AA333" i="41" s="1"/>
  <c r="X333" i="41"/>
  <c r="AB333" i="41" s="1"/>
  <c r="U334" i="41"/>
  <c r="V334" i="41"/>
  <c r="Z334" i="41" s="1"/>
  <c r="W334" i="41"/>
  <c r="AA334" i="41" s="1"/>
  <c r="X334" i="41"/>
  <c r="AB334" i="41" s="1"/>
  <c r="U335" i="41"/>
  <c r="V335" i="41"/>
  <c r="Z335" i="41" s="1"/>
  <c r="W335" i="41"/>
  <c r="AA335" i="41" s="1"/>
  <c r="X335" i="41"/>
  <c r="AB335" i="41" s="1"/>
  <c r="U336" i="41"/>
  <c r="V336" i="41"/>
  <c r="Z336" i="41" s="1"/>
  <c r="W336" i="41"/>
  <c r="AA336" i="41" s="1"/>
  <c r="X336" i="41"/>
  <c r="AB336" i="41" s="1"/>
  <c r="U23" i="41"/>
  <c r="V23" i="41"/>
  <c r="Z23" i="41" s="1"/>
  <c r="W23" i="41"/>
  <c r="AA23" i="41" s="1"/>
  <c r="X23" i="41"/>
  <c r="AB23" i="41" s="1"/>
  <c r="U337" i="41"/>
  <c r="V337" i="41"/>
  <c r="Z337" i="41" s="1"/>
  <c r="W337" i="41"/>
  <c r="AA337" i="41" s="1"/>
  <c r="X337" i="41"/>
  <c r="AB337" i="41" s="1"/>
  <c r="U24" i="41"/>
  <c r="V24" i="41"/>
  <c r="Z24" i="41" s="1"/>
  <c r="W24" i="41"/>
  <c r="AA24" i="41" s="1"/>
  <c r="X24" i="41"/>
  <c r="AB24" i="41" s="1"/>
  <c r="U338" i="41"/>
  <c r="V338" i="41"/>
  <c r="Z338" i="41" s="1"/>
  <c r="W338" i="41"/>
  <c r="AA338" i="41" s="1"/>
  <c r="X338" i="41"/>
  <c r="AB338" i="41" s="1"/>
  <c r="U25" i="41"/>
  <c r="V25" i="41"/>
  <c r="Z25" i="41" s="1"/>
  <c r="W25" i="41"/>
  <c r="AA25" i="41" s="1"/>
  <c r="X25" i="41"/>
  <c r="AB25" i="41" s="1"/>
  <c r="U339" i="41"/>
  <c r="V339" i="41"/>
  <c r="Z339" i="41" s="1"/>
  <c r="W339" i="41"/>
  <c r="AA339" i="41" s="1"/>
  <c r="X339" i="41"/>
  <c r="AB339" i="41" s="1"/>
  <c r="U26" i="41"/>
  <c r="V26" i="41"/>
  <c r="Z26" i="41" s="1"/>
  <c r="W26" i="41"/>
  <c r="AA26" i="41" s="1"/>
  <c r="X26" i="41"/>
  <c r="AB26" i="41" s="1"/>
  <c r="U340" i="41"/>
  <c r="V340" i="41"/>
  <c r="Z340" i="41" s="1"/>
  <c r="W340" i="41"/>
  <c r="AA340" i="41" s="1"/>
  <c r="X340" i="41"/>
  <c r="AB340" i="41" s="1"/>
  <c r="U341" i="41"/>
  <c r="V341" i="41"/>
  <c r="Z341" i="41" s="1"/>
  <c r="W341" i="41"/>
  <c r="AA341" i="41" s="1"/>
  <c r="X341" i="41"/>
  <c r="AB341" i="41" s="1"/>
  <c r="U342" i="41"/>
  <c r="V342" i="41"/>
  <c r="Z342" i="41" s="1"/>
  <c r="W342" i="41"/>
  <c r="AA342" i="41" s="1"/>
  <c r="X342" i="41"/>
  <c r="AB342" i="41" s="1"/>
  <c r="U27" i="41"/>
  <c r="V27" i="41"/>
  <c r="Z27" i="41" s="1"/>
  <c r="W27" i="41"/>
  <c r="AA27" i="41" s="1"/>
  <c r="X27" i="41"/>
  <c r="AB27" i="41" s="1"/>
  <c r="U343" i="41"/>
  <c r="V343" i="41"/>
  <c r="Z343" i="41" s="1"/>
  <c r="W343" i="41"/>
  <c r="AA343" i="41" s="1"/>
  <c r="X343" i="41"/>
  <c r="AB343" i="41" s="1"/>
  <c r="U344" i="41"/>
  <c r="V344" i="41"/>
  <c r="Z344" i="41" s="1"/>
  <c r="W344" i="41"/>
  <c r="AA344" i="41" s="1"/>
  <c r="X344" i="41"/>
  <c r="AB344" i="41" s="1"/>
  <c r="U28" i="41"/>
  <c r="V28" i="41"/>
  <c r="Z28" i="41" s="1"/>
  <c r="W28" i="41"/>
  <c r="AA28" i="41" s="1"/>
  <c r="X28" i="41"/>
  <c r="AB28" i="41" s="1"/>
  <c r="U345" i="41"/>
  <c r="V345" i="41"/>
  <c r="Z345" i="41" s="1"/>
  <c r="W345" i="41"/>
  <c r="AA345" i="41" s="1"/>
  <c r="X345" i="41"/>
  <c r="AB345" i="41" s="1"/>
  <c r="U346" i="41"/>
  <c r="V346" i="41"/>
  <c r="Z346" i="41" s="1"/>
  <c r="W346" i="41"/>
  <c r="AA346" i="41" s="1"/>
  <c r="X346" i="41"/>
  <c r="AB346" i="41" s="1"/>
  <c r="U347" i="41"/>
  <c r="V347" i="41"/>
  <c r="Z347" i="41" s="1"/>
  <c r="W347" i="41"/>
  <c r="AA347" i="41" s="1"/>
  <c r="X347" i="41"/>
  <c r="AB347" i="41" s="1"/>
  <c r="U29" i="41"/>
  <c r="V29" i="41"/>
  <c r="Z29" i="41" s="1"/>
  <c r="W29" i="41"/>
  <c r="AA29" i="41" s="1"/>
  <c r="X29" i="41"/>
  <c r="AB29" i="41" s="1"/>
  <c r="U30" i="41"/>
  <c r="V30" i="41"/>
  <c r="Z30" i="41" s="1"/>
  <c r="W30" i="41"/>
  <c r="AA30" i="41" s="1"/>
  <c r="X30" i="41"/>
  <c r="AB30" i="41" s="1"/>
  <c r="U31" i="41"/>
  <c r="V31" i="41"/>
  <c r="Z31" i="41" s="1"/>
  <c r="W31" i="41"/>
  <c r="AA31" i="41" s="1"/>
  <c r="X31" i="41"/>
  <c r="AB31" i="41" s="1"/>
  <c r="U32" i="41"/>
  <c r="V32" i="41"/>
  <c r="Z32" i="41" s="1"/>
  <c r="W32" i="41"/>
  <c r="AA32" i="41" s="1"/>
  <c r="X32" i="41"/>
  <c r="AB32" i="41" s="1"/>
  <c r="U33" i="41"/>
  <c r="V33" i="41"/>
  <c r="Z33" i="41" s="1"/>
  <c r="W33" i="41"/>
  <c r="AA33" i="41" s="1"/>
  <c r="X33" i="41"/>
  <c r="AB33" i="41" s="1"/>
  <c r="U34" i="41"/>
  <c r="V34" i="41"/>
  <c r="Z34" i="41" s="1"/>
  <c r="W34" i="41"/>
  <c r="AA34" i="41" s="1"/>
  <c r="X34" i="41"/>
  <c r="AB34" i="41" s="1"/>
  <c r="U348" i="41"/>
  <c r="V348" i="41"/>
  <c r="Z348" i="41" s="1"/>
  <c r="W348" i="41"/>
  <c r="AA348" i="41" s="1"/>
  <c r="X348" i="41"/>
  <c r="AB348" i="41" s="1"/>
  <c r="U349" i="41"/>
  <c r="V349" i="41"/>
  <c r="Z349" i="41" s="1"/>
  <c r="W349" i="41"/>
  <c r="AA349" i="41" s="1"/>
  <c r="X349" i="41"/>
  <c r="AB349" i="41" s="1"/>
  <c r="U350" i="41"/>
  <c r="V350" i="41"/>
  <c r="Z350" i="41" s="1"/>
  <c r="W350" i="41"/>
  <c r="AA350" i="41" s="1"/>
  <c r="X350" i="41"/>
  <c r="AB350" i="41" s="1"/>
  <c r="U351" i="41"/>
  <c r="V351" i="41"/>
  <c r="Z351" i="41" s="1"/>
  <c r="W351" i="41"/>
  <c r="AA351" i="41" s="1"/>
  <c r="X351" i="41"/>
  <c r="AB351" i="41" s="1"/>
  <c r="U35" i="41"/>
  <c r="V35" i="41"/>
  <c r="Z35" i="41" s="1"/>
  <c r="W35" i="41"/>
  <c r="AA35" i="41" s="1"/>
  <c r="X35" i="41"/>
  <c r="AB35" i="41" s="1"/>
  <c r="U36" i="41"/>
  <c r="V36" i="41"/>
  <c r="Z36" i="41" s="1"/>
  <c r="W36" i="41"/>
  <c r="AA36" i="41" s="1"/>
  <c r="X36" i="41"/>
  <c r="AB36" i="41" s="1"/>
  <c r="U352" i="41"/>
  <c r="V352" i="41"/>
  <c r="Z352" i="41" s="1"/>
  <c r="W352" i="41"/>
  <c r="AA352" i="41" s="1"/>
  <c r="X352" i="41"/>
  <c r="AB352" i="41" s="1"/>
  <c r="U37" i="41"/>
  <c r="V37" i="41"/>
  <c r="Z37" i="41" s="1"/>
  <c r="W37" i="41"/>
  <c r="AA37" i="41" s="1"/>
  <c r="X37" i="41"/>
  <c r="AB37" i="41" s="1"/>
  <c r="U38" i="41"/>
  <c r="V38" i="41"/>
  <c r="Z38" i="41" s="1"/>
  <c r="W38" i="41"/>
  <c r="AA38" i="41" s="1"/>
  <c r="X38" i="41"/>
  <c r="AB38" i="41" s="1"/>
  <c r="U39" i="41"/>
  <c r="V39" i="41"/>
  <c r="Z39" i="41" s="1"/>
  <c r="W39" i="41"/>
  <c r="AA39" i="41" s="1"/>
  <c r="X39" i="41"/>
  <c r="AB39" i="41" s="1"/>
  <c r="U353" i="41"/>
  <c r="V353" i="41"/>
  <c r="Z353" i="41" s="1"/>
  <c r="W353" i="41"/>
  <c r="AA353" i="41" s="1"/>
  <c r="X353" i="41"/>
  <c r="AB353" i="41" s="1"/>
  <c r="U40" i="41"/>
  <c r="V40" i="41"/>
  <c r="Z40" i="41" s="1"/>
  <c r="W40" i="41"/>
  <c r="AA40" i="41" s="1"/>
  <c r="X40" i="41"/>
  <c r="AB40" i="41" s="1"/>
  <c r="U41" i="41"/>
  <c r="V41" i="41"/>
  <c r="Z41" i="41" s="1"/>
  <c r="W41" i="41"/>
  <c r="AA41" i="41" s="1"/>
  <c r="X41" i="41"/>
  <c r="AB41" i="41" s="1"/>
  <c r="U354" i="41"/>
  <c r="V354" i="41"/>
  <c r="Z354" i="41" s="1"/>
  <c r="W354" i="41"/>
  <c r="AA354" i="41" s="1"/>
  <c r="X354" i="41"/>
  <c r="AB354" i="41" s="1"/>
  <c r="U42" i="41"/>
  <c r="V42" i="41"/>
  <c r="Z42" i="41" s="1"/>
  <c r="W42" i="41"/>
  <c r="AA42" i="41" s="1"/>
  <c r="X42" i="41"/>
  <c r="AB42" i="41" s="1"/>
  <c r="U43" i="41"/>
  <c r="V43" i="41"/>
  <c r="Z43" i="41" s="1"/>
  <c r="W43" i="41"/>
  <c r="AA43" i="41" s="1"/>
  <c r="X43" i="41"/>
  <c r="AB43" i="41" s="1"/>
  <c r="U44" i="41"/>
  <c r="V44" i="41"/>
  <c r="Z44" i="41" s="1"/>
  <c r="W44" i="41"/>
  <c r="AA44" i="41" s="1"/>
  <c r="X44" i="41"/>
  <c r="AB44" i="41" s="1"/>
  <c r="U45" i="41"/>
  <c r="V45" i="41"/>
  <c r="Z45" i="41" s="1"/>
  <c r="W45" i="41"/>
  <c r="AA45" i="41" s="1"/>
  <c r="X45" i="41"/>
  <c r="AB45" i="41" s="1"/>
  <c r="U46" i="41"/>
  <c r="V46" i="41"/>
  <c r="Z46" i="41" s="1"/>
  <c r="W46" i="41"/>
  <c r="AA46" i="41" s="1"/>
  <c r="X46" i="41"/>
  <c r="AB46" i="41" s="1"/>
  <c r="U47" i="41"/>
  <c r="V47" i="41"/>
  <c r="Z47" i="41" s="1"/>
  <c r="W47" i="41"/>
  <c r="AA47" i="41" s="1"/>
  <c r="X47" i="41"/>
  <c r="AB47" i="41" s="1"/>
  <c r="U48" i="41"/>
  <c r="V48" i="41"/>
  <c r="Z48" i="41" s="1"/>
  <c r="W48" i="41"/>
  <c r="AA48" i="41" s="1"/>
  <c r="X48" i="41"/>
  <c r="AB48" i="41" s="1"/>
  <c r="U49" i="41"/>
  <c r="V49" i="41"/>
  <c r="Z49" i="41" s="1"/>
  <c r="W49" i="41"/>
  <c r="AA49" i="41" s="1"/>
  <c r="X49" i="41"/>
  <c r="AB49" i="41" s="1"/>
  <c r="U50" i="41"/>
  <c r="V50" i="41"/>
  <c r="Z50" i="41" s="1"/>
  <c r="W50" i="41"/>
  <c r="AA50" i="41" s="1"/>
  <c r="X50" i="41"/>
  <c r="AB50" i="41" s="1"/>
  <c r="U51" i="41"/>
  <c r="V51" i="41"/>
  <c r="Z51" i="41" s="1"/>
  <c r="W51" i="41"/>
  <c r="AA51" i="41" s="1"/>
  <c r="X51" i="41"/>
  <c r="AB51" i="41" s="1"/>
  <c r="U52" i="41"/>
  <c r="V52" i="41"/>
  <c r="Z52" i="41" s="1"/>
  <c r="W52" i="41"/>
  <c r="AA52" i="41" s="1"/>
  <c r="X52" i="41"/>
  <c r="AB52" i="41" s="1"/>
  <c r="U53" i="41"/>
  <c r="V53" i="41"/>
  <c r="Z53" i="41" s="1"/>
  <c r="W53" i="41"/>
  <c r="AA53" i="41" s="1"/>
  <c r="X53" i="41"/>
  <c r="AB53" i="41" s="1"/>
  <c r="U54" i="41"/>
  <c r="V54" i="41"/>
  <c r="Z54" i="41" s="1"/>
  <c r="W54" i="41"/>
  <c r="AA54" i="41" s="1"/>
  <c r="X54" i="41"/>
  <c r="AB54" i="41" s="1"/>
  <c r="U55" i="41"/>
  <c r="V55" i="41"/>
  <c r="Z55" i="41" s="1"/>
  <c r="W55" i="41"/>
  <c r="AA55" i="41" s="1"/>
  <c r="X55" i="41"/>
  <c r="AB55" i="41" s="1"/>
  <c r="U56" i="41"/>
  <c r="V56" i="41"/>
  <c r="Z56" i="41" s="1"/>
  <c r="W56" i="41"/>
  <c r="AA56" i="41" s="1"/>
  <c r="X56" i="41"/>
  <c r="AB56" i="41" s="1"/>
  <c r="U57" i="41"/>
  <c r="V57" i="41"/>
  <c r="Z57" i="41" s="1"/>
  <c r="W57" i="41"/>
  <c r="AA57" i="41" s="1"/>
  <c r="X57" i="41"/>
  <c r="AB57" i="41" s="1"/>
  <c r="U58" i="41"/>
  <c r="V58" i="41"/>
  <c r="Z58" i="41" s="1"/>
  <c r="W58" i="41"/>
  <c r="AA58" i="41" s="1"/>
  <c r="X58" i="41"/>
  <c r="AB58" i="41" s="1"/>
  <c r="U355" i="41"/>
  <c r="V355" i="41"/>
  <c r="Z355" i="41" s="1"/>
  <c r="W355" i="41"/>
  <c r="AA355" i="41" s="1"/>
  <c r="X355" i="41"/>
  <c r="AB355" i="41" s="1"/>
  <c r="U59" i="41"/>
  <c r="V59" i="41"/>
  <c r="Z59" i="41" s="1"/>
  <c r="W59" i="41"/>
  <c r="AA59" i="41" s="1"/>
  <c r="X59" i="41"/>
  <c r="AB59" i="41" s="1"/>
  <c r="U60" i="41"/>
  <c r="V60" i="41"/>
  <c r="Z60" i="41" s="1"/>
  <c r="W60" i="41"/>
  <c r="AA60" i="41" s="1"/>
  <c r="X60" i="41"/>
  <c r="AB60" i="41" s="1"/>
  <c r="U61" i="41"/>
  <c r="V61" i="41"/>
  <c r="Z61" i="41" s="1"/>
  <c r="W61" i="41"/>
  <c r="AA61" i="41" s="1"/>
  <c r="X61" i="41"/>
  <c r="AB61" i="41" s="1"/>
  <c r="U62" i="41"/>
  <c r="V62" i="41"/>
  <c r="Z62" i="41" s="1"/>
  <c r="W62" i="41"/>
  <c r="AA62" i="41" s="1"/>
  <c r="X62" i="41"/>
  <c r="AB62" i="41" s="1"/>
  <c r="U356" i="41"/>
  <c r="V356" i="41"/>
  <c r="Z356" i="41" s="1"/>
  <c r="W356" i="41"/>
  <c r="AA356" i="41" s="1"/>
  <c r="X356" i="41"/>
  <c r="AB356" i="41" s="1"/>
  <c r="U63" i="41"/>
  <c r="V63" i="41"/>
  <c r="Z63" i="41" s="1"/>
  <c r="W63" i="41"/>
  <c r="AA63" i="41" s="1"/>
  <c r="X63" i="41"/>
  <c r="AB63" i="41" s="1"/>
  <c r="U357" i="41"/>
  <c r="V357" i="41"/>
  <c r="Z357" i="41" s="1"/>
  <c r="W357" i="41"/>
  <c r="AA357" i="41" s="1"/>
  <c r="X357" i="41"/>
  <c r="AB357" i="41" s="1"/>
  <c r="U64" i="41"/>
  <c r="V64" i="41"/>
  <c r="Z64" i="41" s="1"/>
  <c r="W64" i="41"/>
  <c r="AA64" i="41" s="1"/>
  <c r="X64" i="41"/>
  <c r="AB64" i="41" s="1"/>
  <c r="U65" i="41"/>
  <c r="V65" i="41"/>
  <c r="Z65" i="41" s="1"/>
  <c r="W65" i="41"/>
  <c r="AA65" i="41" s="1"/>
  <c r="X65" i="41"/>
  <c r="AB65" i="41" s="1"/>
  <c r="U66" i="41"/>
  <c r="V66" i="41"/>
  <c r="Z66" i="41" s="1"/>
  <c r="W66" i="41"/>
  <c r="AA66" i="41" s="1"/>
  <c r="X66" i="41"/>
  <c r="AB66" i="41" s="1"/>
  <c r="U358" i="41"/>
  <c r="V358" i="41"/>
  <c r="Z358" i="41" s="1"/>
  <c r="W358" i="41"/>
  <c r="AA358" i="41" s="1"/>
  <c r="X358" i="41"/>
  <c r="AB358" i="41" s="1"/>
  <c r="U359" i="41"/>
  <c r="V359" i="41"/>
  <c r="Z359" i="41" s="1"/>
  <c r="W359" i="41"/>
  <c r="AA359" i="41" s="1"/>
  <c r="X359" i="41"/>
  <c r="AB359" i="41" s="1"/>
  <c r="U360" i="41"/>
  <c r="V360" i="41"/>
  <c r="Z360" i="41" s="1"/>
  <c r="W360" i="41"/>
  <c r="AA360" i="41" s="1"/>
  <c r="X360" i="41"/>
  <c r="AB360" i="41" s="1"/>
  <c r="U361" i="41"/>
  <c r="V361" i="41"/>
  <c r="Z361" i="41" s="1"/>
  <c r="W361" i="41"/>
  <c r="AA361" i="41" s="1"/>
  <c r="X361" i="41"/>
  <c r="AB361" i="41" s="1"/>
  <c r="U67" i="41"/>
  <c r="V67" i="41"/>
  <c r="Z67" i="41" s="1"/>
  <c r="W67" i="41"/>
  <c r="AA67" i="41" s="1"/>
  <c r="X67" i="41"/>
  <c r="AB67" i="41" s="1"/>
  <c r="U68" i="41"/>
  <c r="V68" i="41"/>
  <c r="Z68" i="41" s="1"/>
  <c r="W68" i="41"/>
  <c r="AA68" i="41" s="1"/>
  <c r="X68" i="41"/>
  <c r="AB68" i="41" s="1"/>
  <c r="U69" i="41"/>
  <c r="V69" i="41"/>
  <c r="Z69" i="41" s="1"/>
  <c r="W69" i="41"/>
  <c r="AA69" i="41" s="1"/>
  <c r="X69" i="41"/>
  <c r="AB69" i="41" s="1"/>
  <c r="U70" i="41"/>
  <c r="V70" i="41"/>
  <c r="Z70" i="41" s="1"/>
  <c r="W70" i="41"/>
  <c r="AA70" i="41" s="1"/>
  <c r="X70" i="41"/>
  <c r="AB70" i="41" s="1"/>
  <c r="U71" i="41"/>
  <c r="V71" i="41"/>
  <c r="Z71" i="41" s="1"/>
  <c r="W71" i="41"/>
  <c r="AA71" i="41" s="1"/>
  <c r="X71" i="41"/>
  <c r="AB71" i="41" s="1"/>
  <c r="U72" i="41"/>
  <c r="V72" i="41"/>
  <c r="Z72" i="41" s="1"/>
  <c r="W72" i="41"/>
  <c r="AA72" i="41" s="1"/>
  <c r="X72" i="41"/>
  <c r="AB72" i="41" s="1"/>
  <c r="U73" i="41"/>
  <c r="V73" i="41"/>
  <c r="Z73" i="41" s="1"/>
  <c r="W73" i="41"/>
  <c r="AA73" i="41" s="1"/>
  <c r="X73" i="41"/>
  <c r="AB73" i="41" s="1"/>
  <c r="U362" i="41"/>
  <c r="V362" i="41"/>
  <c r="Z362" i="41" s="1"/>
  <c r="W362" i="41"/>
  <c r="AA362" i="41" s="1"/>
  <c r="X362" i="41"/>
  <c r="AB362" i="41" s="1"/>
  <c r="U74" i="41"/>
  <c r="V74" i="41"/>
  <c r="Z74" i="41" s="1"/>
  <c r="W74" i="41"/>
  <c r="AA74" i="41" s="1"/>
  <c r="X74" i="41"/>
  <c r="AB74" i="41" s="1"/>
  <c r="U363" i="41"/>
  <c r="V363" i="41"/>
  <c r="Z363" i="41" s="1"/>
  <c r="W363" i="41"/>
  <c r="AA363" i="41" s="1"/>
  <c r="X363" i="41"/>
  <c r="AB363" i="41" s="1"/>
  <c r="U364" i="41"/>
  <c r="V364" i="41"/>
  <c r="Z364" i="41" s="1"/>
  <c r="W364" i="41"/>
  <c r="AA364" i="41" s="1"/>
  <c r="X364" i="41"/>
  <c r="AB364" i="41" s="1"/>
  <c r="U365" i="41"/>
  <c r="V365" i="41"/>
  <c r="Z365" i="41" s="1"/>
  <c r="W365" i="41"/>
  <c r="AA365" i="41" s="1"/>
  <c r="X365" i="41"/>
  <c r="AB365" i="41" s="1"/>
  <c r="U366" i="41"/>
  <c r="V366" i="41"/>
  <c r="Z366" i="41" s="1"/>
  <c r="W366" i="41"/>
  <c r="AA366" i="41" s="1"/>
  <c r="X366" i="41"/>
  <c r="AB366" i="41" s="1"/>
  <c r="U367" i="41"/>
  <c r="V367" i="41"/>
  <c r="Z367" i="41" s="1"/>
  <c r="W367" i="41"/>
  <c r="AA367" i="41" s="1"/>
  <c r="X367" i="41"/>
  <c r="AB367" i="41" s="1"/>
  <c r="U368" i="41"/>
  <c r="V368" i="41"/>
  <c r="Z368" i="41" s="1"/>
  <c r="W368" i="41"/>
  <c r="AA368" i="41" s="1"/>
  <c r="X368" i="41"/>
  <c r="AB368" i="41" s="1"/>
  <c r="U369" i="41"/>
  <c r="V369" i="41"/>
  <c r="Z369" i="41" s="1"/>
  <c r="W369" i="41"/>
  <c r="AA369" i="41" s="1"/>
  <c r="X369" i="41"/>
  <c r="AB369" i="41" s="1"/>
  <c r="U370" i="41"/>
  <c r="V370" i="41"/>
  <c r="Z370" i="41" s="1"/>
  <c r="W370" i="41"/>
  <c r="AA370" i="41" s="1"/>
  <c r="X370" i="41"/>
  <c r="AB370" i="41" s="1"/>
  <c r="U371" i="41"/>
  <c r="V371" i="41"/>
  <c r="Z371" i="41" s="1"/>
  <c r="W371" i="41"/>
  <c r="AA371" i="41" s="1"/>
  <c r="X371" i="41"/>
  <c r="AB371" i="41" s="1"/>
  <c r="U75" i="41"/>
  <c r="V75" i="41"/>
  <c r="Z75" i="41" s="1"/>
  <c r="W75" i="41"/>
  <c r="AA75" i="41" s="1"/>
  <c r="X75" i="41"/>
  <c r="AB75" i="41" s="1"/>
  <c r="U372" i="41"/>
  <c r="V372" i="41"/>
  <c r="Z372" i="41" s="1"/>
  <c r="W372" i="41"/>
  <c r="AA372" i="41" s="1"/>
  <c r="X372" i="41"/>
  <c r="AB372" i="41" s="1"/>
  <c r="U373" i="41"/>
  <c r="V373" i="41"/>
  <c r="Z373" i="41" s="1"/>
  <c r="W373" i="41"/>
  <c r="AA373" i="41" s="1"/>
  <c r="X373" i="41"/>
  <c r="AB373" i="41" s="1"/>
  <c r="U374" i="41"/>
  <c r="V374" i="41"/>
  <c r="Z374" i="41" s="1"/>
  <c r="W374" i="41"/>
  <c r="AA374" i="41" s="1"/>
  <c r="X374" i="41"/>
  <c r="AB374" i="41" s="1"/>
  <c r="U375" i="41"/>
  <c r="V375" i="41"/>
  <c r="Z375" i="41" s="1"/>
  <c r="W375" i="41"/>
  <c r="AA375" i="41" s="1"/>
  <c r="X375" i="41"/>
  <c r="AB375" i="41" s="1"/>
  <c r="U76" i="41"/>
  <c r="V76" i="41"/>
  <c r="Z76" i="41" s="1"/>
  <c r="W76" i="41"/>
  <c r="AA76" i="41" s="1"/>
  <c r="X76" i="41"/>
  <c r="AB76" i="41" s="1"/>
  <c r="U77" i="41"/>
  <c r="V77" i="41"/>
  <c r="Z77" i="41" s="1"/>
  <c r="W77" i="41"/>
  <c r="AA77" i="41" s="1"/>
  <c r="X77" i="41"/>
  <c r="AB77" i="41" s="1"/>
  <c r="U78" i="41"/>
  <c r="V78" i="41"/>
  <c r="Z78" i="41" s="1"/>
  <c r="W78" i="41"/>
  <c r="AA78" i="41" s="1"/>
  <c r="X78" i="41"/>
  <c r="AB78" i="41" s="1"/>
  <c r="U79" i="41"/>
  <c r="V79" i="41"/>
  <c r="Z79" i="41" s="1"/>
  <c r="W79" i="41"/>
  <c r="AA79" i="41" s="1"/>
  <c r="X79" i="41"/>
  <c r="AB79" i="41" s="1"/>
  <c r="U376" i="41"/>
  <c r="V376" i="41"/>
  <c r="Z376" i="41" s="1"/>
  <c r="W376" i="41"/>
  <c r="AA376" i="41" s="1"/>
  <c r="X376" i="41"/>
  <c r="AB376" i="41" s="1"/>
  <c r="U80" i="41"/>
  <c r="V80" i="41"/>
  <c r="Z80" i="41" s="1"/>
  <c r="W80" i="41"/>
  <c r="AA80" i="41" s="1"/>
  <c r="X80" i="41"/>
  <c r="AB80" i="41" s="1"/>
  <c r="U81" i="41"/>
  <c r="V81" i="41"/>
  <c r="Z81" i="41" s="1"/>
  <c r="W81" i="41"/>
  <c r="AA81" i="41" s="1"/>
  <c r="X81" i="41"/>
  <c r="AB81" i="41" s="1"/>
  <c r="U377" i="41"/>
  <c r="V377" i="41"/>
  <c r="Z377" i="41" s="1"/>
  <c r="W377" i="41"/>
  <c r="AA377" i="41" s="1"/>
  <c r="X377" i="41"/>
  <c r="AB377" i="41" s="1"/>
  <c r="U82" i="41"/>
  <c r="V82" i="41"/>
  <c r="Z82" i="41" s="1"/>
  <c r="W82" i="41"/>
  <c r="AA82" i="41" s="1"/>
  <c r="X82" i="41"/>
  <c r="AB82" i="41" s="1"/>
  <c r="U83" i="41"/>
  <c r="V83" i="41"/>
  <c r="Z83" i="41" s="1"/>
  <c r="W83" i="41"/>
  <c r="AA83" i="41" s="1"/>
  <c r="X83" i="41"/>
  <c r="AB83" i="41" s="1"/>
  <c r="U84" i="41"/>
  <c r="V84" i="41"/>
  <c r="Z84" i="41" s="1"/>
  <c r="W84" i="41"/>
  <c r="AA84" i="41" s="1"/>
  <c r="X84" i="41"/>
  <c r="AB84" i="41" s="1"/>
  <c r="U85" i="41"/>
  <c r="V85" i="41"/>
  <c r="Z85" i="41" s="1"/>
  <c r="W85" i="41"/>
  <c r="AA85" i="41" s="1"/>
  <c r="X85" i="41"/>
  <c r="AB85" i="41" s="1"/>
  <c r="U86" i="41"/>
  <c r="V86" i="41"/>
  <c r="Z86" i="41" s="1"/>
  <c r="W86" i="41"/>
  <c r="AA86" i="41" s="1"/>
  <c r="X86" i="41"/>
  <c r="AB86" i="41" s="1"/>
  <c r="U87" i="41"/>
  <c r="V87" i="41"/>
  <c r="Z87" i="41" s="1"/>
  <c r="W87" i="41"/>
  <c r="AA87" i="41" s="1"/>
  <c r="X87" i="41"/>
  <c r="AB87" i="41" s="1"/>
  <c r="U378" i="41"/>
  <c r="V378" i="41"/>
  <c r="Z378" i="41" s="1"/>
  <c r="W378" i="41"/>
  <c r="AA378" i="41" s="1"/>
  <c r="X378" i="41"/>
  <c r="AB378" i="41" s="1"/>
  <c r="U88" i="41"/>
  <c r="V88" i="41"/>
  <c r="Z88" i="41" s="1"/>
  <c r="W88" i="41"/>
  <c r="AA88" i="41" s="1"/>
  <c r="X88" i="41"/>
  <c r="AB88" i="41" s="1"/>
  <c r="U89" i="41"/>
  <c r="V89" i="41"/>
  <c r="Z89" i="41" s="1"/>
  <c r="W89" i="41"/>
  <c r="AA89" i="41" s="1"/>
  <c r="X89" i="41"/>
  <c r="AB89" i="41" s="1"/>
  <c r="U90" i="41"/>
  <c r="V90" i="41"/>
  <c r="Z90" i="41" s="1"/>
  <c r="W90" i="41"/>
  <c r="AA90" i="41" s="1"/>
  <c r="X90" i="41"/>
  <c r="AB90" i="41" s="1"/>
  <c r="U91" i="41"/>
  <c r="V91" i="41"/>
  <c r="Z91" i="41" s="1"/>
  <c r="W91" i="41"/>
  <c r="AA91" i="41" s="1"/>
  <c r="X91" i="41"/>
  <c r="AB91" i="41" s="1"/>
  <c r="U92" i="41"/>
  <c r="V92" i="41"/>
  <c r="Z92" i="41" s="1"/>
  <c r="W92" i="41"/>
  <c r="AA92" i="41" s="1"/>
  <c r="X92" i="41"/>
  <c r="AB92" i="41" s="1"/>
  <c r="U93" i="41"/>
  <c r="V93" i="41"/>
  <c r="Z93" i="41" s="1"/>
  <c r="W93" i="41"/>
  <c r="AA93" i="41" s="1"/>
  <c r="X93" i="41"/>
  <c r="AB93" i="41" s="1"/>
  <c r="U94" i="41"/>
  <c r="V94" i="41"/>
  <c r="Z94" i="41" s="1"/>
  <c r="W94" i="41"/>
  <c r="AA94" i="41" s="1"/>
  <c r="X94" i="41"/>
  <c r="AB94" i="41" s="1"/>
  <c r="U95" i="41"/>
  <c r="V95" i="41"/>
  <c r="Z95" i="41" s="1"/>
  <c r="W95" i="41"/>
  <c r="AA95" i="41" s="1"/>
  <c r="X95" i="41"/>
  <c r="AB95" i="41" s="1"/>
  <c r="U96" i="41"/>
  <c r="V96" i="41"/>
  <c r="Z96" i="41" s="1"/>
  <c r="W96" i="41"/>
  <c r="AA96" i="41" s="1"/>
  <c r="X96" i="41"/>
  <c r="AB96" i="41" s="1"/>
  <c r="U379" i="41"/>
  <c r="V379" i="41"/>
  <c r="Z379" i="41" s="1"/>
  <c r="W379" i="41"/>
  <c r="AA379" i="41" s="1"/>
  <c r="X379" i="41"/>
  <c r="AB379" i="41" s="1"/>
  <c r="U380" i="41"/>
  <c r="V380" i="41"/>
  <c r="Z380" i="41" s="1"/>
  <c r="W380" i="41"/>
  <c r="AA380" i="41" s="1"/>
  <c r="X380" i="41"/>
  <c r="AB380" i="41" s="1"/>
  <c r="U381" i="41"/>
  <c r="V381" i="41"/>
  <c r="Z381" i="41" s="1"/>
  <c r="W381" i="41"/>
  <c r="AA381" i="41" s="1"/>
  <c r="X381" i="41"/>
  <c r="AB381" i="41" s="1"/>
  <c r="U97" i="41"/>
  <c r="V97" i="41"/>
  <c r="Z97" i="41" s="1"/>
  <c r="W97" i="41"/>
  <c r="AA97" i="41" s="1"/>
  <c r="X97" i="41"/>
  <c r="AB97" i="41" s="1"/>
  <c r="U98" i="41"/>
  <c r="V98" i="41"/>
  <c r="Z98" i="41" s="1"/>
  <c r="W98" i="41"/>
  <c r="AA98" i="41" s="1"/>
  <c r="X98" i="41"/>
  <c r="AB98" i="41" s="1"/>
  <c r="U99" i="41"/>
  <c r="V99" i="41"/>
  <c r="Z99" i="41" s="1"/>
  <c r="W99" i="41"/>
  <c r="AA99" i="41" s="1"/>
  <c r="X99" i="41"/>
  <c r="AB99" i="41" s="1"/>
  <c r="U100" i="41"/>
  <c r="V100" i="41"/>
  <c r="Z100" i="41" s="1"/>
  <c r="W100" i="41"/>
  <c r="AA100" i="41" s="1"/>
  <c r="X100" i="41"/>
  <c r="AB100" i="41" s="1"/>
  <c r="U101" i="41"/>
  <c r="V101" i="41"/>
  <c r="Z101" i="41" s="1"/>
  <c r="W101" i="41"/>
  <c r="AA101" i="41" s="1"/>
  <c r="X101" i="41"/>
  <c r="AB101" i="41" s="1"/>
  <c r="U382" i="41"/>
  <c r="V382" i="41"/>
  <c r="Z382" i="41" s="1"/>
  <c r="W382" i="41"/>
  <c r="AA382" i="41" s="1"/>
  <c r="X382" i="41"/>
  <c r="AB382" i="41" s="1"/>
  <c r="U102" i="41"/>
  <c r="V102" i="41"/>
  <c r="Z102" i="41" s="1"/>
  <c r="W102" i="41"/>
  <c r="AA102" i="41" s="1"/>
  <c r="X102" i="41"/>
  <c r="AB102" i="41" s="1"/>
  <c r="U103" i="41"/>
  <c r="V103" i="41"/>
  <c r="Z103" i="41" s="1"/>
  <c r="W103" i="41"/>
  <c r="AA103" i="41" s="1"/>
  <c r="X103" i="41"/>
  <c r="AB103" i="41" s="1"/>
  <c r="U383" i="41"/>
  <c r="V383" i="41"/>
  <c r="Z383" i="41" s="1"/>
  <c r="W383" i="41"/>
  <c r="AA383" i="41" s="1"/>
  <c r="X383" i="41"/>
  <c r="AB383" i="41" s="1"/>
  <c r="U384" i="41"/>
  <c r="V384" i="41"/>
  <c r="Z384" i="41" s="1"/>
  <c r="W384" i="41"/>
  <c r="AA384" i="41" s="1"/>
  <c r="X384" i="41"/>
  <c r="AB384" i="41" s="1"/>
  <c r="U385" i="41"/>
  <c r="V385" i="41"/>
  <c r="Z385" i="41" s="1"/>
  <c r="W385" i="41"/>
  <c r="AA385" i="41" s="1"/>
  <c r="X385" i="41"/>
  <c r="AB385" i="41" s="1"/>
  <c r="U386" i="41"/>
  <c r="V386" i="41"/>
  <c r="Z386" i="41" s="1"/>
  <c r="W386" i="41"/>
  <c r="AA386" i="41" s="1"/>
  <c r="X386" i="41"/>
  <c r="AB386" i="41" s="1"/>
  <c r="U387" i="41"/>
  <c r="V387" i="41"/>
  <c r="Z387" i="41" s="1"/>
  <c r="W387" i="41"/>
  <c r="AA387" i="41" s="1"/>
  <c r="X387" i="41"/>
  <c r="AB387" i="41" s="1"/>
  <c r="U388" i="41"/>
  <c r="V388" i="41"/>
  <c r="Z388" i="41" s="1"/>
  <c r="W388" i="41"/>
  <c r="AA388" i="41" s="1"/>
  <c r="X388" i="41"/>
  <c r="AB388" i="41" s="1"/>
  <c r="U389" i="41"/>
  <c r="V389" i="41"/>
  <c r="Z389" i="41" s="1"/>
  <c r="W389" i="41"/>
  <c r="AA389" i="41" s="1"/>
  <c r="X389" i="41"/>
  <c r="AB389" i="41" s="1"/>
  <c r="U390" i="41"/>
  <c r="V390" i="41"/>
  <c r="Z390" i="41" s="1"/>
  <c r="W390" i="41"/>
  <c r="AA390" i="41" s="1"/>
  <c r="X390" i="41"/>
  <c r="AB390" i="41" s="1"/>
  <c r="U104" i="41"/>
  <c r="V104" i="41"/>
  <c r="Z104" i="41" s="1"/>
  <c r="W104" i="41"/>
  <c r="AA104" i="41" s="1"/>
  <c r="X104" i="41"/>
  <c r="AB104" i="41" s="1"/>
  <c r="U105" i="41"/>
  <c r="V105" i="41"/>
  <c r="Z105" i="41" s="1"/>
  <c r="W105" i="41"/>
  <c r="AA105" i="41" s="1"/>
  <c r="X105" i="41"/>
  <c r="AB105" i="41" s="1"/>
  <c r="U106" i="41"/>
  <c r="V106" i="41"/>
  <c r="Z106" i="41" s="1"/>
  <c r="W106" i="41"/>
  <c r="AA106" i="41" s="1"/>
  <c r="X106" i="41"/>
  <c r="AB106" i="41" s="1"/>
  <c r="U107" i="41"/>
  <c r="V107" i="41"/>
  <c r="Z107" i="41" s="1"/>
  <c r="W107" i="41"/>
  <c r="AA107" i="41" s="1"/>
  <c r="X107" i="41"/>
  <c r="AB107" i="41" s="1"/>
  <c r="U108" i="41"/>
  <c r="V108" i="41"/>
  <c r="Z108" i="41" s="1"/>
  <c r="W108" i="41"/>
  <c r="AA108" i="41" s="1"/>
  <c r="X108" i="41"/>
  <c r="AB108" i="41" s="1"/>
  <c r="U109" i="41"/>
  <c r="V109" i="41"/>
  <c r="Z109" i="41" s="1"/>
  <c r="W109" i="41"/>
  <c r="AA109" i="41" s="1"/>
  <c r="X109" i="41"/>
  <c r="AB109" i="41" s="1"/>
  <c r="U110" i="41"/>
  <c r="V110" i="41"/>
  <c r="Z110" i="41" s="1"/>
  <c r="W110" i="41"/>
  <c r="AA110" i="41" s="1"/>
  <c r="X110" i="41"/>
  <c r="AB110" i="41" s="1"/>
  <c r="U111" i="41"/>
  <c r="V111" i="41"/>
  <c r="Z111" i="41" s="1"/>
  <c r="W111" i="41"/>
  <c r="AA111" i="41" s="1"/>
  <c r="X111" i="41"/>
  <c r="AB111" i="41" s="1"/>
  <c r="U112" i="41"/>
  <c r="V112" i="41"/>
  <c r="Z112" i="41" s="1"/>
  <c r="W112" i="41"/>
  <c r="AA112" i="41" s="1"/>
  <c r="X112" i="41"/>
  <c r="AB112" i="41" s="1"/>
  <c r="U113" i="41"/>
  <c r="V113" i="41"/>
  <c r="Z113" i="41" s="1"/>
  <c r="W113" i="41"/>
  <c r="AA113" i="41" s="1"/>
  <c r="X113" i="41"/>
  <c r="AB113" i="41" s="1"/>
  <c r="U391" i="41"/>
  <c r="V391" i="41"/>
  <c r="Z391" i="41" s="1"/>
  <c r="W391" i="41"/>
  <c r="AA391" i="41" s="1"/>
  <c r="X391" i="41"/>
  <c r="AB391" i="41" s="1"/>
  <c r="U392" i="41"/>
  <c r="V392" i="41"/>
  <c r="Z392" i="41" s="1"/>
  <c r="W392" i="41"/>
  <c r="AA392" i="41" s="1"/>
  <c r="X392" i="41"/>
  <c r="AB392" i="41" s="1"/>
  <c r="U393" i="41"/>
  <c r="V393" i="41"/>
  <c r="Z393" i="41" s="1"/>
  <c r="W393" i="41"/>
  <c r="AA393" i="41" s="1"/>
  <c r="X393" i="41"/>
  <c r="AB393" i="41" s="1"/>
  <c r="U394" i="41"/>
  <c r="V394" i="41"/>
  <c r="Z394" i="41" s="1"/>
  <c r="W394" i="41"/>
  <c r="AA394" i="41" s="1"/>
  <c r="X394" i="41"/>
  <c r="AB394" i="41" s="1"/>
  <c r="U395" i="41"/>
  <c r="V395" i="41"/>
  <c r="Z395" i="41" s="1"/>
  <c r="W395" i="41"/>
  <c r="AA395" i="41" s="1"/>
  <c r="X395" i="41"/>
  <c r="AB395" i="41" s="1"/>
  <c r="U114" i="41"/>
  <c r="V114" i="41"/>
  <c r="Z114" i="41" s="1"/>
  <c r="W114" i="41"/>
  <c r="AA114" i="41" s="1"/>
  <c r="X114" i="41"/>
  <c r="AB114" i="41" s="1"/>
  <c r="U396" i="41"/>
  <c r="V396" i="41"/>
  <c r="Z396" i="41" s="1"/>
  <c r="W396" i="41"/>
  <c r="AA396" i="41" s="1"/>
  <c r="X396" i="41"/>
  <c r="AB396" i="41" s="1"/>
  <c r="U397" i="41"/>
  <c r="V397" i="41"/>
  <c r="Z397" i="41" s="1"/>
  <c r="W397" i="41"/>
  <c r="AA397" i="41" s="1"/>
  <c r="X397" i="41"/>
  <c r="AB397" i="41" s="1"/>
  <c r="U115" i="41"/>
  <c r="V115" i="41"/>
  <c r="Z115" i="41" s="1"/>
  <c r="W115" i="41"/>
  <c r="AA115" i="41" s="1"/>
  <c r="X115" i="41"/>
  <c r="AB115" i="41" s="1"/>
  <c r="U398" i="41"/>
  <c r="V398" i="41"/>
  <c r="Z398" i="41" s="1"/>
  <c r="W398" i="41"/>
  <c r="AA398" i="41" s="1"/>
  <c r="X398" i="41"/>
  <c r="AB398" i="41" s="1"/>
  <c r="U399" i="41"/>
  <c r="V399" i="41"/>
  <c r="Z399" i="41" s="1"/>
  <c r="W399" i="41"/>
  <c r="AA399" i="41" s="1"/>
  <c r="X399" i="41"/>
  <c r="AB399" i="41" s="1"/>
  <c r="U400" i="41"/>
  <c r="V400" i="41"/>
  <c r="Z400" i="41" s="1"/>
  <c r="W400" i="41"/>
  <c r="AA400" i="41" s="1"/>
  <c r="X400" i="41"/>
  <c r="AB400" i="41" s="1"/>
  <c r="U116" i="41"/>
  <c r="V116" i="41"/>
  <c r="Z116" i="41" s="1"/>
  <c r="W116" i="41"/>
  <c r="AA116" i="41" s="1"/>
  <c r="X116" i="41"/>
  <c r="AB116" i="41" s="1"/>
  <c r="U117" i="41"/>
  <c r="V117" i="41"/>
  <c r="Z117" i="41" s="1"/>
  <c r="W117" i="41"/>
  <c r="AA117" i="41" s="1"/>
  <c r="X117" i="41"/>
  <c r="AB117" i="41" s="1"/>
  <c r="U118" i="41"/>
  <c r="V118" i="41"/>
  <c r="Z118" i="41" s="1"/>
  <c r="W118" i="41"/>
  <c r="AA118" i="41" s="1"/>
  <c r="X118" i="41"/>
  <c r="AB118" i="41" s="1"/>
  <c r="U119" i="41"/>
  <c r="V119" i="41"/>
  <c r="Z119" i="41" s="1"/>
  <c r="W119" i="41"/>
  <c r="AA119" i="41" s="1"/>
  <c r="X119" i="41"/>
  <c r="AB119" i="41" s="1"/>
  <c r="U120" i="41"/>
  <c r="V120" i="41"/>
  <c r="Z120" i="41" s="1"/>
  <c r="W120" i="41"/>
  <c r="AA120" i="41" s="1"/>
  <c r="X120" i="41"/>
  <c r="AB120" i="41" s="1"/>
  <c r="U121" i="41"/>
  <c r="V121" i="41"/>
  <c r="Z121" i="41" s="1"/>
  <c r="W121" i="41"/>
  <c r="AA121" i="41" s="1"/>
  <c r="X121" i="41"/>
  <c r="AB121" i="41" s="1"/>
  <c r="U122" i="41"/>
  <c r="V122" i="41"/>
  <c r="Z122" i="41" s="1"/>
  <c r="W122" i="41"/>
  <c r="AA122" i="41" s="1"/>
  <c r="X122" i="41"/>
  <c r="AB122" i="41" s="1"/>
  <c r="U123" i="41"/>
  <c r="V123" i="41"/>
  <c r="Z123" i="41" s="1"/>
  <c r="W123" i="41"/>
  <c r="AA123" i="41" s="1"/>
  <c r="X123" i="41"/>
  <c r="AB123" i="41" s="1"/>
  <c r="U124" i="41"/>
  <c r="V124" i="41"/>
  <c r="Z124" i="41" s="1"/>
  <c r="W124" i="41"/>
  <c r="AA124" i="41" s="1"/>
  <c r="X124" i="41"/>
  <c r="AB124" i="41" s="1"/>
  <c r="U125" i="41"/>
  <c r="V125" i="41"/>
  <c r="Z125" i="41" s="1"/>
  <c r="W125" i="41"/>
  <c r="AA125" i="41" s="1"/>
  <c r="X125" i="41"/>
  <c r="AB125" i="41" s="1"/>
  <c r="U126" i="41"/>
  <c r="V126" i="41"/>
  <c r="Z126" i="41" s="1"/>
  <c r="W126" i="41"/>
  <c r="AA126" i="41" s="1"/>
  <c r="X126" i="41"/>
  <c r="AB126" i="41" s="1"/>
  <c r="U127" i="41"/>
  <c r="V127" i="41"/>
  <c r="Z127" i="41" s="1"/>
  <c r="W127" i="41"/>
  <c r="AA127" i="41" s="1"/>
  <c r="X127" i="41"/>
  <c r="AB127" i="41" s="1"/>
  <c r="U128" i="41"/>
  <c r="V128" i="41"/>
  <c r="Z128" i="41" s="1"/>
  <c r="W128" i="41"/>
  <c r="AA128" i="41" s="1"/>
  <c r="X128" i="41"/>
  <c r="AB128" i="41" s="1"/>
  <c r="U129" i="41"/>
  <c r="V129" i="41"/>
  <c r="Z129" i="41" s="1"/>
  <c r="W129" i="41"/>
  <c r="AA129" i="41" s="1"/>
  <c r="X129" i="41"/>
  <c r="AB129" i="41" s="1"/>
  <c r="U130" i="41"/>
  <c r="V130" i="41"/>
  <c r="Z130" i="41" s="1"/>
  <c r="W130" i="41"/>
  <c r="AA130" i="41" s="1"/>
  <c r="X130" i="41"/>
  <c r="AB130" i="41" s="1"/>
  <c r="U131" i="41"/>
  <c r="V131" i="41"/>
  <c r="Z131" i="41" s="1"/>
  <c r="W131" i="41"/>
  <c r="AA131" i="41" s="1"/>
  <c r="X131" i="41"/>
  <c r="AB131" i="41" s="1"/>
  <c r="U132" i="41"/>
  <c r="V132" i="41"/>
  <c r="Z132" i="41" s="1"/>
  <c r="W132" i="41"/>
  <c r="AA132" i="41" s="1"/>
  <c r="X132" i="41"/>
  <c r="AB132" i="41" s="1"/>
  <c r="U133" i="41"/>
  <c r="V133" i="41"/>
  <c r="Z133" i="41" s="1"/>
  <c r="W133" i="41"/>
  <c r="AA133" i="41" s="1"/>
  <c r="X133" i="41"/>
  <c r="AB133" i="41" s="1"/>
  <c r="U134" i="41"/>
  <c r="V134" i="41"/>
  <c r="Z134" i="41" s="1"/>
  <c r="W134" i="41"/>
  <c r="AA134" i="41" s="1"/>
  <c r="X134" i="41"/>
  <c r="AB134" i="41" s="1"/>
  <c r="U135" i="41"/>
  <c r="V135" i="41"/>
  <c r="Z135" i="41" s="1"/>
  <c r="W135" i="41"/>
  <c r="AA135" i="41" s="1"/>
  <c r="X135" i="41"/>
  <c r="AB135" i="41" s="1"/>
  <c r="U136" i="41"/>
  <c r="V136" i="41"/>
  <c r="Z136" i="41" s="1"/>
  <c r="W136" i="41"/>
  <c r="AA136" i="41" s="1"/>
  <c r="X136" i="41"/>
  <c r="AB136" i="41" s="1"/>
  <c r="U137" i="41"/>
  <c r="V137" i="41"/>
  <c r="Z137" i="41" s="1"/>
  <c r="W137" i="41"/>
  <c r="AA137" i="41" s="1"/>
  <c r="X137" i="41"/>
  <c r="AB137" i="41" s="1"/>
  <c r="U138" i="41"/>
  <c r="V138" i="41"/>
  <c r="Z138" i="41" s="1"/>
  <c r="W138" i="41"/>
  <c r="AA138" i="41" s="1"/>
  <c r="X138" i="41"/>
  <c r="AB138" i="41" s="1"/>
  <c r="U139" i="41"/>
  <c r="V139" i="41"/>
  <c r="Z139" i="41" s="1"/>
  <c r="W139" i="41"/>
  <c r="AA139" i="41" s="1"/>
  <c r="X139" i="41"/>
  <c r="AB139" i="41" s="1"/>
  <c r="U140" i="41"/>
  <c r="V140" i="41"/>
  <c r="Z140" i="41" s="1"/>
  <c r="W140" i="41"/>
  <c r="AA140" i="41" s="1"/>
  <c r="X140" i="41"/>
  <c r="AB140" i="41" s="1"/>
  <c r="U141" i="41"/>
  <c r="V141" i="41"/>
  <c r="Z141" i="41" s="1"/>
  <c r="W141" i="41"/>
  <c r="AA141" i="41" s="1"/>
  <c r="X141" i="41"/>
  <c r="AB141" i="41" s="1"/>
  <c r="U142" i="41"/>
  <c r="V142" i="41"/>
  <c r="Z142" i="41" s="1"/>
  <c r="W142" i="41"/>
  <c r="AA142" i="41" s="1"/>
  <c r="X142" i="41"/>
  <c r="AB142" i="41" s="1"/>
  <c r="U143" i="41"/>
  <c r="V143" i="41"/>
  <c r="Z143" i="41" s="1"/>
  <c r="W143" i="41"/>
  <c r="AA143" i="41" s="1"/>
  <c r="X143" i="41"/>
  <c r="AB143" i="41" s="1"/>
  <c r="U144" i="41"/>
  <c r="V144" i="41"/>
  <c r="Z144" i="41" s="1"/>
  <c r="W144" i="41"/>
  <c r="AA144" i="41" s="1"/>
  <c r="X144" i="41"/>
  <c r="AB144" i="41" s="1"/>
  <c r="U145" i="41"/>
  <c r="V145" i="41"/>
  <c r="Z145" i="41" s="1"/>
  <c r="W145" i="41"/>
  <c r="AA145" i="41" s="1"/>
  <c r="X145" i="41"/>
  <c r="AB145" i="41" s="1"/>
  <c r="U146" i="41"/>
  <c r="V146" i="41"/>
  <c r="Z146" i="41" s="1"/>
  <c r="W146" i="41"/>
  <c r="AA146" i="41" s="1"/>
  <c r="X146" i="41"/>
  <c r="AB146" i="41" s="1"/>
  <c r="U147" i="41"/>
  <c r="V147" i="41"/>
  <c r="Z147" i="41" s="1"/>
  <c r="W147" i="41"/>
  <c r="AA147" i="41" s="1"/>
  <c r="X147" i="41"/>
  <c r="AB147" i="41" s="1"/>
  <c r="X148" i="41"/>
  <c r="W148" i="41"/>
  <c r="V148" i="41"/>
  <c r="U148" i="41"/>
  <c r="AC147" i="41" l="1"/>
  <c r="AC137" i="41"/>
  <c r="AC127" i="41"/>
  <c r="AC394" i="41"/>
  <c r="AC113" i="41"/>
  <c r="AC390" i="41"/>
  <c r="AC388" i="41"/>
  <c r="AC386" i="41"/>
  <c r="AC384" i="41"/>
  <c r="AC103" i="41"/>
  <c r="AC382" i="41"/>
  <c r="AC100" i="41"/>
  <c r="AC98" i="41"/>
  <c r="AC381" i="41"/>
  <c r="AC379" i="41"/>
  <c r="AC95" i="41"/>
  <c r="AC93" i="41"/>
  <c r="AC91" i="41"/>
  <c r="AC89" i="41"/>
  <c r="AC378" i="41"/>
  <c r="AC86" i="41"/>
  <c r="AC84" i="41"/>
  <c r="AC82" i="41"/>
  <c r="AC81" i="41"/>
  <c r="AC376" i="41"/>
  <c r="AC78" i="41"/>
  <c r="AC76" i="41"/>
  <c r="AC374" i="41"/>
  <c r="AC372" i="41"/>
  <c r="AC371" i="41"/>
  <c r="AC369" i="41"/>
  <c r="AC367" i="41"/>
  <c r="AC365" i="41"/>
  <c r="AC363" i="41"/>
  <c r="AC139" i="41"/>
  <c r="AC129" i="41"/>
  <c r="AC400" i="41"/>
  <c r="AC109" i="41"/>
  <c r="AC145" i="41"/>
  <c r="AC135" i="41"/>
  <c r="AC125" i="41"/>
  <c r="AC119" i="41"/>
  <c r="AC397" i="41"/>
  <c r="AC111" i="41"/>
  <c r="AD148" i="41"/>
  <c r="AC148" i="41"/>
  <c r="AC141" i="41"/>
  <c r="AC131" i="41"/>
  <c r="AC123" i="41"/>
  <c r="AC117" i="41"/>
  <c r="AC114" i="41"/>
  <c r="AC105" i="41"/>
  <c r="AC143" i="41"/>
  <c r="AC133" i="41"/>
  <c r="AC121" i="41"/>
  <c r="AC398" i="41"/>
  <c r="AC392" i="41"/>
  <c r="AC107" i="41"/>
  <c r="AC146" i="41"/>
  <c r="AC144" i="41"/>
  <c r="AC142" i="41"/>
  <c r="AC140" i="41"/>
  <c r="AC362" i="41"/>
  <c r="AC72" i="41"/>
  <c r="Y70" i="41"/>
  <c r="AC70" i="41"/>
  <c r="AC68" i="41"/>
  <c r="AC361" i="41"/>
  <c r="AC359" i="41"/>
  <c r="AC66" i="41"/>
  <c r="AC64" i="41"/>
  <c r="AC63" i="41"/>
  <c r="AC62" i="41"/>
  <c r="AC60" i="41"/>
  <c r="AC355" i="41"/>
  <c r="AC57" i="41"/>
  <c r="AC55" i="41"/>
  <c r="AC53" i="41"/>
  <c r="AC51" i="41"/>
  <c r="AC49" i="41"/>
  <c r="AC47" i="41"/>
  <c r="AC45" i="41"/>
  <c r="AC43" i="41"/>
  <c r="AC354" i="41"/>
  <c r="AC40" i="41"/>
  <c r="AC39" i="41"/>
  <c r="AC37" i="41"/>
  <c r="AC36" i="41"/>
  <c r="AC351" i="41"/>
  <c r="AC349" i="41"/>
  <c r="AC34" i="41"/>
  <c r="AC32" i="41"/>
  <c r="AC30" i="41"/>
  <c r="AC347" i="41"/>
  <c r="AC345" i="41"/>
  <c r="AC344" i="41"/>
  <c r="AC27" i="41"/>
  <c r="AC341" i="41"/>
  <c r="AC26" i="41"/>
  <c r="AC25" i="41"/>
  <c r="AC24" i="41"/>
  <c r="AC23" i="41"/>
  <c r="AC335" i="41"/>
  <c r="AC333" i="41"/>
  <c r="AC21" i="41"/>
  <c r="AC19" i="41"/>
  <c r="AC18" i="41"/>
  <c r="AC17" i="41"/>
  <c r="AC329" i="41"/>
  <c r="AC327" i="41"/>
  <c r="AC325" i="41"/>
  <c r="AC323" i="41"/>
  <c r="AC322" i="41"/>
  <c r="AC320" i="41"/>
  <c r="AC318" i="41"/>
  <c r="AC316" i="41"/>
  <c r="AC314" i="41"/>
  <c r="AC312" i="41"/>
  <c r="AC310" i="41"/>
  <c r="AC308" i="41"/>
  <c r="AC306" i="41"/>
  <c r="AC304" i="41"/>
  <c r="AC302" i="41"/>
  <c r="AC300" i="41"/>
  <c r="AC298" i="41"/>
  <c r="AC296" i="41"/>
  <c r="AC294" i="41"/>
  <c r="AC292" i="41"/>
  <c r="AC290" i="41"/>
  <c r="AC288" i="41"/>
  <c r="AC286" i="41"/>
  <c r="AC284" i="41"/>
  <c r="AC282" i="41"/>
  <c r="AC280" i="41"/>
  <c r="AC279" i="41"/>
  <c r="AC277" i="41"/>
  <c r="AC275" i="41"/>
  <c r="AC273" i="41"/>
  <c r="AC271" i="41"/>
  <c r="AC13" i="41"/>
  <c r="AC11" i="41"/>
  <c r="AC270" i="41"/>
  <c r="AC268" i="41"/>
  <c r="AC266" i="41"/>
  <c r="AC264" i="41"/>
  <c r="AC262" i="41"/>
  <c r="AC260" i="41"/>
  <c r="AC258" i="41"/>
  <c r="AC256" i="41"/>
  <c r="AC138" i="41"/>
  <c r="AC136" i="41"/>
  <c r="AC134" i="41"/>
  <c r="AC132" i="41"/>
  <c r="AC130" i="41"/>
  <c r="AC128" i="41"/>
  <c r="AC126" i="41"/>
  <c r="AC124" i="41"/>
  <c r="AC122" i="41"/>
  <c r="AC120" i="41"/>
  <c r="AC118" i="41"/>
  <c r="AC116" i="41"/>
  <c r="AC399" i="41"/>
  <c r="AC115" i="41"/>
  <c r="AC396" i="41"/>
  <c r="AC395" i="41"/>
  <c r="AC393" i="41"/>
  <c r="AC391" i="41"/>
  <c r="AC112" i="41"/>
  <c r="AC110" i="41"/>
  <c r="AC108" i="41"/>
  <c r="AC106" i="41"/>
  <c r="AC104" i="41"/>
  <c r="AC389" i="41"/>
  <c r="AC387" i="41"/>
  <c r="AC385" i="41"/>
  <c r="AC383" i="41"/>
  <c r="AC102" i="41"/>
  <c r="AC101" i="41"/>
  <c r="AC99" i="41"/>
  <c r="AC97" i="41"/>
  <c r="AC380" i="41"/>
  <c r="AC96" i="41"/>
  <c r="AC94" i="41"/>
  <c r="AC92" i="41"/>
  <c r="AC90" i="41"/>
  <c r="AC88" i="41"/>
  <c r="AC87" i="41"/>
  <c r="AC85" i="41"/>
  <c r="AC83" i="41"/>
  <c r="AC377" i="41"/>
  <c r="AC80" i="41"/>
  <c r="AC79" i="41"/>
  <c r="AC77" i="41"/>
  <c r="AC375" i="41"/>
  <c r="AC373" i="41"/>
  <c r="AC75" i="41"/>
  <c r="AC370" i="41"/>
  <c r="AC368" i="41"/>
  <c r="AC366" i="41"/>
  <c r="AC364" i="41"/>
  <c r="AC74" i="41"/>
  <c r="AC73" i="41"/>
  <c r="AC71" i="41"/>
  <c r="AC69" i="41"/>
  <c r="AC67" i="41"/>
  <c r="AC360" i="41"/>
  <c r="AC358" i="41"/>
  <c r="AC65" i="41"/>
  <c r="AC357" i="41"/>
  <c r="AC356" i="41"/>
  <c r="AC61" i="41"/>
  <c r="AC59" i="41"/>
  <c r="AC58" i="41"/>
  <c r="AC56" i="41"/>
  <c r="AC54" i="41"/>
  <c r="AC52" i="41"/>
  <c r="AC50" i="41"/>
  <c r="AC48" i="41"/>
  <c r="AC46" i="41"/>
  <c r="AC44" i="41"/>
  <c r="AC42" i="41"/>
  <c r="AC41" i="41"/>
  <c r="AC353" i="41"/>
  <c r="AC38" i="41"/>
  <c r="AC352" i="41"/>
  <c r="AC35" i="41"/>
  <c r="AC350" i="41"/>
  <c r="AC348" i="41"/>
  <c r="AC33" i="41"/>
  <c r="AC31" i="41"/>
  <c r="AC29" i="41"/>
  <c r="AC346" i="41"/>
  <c r="AC28" i="41"/>
  <c r="AC343" i="41"/>
  <c r="AC342" i="41"/>
  <c r="AC340" i="41"/>
  <c r="AC339" i="41"/>
  <c r="AC338" i="41"/>
  <c r="AC337" i="41"/>
  <c r="AC336" i="41"/>
  <c r="AC334" i="41"/>
  <c r="AC22" i="41"/>
  <c r="AC20" i="41"/>
  <c r="AC332" i="41"/>
  <c r="AC331" i="41"/>
  <c r="AC330" i="41"/>
  <c r="AC328" i="41"/>
  <c r="AC326" i="41"/>
  <c r="AC324" i="41"/>
  <c r="AC16" i="41"/>
  <c r="AC321" i="41"/>
  <c r="AC319" i="41"/>
  <c r="AC317" i="41"/>
  <c r="AC315" i="41"/>
  <c r="AC313" i="41"/>
  <c r="AC311" i="41"/>
  <c r="AC309" i="41"/>
  <c r="AC307" i="41"/>
  <c r="AC305" i="41"/>
  <c r="AC254" i="41"/>
  <c r="AC252" i="41"/>
  <c r="AC250" i="41"/>
  <c r="AC248" i="41"/>
  <c r="AC246" i="41"/>
  <c r="AC244" i="41"/>
  <c r="AC242" i="41"/>
  <c r="AC240" i="41"/>
  <c r="AC238" i="41"/>
  <c r="AC236" i="41"/>
  <c r="AC9" i="41"/>
  <c r="AC7" i="41"/>
  <c r="AC5" i="41"/>
  <c r="AC233" i="41"/>
  <c r="AC231" i="41"/>
  <c r="AC229" i="41"/>
  <c r="AC227" i="41"/>
  <c r="AC4" i="41"/>
  <c r="AC224" i="41"/>
  <c r="AC222" i="41"/>
  <c r="AC220" i="41"/>
  <c r="AC218" i="41"/>
  <c r="AC216" i="41"/>
  <c r="AC214" i="41"/>
  <c r="AC212" i="41"/>
  <c r="AC210" i="41"/>
  <c r="AC208" i="41"/>
  <c r="AC206" i="41"/>
  <c r="AC204" i="41"/>
  <c r="AC202" i="41"/>
  <c r="AC200" i="41"/>
  <c r="AC198" i="41"/>
  <c r="AC196" i="41"/>
  <c r="AC3" i="41"/>
  <c r="AC2" i="41"/>
  <c r="AC192" i="41"/>
  <c r="AC190" i="41"/>
  <c r="AC188" i="41"/>
  <c r="AC186" i="41"/>
  <c r="AC184" i="41"/>
  <c r="AC182" i="41"/>
  <c r="AC180" i="41"/>
  <c r="AC178" i="41"/>
  <c r="AC176" i="41"/>
  <c r="AC174" i="41"/>
  <c r="AC172" i="41"/>
  <c r="AC170" i="41"/>
  <c r="AC168" i="41"/>
  <c r="AC166" i="41"/>
  <c r="AC164" i="41"/>
  <c r="AC162" i="41"/>
  <c r="AC160" i="41"/>
  <c r="AC158" i="41"/>
  <c r="AC156" i="41"/>
  <c r="AC154" i="41"/>
  <c r="AC152" i="41"/>
  <c r="AC150" i="41"/>
  <c r="AC303" i="41"/>
  <c r="AC301" i="41"/>
  <c r="AC299" i="41"/>
  <c r="AC297" i="41"/>
  <c r="AC295" i="41"/>
  <c r="AC293" i="41"/>
  <c r="AC291" i="41"/>
  <c r="AC289" i="41"/>
  <c r="AC287" i="41"/>
  <c r="AC285" i="41"/>
  <c r="AC283" i="41"/>
  <c r="AC281" i="41"/>
  <c r="AC15" i="41"/>
  <c r="AC278" i="41"/>
  <c r="AC276" i="41"/>
  <c r="AC274" i="41"/>
  <c r="AC272" i="41"/>
  <c r="AC14" i="41"/>
  <c r="AC12" i="41"/>
  <c r="AC10" i="41"/>
  <c r="AC269" i="41"/>
  <c r="AC267" i="41"/>
  <c r="AC265" i="41"/>
  <c r="AC263" i="41"/>
  <c r="AC261" i="41"/>
  <c r="AC259" i="41"/>
  <c r="AC257" i="41"/>
  <c r="AC255" i="41"/>
  <c r="AC253" i="41"/>
  <c r="AC251" i="41"/>
  <c r="AC249" i="41"/>
  <c r="AC247" i="41"/>
  <c r="AC245" i="41"/>
  <c r="AC243" i="41"/>
  <c r="AC241" i="41"/>
  <c r="AC239" i="41"/>
  <c r="AC237" i="41"/>
  <c r="AC235" i="41"/>
  <c r="AC8" i="41"/>
  <c r="AC6" i="41"/>
  <c r="AC234" i="41"/>
  <c r="AC232" i="41"/>
  <c r="AC230" i="41"/>
  <c r="AC228" i="41"/>
  <c r="AC226" i="41"/>
  <c r="AC225" i="41"/>
  <c r="AC223" i="41"/>
  <c r="AC221" i="41"/>
  <c r="AC219" i="41"/>
  <c r="AC217" i="41"/>
  <c r="AC215" i="41"/>
  <c r="AC213" i="41"/>
  <c r="AC211" i="41"/>
  <c r="AC209" i="41"/>
  <c r="AC207" i="41"/>
  <c r="AC205" i="41"/>
  <c r="AC203" i="41"/>
  <c r="AC201" i="41"/>
  <c r="AC199" i="41"/>
  <c r="AC197" i="41"/>
  <c r="AC195" i="41"/>
  <c r="AC194" i="41"/>
  <c r="AC193" i="41"/>
  <c r="AC191" i="41"/>
  <c r="AC189" i="41"/>
  <c r="AC187" i="41"/>
  <c r="AC185" i="41"/>
  <c r="AC183" i="41"/>
  <c r="AC181" i="41"/>
  <c r="AC179" i="41"/>
  <c r="AC177" i="41"/>
  <c r="AC175" i="41"/>
  <c r="AC173" i="41"/>
  <c r="AC171" i="41"/>
  <c r="AC169" i="41"/>
  <c r="AC167" i="41"/>
  <c r="AC165" i="41"/>
  <c r="AC163" i="41"/>
  <c r="AC161" i="41"/>
  <c r="AC159" i="41"/>
  <c r="AC157" i="41"/>
  <c r="AC155" i="41"/>
  <c r="AC153" i="41"/>
  <c r="AC151" i="41"/>
  <c r="AC149" i="41"/>
  <c r="AA148" i="41"/>
  <c r="D4" i="76" s="1"/>
  <c r="Z148" i="41"/>
  <c r="C4" i="76" s="1"/>
  <c r="AB148" i="41"/>
  <c r="E4" i="76" s="1"/>
  <c r="W4" i="63"/>
  <c r="V4" i="63"/>
  <c r="P4" i="78" s="1"/>
  <c r="V70" i="63"/>
  <c r="P70" i="78" s="1"/>
  <c r="W70" i="63"/>
  <c r="Y147" i="41"/>
  <c r="AD147" i="41"/>
  <c r="Y145" i="41"/>
  <c r="AD145" i="41"/>
  <c r="Y143" i="41"/>
  <c r="AD143" i="41"/>
  <c r="Y141" i="41"/>
  <c r="AD141" i="41"/>
  <c r="Y139" i="41"/>
  <c r="AD139" i="41"/>
  <c r="Y137" i="41"/>
  <c r="AD137" i="41"/>
  <c r="Y135" i="41"/>
  <c r="AD135" i="41"/>
  <c r="Y133" i="41"/>
  <c r="AD133" i="41"/>
  <c r="Y131" i="41"/>
  <c r="AD131" i="41"/>
  <c r="Y129" i="41"/>
  <c r="AD129" i="41"/>
  <c r="Y127" i="41"/>
  <c r="AD127" i="41"/>
  <c r="Y125" i="41"/>
  <c r="AD125" i="41"/>
  <c r="Y123" i="41"/>
  <c r="AD123" i="41"/>
  <c r="Y121" i="41"/>
  <c r="AD121" i="41"/>
  <c r="Y119" i="41"/>
  <c r="AD119" i="41"/>
  <c r="Y117" i="41"/>
  <c r="AD117" i="41"/>
  <c r="Y400" i="41"/>
  <c r="AD400" i="41"/>
  <c r="Y398" i="41"/>
  <c r="AD398" i="41"/>
  <c r="Y397" i="41"/>
  <c r="AD397" i="41"/>
  <c r="Y114" i="41"/>
  <c r="AD114" i="41"/>
  <c r="Y394" i="41"/>
  <c r="AD394" i="41"/>
  <c r="Y392" i="41"/>
  <c r="AD392" i="41"/>
  <c r="Y113" i="41"/>
  <c r="AD113" i="41"/>
  <c r="Y111" i="41"/>
  <c r="AD111" i="41"/>
  <c r="Y109" i="41"/>
  <c r="AD109" i="41"/>
  <c r="Y107" i="41"/>
  <c r="AD107" i="41"/>
  <c r="Y105" i="41"/>
  <c r="AD105" i="41"/>
  <c r="Y390" i="41"/>
  <c r="AD390" i="41"/>
  <c r="Y388" i="41"/>
  <c r="AD388" i="41"/>
  <c r="Y386" i="41"/>
  <c r="AD386" i="41"/>
  <c r="Y384" i="41"/>
  <c r="AD384" i="41"/>
  <c r="Y103" i="41"/>
  <c r="AD103" i="41"/>
  <c r="Y382" i="41"/>
  <c r="AD382" i="41"/>
  <c r="Y100" i="41"/>
  <c r="AD100" i="41"/>
  <c r="Y98" i="41"/>
  <c r="AD98" i="41"/>
  <c r="Y381" i="41"/>
  <c r="AD381" i="41"/>
  <c r="Y379" i="41"/>
  <c r="AD379" i="41"/>
  <c r="Y95" i="41"/>
  <c r="AD95" i="41"/>
  <c r="Y93" i="41"/>
  <c r="AD93" i="41"/>
  <c r="Y91" i="41"/>
  <c r="AD91" i="41"/>
  <c r="Y89" i="41"/>
  <c r="AD89" i="41"/>
  <c r="Y378" i="41"/>
  <c r="AD378" i="41"/>
  <c r="Y86" i="41"/>
  <c r="AD86" i="41"/>
  <c r="Y84" i="41"/>
  <c r="AD84" i="41"/>
  <c r="Y82" i="41"/>
  <c r="AD82" i="41"/>
  <c r="Y81" i="41"/>
  <c r="AD81" i="41"/>
  <c r="Y376" i="41"/>
  <c r="AD376" i="41"/>
  <c r="Y78" i="41"/>
  <c r="AD78" i="41"/>
  <c r="Y76" i="41"/>
  <c r="AD76" i="41"/>
  <c r="Y374" i="41"/>
  <c r="AD374" i="41"/>
  <c r="Y372" i="41"/>
  <c r="AD372" i="41"/>
  <c r="Y371" i="41"/>
  <c r="AD371" i="41"/>
  <c r="Y369" i="41"/>
  <c r="AD369" i="41"/>
  <c r="Y367" i="41"/>
  <c r="AD367" i="41"/>
  <c r="Y365" i="41"/>
  <c r="AD365" i="41"/>
  <c r="Y363" i="41"/>
  <c r="AD363" i="41"/>
  <c r="Y362" i="41"/>
  <c r="AD362" i="41"/>
  <c r="Y72" i="41"/>
  <c r="AD72" i="41"/>
  <c r="Y68" i="41"/>
  <c r="AD68" i="41"/>
  <c r="Y361" i="41"/>
  <c r="AD361" i="41"/>
  <c r="Y359" i="41"/>
  <c r="AD359" i="41"/>
  <c r="Y66" i="41"/>
  <c r="AD66" i="41"/>
  <c r="Y64" i="41"/>
  <c r="AD64" i="41"/>
  <c r="Y63" i="41"/>
  <c r="AD63" i="41"/>
  <c r="Y62" i="41"/>
  <c r="AD62" i="41"/>
  <c r="Y60" i="41"/>
  <c r="AD60" i="41"/>
  <c r="Y355" i="41"/>
  <c r="AD355" i="41"/>
  <c r="Y57" i="41"/>
  <c r="AD57" i="41"/>
  <c r="Y55" i="41"/>
  <c r="AD55" i="41"/>
  <c r="Y53" i="41"/>
  <c r="AD53" i="41"/>
  <c r="Y51" i="41"/>
  <c r="AD51" i="41"/>
  <c r="Y49" i="41"/>
  <c r="AD49" i="41"/>
  <c r="Y47" i="41"/>
  <c r="AD47" i="41"/>
  <c r="Y45" i="41"/>
  <c r="AD45" i="41"/>
  <c r="Y43" i="41"/>
  <c r="AD43" i="41"/>
  <c r="Y354" i="41"/>
  <c r="AD354" i="41"/>
  <c r="Y40" i="41"/>
  <c r="AD40" i="41"/>
  <c r="Y39" i="41"/>
  <c r="AD39" i="41"/>
  <c r="Y37" i="41"/>
  <c r="AD37" i="41"/>
  <c r="Y36" i="41"/>
  <c r="AD36" i="41"/>
  <c r="Y351" i="41"/>
  <c r="AD351" i="41"/>
  <c r="Y349" i="41"/>
  <c r="AD349" i="41"/>
  <c r="Y34" i="41"/>
  <c r="AD34" i="41"/>
  <c r="Y32" i="41"/>
  <c r="AD32" i="41"/>
  <c r="Y30" i="41"/>
  <c r="AD30" i="41"/>
  <c r="Y347" i="41"/>
  <c r="AD347" i="41"/>
  <c r="Y345" i="41"/>
  <c r="AD345" i="41"/>
  <c r="Y344" i="41"/>
  <c r="AD344" i="41"/>
  <c r="Y27" i="41"/>
  <c r="AD27" i="41"/>
  <c r="Y341" i="41"/>
  <c r="AD341" i="41"/>
  <c r="Y26" i="41"/>
  <c r="AD26" i="41"/>
  <c r="Y25" i="41"/>
  <c r="AD25" i="41"/>
  <c r="Y24" i="41"/>
  <c r="AD24" i="41"/>
  <c r="Y23" i="41"/>
  <c r="AD23" i="41"/>
  <c r="Y335" i="41"/>
  <c r="AD335" i="41"/>
  <c r="Y333" i="41"/>
  <c r="AD333" i="41"/>
  <c r="Y21" i="41"/>
  <c r="AD21" i="41"/>
  <c r="Y19" i="41"/>
  <c r="AD19" i="41"/>
  <c r="Y18" i="41"/>
  <c r="AD18" i="41"/>
  <c r="Y17" i="41"/>
  <c r="AD17" i="41"/>
  <c r="Y329" i="41"/>
  <c r="AD329" i="41"/>
  <c r="Y327" i="41"/>
  <c r="AD327" i="41"/>
  <c r="Y325" i="41"/>
  <c r="AD325" i="41"/>
  <c r="Y323" i="41"/>
  <c r="AD323" i="41"/>
  <c r="Y322" i="41"/>
  <c r="AD322" i="41"/>
  <c r="Y320" i="41"/>
  <c r="AD320" i="41"/>
  <c r="Y318" i="41"/>
  <c r="AD318" i="41"/>
  <c r="Y316" i="41"/>
  <c r="AD316" i="41"/>
  <c r="Y314" i="41"/>
  <c r="AD314" i="41"/>
  <c r="Y312" i="41"/>
  <c r="AD312" i="41"/>
  <c r="Y310" i="41"/>
  <c r="AD310" i="41"/>
  <c r="Y308" i="41"/>
  <c r="AD308" i="41"/>
  <c r="Y306" i="41"/>
  <c r="AD306" i="41"/>
  <c r="Y304" i="41"/>
  <c r="AD304" i="41"/>
  <c r="Y302" i="41"/>
  <c r="AD302" i="41"/>
  <c r="Y300" i="41"/>
  <c r="AD300" i="41"/>
  <c r="Y298" i="41"/>
  <c r="AD298" i="41"/>
  <c r="Y296" i="41"/>
  <c r="AD296" i="41"/>
  <c r="Y294" i="41"/>
  <c r="AD294" i="41"/>
  <c r="Y292" i="41"/>
  <c r="AD292" i="41"/>
  <c r="Y290" i="41"/>
  <c r="AD290" i="41"/>
  <c r="Y288" i="41"/>
  <c r="AD288" i="41"/>
  <c r="Y286" i="41"/>
  <c r="AD286" i="41"/>
  <c r="Y284" i="41"/>
  <c r="AD284" i="41"/>
  <c r="Y282" i="41"/>
  <c r="AD282" i="41"/>
  <c r="Y280" i="41"/>
  <c r="AD280" i="41"/>
  <c r="Y279" i="41"/>
  <c r="AD279" i="41"/>
  <c r="Y277" i="41"/>
  <c r="AD277" i="41"/>
  <c r="Y275" i="41"/>
  <c r="AD275" i="41"/>
  <c r="Y273" i="41"/>
  <c r="AD273" i="41"/>
  <c r="Y271" i="41"/>
  <c r="AD271" i="41"/>
  <c r="Y13" i="41"/>
  <c r="AD13" i="41"/>
  <c r="Y11" i="41"/>
  <c r="AD11" i="41"/>
  <c r="Y270" i="41"/>
  <c r="AD270" i="41"/>
  <c r="Y268" i="41"/>
  <c r="AD268" i="41"/>
  <c r="Y266" i="41"/>
  <c r="AD266" i="41"/>
  <c r="Y264" i="41"/>
  <c r="AD264" i="41"/>
  <c r="Y262" i="41"/>
  <c r="AD262" i="41"/>
  <c r="Y260" i="41"/>
  <c r="AD260" i="41"/>
  <c r="Y258" i="41"/>
  <c r="AD258" i="41"/>
  <c r="Y256" i="41"/>
  <c r="AD256" i="41"/>
  <c r="Y254" i="41"/>
  <c r="AD254" i="41"/>
  <c r="Y252" i="41"/>
  <c r="AD252" i="41"/>
  <c r="Y250" i="41"/>
  <c r="AD250" i="41"/>
  <c r="Y248" i="41"/>
  <c r="AD248" i="41"/>
  <c r="Y246" i="41"/>
  <c r="AD246" i="41"/>
  <c r="Y244" i="41"/>
  <c r="AD244" i="41"/>
  <c r="Y242" i="41"/>
  <c r="AD242" i="41"/>
  <c r="Y240" i="41"/>
  <c r="AD240" i="41"/>
  <c r="Y238" i="41"/>
  <c r="AD238" i="41"/>
  <c r="Y236" i="41"/>
  <c r="AD236" i="41"/>
  <c r="Y9" i="41"/>
  <c r="AD9" i="41"/>
  <c r="Y7" i="41"/>
  <c r="AD7" i="41"/>
  <c r="Y5" i="41"/>
  <c r="AD5" i="41"/>
  <c r="Y233" i="41"/>
  <c r="AD233" i="41"/>
  <c r="Y231" i="41"/>
  <c r="AD231" i="41"/>
  <c r="Y229" i="41"/>
  <c r="AD229" i="41"/>
  <c r="Y227" i="41"/>
  <c r="AD227" i="41"/>
  <c r="Y4" i="41"/>
  <c r="AD4" i="41"/>
  <c r="Y224" i="41"/>
  <c r="AD224" i="41"/>
  <c r="Y222" i="41"/>
  <c r="AD222" i="41"/>
  <c r="Y220" i="41"/>
  <c r="AD220" i="41"/>
  <c r="Y218" i="41"/>
  <c r="AD218" i="41"/>
  <c r="Y216" i="41"/>
  <c r="AD216" i="41"/>
  <c r="Y214" i="41"/>
  <c r="AD214" i="41"/>
  <c r="Y212" i="41"/>
  <c r="AD212" i="41"/>
  <c r="Y210" i="41"/>
  <c r="AD210" i="41"/>
  <c r="Y208" i="41"/>
  <c r="AD208" i="41"/>
  <c r="Y206" i="41"/>
  <c r="AD206" i="41"/>
  <c r="Y204" i="41"/>
  <c r="AD204" i="41"/>
  <c r="Y202" i="41"/>
  <c r="AD202" i="41"/>
  <c r="Y200" i="41"/>
  <c r="AD200" i="41"/>
  <c r="Y198" i="41"/>
  <c r="AD198" i="41"/>
  <c r="Y196" i="41"/>
  <c r="AD196" i="41"/>
  <c r="Y3" i="41"/>
  <c r="AD3" i="41"/>
  <c r="Y2" i="41"/>
  <c r="AD2" i="41"/>
  <c r="Y192" i="41"/>
  <c r="AD192" i="41"/>
  <c r="Y190" i="41"/>
  <c r="AD190" i="41"/>
  <c r="Y188" i="41"/>
  <c r="AD188" i="41"/>
  <c r="Y186" i="41"/>
  <c r="AD186" i="41"/>
  <c r="Y184" i="41"/>
  <c r="AD184" i="41"/>
  <c r="Y182" i="41"/>
  <c r="AD182" i="41"/>
  <c r="Y180" i="41"/>
  <c r="AD180" i="41"/>
  <c r="Y178" i="41"/>
  <c r="AD178" i="41"/>
  <c r="Y176" i="41"/>
  <c r="AD176" i="41"/>
  <c r="Y174" i="41"/>
  <c r="AD174" i="41"/>
  <c r="Y172" i="41"/>
  <c r="AD172" i="41"/>
  <c r="Y170" i="41"/>
  <c r="AD170" i="41"/>
  <c r="Y168" i="41"/>
  <c r="AD168" i="41"/>
  <c r="Y166" i="41"/>
  <c r="AD166" i="41"/>
  <c r="Y164" i="41"/>
  <c r="AD164" i="41"/>
  <c r="Y162" i="41"/>
  <c r="AD162" i="41"/>
  <c r="Y160" i="41"/>
  <c r="AD160" i="41"/>
  <c r="Y158" i="41"/>
  <c r="AD158" i="41"/>
  <c r="Y156" i="41"/>
  <c r="AD156" i="41"/>
  <c r="Y154" i="41"/>
  <c r="AD154" i="41"/>
  <c r="Y152" i="41"/>
  <c r="AD152" i="41"/>
  <c r="Y150" i="41"/>
  <c r="AD150" i="41"/>
  <c r="W60" i="63"/>
  <c r="V60" i="63"/>
  <c r="P60" i="78" s="1"/>
  <c r="V53" i="63"/>
  <c r="P53" i="78" s="1"/>
  <c r="W53" i="63"/>
  <c r="W24" i="63"/>
  <c r="V24" i="63"/>
  <c r="P24" i="78" s="1"/>
  <c r="V33" i="63"/>
  <c r="P33" i="78" s="1"/>
  <c r="W33" i="63"/>
  <c r="Q33" i="78" s="1"/>
  <c r="Y148" i="41"/>
  <c r="V58" i="63"/>
  <c r="P58" i="78" s="1"/>
  <c r="W58" i="63"/>
  <c r="V23" i="63"/>
  <c r="P23" i="78" s="1"/>
  <c r="W23" i="63"/>
  <c r="W32" i="63"/>
  <c r="V32" i="63"/>
  <c r="P32" i="78" s="1"/>
  <c r="W16" i="63"/>
  <c r="V16" i="63"/>
  <c r="P16" i="78" s="1"/>
  <c r="W44" i="63"/>
  <c r="V44" i="63"/>
  <c r="P44" i="78" s="1"/>
  <c r="V66" i="63"/>
  <c r="P66" i="78" s="1"/>
  <c r="W66" i="63"/>
  <c r="W57" i="63"/>
  <c r="V57" i="63"/>
  <c r="P57" i="78" s="1"/>
  <c r="V52" i="63"/>
  <c r="P52" i="78" s="1"/>
  <c r="W52" i="63"/>
  <c r="V49" i="63"/>
  <c r="P49" i="78" s="1"/>
  <c r="W49" i="63"/>
  <c r="V68" i="63"/>
  <c r="P68" i="78" s="1"/>
  <c r="W68" i="63"/>
  <c r="W63" i="63"/>
  <c r="V63" i="63"/>
  <c r="P63" i="78" s="1"/>
  <c r="V6" i="63"/>
  <c r="P6" i="78" s="1"/>
  <c r="W6" i="63"/>
  <c r="V47" i="63"/>
  <c r="P47" i="78" s="1"/>
  <c r="W47" i="63"/>
  <c r="V21" i="63"/>
  <c r="P21" i="78" s="1"/>
  <c r="W21" i="63"/>
  <c r="V31" i="63"/>
  <c r="P31" i="78" s="1"/>
  <c r="W31" i="63"/>
  <c r="W67" i="63"/>
  <c r="V67" i="63"/>
  <c r="P67" i="78" s="1"/>
  <c r="W39" i="63"/>
  <c r="V39" i="63"/>
  <c r="P39" i="78" s="1"/>
  <c r="V30" i="63"/>
  <c r="P30" i="78" s="1"/>
  <c r="W30" i="63"/>
  <c r="W65" i="63"/>
  <c r="V65" i="63"/>
  <c r="P65" i="78" s="1"/>
  <c r="V22" i="63"/>
  <c r="P22" i="78" s="1"/>
  <c r="W22" i="63"/>
  <c r="V55" i="63"/>
  <c r="P55" i="78" s="1"/>
  <c r="W55" i="63"/>
  <c r="V46" i="63"/>
  <c r="P46" i="78" s="1"/>
  <c r="W46" i="63"/>
  <c r="W61" i="63"/>
  <c r="V61" i="63"/>
  <c r="P61" i="78" s="1"/>
  <c r="V7" i="63"/>
  <c r="P7" i="78" s="1"/>
  <c r="W7" i="63"/>
  <c r="V38" i="63"/>
  <c r="P38" i="78" s="1"/>
  <c r="W38" i="63"/>
  <c r="V3" i="63"/>
  <c r="P3" i="78" s="1"/>
  <c r="W3" i="63"/>
  <c r="W36" i="63"/>
  <c r="V36" i="63"/>
  <c r="P36" i="78" s="1"/>
  <c r="W9" i="63"/>
  <c r="V9" i="63"/>
  <c r="P9" i="78" s="1"/>
  <c r="W64" i="63"/>
  <c r="V64" i="63"/>
  <c r="P64" i="78" s="1"/>
  <c r="V14" i="63"/>
  <c r="P14" i="78" s="1"/>
  <c r="W14" i="63"/>
  <c r="W13" i="63"/>
  <c r="V13" i="63"/>
  <c r="P13" i="78" s="1"/>
  <c r="W40" i="63"/>
  <c r="V40" i="63"/>
  <c r="P40" i="78" s="1"/>
  <c r="V54" i="63"/>
  <c r="P54" i="78" s="1"/>
  <c r="W54" i="63"/>
  <c r="V20" i="63"/>
  <c r="P20" i="78" s="1"/>
  <c r="W20" i="63"/>
  <c r="W59" i="63"/>
  <c r="V59" i="63"/>
  <c r="P59" i="78" s="1"/>
  <c r="W45" i="63"/>
  <c r="V45" i="63"/>
  <c r="P45" i="78" s="1"/>
  <c r="W26" i="63"/>
  <c r="V26" i="63"/>
  <c r="P26" i="78" s="1"/>
  <c r="V42" i="63"/>
  <c r="P42" i="78" s="1"/>
  <c r="W42" i="63"/>
  <c r="S58" i="63"/>
  <c r="R58" i="63"/>
  <c r="L58" i="78" s="1"/>
  <c r="Y58" i="78" s="1" a="1"/>
  <c r="Y58" i="78" s="1"/>
  <c r="T58" i="63"/>
  <c r="U58" i="63"/>
  <c r="T23" i="63"/>
  <c r="S23" i="63"/>
  <c r="U23" i="63"/>
  <c r="R23" i="63"/>
  <c r="L23" i="78" s="1"/>
  <c r="Y23" i="78" s="1" a="1"/>
  <c r="Y23" i="78" s="1"/>
  <c r="U32" i="63"/>
  <c r="S32" i="63"/>
  <c r="R32" i="63"/>
  <c r="L32" i="78" s="1"/>
  <c r="Y32" i="78" s="1" a="1"/>
  <c r="Y32" i="78" s="1"/>
  <c r="T32" i="63"/>
  <c r="S16" i="63"/>
  <c r="U16" i="63"/>
  <c r="R16" i="63"/>
  <c r="L16" i="78" s="1"/>
  <c r="Y16" i="78" s="1" a="1"/>
  <c r="Y16" i="78" s="1"/>
  <c r="T16" i="63"/>
  <c r="R44" i="63"/>
  <c r="L44" i="78" s="1"/>
  <c r="Y44" i="78" s="1" a="1"/>
  <c r="Y44" i="78" s="1"/>
  <c r="U44" i="63"/>
  <c r="S44" i="63"/>
  <c r="T44" i="63"/>
  <c r="U66" i="63"/>
  <c r="T66" i="63"/>
  <c r="S66" i="63"/>
  <c r="R66" i="63"/>
  <c r="L66" i="78" s="1"/>
  <c r="Y66" i="78" s="1" a="1"/>
  <c r="Y66" i="78" s="1"/>
  <c r="U57" i="63"/>
  <c r="S57" i="63"/>
  <c r="R57" i="63"/>
  <c r="L57" i="78" s="1"/>
  <c r="Y57" i="78" s="1" a="1"/>
  <c r="Y57" i="78" s="1"/>
  <c r="T57" i="63"/>
  <c r="R52" i="63"/>
  <c r="L52" i="78" s="1"/>
  <c r="Y52" i="78" s="1" a="1"/>
  <c r="Y52" i="78" s="1"/>
  <c r="S52" i="63"/>
  <c r="T52" i="63"/>
  <c r="U52" i="63"/>
  <c r="U49" i="63"/>
  <c r="S49" i="63"/>
  <c r="R49" i="63"/>
  <c r="L49" i="78" s="1"/>
  <c r="Y49" i="78" s="1" a="1"/>
  <c r="Y49" i="78" s="1"/>
  <c r="T49" i="63"/>
  <c r="R68" i="63"/>
  <c r="L68" i="78" s="1"/>
  <c r="Y68" i="78" s="1" a="1"/>
  <c r="Y68" i="78" s="1"/>
  <c r="U68" i="63"/>
  <c r="T68" i="63"/>
  <c r="S68" i="63"/>
  <c r="S63" i="63"/>
  <c r="T63" i="63"/>
  <c r="U63" i="63"/>
  <c r="R63" i="63"/>
  <c r="L63" i="78" s="1"/>
  <c r="Y63" i="78" s="1" a="1"/>
  <c r="Y63" i="78" s="1"/>
  <c r="U6" i="63"/>
  <c r="S6" i="63"/>
  <c r="R6" i="63"/>
  <c r="L6" i="78" s="1"/>
  <c r="Y6" i="78" s="1" a="1"/>
  <c r="Y6" i="78" s="1"/>
  <c r="T6" i="63"/>
  <c r="S47" i="63"/>
  <c r="R47" i="63"/>
  <c r="L47" i="78" s="1"/>
  <c r="Y47" i="78" s="1" a="1"/>
  <c r="Y47" i="78" s="1"/>
  <c r="U47" i="63"/>
  <c r="T47" i="63"/>
  <c r="R21" i="63"/>
  <c r="L21" i="78" s="1"/>
  <c r="Y21" i="78" s="1" a="1"/>
  <c r="Y21" i="78" s="1"/>
  <c r="U21" i="63"/>
  <c r="S21" i="63"/>
  <c r="T21" i="63"/>
  <c r="U31" i="63"/>
  <c r="R31" i="63"/>
  <c r="L31" i="78" s="1"/>
  <c r="Y31" i="78" s="1" a="1"/>
  <c r="Y31" i="78" s="1"/>
  <c r="S31" i="63"/>
  <c r="T31" i="63"/>
  <c r="R67" i="63"/>
  <c r="L67" i="78" s="1"/>
  <c r="Y67" i="78" s="1" a="1"/>
  <c r="Y67" i="78" s="1"/>
  <c r="T67" i="63"/>
  <c r="S67" i="63"/>
  <c r="U67" i="63"/>
  <c r="S39" i="63"/>
  <c r="U39" i="63"/>
  <c r="T39" i="63"/>
  <c r="R39" i="63"/>
  <c r="L39" i="78" s="1"/>
  <c r="Y39" i="78" s="1" a="1"/>
  <c r="Y39" i="78" s="1"/>
  <c r="R30" i="63"/>
  <c r="L30" i="78" s="1"/>
  <c r="Y30" i="78" s="1" a="1"/>
  <c r="Y30" i="78" s="1"/>
  <c r="T30" i="63"/>
  <c r="U30" i="63"/>
  <c r="S30" i="63"/>
  <c r="U65" i="63"/>
  <c r="R65" i="63"/>
  <c r="L65" i="78" s="1"/>
  <c r="Y65" i="78" s="1" a="1"/>
  <c r="Y65" i="78" s="1"/>
  <c r="S65" i="63"/>
  <c r="T65" i="63"/>
  <c r="T22" i="63"/>
  <c r="R22" i="63"/>
  <c r="L22" i="78" s="1"/>
  <c r="Y22" i="78" s="1" a="1"/>
  <c r="Y22" i="78" s="1"/>
  <c r="S22" i="63"/>
  <c r="U22" i="63"/>
  <c r="U55" i="63"/>
  <c r="S55" i="63"/>
  <c r="R55" i="63"/>
  <c r="L55" i="78" s="1"/>
  <c r="Y55" i="78" s="1" a="1"/>
  <c r="Y55" i="78" s="1"/>
  <c r="T55" i="63"/>
  <c r="T46" i="63"/>
  <c r="U46" i="63"/>
  <c r="S46" i="63"/>
  <c r="R46" i="63"/>
  <c r="L46" i="78" s="1"/>
  <c r="Y46" i="78" s="1" a="1"/>
  <c r="Y46" i="78" s="1"/>
  <c r="T61" i="63"/>
  <c r="U61" i="63"/>
  <c r="R61" i="63"/>
  <c r="L61" i="78" s="1"/>
  <c r="Y61" i="78" s="1" a="1"/>
  <c r="Y61" i="78" s="1"/>
  <c r="S61" i="63"/>
  <c r="T7" i="63"/>
  <c r="S7" i="63"/>
  <c r="U7" i="63"/>
  <c r="R7" i="63"/>
  <c r="L7" i="78" s="1"/>
  <c r="Y7" i="78" s="1" a="1"/>
  <c r="Y7" i="78" s="1"/>
  <c r="S38" i="63"/>
  <c r="T38" i="63"/>
  <c r="U38" i="63"/>
  <c r="R38" i="63"/>
  <c r="L38" i="78" s="1"/>
  <c r="Y38" i="78" s="1" a="1"/>
  <c r="Y38" i="78" s="1"/>
  <c r="U3" i="63"/>
  <c r="R3" i="63"/>
  <c r="L3" i="78" s="1"/>
  <c r="Y3" i="78" s="1" a="1"/>
  <c r="Y3" i="78" s="1"/>
  <c r="T3" i="63"/>
  <c r="S3" i="63"/>
  <c r="S36" i="63"/>
  <c r="U36" i="63"/>
  <c r="R36" i="63"/>
  <c r="L36" i="78" s="1"/>
  <c r="Y36" i="78" s="1" a="1"/>
  <c r="Y36" i="78" s="1"/>
  <c r="T36" i="63"/>
  <c r="T9" i="63"/>
  <c r="S9" i="63"/>
  <c r="R9" i="63"/>
  <c r="L9" i="78" s="1"/>
  <c r="Y9" i="78" s="1" a="1"/>
  <c r="Y9" i="78" s="1"/>
  <c r="U9" i="63"/>
  <c r="R64" i="63"/>
  <c r="L64" i="78" s="1"/>
  <c r="Y64" i="78" s="1" a="1"/>
  <c r="Y64" i="78" s="1"/>
  <c r="U64" i="63"/>
  <c r="T64" i="63"/>
  <c r="S64" i="63"/>
  <c r="T14" i="63"/>
  <c r="S14" i="63"/>
  <c r="R14" i="63"/>
  <c r="L14" i="78" s="1"/>
  <c r="Y14" i="78" s="1" a="1"/>
  <c r="Y14" i="78" s="1"/>
  <c r="U14" i="63"/>
  <c r="U13" i="63"/>
  <c r="S13" i="63"/>
  <c r="T13" i="63"/>
  <c r="R13" i="63"/>
  <c r="L13" i="78" s="1"/>
  <c r="Y13" i="78" s="1" a="1"/>
  <c r="Y13" i="78" s="1"/>
  <c r="T40" i="63"/>
  <c r="U40" i="63"/>
  <c r="R40" i="63"/>
  <c r="L40" i="78" s="1"/>
  <c r="Y40" i="78" s="1" a="1"/>
  <c r="Y40" i="78" s="1"/>
  <c r="S40" i="63"/>
  <c r="V15" i="63"/>
  <c r="P15" i="78" s="1"/>
  <c r="W15" i="63"/>
  <c r="W17" i="63"/>
  <c r="V17" i="63"/>
  <c r="P17" i="78" s="1"/>
  <c r="W69" i="63"/>
  <c r="V69" i="63"/>
  <c r="P69" i="78" s="1"/>
  <c r="W34" i="63"/>
  <c r="V34" i="63"/>
  <c r="P34" i="78" s="1"/>
  <c r="W28" i="63"/>
  <c r="V28" i="63"/>
  <c r="P28" i="78" s="1"/>
  <c r="W5" i="63"/>
  <c r="V5" i="63"/>
  <c r="P5" i="78" s="1"/>
  <c r="W37" i="63"/>
  <c r="V37" i="63"/>
  <c r="P37" i="78" s="1"/>
  <c r="W41" i="63"/>
  <c r="V41" i="63"/>
  <c r="P41" i="78" s="1"/>
  <c r="Q12" i="63"/>
  <c r="N12" i="63"/>
  <c r="M12" i="63"/>
  <c r="G12" i="78" s="1"/>
  <c r="T12" i="78" s="1" a="1"/>
  <c r="T12" i="78" s="1"/>
  <c r="P12" i="63"/>
  <c r="O12" i="63"/>
  <c r="I12" i="78" s="1"/>
  <c r="V12" i="78" s="1" a="1"/>
  <c r="V12" i="78" s="1"/>
  <c r="S12" i="63"/>
  <c r="U12" i="63"/>
  <c r="T12" i="63"/>
  <c r="R12" i="63"/>
  <c r="L12" i="78" s="1"/>
  <c r="Y12" i="78" s="1" a="1"/>
  <c r="Y12" i="78" s="1"/>
  <c r="O58" i="63"/>
  <c r="I58" i="78" s="1"/>
  <c r="V58" i="78" s="1" a="1"/>
  <c r="V58" i="78" s="1"/>
  <c r="P58" i="63"/>
  <c r="N58" i="63"/>
  <c r="Q58" i="63"/>
  <c r="M58" i="63"/>
  <c r="G58" i="78" s="1"/>
  <c r="T58" i="78" s="1" a="1"/>
  <c r="T58" i="78" s="1"/>
  <c r="O23" i="63"/>
  <c r="I23" i="78" s="1"/>
  <c r="V23" i="78" s="1" a="1"/>
  <c r="V23" i="78" s="1"/>
  <c r="N23" i="63"/>
  <c r="P23" i="63"/>
  <c r="M23" i="63"/>
  <c r="G23" i="78" s="1"/>
  <c r="T23" i="78" s="1" a="1"/>
  <c r="T23" i="78" s="1"/>
  <c r="Q23" i="63"/>
  <c r="N32" i="63"/>
  <c r="O32" i="63"/>
  <c r="I32" i="78" s="1"/>
  <c r="V32" i="78" s="1" a="1"/>
  <c r="V32" i="78" s="1"/>
  <c r="P32" i="63"/>
  <c r="Q32" i="63"/>
  <c r="M32" i="63"/>
  <c r="G32" i="78" s="1"/>
  <c r="T32" i="78" s="1" a="1"/>
  <c r="T32" i="78" s="1"/>
  <c r="N16" i="63"/>
  <c r="Q16" i="63"/>
  <c r="M16" i="63"/>
  <c r="G16" i="78" s="1"/>
  <c r="P16" i="63"/>
  <c r="O16" i="63"/>
  <c r="I16" i="78" s="1"/>
  <c r="P44" i="63"/>
  <c r="M44" i="63"/>
  <c r="G44" i="78" s="1"/>
  <c r="T44" i="78" s="1" a="1"/>
  <c r="T44" i="78" s="1"/>
  <c r="N44" i="63"/>
  <c r="Q44" i="63"/>
  <c r="O44" i="63"/>
  <c r="I44" i="78" s="1"/>
  <c r="V44" i="78" s="1" a="1"/>
  <c r="V44" i="78" s="1"/>
  <c r="P66" i="63"/>
  <c r="N66" i="63"/>
  <c r="Q66" i="63"/>
  <c r="O66" i="63"/>
  <c r="I66" i="78" s="1"/>
  <c r="V66" i="78" s="1" a="1"/>
  <c r="V66" i="78" s="1"/>
  <c r="M66" i="63"/>
  <c r="G66" i="78" s="1"/>
  <c r="T66" i="78" s="1" a="1"/>
  <c r="T66" i="78" s="1"/>
  <c r="N57" i="63"/>
  <c r="O57" i="63"/>
  <c r="I57" i="78" s="1"/>
  <c r="V57" i="78" s="1" a="1"/>
  <c r="V57" i="78" s="1"/>
  <c r="Q57" i="63"/>
  <c r="P57" i="63"/>
  <c r="M57" i="63"/>
  <c r="G57" i="78" s="1"/>
  <c r="T57" i="78" s="1" a="1"/>
  <c r="T57" i="78" s="1"/>
  <c r="M52" i="63"/>
  <c r="G52" i="78" s="1"/>
  <c r="T52" i="78" s="1" a="1"/>
  <c r="T52" i="78" s="1"/>
  <c r="P52" i="63"/>
  <c r="Q52" i="63"/>
  <c r="N52" i="63"/>
  <c r="O52" i="63"/>
  <c r="I52" i="78" s="1"/>
  <c r="N49" i="63"/>
  <c r="M49" i="63"/>
  <c r="G49" i="78" s="1"/>
  <c r="T49" i="78" s="1" a="1"/>
  <c r="T49" i="78" s="1"/>
  <c r="O49" i="63"/>
  <c r="I49" i="78" s="1"/>
  <c r="V49" i="78" s="1" a="1"/>
  <c r="V49" i="78" s="1"/>
  <c r="Q49" i="63"/>
  <c r="P49" i="63"/>
  <c r="M68" i="63"/>
  <c r="G68" i="78" s="1"/>
  <c r="Q68" i="63"/>
  <c r="N68" i="63"/>
  <c r="O68" i="63"/>
  <c r="I68" i="78" s="1"/>
  <c r="P68" i="63"/>
  <c r="O63" i="63"/>
  <c r="I63" i="78" s="1"/>
  <c r="V63" i="78" s="1" a="1"/>
  <c r="V63" i="78" s="1"/>
  <c r="N63" i="63"/>
  <c r="P63" i="63"/>
  <c r="Q63" i="63"/>
  <c r="M63" i="63"/>
  <c r="G63" i="78" s="1"/>
  <c r="M6" i="63"/>
  <c r="G6" i="78" s="1"/>
  <c r="O6" i="63"/>
  <c r="I6" i="78" s="1"/>
  <c r="P6" i="63"/>
  <c r="N6" i="63"/>
  <c r="Q6" i="63"/>
  <c r="O47" i="63"/>
  <c r="I47" i="78" s="1"/>
  <c r="V47" i="78" s="1" a="1"/>
  <c r="V47" i="78" s="1"/>
  <c r="N47" i="63"/>
  <c r="P47" i="63"/>
  <c r="Q47" i="63"/>
  <c r="M47" i="63"/>
  <c r="G47" i="78" s="1"/>
  <c r="T47" i="78" s="1" a="1"/>
  <c r="T47" i="78" s="1"/>
  <c r="Q21" i="63"/>
  <c r="P21" i="63"/>
  <c r="M21" i="63"/>
  <c r="G21" i="78" s="1"/>
  <c r="T21" i="78" s="1" a="1"/>
  <c r="T21" i="78" s="1"/>
  <c r="N21" i="63"/>
  <c r="O21" i="63"/>
  <c r="I21" i="78" s="1"/>
  <c r="M31" i="63"/>
  <c r="G31" i="78" s="1"/>
  <c r="T31" i="78" s="1" a="1"/>
  <c r="T31" i="78" s="1"/>
  <c r="P31" i="63"/>
  <c r="N31" i="63"/>
  <c r="O31" i="63"/>
  <c r="I31" i="78" s="1"/>
  <c r="V31" i="78" s="1" a="1"/>
  <c r="V31" i="78" s="1"/>
  <c r="Q31" i="63"/>
  <c r="P67" i="63"/>
  <c r="O67" i="63"/>
  <c r="I67" i="78" s="1"/>
  <c r="V67" i="78" s="1" a="1"/>
  <c r="V67" i="78" s="1"/>
  <c r="N67" i="63"/>
  <c r="M67" i="63"/>
  <c r="G67" i="78" s="1"/>
  <c r="Q67" i="63"/>
  <c r="Q39" i="63"/>
  <c r="P39" i="63"/>
  <c r="N39" i="63"/>
  <c r="O39" i="63"/>
  <c r="I39" i="78" s="1"/>
  <c r="V39" i="78" s="1" a="1"/>
  <c r="V39" i="78" s="1"/>
  <c r="M39" i="63"/>
  <c r="G39" i="78" s="1"/>
  <c r="T39" i="78" s="1" a="1"/>
  <c r="T39" i="78" s="1"/>
  <c r="O30" i="63"/>
  <c r="I30" i="78" s="1"/>
  <c r="P30" i="63"/>
  <c r="Q30" i="63"/>
  <c r="M30" i="63"/>
  <c r="G30" i="78" s="1"/>
  <c r="N30" i="63"/>
  <c r="N65" i="63"/>
  <c r="Q65" i="63"/>
  <c r="P65" i="63"/>
  <c r="M65" i="63"/>
  <c r="G65" i="78" s="1"/>
  <c r="T65" i="78" s="1" a="1"/>
  <c r="T65" i="78" s="1"/>
  <c r="O65" i="63"/>
  <c r="I65" i="78" s="1"/>
  <c r="V65" i="78" s="1" a="1"/>
  <c r="V65" i="78" s="1"/>
  <c r="O22" i="63"/>
  <c r="I22" i="78" s="1"/>
  <c r="N22" i="63"/>
  <c r="P22" i="63"/>
  <c r="M22" i="63"/>
  <c r="G22" i="78" s="1"/>
  <c r="Q22" i="63"/>
  <c r="P55" i="63"/>
  <c r="N55" i="63"/>
  <c r="Q55" i="63"/>
  <c r="O55" i="63"/>
  <c r="I55" i="78" s="1"/>
  <c r="V55" i="78" s="1" a="1"/>
  <c r="V55" i="78" s="1"/>
  <c r="M55" i="63"/>
  <c r="G55" i="78" s="1"/>
  <c r="T55" i="78" s="1" a="1"/>
  <c r="T55" i="78" s="1"/>
  <c r="O46" i="63"/>
  <c r="I46" i="78" s="1"/>
  <c r="V46" i="78" s="1" a="1"/>
  <c r="V46" i="78" s="1"/>
  <c r="P46" i="63"/>
  <c r="N46" i="63"/>
  <c r="Q46" i="63"/>
  <c r="M46" i="63"/>
  <c r="G46" i="78" s="1"/>
  <c r="T46" i="78" s="1" a="1"/>
  <c r="T46" i="78" s="1"/>
  <c r="Q61" i="63"/>
  <c r="P61" i="63"/>
  <c r="N61" i="63"/>
  <c r="O61" i="63"/>
  <c r="I61" i="78" s="1"/>
  <c r="V61" i="78" s="1" a="1"/>
  <c r="V61" i="78" s="1"/>
  <c r="M61" i="63"/>
  <c r="G61" i="78" s="1"/>
  <c r="T61" i="78" s="1" a="1"/>
  <c r="T61" i="78" s="1"/>
  <c r="M7" i="63"/>
  <c r="G7" i="78" s="1"/>
  <c r="T7" i="78" s="1" a="1"/>
  <c r="T7" i="78" s="1"/>
  <c r="N7" i="63"/>
  <c r="Q7" i="63"/>
  <c r="O7" i="63"/>
  <c r="I7" i="78" s="1"/>
  <c r="V7" i="78" s="1" a="1"/>
  <c r="V7" i="78" s="1"/>
  <c r="P7" i="63"/>
  <c r="O38" i="63"/>
  <c r="I38" i="78" s="1"/>
  <c r="P38" i="63"/>
  <c r="M38" i="63"/>
  <c r="G38" i="78" s="1"/>
  <c r="T38" i="78" s="1" a="1"/>
  <c r="T38" i="78" s="1"/>
  <c r="N38" i="63"/>
  <c r="Q38" i="63"/>
  <c r="N3" i="63"/>
  <c r="Q3" i="63"/>
  <c r="M3" i="63"/>
  <c r="G3" i="78" s="1"/>
  <c r="P3" i="63"/>
  <c r="O3" i="63"/>
  <c r="I3" i="78" s="1"/>
  <c r="O36" i="63"/>
  <c r="I36" i="78" s="1"/>
  <c r="V36" i="78" s="1" a="1"/>
  <c r="V36" i="78" s="1"/>
  <c r="M36" i="63"/>
  <c r="G36" i="78" s="1"/>
  <c r="T36" i="78" s="1" a="1"/>
  <c r="T36" i="78" s="1"/>
  <c r="P36" i="63"/>
  <c r="N36" i="63"/>
  <c r="Q36" i="63"/>
  <c r="P9" i="63"/>
  <c r="Q9" i="63"/>
  <c r="O9" i="63"/>
  <c r="I9" i="78" s="1"/>
  <c r="N9" i="63"/>
  <c r="M9" i="63"/>
  <c r="G9" i="78" s="1"/>
  <c r="N64" i="63"/>
  <c r="P64" i="63"/>
  <c r="O64" i="63"/>
  <c r="I64" i="78" s="1"/>
  <c r="V64" i="78" s="1" a="1"/>
  <c r="V64" i="78" s="1"/>
  <c r="Q64" i="63"/>
  <c r="M64" i="63"/>
  <c r="G64" i="78" s="1"/>
  <c r="T64" i="78" s="1" a="1"/>
  <c r="T64" i="78" s="1"/>
  <c r="N14" i="63"/>
  <c r="P14" i="63"/>
  <c r="O14" i="63"/>
  <c r="I14" i="78" s="1"/>
  <c r="M14" i="63"/>
  <c r="G14" i="78" s="1"/>
  <c r="T14" i="78" s="1" a="1"/>
  <c r="T14" i="78" s="1"/>
  <c r="Q14" i="63"/>
  <c r="Q13" i="63"/>
  <c r="P13" i="63"/>
  <c r="N13" i="63"/>
  <c r="O13" i="63"/>
  <c r="I13" i="78" s="1"/>
  <c r="M13" i="63"/>
  <c r="G13" i="78" s="1"/>
  <c r="T13" i="78" s="1" a="1"/>
  <c r="T13" i="78" s="1"/>
  <c r="M40" i="63"/>
  <c r="G40" i="78" s="1"/>
  <c r="O40" i="63"/>
  <c r="I40" i="78" s="1"/>
  <c r="V40" i="78" s="1" a="1"/>
  <c r="V40" i="78" s="1"/>
  <c r="P40" i="63"/>
  <c r="N40" i="63"/>
  <c r="Q40" i="63"/>
  <c r="W43" i="63"/>
  <c r="V43" i="63"/>
  <c r="P43" i="78" s="1"/>
  <c r="V56" i="63"/>
  <c r="P56" i="78" s="1"/>
  <c r="W56" i="63"/>
  <c r="V71" i="63"/>
  <c r="P71" i="78" s="1"/>
  <c r="W71" i="63"/>
  <c r="V27" i="63"/>
  <c r="P27" i="78" s="1"/>
  <c r="W27" i="63"/>
  <c r="V19" i="63"/>
  <c r="P19" i="78" s="1"/>
  <c r="W19" i="63"/>
  <c r="V12" i="63"/>
  <c r="P12" i="78" s="1"/>
  <c r="AC12" i="78" s="1" a="1"/>
  <c r="AC12" i="78" s="1"/>
  <c r="W12" i="63"/>
  <c r="Y146" i="41"/>
  <c r="AD146" i="41"/>
  <c r="Y144" i="41"/>
  <c r="AD144" i="41"/>
  <c r="Y142" i="41"/>
  <c r="AD142" i="41"/>
  <c r="Y140" i="41"/>
  <c r="AD140" i="41"/>
  <c r="Y138" i="41"/>
  <c r="AD138" i="41"/>
  <c r="Y136" i="41"/>
  <c r="AD136" i="41"/>
  <c r="Y134" i="41"/>
  <c r="AD134" i="41"/>
  <c r="Y132" i="41"/>
  <c r="AD132" i="41"/>
  <c r="Y130" i="41"/>
  <c r="AD130" i="41"/>
  <c r="Y128" i="41"/>
  <c r="AD128" i="41"/>
  <c r="Y126" i="41"/>
  <c r="AD126" i="41"/>
  <c r="Y124" i="41"/>
  <c r="AD124" i="41"/>
  <c r="Y122" i="41"/>
  <c r="AD122" i="41"/>
  <c r="Y120" i="41"/>
  <c r="AD120" i="41"/>
  <c r="Y118" i="41"/>
  <c r="AD118" i="41"/>
  <c r="Y116" i="41"/>
  <c r="AD116" i="41"/>
  <c r="Y399" i="41"/>
  <c r="AD399" i="41"/>
  <c r="Y115" i="41"/>
  <c r="AD115" i="41"/>
  <c r="Y396" i="41"/>
  <c r="AD396" i="41"/>
  <c r="Y395" i="41"/>
  <c r="AD395" i="41"/>
  <c r="Y393" i="41"/>
  <c r="AD393" i="41"/>
  <c r="Y391" i="41"/>
  <c r="AD391" i="41"/>
  <c r="Y112" i="41"/>
  <c r="AD112" i="41"/>
  <c r="Y110" i="41"/>
  <c r="AD110" i="41"/>
  <c r="Y108" i="41"/>
  <c r="AD108" i="41"/>
  <c r="Y106" i="41"/>
  <c r="AD106" i="41"/>
  <c r="Y104" i="41"/>
  <c r="AD104" i="41"/>
  <c r="Y389" i="41"/>
  <c r="AD389" i="41"/>
  <c r="Y387" i="41"/>
  <c r="AD387" i="41"/>
  <c r="Y385" i="41"/>
  <c r="AD385" i="41"/>
  <c r="Y383" i="41"/>
  <c r="AD383" i="41"/>
  <c r="Y102" i="41"/>
  <c r="AD102" i="41"/>
  <c r="Y101" i="41"/>
  <c r="AD101" i="41"/>
  <c r="Y99" i="41"/>
  <c r="AD99" i="41"/>
  <c r="Y97" i="41"/>
  <c r="AD97" i="41"/>
  <c r="Y380" i="41"/>
  <c r="AD380" i="41"/>
  <c r="Y96" i="41"/>
  <c r="AD96" i="41"/>
  <c r="Y94" i="41"/>
  <c r="AD94" i="41"/>
  <c r="Y92" i="41"/>
  <c r="AD92" i="41"/>
  <c r="Y90" i="41"/>
  <c r="AD90" i="41"/>
  <c r="Y88" i="41"/>
  <c r="AD88" i="41"/>
  <c r="Y87" i="41"/>
  <c r="AD87" i="41"/>
  <c r="Y85" i="41"/>
  <c r="AD85" i="41"/>
  <c r="Y83" i="41"/>
  <c r="AD83" i="41"/>
  <c r="Y377" i="41"/>
  <c r="AD377" i="41"/>
  <c r="Y80" i="41"/>
  <c r="AD80" i="41"/>
  <c r="Y79" i="41"/>
  <c r="AD79" i="41"/>
  <c r="Y77" i="41"/>
  <c r="AD77" i="41"/>
  <c r="Y375" i="41"/>
  <c r="AD375" i="41"/>
  <c r="Y373" i="41"/>
  <c r="AD373" i="41"/>
  <c r="Y75" i="41"/>
  <c r="AD75" i="41"/>
  <c r="Y370" i="41"/>
  <c r="AD370" i="41"/>
  <c r="Y368" i="41"/>
  <c r="AD368" i="41"/>
  <c r="Y366" i="41"/>
  <c r="AD366" i="41"/>
  <c r="Y364" i="41"/>
  <c r="AD364" i="41"/>
  <c r="Y74" i="41"/>
  <c r="AD74" i="41"/>
  <c r="Y73" i="41"/>
  <c r="AD73" i="41"/>
  <c r="Y71" i="41"/>
  <c r="AD71" i="41"/>
  <c r="Y69" i="41"/>
  <c r="AD69" i="41"/>
  <c r="Y67" i="41"/>
  <c r="AD67" i="41"/>
  <c r="Y360" i="41"/>
  <c r="AD360" i="41"/>
  <c r="Y358" i="41"/>
  <c r="AD358" i="41"/>
  <c r="Y65" i="41"/>
  <c r="AD65" i="41"/>
  <c r="Y357" i="41"/>
  <c r="AD357" i="41"/>
  <c r="Y356" i="41"/>
  <c r="AD356" i="41"/>
  <c r="Y61" i="41"/>
  <c r="AD61" i="41"/>
  <c r="Y59" i="41"/>
  <c r="AD59" i="41"/>
  <c r="Y58" i="41"/>
  <c r="AD58" i="41"/>
  <c r="Y56" i="41"/>
  <c r="AD56" i="41"/>
  <c r="Y54" i="41"/>
  <c r="AD54" i="41"/>
  <c r="Y52" i="41"/>
  <c r="AD52" i="41"/>
  <c r="Y50" i="41"/>
  <c r="AD50" i="41"/>
  <c r="Y48" i="41"/>
  <c r="AD48" i="41"/>
  <c r="Y46" i="41"/>
  <c r="AD46" i="41"/>
  <c r="Y44" i="41"/>
  <c r="AD44" i="41"/>
  <c r="Y42" i="41"/>
  <c r="AD42" i="41"/>
  <c r="Y41" i="41"/>
  <c r="AD41" i="41"/>
  <c r="Y353" i="41"/>
  <c r="AD353" i="41"/>
  <c r="Y38" i="41"/>
  <c r="AD38" i="41"/>
  <c r="Y352" i="41"/>
  <c r="AD352" i="41"/>
  <c r="Y35" i="41"/>
  <c r="AD35" i="41"/>
  <c r="Y350" i="41"/>
  <c r="AD350" i="41"/>
  <c r="Y348" i="41"/>
  <c r="AD348" i="41"/>
  <c r="Y33" i="41"/>
  <c r="AD33" i="41"/>
  <c r="Y31" i="41"/>
  <c r="AD31" i="41"/>
  <c r="Y29" i="41"/>
  <c r="AD29" i="41"/>
  <c r="Y346" i="41"/>
  <c r="AD346" i="41"/>
  <c r="Y28" i="41"/>
  <c r="AD28" i="41"/>
  <c r="Y343" i="41"/>
  <c r="AD343" i="41"/>
  <c r="Y342" i="41"/>
  <c r="AD342" i="41"/>
  <c r="Y340" i="41"/>
  <c r="AD340" i="41"/>
  <c r="Y339" i="41"/>
  <c r="AD339" i="41"/>
  <c r="Y338" i="41"/>
  <c r="AD338" i="41"/>
  <c r="Y337" i="41"/>
  <c r="AD337" i="41"/>
  <c r="Y336" i="41"/>
  <c r="AD336" i="41"/>
  <c r="Y334" i="41"/>
  <c r="AD334" i="41"/>
  <c r="Y22" i="41"/>
  <c r="AD22" i="41"/>
  <c r="Y20" i="41"/>
  <c r="AD20" i="41"/>
  <c r="Y332" i="41"/>
  <c r="AD332" i="41"/>
  <c r="Y331" i="41"/>
  <c r="AD331" i="41"/>
  <c r="Y330" i="41"/>
  <c r="AD330" i="41"/>
  <c r="Y328" i="41"/>
  <c r="AD328" i="41"/>
  <c r="Y326" i="41"/>
  <c r="AD326" i="41"/>
  <c r="Y324" i="41"/>
  <c r="AD324" i="41"/>
  <c r="Y16" i="41"/>
  <c r="AD16" i="41"/>
  <c r="Y321" i="41"/>
  <c r="AD321" i="41"/>
  <c r="Y319" i="41"/>
  <c r="AD319" i="41"/>
  <c r="Y317" i="41"/>
  <c r="AD317" i="41"/>
  <c r="Y315" i="41"/>
  <c r="AD315" i="41"/>
  <c r="Y313" i="41"/>
  <c r="AD313" i="41"/>
  <c r="Y311" i="41"/>
  <c r="AD311" i="41"/>
  <c r="Y309" i="41"/>
  <c r="AD309" i="41"/>
  <c r="Y307" i="41"/>
  <c r="AD307" i="41"/>
  <c r="Y305" i="41"/>
  <c r="AD305" i="41"/>
  <c r="Y303" i="41"/>
  <c r="AD303" i="41"/>
  <c r="Y301" i="41"/>
  <c r="AD301" i="41"/>
  <c r="Y299" i="41"/>
  <c r="AD299" i="41"/>
  <c r="Y297" i="41"/>
  <c r="AD297" i="41"/>
  <c r="Y295" i="41"/>
  <c r="AD295" i="41"/>
  <c r="Y293" i="41"/>
  <c r="AD293" i="41"/>
  <c r="Y291" i="41"/>
  <c r="AD291" i="41"/>
  <c r="Y289" i="41"/>
  <c r="AD289" i="41"/>
  <c r="Y287" i="41"/>
  <c r="AD287" i="41"/>
  <c r="Y285" i="41"/>
  <c r="AD285" i="41"/>
  <c r="Y283" i="41"/>
  <c r="AD283" i="41"/>
  <c r="Y281" i="41"/>
  <c r="AD281" i="41"/>
  <c r="Y15" i="41"/>
  <c r="AD15" i="41"/>
  <c r="Y278" i="41"/>
  <c r="AD278" i="41"/>
  <c r="Y276" i="41"/>
  <c r="AD276" i="41"/>
  <c r="Y274" i="41"/>
  <c r="AD274" i="41"/>
  <c r="Y272" i="41"/>
  <c r="AD272" i="41"/>
  <c r="Y14" i="41"/>
  <c r="AD14" i="41"/>
  <c r="Y12" i="41"/>
  <c r="AD12" i="41"/>
  <c r="Y10" i="41"/>
  <c r="AD10" i="41"/>
  <c r="Y269" i="41"/>
  <c r="AD269" i="41"/>
  <c r="Y267" i="41"/>
  <c r="AD267" i="41"/>
  <c r="Y265" i="41"/>
  <c r="AD265" i="41"/>
  <c r="Y263" i="41"/>
  <c r="AD263" i="41"/>
  <c r="Y261" i="41"/>
  <c r="AD261" i="41"/>
  <c r="Y259" i="41"/>
  <c r="AD259" i="41"/>
  <c r="Y257" i="41"/>
  <c r="AD257" i="41"/>
  <c r="Y255" i="41"/>
  <c r="AD255" i="41"/>
  <c r="Y253" i="41"/>
  <c r="AD253" i="41"/>
  <c r="Y251" i="41"/>
  <c r="AD251" i="41"/>
  <c r="Y249" i="41"/>
  <c r="AD249" i="41"/>
  <c r="Y247" i="41"/>
  <c r="AD247" i="41"/>
  <c r="Y245" i="41"/>
  <c r="AD245" i="41"/>
  <c r="Y243" i="41"/>
  <c r="AD243" i="41"/>
  <c r="Y241" i="41"/>
  <c r="AD241" i="41"/>
  <c r="Y239" i="41"/>
  <c r="AD239" i="41"/>
  <c r="Y237" i="41"/>
  <c r="AD237" i="41"/>
  <c r="Y235" i="41"/>
  <c r="AD235" i="41"/>
  <c r="Y8" i="41"/>
  <c r="AD8" i="41"/>
  <c r="Y6" i="41"/>
  <c r="AD6" i="41"/>
  <c r="Y234" i="41"/>
  <c r="AD234" i="41"/>
  <c r="Y232" i="41"/>
  <c r="AD232" i="41"/>
  <c r="Y230" i="41"/>
  <c r="AD230" i="41"/>
  <c r="Y228" i="41"/>
  <c r="AD228" i="41"/>
  <c r="Y226" i="41"/>
  <c r="AD226" i="41"/>
  <c r="Y225" i="41"/>
  <c r="AD225" i="41"/>
  <c r="Y223" i="41"/>
  <c r="AD223" i="41"/>
  <c r="Y221" i="41"/>
  <c r="AD221" i="41"/>
  <c r="Y219" i="41"/>
  <c r="AD219" i="41"/>
  <c r="Y217" i="41"/>
  <c r="AD217" i="41"/>
  <c r="Y215" i="41"/>
  <c r="AD215" i="41"/>
  <c r="Y213" i="41"/>
  <c r="AD213" i="41"/>
  <c r="Y211" i="41"/>
  <c r="AD211" i="41"/>
  <c r="Y209" i="41"/>
  <c r="AD209" i="41"/>
  <c r="Y207" i="41"/>
  <c r="AD207" i="41"/>
  <c r="Y205" i="41"/>
  <c r="AD205" i="41"/>
  <c r="Y203" i="41"/>
  <c r="AD203" i="41"/>
  <c r="Y201" i="41"/>
  <c r="AD201" i="41"/>
  <c r="Y199" i="41"/>
  <c r="AD199" i="41"/>
  <c r="Y197" i="41"/>
  <c r="AD197" i="41"/>
  <c r="Y195" i="41"/>
  <c r="AD195" i="41"/>
  <c r="Y194" i="41"/>
  <c r="AD194" i="41"/>
  <c r="Y193" i="41"/>
  <c r="AD193" i="41"/>
  <c r="Y191" i="41"/>
  <c r="AD191" i="41"/>
  <c r="Y189" i="41"/>
  <c r="AD189" i="41"/>
  <c r="Y187" i="41"/>
  <c r="AD187" i="41"/>
  <c r="Y185" i="41"/>
  <c r="AD185" i="41"/>
  <c r="Y183" i="41"/>
  <c r="AD183" i="41"/>
  <c r="Y181" i="41"/>
  <c r="AD181" i="41"/>
  <c r="Y179" i="41"/>
  <c r="AD179" i="41"/>
  <c r="Y177" i="41"/>
  <c r="AD177" i="41"/>
  <c r="Y175" i="41"/>
  <c r="AD175" i="41"/>
  <c r="Y173" i="41"/>
  <c r="AD173" i="41"/>
  <c r="Y171" i="41"/>
  <c r="AD171" i="41"/>
  <c r="Y169" i="41"/>
  <c r="AD169" i="41"/>
  <c r="Y167" i="41"/>
  <c r="AD167" i="41"/>
  <c r="Y165" i="41"/>
  <c r="AD165" i="41"/>
  <c r="Y163" i="41"/>
  <c r="AD163" i="41"/>
  <c r="Y161" i="41"/>
  <c r="AD161" i="41"/>
  <c r="Y159" i="41"/>
  <c r="AD159" i="41"/>
  <c r="Y157" i="41"/>
  <c r="AD157" i="41"/>
  <c r="Y155" i="41"/>
  <c r="AD155" i="41"/>
  <c r="Y153" i="41"/>
  <c r="AD153" i="41"/>
  <c r="Y151" i="41"/>
  <c r="AD151" i="41"/>
  <c r="Y149" i="41"/>
  <c r="AD149" i="41"/>
  <c r="W51" i="63"/>
  <c r="V51" i="63"/>
  <c r="P51" i="78" s="1"/>
  <c r="W48" i="63"/>
  <c r="V48" i="63"/>
  <c r="P48" i="78" s="1"/>
  <c r="W50" i="63"/>
  <c r="V50" i="63"/>
  <c r="P50" i="78" s="1"/>
  <c r="V11" i="63"/>
  <c r="P11" i="78" s="1"/>
  <c r="W11" i="63"/>
  <c r="W18" i="63"/>
  <c r="V18" i="63"/>
  <c r="P18" i="78" s="1"/>
  <c r="W8" i="63"/>
  <c r="V8" i="63"/>
  <c r="P8" i="78" s="1"/>
  <c r="W35" i="63"/>
  <c r="V35" i="63"/>
  <c r="P35" i="78" s="1"/>
  <c r="U60" i="63"/>
  <c r="S60" i="63"/>
  <c r="T60" i="63"/>
  <c r="R60" i="63"/>
  <c r="L60" i="78" s="1"/>
  <c r="Y60" i="78" s="1" a="1"/>
  <c r="Y60" i="78" s="1"/>
  <c r="R15" i="63"/>
  <c r="L15" i="78" s="1"/>
  <c r="Y15" i="78" s="1" a="1"/>
  <c r="Y15" i="78" s="1"/>
  <c r="T15" i="63"/>
  <c r="S15" i="63"/>
  <c r="U15" i="63"/>
  <c r="S43" i="63"/>
  <c r="U43" i="63"/>
  <c r="R43" i="63"/>
  <c r="L43" i="78" s="1"/>
  <c r="Y43" i="78" s="1" a="1"/>
  <c r="Y43" i="78" s="1"/>
  <c r="T43" i="63"/>
  <c r="T10" i="63"/>
  <c r="R10" i="63"/>
  <c r="L10" i="78" s="1"/>
  <c r="Y10" i="78" s="1" a="1"/>
  <c r="Y10" i="78" s="1"/>
  <c r="U10" i="63"/>
  <c r="S10" i="63"/>
  <c r="R54" i="63"/>
  <c r="L54" i="78" s="1"/>
  <c r="Y54" i="78" s="1" a="1"/>
  <c r="Y54" i="78" s="1"/>
  <c r="T54" i="63"/>
  <c r="U54" i="63"/>
  <c r="S54" i="63"/>
  <c r="R53" i="63"/>
  <c r="L53" i="78" s="1"/>
  <c r="Y53" i="78" s="1" a="1"/>
  <c r="Y53" i="78" s="1"/>
  <c r="T53" i="63"/>
  <c r="S53" i="63"/>
  <c r="U53" i="63"/>
  <c r="R51" i="63"/>
  <c r="L51" i="78" s="1"/>
  <c r="Y51" i="78" s="1" a="1"/>
  <c r="Y51" i="78" s="1"/>
  <c r="U51" i="63"/>
  <c r="S51" i="63"/>
  <c r="T51" i="63"/>
  <c r="R48" i="63"/>
  <c r="L48" i="78" s="1"/>
  <c r="Y48" i="78" s="1" a="1"/>
  <c r="Y48" i="78" s="1"/>
  <c r="U48" i="63"/>
  <c r="S48" i="63"/>
  <c r="T48" i="63"/>
  <c r="S24" i="63"/>
  <c r="T24" i="63"/>
  <c r="R24" i="63"/>
  <c r="L24" i="78" s="1"/>
  <c r="Y24" i="78" s="1" a="1"/>
  <c r="Y24" i="78" s="1"/>
  <c r="U24" i="63"/>
  <c r="R50" i="63"/>
  <c r="L50" i="78" s="1"/>
  <c r="Y50" i="78" s="1" a="1"/>
  <c r="Y50" i="78" s="1"/>
  <c r="S50" i="63"/>
  <c r="T50" i="63"/>
  <c r="U50" i="63"/>
  <c r="U17" i="63"/>
  <c r="S17" i="63"/>
  <c r="R17" i="63"/>
  <c r="L17" i="78" s="1"/>
  <c r="Y17" i="78" s="1" a="1"/>
  <c r="Y17" i="78" s="1"/>
  <c r="T17" i="63"/>
  <c r="R56" i="63"/>
  <c r="L56" i="78" s="1"/>
  <c r="Y56" i="78" s="1" a="1"/>
  <c r="Y56" i="78" s="1"/>
  <c r="T56" i="63"/>
  <c r="S56" i="63"/>
  <c r="U56" i="63"/>
  <c r="R20" i="63"/>
  <c r="L20" i="78" s="1"/>
  <c r="Y20" i="78" s="1" a="1"/>
  <c r="Y20" i="78" s="1"/>
  <c r="U20" i="63"/>
  <c r="S20" i="63"/>
  <c r="T20" i="63"/>
  <c r="R11" i="63"/>
  <c r="L11" i="78" s="1"/>
  <c r="Y11" i="78" s="1" a="1"/>
  <c r="Y11" i="78" s="1"/>
  <c r="T11" i="63"/>
  <c r="S11" i="63"/>
  <c r="U11" i="63"/>
  <c r="S69" i="63"/>
  <c r="U69" i="63"/>
  <c r="T69" i="63"/>
  <c r="R69" i="63"/>
  <c r="L69" i="78" s="1"/>
  <c r="Y69" i="78" s="1" a="1"/>
  <c r="Y69" i="78" s="1"/>
  <c r="R34" i="63"/>
  <c r="L34" i="78" s="1"/>
  <c r="Y34" i="78" s="1" a="1"/>
  <c r="Y34" i="78" s="1"/>
  <c r="T34" i="63"/>
  <c r="U34" i="63"/>
  <c r="S34" i="63"/>
  <c r="S33" i="63"/>
  <c r="M33" i="78" s="1"/>
  <c r="U33" i="63"/>
  <c r="O33" i="78" s="1"/>
  <c r="T33" i="63"/>
  <c r="N33" i="78" s="1"/>
  <c r="R33" i="63"/>
  <c r="L33" i="78" s="1"/>
  <c r="Y33" i="78" s="1" a="1"/>
  <c r="Y33" i="78" s="1"/>
  <c r="S2" i="63"/>
  <c r="R2" i="63"/>
  <c r="L2" i="78" s="1"/>
  <c r="Y2" i="78" s="1" a="1"/>
  <c r="Y2" i="78" s="1"/>
  <c r="U2" i="63"/>
  <c r="T2" i="63"/>
  <c r="S28" i="63"/>
  <c r="T28" i="63"/>
  <c r="U28" i="63"/>
  <c r="R28" i="63"/>
  <c r="L28" i="78" s="1"/>
  <c r="Y28" i="78" s="1" a="1"/>
  <c r="Y28" i="78" s="1"/>
  <c r="S71" i="63"/>
  <c r="R71" i="63"/>
  <c r="L71" i="78" s="1"/>
  <c r="Y71" i="78" s="1" a="1"/>
  <c r="Y71" i="78" s="1"/>
  <c r="T71" i="63"/>
  <c r="U71" i="63"/>
  <c r="S29" i="63"/>
  <c r="T29" i="63"/>
  <c r="R29" i="63"/>
  <c r="L29" i="78" s="1"/>
  <c r="Y29" i="78" s="1" a="1"/>
  <c r="Y29" i="78" s="1"/>
  <c r="U29" i="63"/>
  <c r="R27" i="63"/>
  <c r="L27" i="78" s="1"/>
  <c r="Y27" i="78" s="1" a="1"/>
  <c r="Y27" i="78" s="1"/>
  <c r="U27" i="63"/>
  <c r="T27" i="63"/>
  <c r="S27" i="63"/>
  <c r="T59" i="63"/>
  <c r="U59" i="63"/>
  <c r="S59" i="63"/>
  <c r="R59" i="63"/>
  <c r="L59" i="78" s="1"/>
  <c r="Y59" i="78" s="1" a="1"/>
  <c r="Y59" i="78" s="1"/>
  <c r="U18" i="63"/>
  <c r="R18" i="63"/>
  <c r="L18" i="78" s="1"/>
  <c r="Y18" i="78" s="1" a="1"/>
  <c r="Y18" i="78" s="1"/>
  <c r="T18" i="63"/>
  <c r="S18" i="63"/>
  <c r="S45" i="63"/>
  <c r="R45" i="63"/>
  <c r="L45" i="78" s="1"/>
  <c r="Y45" i="78" s="1" a="1"/>
  <c r="Y45" i="78" s="1"/>
  <c r="T45" i="63"/>
  <c r="U45" i="63"/>
  <c r="R4" i="63"/>
  <c r="L4" i="78" s="1"/>
  <c r="Y4" i="78" s="1" a="1"/>
  <c r="Y4" i="78" s="1"/>
  <c r="T4" i="63"/>
  <c r="S4" i="63"/>
  <c r="U4" i="63"/>
  <c r="T5" i="63"/>
  <c r="S5" i="63"/>
  <c r="R5" i="63"/>
  <c r="L5" i="78" s="1"/>
  <c r="Y5" i="78" s="1" a="1"/>
  <c r="Y5" i="78" s="1"/>
  <c r="U5" i="63"/>
  <c r="R62" i="63"/>
  <c r="L62" i="78" s="1"/>
  <c r="Y62" i="78" s="1" a="1"/>
  <c r="Y62" i="78" s="1"/>
  <c r="T62" i="63"/>
  <c r="U62" i="63"/>
  <c r="S62" i="63"/>
  <c r="T8" i="63"/>
  <c r="U8" i="63"/>
  <c r="R8" i="63"/>
  <c r="L8" i="78" s="1"/>
  <c r="Y8" i="78" s="1" a="1"/>
  <c r="Y8" i="78" s="1"/>
  <c r="S8" i="63"/>
  <c r="U70" i="63"/>
  <c r="S70" i="63"/>
  <c r="R70" i="63"/>
  <c r="L70" i="78" s="1"/>
  <c r="Y70" i="78" s="1" a="1"/>
  <c r="Y70" i="78" s="1"/>
  <c r="T70" i="63"/>
  <c r="U37" i="63"/>
  <c r="R37" i="63"/>
  <c r="L37" i="78" s="1"/>
  <c r="Y37" i="78" s="1" a="1"/>
  <c r="Y37" i="78" s="1"/>
  <c r="T37" i="63"/>
  <c r="S37" i="63"/>
  <c r="R35" i="63"/>
  <c r="L35" i="78" s="1"/>
  <c r="Y35" i="78" s="1" a="1"/>
  <c r="Y35" i="78" s="1"/>
  <c r="U35" i="63"/>
  <c r="S35" i="63"/>
  <c r="T35" i="63"/>
  <c r="T26" i="63"/>
  <c r="R26" i="63"/>
  <c r="L26" i="78" s="1"/>
  <c r="Y26" i="78" s="1" a="1"/>
  <c r="Y26" i="78" s="1"/>
  <c r="U26" i="63"/>
  <c r="S26" i="63"/>
  <c r="S19" i="63"/>
  <c r="R19" i="63"/>
  <c r="L19" i="78" s="1"/>
  <c r="Y19" i="78" s="1" a="1"/>
  <c r="Y19" i="78" s="1"/>
  <c r="U19" i="63"/>
  <c r="T19" i="63"/>
  <c r="R25" i="63"/>
  <c r="L25" i="78" s="1"/>
  <c r="Y25" i="78" s="1" a="1"/>
  <c r="Y25" i="78" s="1"/>
  <c r="S25" i="63"/>
  <c r="U25" i="63"/>
  <c r="T25" i="63"/>
  <c r="R42" i="63"/>
  <c r="L42" i="78" s="1"/>
  <c r="Y42" i="78" s="1" a="1"/>
  <c r="Y42" i="78" s="1"/>
  <c r="S42" i="63"/>
  <c r="U42" i="63"/>
  <c r="T42" i="63"/>
  <c r="R41" i="63"/>
  <c r="L41" i="78" s="1"/>
  <c r="Y41" i="78" s="1" a="1"/>
  <c r="Y41" i="78" s="1"/>
  <c r="S41" i="63"/>
  <c r="T41" i="63"/>
  <c r="U41" i="63"/>
  <c r="V10" i="63"/>
  <c r="P10" i="78" s="1"/>
  <c r="W10" i="63"/>
  <c r="W2" i="63"/>
  <c r="V2" i="63"/>
  <c r="P2" i="78" s="1"/>
  <c r="V29" i="63"/>
  <c r="P29" i="78" s="1"/>
  <c r="W29" i="63"/>
  <c r="V62" i="63"/>
  <c r="P62" i="78" s="1"/>
  <c r="W62" i="63"/>
  <c r="V25" i="63"/>
  <c r="P25" i="78" s="1"/>
  <c r="AC25" i="78" s="1" a="1"/>
  <c r="AC25" i="78" s="1"/>
  <c r="W25" i="63"/>
  <c r="N60" i="63"/>
  <c r="M60" i="63"/>
  <c r="G60" i="78" s="1"/>
  <c r="P60" i="63"/>
  <c r="O60" i="63"/>
  <c r="I60" i="78" s="1"/>
  <c r="Q60" i="63"/>
  <c r="N15" i="63"/>
  <c r="O15" i="63"/>
  <c r="I15" i="78" s="1"/>
  <c r="V15" i="78" s="1" a="1"/>
  <c r="V15" i="78" s="1"/>
  <c r="P15" i="63"/>
  <c r="Q15" i="63"/>
  <c r="M15" i="63"/>
  <c r="G15" i="78" s="1"/>
  <c r="O43" i="63"/>
  <c r="I43" i="78" s="1"/>
  <c r="P43" i="63"/>
  <c r="M43" i="63"/>
  <c r="G43" i="78" s="1"/>
  <c r="T43" i="78" s="1" a="1"/>
  <c r="T43" i="78" s="1"/>
  <c r="N43" i="63"/>
  <c r="Q43" i="63"/>
  <c r="M10" i="63"/>
  <c r="G10" i="78" s="1"/>
  <c r="T10" i="78" s="1" a="1"/>
  <c r="T10" i="78" s="1"/>
  <c r="Q10" i="63"/>
  <c r="P10" i="63"/>
  <c r="O10" i="63"/>
  <c r="I10" i="78" s="1"/>
  <c r="N10" i="63"/>
  <c r="P54" i="63"/>
  <c r="N54" i="63"/>
  <c r="M54" i="63"/>
  <c r="G54" i="78" s="1"/>
  <c r="T54" i="78" s="1" a="1"/>
  <c r="T54" i="78" s="1"/>
  <c r="O54" i="63"/>
  <c r="I54" i="78" s="1"/>
  <c r="V54" i="78" s="1" a="1"/>
  <c r="V54" i="78" s="1"/>
  <c r="Q54" i="63"/>
  <c r="Q53" i="63"/>
  <c r="O53" i="63"/>
  <c r="I53" i="78" s="1"/>
  <c r="P53" i="63"/>
  <c r="N53" i="63"/>
  <c r="M53" i="63"/>
  <c r="G53" i="78" s="1"/>
  <c r="N51" i="63"/>
  <c r="M51" i="63"/>
  <c r="G51" i="78" s="1"/>
  <c r="T51" i="78" s="1" a="1"/>
  <c r="T51" i="78" s="1"/>
  <c r="P51" i="63"/>
  <c r="O51" i="63"/>
  <c r="I51" i="78" s="1"/>
  <c r="V51" i="78" s="1" a="1"/>
  <c r="V51" i="78" s="1"/>
  <c r="Q51" i="63"/>
  <c r="M48" i="63"/>
  <c r="G48" i="78" s="1"/>
  <c r="O48" i="63"/>
  <c r="I48" i="78" s="1"/>
  <c r="N48" i="63"/>
  <c r="Q48" i="63"/>
  <c r="P48" i="63"/>
  <c r="N24" i="63"/>
  <c r="P24" i="63"/>
  <c r="O24" i="63"/>
  <c r="I24" i="78" s="1"/>
  <c r="Q24" i="63"/>
  <c r="M24" i="63"/>
  <c r="G24" i="78" s="1"/>
  <c r="T24" i="78" s="1" a="1"/>
  <c r="T24" i="78" s="1"/>
  <c r="N50" i="63"/>
  <c r="O50" i="63"/>
  <c r="I50" i="78" s="1"/>
  <c r="V50" i="78" s="1" a="1"/>
  <c r="V50" i="78" s="1"/>
  <c r="M50" i="63"/>
  <c r="G50" i="78" s="1"/>
  <c r="P50" i="63"/>
  <c r="Q50" i="63"/>
  <c r="M17" i="63"/>
  <c r="G17" i="78" s="1"/>
  <c r="Q17" i="63"/>
  <c r="P17" i="63"/>
  <c r="N17" i="63"/>
  <c r="O17" i="63"/>
  <c r="I17" i="78" s="1"/>
  <c r="V17" i="78" s="1" a="1"/>
  <c r="V17" i="78" s="1"/>
  <c r="O56" i="63"/>
  <c r="I56" i="78" s="1"/>
  <c r="M56" i="63"/>
  <c r="G56" i="78" s="1"/>
  <c r="Q56" i="63"/>
  <c r="P56" i="63"/>
  <c r="N56" i="63"/>
  <c r="O20" i="63"/>
  <c r="I20" i="78" s="1"/>
  <c r="V20" i="78" s="1" a="1"/>
  <c r="V20" i="78" s="1"/>
  <c r="N20" i="63"/>
  <c r="Q20" i="63"/>
  <c r="P20" i="63"/>
  <c r="M20" i="63"/>
  <c r="G20" i="78" s="1"/>
  <c r="T20" i="78" s="1" a="1"/>
  <c r="T20" i="78" s="1"/>
  <c r="O11" i="63"/>
  <c r="I11" i="78" s="1"/>
  <c r="P11" i="63"/>
  <c r="Q11" i="63"/>
  <c r="N11" i="63"/>
  <c r="M11" i="63"/>
  <c r="G11" i="78" s="1"/>
  <c r="Q69" i="63"/>
  <c r="O69" i="63"/>
  <c r="I69" i="78" s="1"/>
  <c r="P69" i="63"/>
  <c r="N69" i="63"/>
  <c r="M69" i="63"/>
  <c r="G69" i="78" s="1"/>
  <c r="Q34" i="63"/>
  <c r="N34" i="63"/>
  <c r="O34" i="63"/>
  <c r="I34" i="78" s="1"/>
  <c r="P34" i="63"/>
  <c r="M34" i="63"/>
  <c r="G34" i="78" s="1"/>
  <c r="N33" i="63"/>
  <c r="H33" i="78" s="1"/>
  <c r="P33" i="63"/>
  <c r="J33" i="78" s="1"/>
  <c r="O33" i="63"/>
  <c r="I33" i="78" s="1"/>
  <c r="Q33" i="63"/>
  <c r="K33" i="78" s="1"/>
  <c r="M33" i="63"/>
  <c r="G33" i="78" s="1"/>
  <c r="Q2" i="63"/>
  <c r="O2" i="63"/>
  <c r="I2" i="78" s="1"/>
  <c r="M2" i="63"/>
  <c r="G2" i="78" s="1"/>
  <c r="T2" i="78" s="1" a="1"/>
  <c r="T2" i="78" s="1"/>
  <c r="P2" i="63"/>
  <c r="N2" i="63"/>
  <c r="N28" i="63"/>
  <c r="Q28" i="63"/>
  <c r="P28" i="63"/>
  <c r="O28" i="63"/>
  <c r="I28" i="78" s="1"/>
  <c r="V28" i="78" s="1" a="1"/>
  <c r="V28" i="78" s="1"/>
  <c r="M28" i="63"/>
  <c r="G28" i="78" s="1"/>
  <c r="T28" i="78" s="1" a="1"/>
  <c r="T28" i="78" s="1"/>
  <c r="Q71" i="63"/>
  <c r="N71" i="63"/>
  <c r="O71" i="63"/>
  <c r="I71" i="78" s="1"/>
  <c r="M71" i="63"/>
  <c r="G71" i="78" s="1"/>
  <c r="P71" i="63"/>
  <c r="P29" i="63"/>
  <c r="M29" i="63"/>
  <c r="G29" i="78" s="1"/>
  <c r="T29" i="78" s="1" a="1"/>
  <c r="T29" i="78" s="1"/>
  <c r="Q29" i="63"/>
  <c r="N29" i="63"/>
  <c r="O29" i="63"/>
  <c r="I29" i="78" s="1"/>
  <c r="Q27" i="63"/>
  <c r="M27" i="63"/>
  <c r="G27" i="78" s="1"/>
  <c r="P27" i="63"/>
  <c r="N27" i="63"/>
  <c r="O27" i="63"/>
  <c r="I27" i="78" s="1"/>
  <c r="N59" i="63"/>
  <c r="M59" i="63"/>
  <c r="G59" i="78" s="1"/>
  <c r="O59" i="63"/>
  <c r="I59" i="78" s="1"/>
  <c r="P59" i="63"/>
  <c r="Q59" i="63"/>
  <c r="P18" i="63"/>
  <c r="N18" i="63"/>
  <c r="O18" i="63"/>
  <c r="I18" i="78" s="1"/>
  <c r="Q18" i="63"/>
  <c r="M18" i="63"/>
  <c r="G18" i="78" s="1"/>
  <c r="T18" i="78" s="1" a="1"/>
  <c r="T18" i="78" s="1"/>
  <c r="M45" i="63"/>
  <c r="G45" i="78" s="1"/>
  <c r="T45" i="78" s="1" a="1"/>
  <c r="T45" i="78" s="1"/>
  <c r="N45" i="63"/>
  <c r="O45" i="63"/>
  <c r="I45" i="78" s="1"/>
  <c r="V45" i="78" s="1" a="1"/>
  <c r="V45" i="78" s="1"/>
  <c r="P45" i="63"/>
  <c r="Q45" i="63"/>
  <c r="N4" i="63"/>
  <c r="P4" i="63"/>
  <c r="Q4" i="63"/>
  <c r="O4" i="63"/>
  <c r="I4" i="78" s="1"/>
  <c r="M4" i="63"/>
  <c r="G4" i="78" s="1"/>
  <c r="O5" i="63"/>
  <c r="I5" i="78" s="1"/>
  <c r="Q5" i="63"/>
  <c r="P5" i="63"/>
  <c r="N5" i="63"/>
  <c r="M5" i="63"/>
  <c r="G5" i="78" s="1"/>
  <c r="T5" i="78" s="1" a="1"/>
  <c r="T5" i="78" s="1"/>
  <c r="Q62" i="63"/>
  <c r="O62" i="63"/>
  <c r="I62" i="78" s="1"/>
  <c r="P62" i="63"/>
  <c r="N62" i="63"/>
  <c r="M62" i="63"/>
  <c r="G62" i="78" s="1"/>
  <c r="M8" i="63"/>
  <c r="G8" i="78" s="1"/>
  <c r="T8" i="78" s="1" a="1"/>
  <c r="T8" i="78" s="1"/>
  <c r="Q8" i="63"/>
  <c r="N8" i="63"/>
  <c r="O8" i="63"/>
  <c r="I8" i="78" s="1"/>
  <c r="V8" i="78" s="1" a="1"/>
  <c r="V8" i="78" s="1"/>
  <c r="P8" i="63"/>
  <c r="M70" i="63"/>
  <c r="G70" i="78" s="1"/>
  <c r="T70" i="78" s="1" a="1"/>
  <c r="T70" i="78" s="1"/>
  <c r="N70" i="63"/>
  <c r="P70" i="63"/>
  <c r="O70" i="63"/>
  <c r="I70" i="78" s="1"/>
  <c r="V70" i="78" s="1" a="1"/>
  <c r="V70" i="78" s="1"/>
  <c r="Q70" i="63"/>
  <c r="N37" i="63"/>
  <c r="P37" i="63"/>
  <c r="Q37" i="63"/>
  <c r="O37" i="63"/>
  <c r="I37" i="78" s="1"/>
  <c r="V37" i="78" s="1" a="1"/>
  <c r="V37" i="78" s="1"/>
  <c r="M37" i="63"/>
  <c r="G37" i="78" s="1"/>
  <c r="T37" i="78" s="1" a="1"/>
  <c r="T37" i="78" s="1"/>
  <c r="M35" i="63"/>
  <c r="G35" i="78" s="1"/>
  <c r="Q35" i="63"/>
  <c r="P35" i="63"/>
  <c r="O35" i="63"/>
  <c r="I35" i="78" s="1"/>
  <c r="V35" i="78" s="1" a="1"/>
  <c r="V35" i="78" s="1"/>
  <c r="N35" i="63"/>
  <c r="M26" i="63"/>
  <c r="G26" i="78" s="1"/>
  <c r="T26" i="78" s="1" a="1"/>
  <c r="T26" i="78" s="1"/>
  <c r="O26" i="63"/>
  <c r="I26" i="78" s="1"/>
  <c r="V26" i="78" s="1" a="1"/>
  <c r="V26" i="78" s="1"/>
  <c r="P26" i="63"/>
  <c r="N26" i="63"/>
  <c r="Q26" i="63"/>
  <c r="Q19" i="63"/>
  <c r="N19" i="63"/>
  <c r="O19" i="63"/>
  <c r="I19" i="78" s="1"/>
  <c r="V19" i="78" s="1" a="1"/>
  <c r="V19" i="78" s="1"/>
  <c r="P19" i="63"/>
  <c r="M19" i="63"/>
  <c r="G19" i="78" s="1"/>
  <c r="N25" i="63"/>
  <c r="O25" i="63"/>
  <c r="I25" i="78" s="1"/>
  <c r="V25" i="78" s="1" a="1"/>
  <c r="V25" i="78" s="1"/>
  <c r="P25" i="63"/>
  <c r="Q25" i="63"/>
  <c r="M25" i="63"/>
  <c r="G25" i="78" s="1"/>
  <c r="T25" i="78" s="1" a="1"/>
  <c r="T25" i="78" s="1"/>
  <c r="N42" i="63"/>
  <c r="M42" i="63"/>
  <c r="G42" i="78" s="1"/>
  <c r="O42" i="63"/>
  <c r="I42" i="78" s="1"/>
  <c r="P42" i="63"/>
  <c r="Q42" i="63"/>
  <c r="N41" i="63"/>
  <c r="O41" i="63"/>
  <c r="I41" i="78" s="1"/>
  <c r="V41" i="78" s="1" a="1"/>
  <c r="V41" i="78" s="1"/>
  <c r="P41" i="63"/>
  <c r="M41" i="63"/>
  <c r="G41" i="78" s="1"/>
  <c r="T41" i="78" s="1" a="1"/>
  <c r="T41" i="78" s="1"/>
  <c r="Q41" i="63"/>
  <c r="AD70" i="41"/>
  <c r="G163" i="60"/>
  <c r="D163" i="60"/>
  <c r="G172" i="60"/>
  <c r="D172" i="60"/>
  <c r="B172" i="60" s="1"/>
  <c r="G171" i="60"/>
  <c r="D171" i="60"/>
  <c r="B171" i="60" s="1"/>
  <c r="G162" i="60"/>
  <c r="D162" i="60"/>
  <c r="G161" i="60"/>
  <c r="D161" i="60"/>
  <c r="G160" i="60"/>
  <c r="D160" i="60"/>
  <c r="G159" i="60"/>
  <c r="D159" i="60"/>
  <c r="B159" i="60" s="1"/>
  <c r="G158" i="60"/>
  <c r="D158" i="60"/>
  <c r="G157" i="60"/>
  <c r="D157" i="60"/>
  <c r="G155" i="60"/>
  <c r="D155" i="60"/>
  <c r="G177" i="60"/>
  <c r="D177" i="60"/>
  <c r="G176" i="60"/>
  <c r="D176" i="60"/>
  <c r="G175" i="60"/>
  <c r="D175" i="60"/>
  <c r="G174" i="60"/>
  <c r="D174" i="60"/>
  <c r="G173" i="60"/>
  <c r="D173" i="60"/>
  <c r="B173" i="60" s="1"/>
  <c r="G170" i="60"/>
  <c r="D170" i="60"/>
  <c r="G169" i="60"/>
  <c r="D169" i="60"/>
  <c r="B169" i="60" s="1"/>
  <c r="G168" i="60"/>
  <c r="D168" i="60"/>
  <c r="G154" i="60"/>
  <c r="D154" i="60"/>
  <c r="G153" i="60"/>
  <c r="D153" i="60"/>
  <c r="G152" i="60"/>
  <c r="D152" i="60"/>
  <c r="B152" i="60" s="1"/>
  <c r="G167" i="60"/>
  <c r="D167" i="60"/>
  <c r="G151" i="60"/>
  <c r="D151" i="60"/>
  <c r="G150" i="60"/>
  <c r="D150" i="60"/>
  <c r="G166" i="60"/>
  <c r="D166" i="60"/>
  <c r="B166" i="60" s="1"/>
  <c r="G149" i="60"/>
  <c r="D149" i="60"/>
  <c r="G54" i="60"/>
  <c r="D54" i="60"/>
  <c r="G148" i="60"/>
  <c r="D148" i="60"/>
  <c r="G147" i="60"/>
  <c r="D147" i="60"/>
  <c r="G146" i="60"/>
  <c r="D146" i="60"/>
  <c r="G145" i="60"/>
  <c r="D145" i="60"/>
  <c r="G144" i="60"/>
  <c r="D144" i="60"/>
  <c r="G143" i="60"/>
  <c r="D143" i="60"/>
  <c r="B143" i="60" s="1"/>
  <c r="G142" i="60"/>
  <c r="D142" i="60"/>
  <c r="G141" i="60"/>
  <c r="D141" i="60"/>
  <c r="G140" i="60"/>
  <c r="D140" i="60"/>
  <c r="G139" i="60"/>
  <c r="D139" i="60"/>
  <c r="G138" i="60"/>
  <c r="D138" i="60"/>
  <c r="G137" i="60"/>
  <c r="D137" i="60"/>
  <c r="B137" i="60" s="1"/>
  <c r="G136" i="60"/>
  <c r="D136" i="60"/>
  <c r="G165" i="60"/>
  <c r="D165" i="60"/>
  <c r="G135" i="60"/>
  <c r="D135" i="60"/>
  <c r="G134" i="60"/>
  <c r="D134" i="60"/>
  <c r="G133" i="60"/>
  <c r="D133" i="60"/>
  <c r="G132" i="60"/>
  <c r="D132" i="60"/>
  <c r="G131" i="60"/>
  <c r="D131" i="60"/>
  <c r="G130" i="60"/>
  <c r="D130" i="60"/>
  <c r="G129" i="60"/>
  <c r="D129" i="60"/>
  <c r="G128" i="60"/>
  <c r="D128" i="60"/>
  <c r="G127" i="60"/>
  <c r="D127" i="60"/>
  <c r="B127" i="60" s="1"/>
  <c r="G126" i="60"/>
  <c r="D126" i="60"/>
  <c r="G125" i="60"/>
  <c r="D125" i="60"/>
  <c r="G124" i="60"/>
  <c r="D124" i="60"/>
  <c r="G123" i="60"/>
  <c r="D123" i="60"/>
  <c r="B123" i="60" s="1"/>
  <c r="G122" i="60"/>
  <c r="D122" i="60"/>
  <c r="G121" i="60"/>
  <c r="D121" i="60"/>
  <c r="G120" i="60"/>
  <c r="D120" i="60"/>
  <c r="G119" i="60"/>
  <c r="D119" i="60"/>
  <c r="G118" i="60"/>
  <c r="D118" i="60"/>
  <c r="G117" i="60"/>
  <c r="D117" i="60"/>
  <c r="G116" i="60"/>
  <c r="D116" i="60"/>
  <c r="G115" i="60"/>
  <c r="D115" i="60"/>
  <c r="G114" i="60"/>
  <c r="D114" i="60"/>
  <c r="G113" i="60"/>
  <c r="D113" i="60"/>
  <c r="G112" i="60"/>
  <c r="D112" i="60"/>
  <c r="G156" i="60"/>
  <c r="B156" i="60" s="1"/>
  <c r="G111" i="60"/>
  <c r="D111" i="60"/>
  <c r="G110" i="60"/>
  <c r="D110" i="60"/>
  <c r="B110" i="60" s="1"/>
  <c r="G109" i="60"/>
  <c r="D109" i="60"/>
  <c r="G108" i="60"/>
  <c r="D108" i="60"/>
  <c r="G107" i="60"/>
  <c r="D107" i="60"/>
  <c r="G106" i="60"/>
  <c r="D106" i="60"/>
  <c r="G105" i="60"/>
  <c r="D105" i="60"/>
  <c r="B105" i="60" s="1"/>
  <c r="G104" i="60"/>
  <c r="D104" i="60"/>
  <c r="G103" i="60"/>
  <c r="D103" i="60"/>
  <c r="G102" i="60"/>
  <c r="D102" i="60"/>
  <c r="G101" i="60"/>
  <c r="D101" i="60"/>
  <c r="G100" i="60"/>
  <c r="D100" i="60"/>
  <c r="G99" i="60"/>
  <c r="B99" i="60" s="1"/>
  <c r="D99" i="60"/>
  <c r="G98" i="60"/>
  <c r="D98" i="60"/>
  <c r="G97" i="60"/>
  <c r="D97" i="60"/>
  <c r="G96" i="60"/>
  <c r="D96" i="60"/>
  <c r="G95" i="60"/>
  <c r="D95" i="60"/>
  <c r="G94" i="60"/>
  <c r="D94" i="60"/>
  <c r="G93" i="60"/>
  <c r="D93" i="60"/>
  <c r="G92" i="60"/>
  <c r="D92" i="60"/>
  <c r="G91" i="60"/>
  <c r="B91" i="60" s="1"/>
  <c r="D91" i="60"/>
  <c r="G90" i="60"/>
  <c r="D90" i="60"/>
  <c r="G89" i="60"/>
  <c r="D89" i="60"/>
  <c r="B89" i="60" s="1"/>
  <c r="G88" i="60"/>
  <c r="D88" i="60"/>
  <c r="G87" i="60"/>
  <c r="D87" i="60"/>
  <c r="G86" i="60"/>
  <c r="D86" i="60"/>
  <c r="G85" i="60"/>
  <c r="D85" i="60"/>
  <c r="G84" i="60"/>
  <c r="D84" i="60"/>
  <c r="G83" i="60"/>
  <c r="D83" i="60"/>
  <c r="G82" i="60"/>
  <c r="D82" i="60"/>
  <c r="B82" i="60" s="1"/>
  <c r="G81" i="60"/>
  <c r="D81" i="60"/>
  <c r="B81" i="60" s="1"/>
  <c r="G80" i="60"/>
  <c r="D80" i="60"/>
  <c r="G79" i="60"/>
  <c r="D79" i="60"/>
  <c r="G78" i="60"/>
  <c r="D78" i="60"/>
  <c r="B78" i="60" s="1"/>
  <c r="G77" i="60"/>
  <c r="D77" i="60"/>
  <c r="G76" i="60"/>
  <c r="D76" i="60"/>
  <c r="G75" i="60"/>
  <c r="D75" i="60"/>
  <c r="G74" i="60"/>
  <c r="D74" i="60"/>
  <c r="G164" i="60"/>
  <c r="D164" i="60"/>
  <c r="G73" i="60"/>
  <c r="D73" i="60"/>
  <c r="G72" i="60"/>
  <c r="D72" i="60"/>
  <c r="G71" i="60"/>
  <c r="D71" i="60"/>
  <c r="G70" i="60"/>
  <c r="D70" i="60"/>
  <c r="G69" i="60"/>
  <c r="D69" i="60"/>
  <c r="G68" i="60"/>
  <c r="B68" i="60" s="1"/>
  <c r="G67" i="60"/>
  <c r="D67" i="60"/>
  <c r="G66" i="60"/>
  <c r="D66" i="60"/>
  <c r="G65" i="60"/>
  <c r="B65" i="60" s="1"/>
  <c r="G64" i="60"/>
  <c r="B64" i="60" s="1"/>
  <c r="G63" i="60"/>
  <c r="B63" i="60" s="1"/>
  <c r="G62" i="60"/>
  <c r="B62" i="60" s="1"/>
  <c r="G61" i="60"/>
  <c r="B61" i="60" s="1"/>
  <c r="G60" i="60"/>
  <c r="D60" i="60"/>
  <c r="G59" i="60"/>
  <c r="D59" i="60"/>
  <c r="B59" i="60" s="1"/>
  <c r="G58" i="60"/>
  <c r="D58" i="60"/>
  <c r="G57" i="60"/>
  <c r="D57" i="60"/>
  <c r="G56" i="60"/>
  <c r="D56" i="60"/>
  <c r="B56" i="60" s="1"/>
  <c r="G55" i="60"/>
  <c r="D55" i="60"/>
  <c r="G51" i="60"/>
  <c r="D51" i="60"/>
  <c r="G50" i="60"/>
  <c r="B50" i="60" s="1"/>
  <c r="G49" i="60"/>
  <c r="D49" i="60"/>
  <c r="G48" i="60"/>
  <c r="B48" i="60" s="1"/>
  <c r="G47" i="60"/>
  <c r="B47" i="60" s="1"/>
  <c r="G46" i="60"/>
  <c r="D46" i="60"/>
  <c r="G45" i="60"/>
  <c r="D45" i="60"/>
  <c r="G44" i="60"/>
  <c r="D44" i="60"/>
  <c r="B44" i="60" s="1"/>
  <c r="G43" i="60"/>
  <c r="D43" i="60"/>
  <c r="G42" i="60"/>
  <c r="D42" i="60"/>
  <c r="G41" i="60"/>
  <c r="D41" i="60"/>
  <c r="G53" i="60"/>
  <c r="B53" i="60" s="1"/>
  <c r="G40" i="60"/>
  <c r="B40" i="60" s="1"/>
  <c r="G39" i="60"/>
  <c r="B39" i="60" s="1"/>
  <c r="G38" i="60"/>
  <c r="B38" i="60" s="1"/>
  <c r="G37" i="60"/>
  <c r="B37" i="60" s="1"/>
  <c r="G36" i="60"/>
  <c r="D36" i="60"/>
  <c r="G35" i="60"/>
  <c r="D35" i="60"/>
  <c r="B35" i="60" s="1"/>
  <c r="G34" i="60"/>
  <c r="B34" i="60" s="1"/>
  <c r="G33" i="60"/>
  <c r="B33" i="60" s="1"/>
  <c r="G32" i="60"/>
  <c r="B32" i="60"/>
  <c r="G31" i="60"/>
  <c r="B31" i="60" s="1"/>
  <c r="G30" i="60"/>
  <c r="B30" i="60" s="1"/>
  <c r="G29" i="60"/>
  <c r="B29" i="60" s="1"/>
  <c r="G28" i="60"/>
  <c r="B28" i="60"/>
  <c r="G27" i="60"/>
  <c r="D27" i="60"/>
  <c r="G26" i="60"/>
  <c r="D26" i="60"/>
  <c r="G25" i="60"/>
  <c r="D25" i="60"/>
  <c r="G24" i="60"/>
  <c r="B24" i="60"/>
  <c r="G23" i="60"/>
  <c r="B23" i="60" s="1"/>
  <c r="G22" i="60"/>
  <c r="D22" i="60"/>
  <c r="G21" i="60"/>
  <c r="D21" i="60"/>
  <c r="B21" i="60" s="1"/>
  <c r="G52" i="60"/>
  <c r="B52" i="60"/>
  <c r="G20" i="60"/>
  <c r="D20" i="60"/>
  <c r="G19" i="60"/>
  <c r="B19" i="60" s="1"/>
  <c r="D19" i="60"/>
  <c r="G18" i="60"/>
  <c r="D18" i="60"/>
  <c r="B18" i="60" s="1"/>
  <c r="G17" i="60"/>
  <c r="D17" i="60"/>
  <c r="G16" i="60"/>
  <c r="D16" i="60"/>
  <c r="B15" i="60"/>
  <c r="G14" i="60"/>
  <c r="B14" i="60" s="1"/>
  <c r="G13" i="60"/>
  <c r="B13" i="60" s="1"/>
  <c r="G12" i="60"/>
  <c r="D12" i="60"/>
  <c r="B12" i="60" s="1"/>
  <c r="G11" i="60"/>
  <c r="D11" i="60"/>
  <c r="B11" i="60" s="1"/>
  <c r="G10" i="60"/>
  <c r="D10" i="60"/>
  <c r="G9" i="60"/>
  <c r="D9" i="60"/>
  <c r="G8" i="60"/>
  <c r="D8" i="60"/>
  <c r="G7" i="60"/>
  <c r="D7" i="60"/>
  <c r="B7" i="60" s="1"/>
  <c r="G6" i="60"/>
  <c r="D6" i="60"/>
  <c r="G5" i="60"/>
  <c r="D5" i="60"/>
  <c r="G4" i="60"/>
  <c r="D4" i="60"/>
  <c r="G3" i="60"/>
  <c r="B3" i="60" s="1"/>
  <c r="G2" i="60"/>
  <c r="B2" i="60" s="1"/>
  <c r="T59" i="78" l="1" a="1"/>
  <c r="T59" i="78" s="1"/>
  <c r="T34" i="78" a="1"/>
  <c r="T34" i="78" s="1"/>
  <c r="V69" i="78" a="1"/>
  <c r="V69" i="78" s="1"/>
  <c r="V56" i="78" a="1"/>
  <c r="V56" i="78" s="1"/>
  <c r="T50" i="78" a="1"/>
  <c r="T50" i="78" s="1"/>
  <c r="V30" i="78" a="1"/>
  <c r="V30" i="78" s="1"/>
  <c r="V21" i="78" a="1"/>
  <c r="V21" i="78" s="1"/>
  <c r="T68" i="78" a="1"/>
  <c r="T68" i="78" s="1"/>
  <c r="AC10" i="78" a="1"/>
  <c r="AC10" i="78" s="1"/>
  <c r="V18" i="78" a="1"/>
  <c r="V18" i="78" s="1"/>
  <c r="V34" i="78" a="1"/>
  <c r="V34" i="78" s="1"/>
  <c r="T53" i="78" a="1"/>
  <c r="T53" i="78" s="1"/>
  <c r="T9" i="78" a="1"/>
  <c r="T9" i="78" s="1"/>
  <c r="T35" i="78" a="1"/>
  <c r="T35" i="78" s="1"/>
  <c r="T62" i="78" a="1"/>
  <c r="T62" i="78" s="1"/>
  <c r="X33" i="78" a="1"/>
  <c r="X33" i="78" s="1"/>
  <c r="T48" i="78" a="1"/>
  <c r="T48" i="78" s="1"/>
  <c r="V60" i="78" a="1"/>
  <c r="V60" i="78" s="1"/>
  <c r="V13" i="78" a="1"/>
  <c r="V13" i="78" s="1"/>
  <c r="V9" i="78" a="1"/>
  <c r="V9" i="78" s="1"/>
  <c r="V3" i="78" a="1"/>
  <c r="V3" i="78" s="1"/>
  <c r="T16" i="78" a="1"/>
  <c r="T16" i="78" s="1"/>
  <c r="V2" i="78" a="1"/>
  <c r="V2" i="78" s="1"/>
  <c r="T40" i="78" a="1"/>
  <c r="T40" i="78" s="1"/>
  <c r="V16" i="78" a="1"/>
  <c r="V16" i="78" s="1"/>
  <c r="T33" i="78" a="1"/>
  <c r="T33" i="78" s="1"/>
  <c r="V5" i="78" a="1"/>
  <c r="V5" i="78" s="1"/>
  <c r="T27" i="78" a="1"/>
  <c r="T27" i="78" s="1"/>
  <c r="T71" i="78" a="1"/>
  <c r="T71" i="78" s="1"/>
  <c r="V33" i="78" a="1"/>
  <c r="V33" i="78" s="1"/>
  <c r="T69" i="78" a="1"/>
  <c r="T69" i="78" s="1"/>
  <c r="T17" i="78" a="1"/>
  <c r="T17" i="78" s="1"/>
  <c r="V24" i="78" a="1"/>
  <c r="V24" i="78" s="1"/>
  <c r="V53" i="78" a="1"/>
  <c r="V53" i="78" s="1"/>
  <c r="V10" i="78" a="1"/>
  <c r="V10" i="78" s="1"/>
  <c r="V43" i="78" a="1"/>
  <c r="V43" i="78" s="1"/>
  <c r="AC29" i="78" a="1"/>
  <c r="AC29" i="78" s="1"/>
  <c r="V38" i="78" a="1"/>
  <c r="V38" i="78" s="1"/>
  <c r="T30" i="78" a="1"/>
  <c r="T30" i="78" s="1"/>
  <c r="V6" i="78" a="1"/>
  <c r="V6" i="78" s="1"/>
  <c r="V68" i="78" a="1"/>
  <c r="V68" i="78" s="1"/>
  <c r="V42" i="78" a="1"/>
  <c r="V42" i="78" s="1"/>
  <c r="T19" i="78" a="1"/>
  <c r="T19" i="78" s="1"/>
  <c r="T4" i="78" a="1"/>
  <c r="T4" i="78" s="1"/>
  <c r="V71" i="78" a="1"/>
  <c r="V71" i="78" s="1"/>
  <c r="W33" i="78" a="1"/>
  <c r="W33" i="78" s="1"/>
  <c r="V11" i="78" a="1"/>
  <c r="V11" i="78" s="1"/>
  <c r="T15" i="78" a="1"/>
  <c r="T15" i="78" s="1"/>
  <c r="T74" i="78" s="1"/>
  <c r="T60" i="78" a="1"/>
  <c r="T60" i="78" s="1"/>
  <c r="T3" i="78" a="1"/>
  <c r="T3" i="78" s="1"/>
  <c r="V22" i="78" a="1"/>
  <c r="V22" i="78" s="1"/>
  <c r="T6" i="78" a="1"/>
  <c r="T6" i="78" s="1"/>
  <c r="V52" i="78" a="1"/>
  <c r="V52" i="78" s="1"/>
  <c r="V27" i="78" a="1"/>
  <c r="V27" i="78" s="1"/>
  <c r="T11" i="78" a="1"/>
  <c r="T11" i="78" s="1"/>
  <c r="V14" i="78" a="1"/>
  <c r="V14" i="78" s="1"/>
  <c r="V48" i="78" a="1"/>
  <c r="V48" i="78" s="1"/>
  <c r="T22" i="78" a="1"/>
  <c r="T22" i="78" s="1"/>
  <c r="T42" i="78" a="1"/>
  <c r="T42" i="78" s="1"/>
  <c r="V62" i="78" a="1"/>
  <c r="V62" i="78" s="1"/>
  <c r="V4" i="78" a="1"/>
  <c r="V4" i="78" s="1"/>
  <c r="V59" i="78" a="1"/>
  <c r="V59" i="78" s="1"/>
  <c r="V29" i="78" a="1"/>
  <c r="V29" i="78" s="1"/>
  <c r="U33" i="78" a="1"/>
  <c r="U33" i="78" s="1"/>
  <c r="T56" i="78" a="1"/>
  <c r="T56" i="78" s="1"/>
  <c r="T67" i="78" a="1"/>
  <c r="T67" i="78" s="1"/>
  <c r="T63" i="78" a="1"/>
  <c r="T63" i="78" s="1"/>
  <c r="AC62" i="78" a="1"/>
  <c r="AC62" i="78" s="1"/>
  <c r="AC2" i="78" a="1"/>
  <c r="AC2" i="78" s="1"/>
  <c r="CA62" i="63"/>
  <c r="K62" i="78"/>
  <c r="X62" i="78" s="1" a="1"/>
  <c r="X62" i="78" s="1"/>
  <c r="CA4" i="63"/>
  <c r="K4" i="78"/>
  <c r="X4" i="78" s="1" a="1"/>
  <c r="X4" i="78" s="1"/>
  <c r="BY29" i="63"/>
  <c r="H29" i="78"/>
  <c r="U29" i="78" s="1" a="1"/>
  <c r="U29" i="78" s="1"/>
  <c r="CA71" i="63"/>
  <c r="K71" i="78"/>
  <c r="X71" i="78" s="1" a="1"/>
  <c r="X71" i="78" s="1"/>
  <c r="BZ20" i="63"/>
  <c r="J20" i="78"/>
  <c r="W20" i="78" s="1" a="1"/>
  <c r="W20" i="78" s="1"/>
  <c r="BZ48" i="63"/>
  <c r="J48" i="78"/>
  <c r="W48" i="78" s="1" a="1"/>
  <c r="W48" i="78" s="1"/>
  <c r="BZ15" i="63"/>
  <c r="J15" i="78"/>
  <c r="W15" i="78" s="1" a="1"/>
  <c r="W15" i="78" s="1"/>
  <c r="CG25" i="63"/>
  <c r="Q25" i="78"/>
  <c r="AD25" i="78" s="1" a="1"/>
  <c r="AD25" i="78" s="1"/>
  <c r="CG10" i="63"/>
  <c r="Q10" i="78"/>
  <c r="AD10" i="78" s="1" a="1"/>
  <c r="AD10" i="78" s="1"/>
  <c r="CC42" i="63"/>
  <c r="M42" i="78"/>
  <c r="Z42" i="78" s="1" a="1"/>
  <c r="Z42" i="78" s="1"/>
  <c r="CE35" i="63"/>
  <c r="O35" i="78"/>
  <c r="AB35" i="78" s="1" a="1"/>
  <c r="AB35" i="78" s="1"/>
  <c r="CC70" i="63"/>
  <c r="M70" i="78"/>
  <c r="Z70" i="78" s="1" a="1"/>
  <c r="Z70" i="78" s="1"/>
  <c r="CD62" i="63"/>
  <c r="N62" i="78"/>
  <c r="AA62" i="78" s="1" a="1"/>
  <c r="AA62" i="78" s="1"/>
  <c r="CD4" i="63"/>
  <c r="N4" i="78"/>
  <c r="AA4" i="78" s="1" a="1"/>
  <c r="AA4" i="78" s="1"/>
  <c r="CE27" i="63"/>
  <c r="O27" i="78"/>
  <c r="AB27" i="78" s="1" a="1"/>
  <c r="AB27" i="78" s="1"/>
  <c r="Y75" i="78"/>
  <c r="CD34" i="63"/>
  <c r="N34" i="78"/>
  <c r="AA34" i="78" s="1" a="1"/>
  <c r="AA34" i="78" s="1"/>
  <c r="CD11" i="63"/>
  <c r="N11" i="78"/>
  <c r="AA11" i="78" s="1" a="1"/>
  <c r="AA11" i="78" s="1"/>
  <c r="CD56" i="63"/>
  <c r="N56" i="78"/>
  <c r="AA56" i="78" s="1" a="1"/>
  <c r="AA56" i="78" s="1"/>
  <c r="CC50" i="63"/>
  <c r="M50" i="78"/>
  <c r="Z50" i="78" s="1" a="1"/>
  <c r="Z50" i="78" s="1"/>
  <c r="CE48" i="63"/>
  <c r="O48" i="78"/>
  <c r="AB48" i="78" s="1" a="1"/>
  <c r="AB48" i="78" s="1"/>
  <c r="CD53" i="63"/>
  <c r="N53" i="78"/>
  <c r="AA53" i="78" s="1" a="1"/>
  <c r="AA53" i="78" s="1"/>
  <c r="CD15" i="63"/>
  <c r="N15" i="78"/>
  <c r="AA15" i="78" s="1" a="1"/>
  <c r="AA15" i="78" s="1"/>
  <c r="AC8" i="78" a="1"/>
  <c r="AC8" i="78" s="1"/>
  <c r="AC48" i="78" a="1"/>
  <c r="AC48" i="78" s="1"/>
  <c r="CG71" i="63"/>
  <c r="Q71" i="78"/>
  <c r="AD71" i="78" s="1" a="1"/>
  <c r="AD71" i="78" s="1"/>
  <c r="BZ40" i="63"/>
  <c r="J40" i="78"/>
  <c r="W40" i="78" s="1" a="1"/>
  <c r="W40" i="78" s="1"/>
  <c r="CA14" i="63"/>
  <c r="K14" i="78"/>
  <c r="X14" i="78" s="1" a="1"/>
  <c r="X14" i="78" s="1"/>
  <c r="BZ64" i="63"/>
  <c r="J64" i="78"/>
  <c r="W64" i="78" s="1" a="1"/>
  <c r="W64" i="78" s="1"/>
  <c r="BY36" i="63"/>
  <c r="H36" i="78"/>
  <c r="U36" i="78" s="1" a="1"/>
  <c r="U36" i="78" s="1"/>
  <c r="BY3" i="63"/>
  <c r="H3" i="78"/>
  <c r="U3" i="78" s="1" a="1"/>
  <c r="U3" i="78" s="1"/>
  <c r="CA7" i="63"/>
  <c r="K7" i="78"/>
  <c r="X7" i="78" s="1" a="1"/>
  <c r="X7" i="78" s="1"/>
  <c r="BY55" i="63"/>
  <c r="H55" i="78"/>
  <c r="U55" i="78" s="1" a="1"/>
  <c r="U55" i="78" s="1"/>
  <c r="BY67" i="63"/>
  <c r="H67" i="78"/>
  <c r="U67" i="78" s="1" a="1"/>
  <c r="U67" i="78" s="1"/>
  <c r="BY47" i="63"/>
  <c r="H47" i="78"/>
  <c r="U47" i="78" s="1" a="1"/>
  <c r="U47" i="78" s="1"/>
  <c r="CA63" i="63"/>
  <c r="K63" i="78"/>
  <c r="X63" i="78" s="1" a="1"/>
  <c r="X63" i="78" s="1"/>
  <c r="CA52" i="63"/>
  <c r="K52" i="78"/>
  <c r="X52" i="78" s="1" a="1"/>
  <c r="X52" i="78" s="1"/>
  <c r="CA32" i="63"/>
  <c r="K32" i="78"/>
  <c r="X32" i="78" s="1" a="1"/>
  <c r="X32" i="78" s="1"/>
  <c r="CE12" i="63"/>
  <c r="O12" i="78"/>
  <c r="AB12" i="78" s="1" a="1"/>
  <c r="AB12" i="78" s="1"/>
  <c r="CG41" i="63"/>
  <c r="Q41" i="78"/>
  <c r="AD41" i="78" s="1" a="1"/>
  <c r="AD41" i="78" s="1"/>
  <c r="CG34" i="63"/>
  <c r="Q34" i="78"/>
  <c r="AD34" i="78" s="1" a="1"/>
  <c r="AD34" i="78" s="1"/>
  <c r="CD3" i="63"/>
  <c r="N3" i="78"/>
  <c r="AA3" i="78" s="1" a="1"/>
  <c r="AA3" i="78" s="1"/>
  <c r="CE7" i="63"/>
  <c r="O7" i="78"/>
  <c r="AB7" i="78" s="1" a="1"/>
  <c r="AB7" i="78" s="1"/>
  <c r="CC46" i="63"/>
  <c r="M46" i="78"/>
  <c r="Z46" i="78" s="1" a="1"/>
  <c r="Z46" i="78" s="1"/>
  <c r="CC22" i="63"/>
  <c r="M22" i="78"/>
  <c r="Z22" i="78" s="1" a="1"/>
  <c r="Z22" i="78" s="1"/>
  <c r="CE30" i="63"/>
  <c r="O30" i="78"/>
  <c r="AB30" i="78" s="1" a="1"/>
  <c r="AB30" i="78" s="1"/>
  <c r="CC67" i="63"/>
  <c r="M67" i="78"/>
  <c r="Z67" i="78" s="1" a="1"/>
  <c r="Z67" i="78" s="1"/>
  <c r="CC21" i="63"/>
  <c r="M21" i="78"/>
  <c r="Z21" i="78" s="1" a="1"/>
  <c r="Z21" i="78" s="1"/>
  <c r="CD68" i="63"/>
  <c r="N68" i="78"/>
  <c r="AA68" i="78" s="1" a="1"/>
  <c r="AA68" i="78" s="1"/>
  <c r="CD52" i="63"/>
  <c r="N52" i="78"/>
  <c r="AA52" i="78" s="1" a="1"/>
  <c r="AA52" i="78" s="1"/>
  <c r="CC66" i="63"/>
  <c r="M66" i="78"/>
  <c r="Z66" i="78" s="1" a="1"/>
  <c r="Z66" i="78" s="1"/>
  <c r="CE23" i="63"/>
  <c r="O23" i="78"/>
  <c r="AB23" i="78" s="1" a="1"/>
  <c r="AB23" i="78" s="1"/>
  <c r="AC42" i="78" a="1"/>
  <c r="AC42" i="78" s="1"/>
  <c r="AC20" i="78" a="1"/>
  <c r="AC20" i="78" s="1"/>
  <c r="AC14" i="78" a="1"/>
  <c r="AC14" i="78" s="1"/>
  <c r="AC3" i="78" a="1"/>
  <c r="AC3" i="78" s="1"/>
  <c r="AC46" i="78" a="1"/>
  <c r="AC46" i="78" s="1"/>
  <c r="AC30" i="78" a="1"/>
  <c r="AC30" i="78" s="1"/>
  <c r="AC21" i="78" a="1"/>
  <c r="AC21" i="78" s="1"/>
  <c r="AC68" i="78" a="1"/>
  <c r="AC68" i="78" s="1"/>
  <c r="AC66" i="78" a="1"/>
  <c r="AC66" i="78" s="1"/>
  <c r="AC23" i="78" a="1"/>
  <c r="AC23" i="78" s="1"/>
  <c r="CG53" i="63"/>
  <c r="Q53" i="78"/>
  <c r="AD53" i="78" s="1" a="1"/>
  <c r="AD53" i="78" s="1"/>
  <c r="CG70" i="63"/>
  <c r="Q70" i="78"/>
  <c r="AD70" i="78" s="1" a="1"/>
  <c r="AD70" i="78" s="1"/>
  <c r="BY35" i="63"/>
  <c r="H35" i="78"/>
  <c r="U35" i="78" s="1" a="1"/>
  <c r="U35" i="78" s="1"/>
  <c r="BY37" i="63"/>
  <c r="H37" i="78"/>
  <c r="U37" i="78" s="1" a="1"/>
  <c r="U37" i="78" s="1"/>
  <c r="BY8" i="63"/>
  <c r="H8" i="78"/>
  <c r="U8" i="78" s="1" a="1"/>
  <c r="U8" i="78" s="1"/>
  <c r="BZ4" i="63"/>
  <c r="J4" i="78"/>
  <c r="W4" i="78" s="1" a="1"/>
  <c r="W4" i="78" s="1"/>
  <c r="CA18" i="63"/>
  <c r="K18" i="78"/>
  <c r="X18" i="78" s="1" a="1"/>
  <c r="X18" i="78" s="1"/>
  <c r="BY59" i="63"/>
  <c r="H59" i="78"/>
  <c r="U59" i="78" s="1" a="1"/>
  <c r="U59" i="78" s="1"/>
  <c r="CA29" i="63"/>
  <c r="K29" i="78"/>
  <c r="X29" i="78" s="1" a="1"/>
  <c r="X29" i="78" s="1"/>
  <c r="BZ34" i="63"/>
  <c r="J34" i="78"/>
  <c r="W34" i="78" s="1" a="1"/>
  <c r="W34" i="78" s="1"/>
  <c r="CA69" i="63"/>
  <c r="K69" i="78"/>
  <c r="X69" i="78" s="1" a="1"/>
  <c r="X69" i="78" s="1"/>
  <c r="CA20" i="63"/>
  <c r="K20" i="78"/>
  <c r="X20" i="78" s="1" a="1"/>
  <c r="X20" i="78" s="1"/>
  <c r="CA48" i="63"/>
  <c r="K48" i="78"/>
  <c r="X48" i="78" s="1" a="1"/>
  <c r="X48" i="78" s="1"/>
  <c r="BY51" i="63"/>
  <c r="H51" i="78"/>
  <c r="U51" i="78" s="1" a="1"/>
  <c r="U51" i="78" s="1"/>
  <c r="CA43" i="63"/>
  <c r="K43" i="78"/>
  <c r="X43" i="78" s="1" a="1"/>
  <c r="X43" i="78" s="1"/>
  <c r="CC19" i="63"/>
  <c r="M19" i="78"/>
  <c r="Z19" i="78" s="1" a="1"/>
  <c r="Z19" i="78" s="1"/>
  <c r="CE70" i="63"/>
  <c r="O70" i="78"/>
  <c r="AB70" i="78" s="1" a="1"/>
  <c r="AB70" i="78" s="1"/>
  <c r="CE18" i="63"/>
  <c r="O18" i="78"/>
  <c r="AB18" i="78" s="1" a="1"/>
  <c r="AB18" i="78" s="1"/>
  <c r="CC71" i="63"/>
  <c r="M71" i="78"/>
  <c r="Z71" i="78" s="1" a="1"/>
  <c r="Z71" i="78" s="1"/>
  <c r="CC2" i="63"/>
  <c r="M2" i="78"/>
  <c r="Z2" i="78" s="1" a="1"/>
  <c r="Z2" i="78" s="1"/>
  <c r="Y74" i="78"/>
  <c r="CD10" i="63"/>
  <c r="N10" i="78"/>
  <c r="AA10" i="78" s="1" a="1"/>
  <c r="AA10" i="78" s="1"/>
  <c r="CG8" i="63"/>
  <c r="Q8" i="78"/>
  <c r="AD8" i="78" s="1" a="1"/>
  <c r="AD8" i="78" s="1"/>
  <c r="CG48" i="63"/>
  <c r="Q48" i="78"/>
  <c r="AD48" i="78" s="1" a="1"/>
  <c r="AD48" i="78" s="1"/>
  <c r="AC71" i="78" a="1"/>
  <c r="AC71" i="78" s="1"/>
  <c r="BY64" i="63"/>
  <c r="H64" i="78"/>
  <c r="U64" i="78" s="1" a="1"/>
  <c r="U64" i="78" s="1"/>
  <c r="BZ36" i="63"/>
  <c r="J36" i="78"/>
  <c r="W36" i="78" s="1" a="1"/>
  <c r="W36" i="78" s="1"/>
  <c r="CA38" i="63"/>
  <c r="K38" i="78"/>
  <c r="X38" i="78" s="1" a="1"/>
  <c r="X38" i="78" s="1"/>
  <c r="BY7" i="63"/>
  <c r="H7" i="78"/>
  <c r="U7" i="78" s="1" a="1"/>
  <c r="U7" i="78" s="1"/>
  <c r="CA46" i="63"/>
  <c r="K46" i="78"/>
  <c r="X46" i="78" s="1" a="1"/>
  <c r="X46" i="78" s="1"/>
  <c r="BZ55" i="63"/>
  <c r="J55" i="78"/>
  <c r="W55" i="78" s="1" a="1"/>
  <c r="W55" i="78" s="1"/>
  <c r="BZ65" i="63"/>
  <c r="J65" i="78"/>
  <c r="W65" i="78" s="1" a="1"/>
  <c r="W65" i="78" s="1"/>
  <c r="BY21" i="63"/>
  <c r="H21" i="78"/>
  <c r="U21" i="78" s="1" a="1"/>
  <c r="U21" i="78" s="1"/>
  <c r="BZ63" i="63"/>
  <c r="J63" i="78"/>
  <c r="W63" i="78" s="1" a="1"/>
  <c r="W63" i="78" s="1"/>
  <c r="BZ49" i="63"/>
  <c r="J49" i="78"/>
  <c r="W49" i="78" s="1" a="1"/>
  <c r="W49" i="78" s="1"/>
  <c r="BZ52" i="63"/>
  <c r="J52" i="78"/>
  <c r="W52" i="78" s="1" a="1"/>
  <c r="W52" i="78" s="1"/>
  <c r="BZ44" i="63"/>
  <c r="J44" i="78"/>
  <c r="W44" i="78" s="1" a="1"/>
  <c r="W44" i="78" s="1"/>
  <c r="BZ32" i="63"/>
  <c r="J32" i="78"/>
  <c r="W32" i="78" s="1" a="1"/>
  <c r="W32" i="78" s="1"/>
  <c r="CC12" i="63"/>
  <c r="M12" i="78"/>
  <c r="Z12" i="78" s="1" a="1"/>
  <c r="Z12" i="78" s="1"/>
  <c r="AC37" i="78" a="1"/>
  <c r="AC37" i="78" s="1"/>
  <c r="AC69" i="78" a="1"/>
  <c r="AC69" i="78" s="1"/>
  <c r="CE40" i="63"/>
  <c r="O40" i="78"/>
  <c r="AB40" i="78" s="1" a="1"/>
  <c r="AB40" i="78" s="1"/>
  <c r="CC14" i="63"/>
  <c r="M14" i="78"/>
  <c r="Z14" i="78" s="1" a="1"/>
  <c r="Z14" i="78" s="1"/>
  <c r="CC9" i="63"/>
  <c r="M9" i="78"/>
  <c r="Z9" i="78" s="1" a="1"/>
  <c r="Z9" i="78" s="1"/>
  <c r="CC7" i="63"/>
  <c r="M7" i="78"/>
  <c r="Z7" i="78" s="1" a="1"/>
  <c r="Z7" i="78" s="1"/>
  <c r="CE46" i="63"/>
  <c r="O46" i="78"/>
  <c r="AB46" i="78" s="1" a="1"/>
  <c r="AB46" i="78" s="1"/>
  <c r="CD30" i="63"/>
  <c r="N30" i="78"/>
  <c r="AA30" i="78" s="1" a="1"/>
  <c r="AA30" i="78" s="1"/>
  <c r="CD67" i="63"/>
  <c r="N67" i="78"/>
  <c r="AA67" i="78" s="1" a="1"/>
  <c r="AA67" i="78" s="1"/>
  <c r="CE21" i="63"/>
  <c r="O21" i="78"/>
  <c r="AB21" i="78" s="1" a="1"/>
  <c r="AB21" i="78" s="1"/>
  <c r="CC6" i="63"/>
  <c r="M6" i="78"/>
  <c r="Z6" i="78" s="1" a="1"/>
  <c r="Z6" i="78" s="1"/>
  <c r="CE68" i="63"/>
  <c r="O68" i="78"/>
  <c r="AB68" i="78" s="1" a="1"/>
  <c r="AB68" i="78" s="1"/>
  <c r="CC52" i="63"/>
  <c r="M52" i="78"/>
  <c r="Z52" i="78" s="1" a="1"/>
  <c r="Z52" i="78" s="1"/>
  <c r="CD66" i="63"/>
  <c r="N66" i="78"/>
  <c r="AA66" i="78" s="1" a="1"/>
  <c r="AA66" i="78" s="1"/>
  <c r="CE16" i="63"/>
  <c r="O16" i="78"/>
  <c r="AB16" i="78" s="1" a="1"/>
  <c r="AB16" i="78" s="1"/>
  <c r="CC23" i="63"/>
  <c r="M23" i="78"/>
  <c r="Z23" i="78" s="1" a="1"/>
  <c r="Z23" i="78" s="1"/>
  <c r="AC26" i="78" a="1"/>
  <c r="AC26" i="78" s="1"/>
  <c r="CG54" i="63"/>
  <c r="Q54" i="78"/>
  <c r="AD54" i="78" s="1" a="1"/>
  <c r="AD54" i="78" s="1"/>
  <c r="AC64" i="78" a="1"/>
  <c r="AC64" i="78" s="1"/>
  <c r="CG38" i="63"/>
  <c r="Q38" i="78"/>
  <c r="AD38" i="78" s="1" a="1"/>
  <c r="AD38" i="78" s="1"/>
  <c r="CG55" i="63"/>
  <c r="Q55" i="78"/>
  <c r="AD55" i="78" s="1" a="1"/>
  <c r="AD55" i="78" s="1"/>
  <c r="AC39" i="78" a="1"/>
  <c r="AC39" i="78" s="1"/>
  <c r="CG47" i="63"/>
  <c r="Q47" i="78"/>
  <c r="AD47" i="78" s="1" a="1"/>
  <c r="AD47" i="78" s="1"/>
  <c r="CG49" i="63"/>
  <c r="Q49" i="78"/>
  <c r="AD49" i="78" s="1" a="1"/>
  <c r="AD49" i="78" s="1"/>
  <c r="AC44" i="78" a="1"/>
  <c r="AC44" i="78" s="1"/>
  <c r="CG58" i="63"/>
  <c r="Q58" i="78"/>
  <c r="AD58" i="78" s="1" a="1"/>
  <c r="AD58" i="78" s="1"/>
  <c r="AC53" i="78" a="1"/>
  <c r="AC53" i="78" s="1"/>
  <c r="AC70" i="78" a="1"/>
  <c r="AC70" i="78" s="1"/>
  <c r="BZ41" i="63"/>
  <c r="J41" i="78"/>
  <c r="W41" i="78" s="1" a="1"/>
  <c r="W41" i="78" s="1"/>
  <c r="CA19" i="63"/>
  <c r="K19" i="78"/>
  <c r="X19" i="78" s="1" a="1"/>
  <c r="X19" i="78" s="1"/>
  <c r="BZ35" i="63"/>
  <c r="J35" i="78"/>
  <c r="W35" i="78" s="1" a="1"/>
  <c r="W35" i="78" s="1"/>
  <c r="CA70" i="63"/>
  <c r="K70" i="78"/>
  <c r="X70" i="78" s="1" a="1"/>
  <c r="X70" i="78" s="1"/>
  <c r="CA8" i="63"/>
  <c r="K8" i="78"/>
  <c r="X8" i="78" s="1" a="1"/>
  <c r="X8" i="78" s="1"/>
  <c r="BY5" i="63"/>
  <c r="H5" i="78"/>
  <c r="U5" i="78" s="1" a="1"/>
  <c r="U5" i="78" s="1"/>
  <c r="BY4" i="63"/>
  <c r="H4" i="78"/>
  <c r="U4" i="78" s="1" a="1"/>
  <c r="U4" i="78" s="1"/>
  <c r="CA2" i="63"/>
  <c r="K2" i="78"/>
  <c r="X2" i="78" s="1" a="1"/>
  <c r="X2" i="78" s="1"/>
  <c r="BY20" i="63"/>
  <c r="H20" i="78"/>
  <c r="U20" i="78" s="1" a="1"/>
  <c r="U20" i="78" s="1"/>
  <c r="BY17" i="63"/>
  <c r="H17" i="78"/>
  <c r="U17" i="78" s="1" a="1"/>
  <c r="U17" i="78" s="1"/>
  <c r="BY50" i="63"/>
  <c r="H50" i="78"/>
  <c r="U50" i="78" s="1" a="1"/>
  <c r="U50" i="78" s="1"/>
  <c r="BY48" i="63"/>
  <c r="H48" i="78"/>
  <c r="U48" i="78" s="1" a="1"/>
  <c r="U48" i="78" s="1"/>
  <c r="BY54" i="63"/>
  <c r="H54" i="78"/>
  <c r="U54" i="78" s="1" a="1"/>
  <c r="U54" i="78" s="1"/>
  <c r="BY43" i="63"/>
  <c r="H43" i="78"/>
  <c r="U43" i="78" s="1" a="1"/>
  <c r="U43" i="78" s="1"/>
  <c r="BY15" i="63"/>
  <c r="H15" i="78"/>
  <c r="U15" i="78" s="1" a="1"/>
  <c r="U15" i="78" s="1"/>
  <c r="CG62" i="63"/>
  <c r="Q62" i="78"/>
  <c r="AD62" i="78" s="1" a="1"/>
  <c r="AD62" i="78" s="1"/>
  <c r="CE41" i="63"/>
  <c r="O41" i="78"/>
  <c r="AB41" i="78" s="1" a="1"/>
  <c r="AB41" i="78" s="1"/>
  <c r="CD25" i="63"/>
  <c r="N25" i="78"/>
  <c r="AA25" i="78" s="1" a="1"/>
  <c r="AA25" i="78" s="1"/>
  <c r="CC26" i="63"/>
  <c r="M26" i="78"/>
  <c r="Z26" i="78" s="1" a="1"/>
  <c r="Z26" i="78" s="1"/>
  <c r="CC37" i="63"/>
  <c r="M37" i="78"/>
  <c r="Z37" i="78" s="1" a="1"/>
  <c r="Z37" i="78" s="1"/>
  <c r="CC8" i="63"/>
  <c r="M8" i="78"/>
  <c r="Z8" i="78" s="1" a="1"/>
  <c r="Z8" i="78" s="1"/>
  <c r="CE5" i="63"/>
  <c r="O5" i="78"/>
  <c r="AB5" i="78" s="1" a="1"/>
  <c r="AB5" i="78" s="1"/>
  <c r="CE45" i="63"/>
  <c r="O45" i="78"/>
  <c r="AB45" i="78" s="1" a="1"/>
  <c r="AB45" i="78" s="1"/>
  <c r="CE29" i="63"/>
  <c r="O29" i="78"/>
  <c r="AB29" i="78" s="1" a="1"/>
  <c r="AB29" i="78" s="1"/>
  <c r="CD20" i="63"/>
  <c r="N20" i="78"/>
  <c r="AA20" i="78" s="1" a="1"/>
  <c r="AA20" i="78" s="1"/>
  <c r="CD17" i="63"/>
  <c r="N17" i="78"/>
  <c r="AA17" i="78" s="1" a="1"/>
  <c r="AA17" i="78" s="1"/>
  <c r="CE24" i="63"/>
  <c r="O24" i="78"/>
  <c r="AB24" i="78" s="1" a="1"/>
  <c r="AB24" i="78" s="1"/>
  <c r="CD51" i="63"/>
  <c r="N51" i="78"/>
  <c r="AA51" i="78" s="1" a="1"/>
  <c r="AA51" i="78" s="1"/>
  <c r="CC54" i="63"/>
  <c r="M54" i="78"/>
  <c r="Z54" i="78" s="1" a="1"/>
  <c r="Z54" i="78" s="1"/>
  <c r="CD43" i="63"/>
  <c r="N43" i="78"/>
  <c r="AA43" i="78" s="1" a="1"/>
  <c r="AA43" i="78" s="1"/>
  <c r="AC18" i="78" a="1"/>
  <c r="AC18" i="78" s="1"/>
  <c r="AC51" i="78" a="1"/>
  <c r="AC51" i="78" s="1"/>
  <c r="CG12" i="63"/>
  <c r="Q12" i="78"/>
  <c r="AD12" i="78" s="1" a="1"/>
  <c r="AD12" i="78" s="1"/>
  <c r="CG56" i="63"/>
  <c r="Q56" i="78"/>
  <c r="AD56" i="78" s="1" a="1"/>
  <c r="AD56" i="78" s="1"/>
  <c r="BY38" i="63"/>
  <c r="H38" i="78"/>
  <c r="U38" i="78" s="1" a="1"/>
  <c r="U38" i="78" s="1"/>
  <c r="BY46" i="63"/>
  <c r="H46" i="78"/>
  <c r="U46" i="78" s="1" a="1"/>
  <c r="U46" i="78" s="1"/>
  <c r="CA22" i="63"/>
  <c r="K22" i="78"/>
  <c r="X22" i="78" s="1" a="1"/>
  <c r="X22" i="78" s="1"/>
  <c r="CA65" i="63"/>
  <c r="K65" i="78"/>
  <c r="X65" i="78" s="1" a="1"/>
  <c r="X65" i="78" s="1"/>
  <c r="BZ67" i="63"/>
  <c r="J67" i="78"/>
  <c r="W67" i="78" s="1" a="1"/>
  <c r="W67" i="78" s="1"/>
  <c r="CA6" i="63"/>
  <c r="K6" i="78"/>
  <c r="X6" i="78" s="1" a="1"/>
  <c r="X6" i="78" s="1"/>
  <c r="BY63" i="63"/>
  <c r="H63" i="78"/>
  <c r="U63" i="78" s="1" a="1"/>
  <c r="U63" i="78" s="1"/>
  <c r="CA49" i="63"/>
  <c r="K49" i="78"/>
  <c r="X49" i="78" s="1" a="1"/>
  <c r="X49" i="78" s="1"/>
  <c r="CA66" i="63"/>
  <c r="K66" i="78"/>
  <c r="X66" i="78" s="1" a="1"/>
  <c r="X66" i="78" s="1"/>
  <c r="CA58" i="63"/>
  <c r="K58" i="78"/>
  <c r="X58" i="78" s="1" a="1"/>
  <c r="X58" i="78" s="1"/>
  <c r="CG37" i="63"/>
  <c r="Q37" i="78"/>
  <c r="AD37" i="78" s="1" a="1"/>
  <c r="AD37" i="78" s="1"/>
  <c r="CG69" i="63"/>
  <c r="Q69" i="78"/>
  <c r="AD69" i="78" s="1" a="1"/>
  <c r="AD69" i="78" s="1"/>
  <c r="CD40" i="63"/>
  <c r="N40" i="78"/>
  <c r="AA40" i="78" s="1" a="1"/>
  <c r="AA40" i="78" s="1"/>
  <c r="CD14" i="63"/>
  <c r="N14" i="78"/>
  <c r="AA14" i="78" s="1" a="1"/>
  <c r="AA14" i="78" s="1"/>
  <c r="CD9" i="63"/>
  <c r="N9" i="78"/>
  <c r="AA9" i="78" s="1" a="1"/>
  <c r="AA9" i="78" s="1"/>
  <c r="CE3" i="63"/>
  <c r="O3" i="78"/>
  <c r="AB3" i="78" s="1" a="1"/>
  <c r="AB3" i="78" s="1"/>
  <c r="CD7" i="63"/>
  <c r="N7" i="78"/>
  <c r="AA7" i="78" s="1" a="1"/>
  <c r="AA7" i="78" s="1"/>
  <c r="CD46" i="63"/>
  <c r="N46" i="78"/>
  <c r="AA46" i="78" s="1" a="1"/>
  <c r="AA46" i="78" s="1"/>
  <c r="CD22" i="63"/>
  <c r="N22" i="78"/>
  <c r="AA22" i="78" s="1" a="1"/>
  <c r="AA22" i="78" s="1"/>
  <c r="CE6" i="63"/>
  <c r="O6" i="78"/>
  <c r="AB6" i="78" s="1" a="1"/>
  <c r="AB6" i="78" s="1"/>
  <c r="CE66" i="63"/>
  <c r="O66" i="78"/>
  <c r="AB66" i="78" s="1" a="1"/>
  <c r="AB66" i="78" s="1"/>
  <c r="CC16" i="63"/>
  <c r="M16" i="78"/>
  <c r="Z16" i="78" s="1" a="1"/>
  <c r="Z16" i="78" s="1"/>
  <c r="CD23" i="63"/>
  <c r="N23" i="78"/>
  <c r="AA23" i="78" s="1" a="1"/>
  <c r="AA23" i="78" s="1"/>
  <c r="CG26" i="63"/>
  <c r="Q26" i="78"/>
  <c r="AD26" i="78" s="1" a="1"/>
  <c r="AD26" i="78" s="1"/>
  <c r="AC54" i="78" a="1"/>
  <c r="AC54" i="78" s="1"/>
  <c r="CG64" i="63"/>
  <c r="Q64" i="78"/>
  <c r="AD64" i="78" s="1" a="1"/>
  <c r="AD64" i="78" s="1"/>
  <c r="AC38" i="78" a="1"/>
  <c r="AC38" i="78" s="1"/>
  <c r="AC55" i="78" a="1"/>
  <c r="AC55" i="78" s="1"/>
  <c r="CG39" i="63"/>
  <c r="Q39" i="78"/>
  <c r="AD39" i="78" s="1" a="1"/>
  <c r="AD39" i="78" s="1"/>
  <c r="AC47" i="78" a="1"/>
  <c r="AC47" i="78" s="1"/>
  <c r="AC49" i="78" a="1"/>
  <c r="AC49" i="78" s="1"/>
  <c r="CG44" i="63"/>
  <c r="Q44" i="78"/>
  <c r="AD44" i="78" s="1" a="1"/>
  <c r="AD44" i="78" s="1"/>
  <c r="AC58" i="78" a="1"/>
  <c r="AC58" i="78" s="1"/>
  <c r="AC60" i="78" a="1"/>
  <c r="AC60" i="78" s="1"/>
  <c r="AC4" i="78" a="1"/>
  <c r="AC4" i="78" s="1"/>
  <c r="BY42" i="63"/>
  <c r="H42" i="78"/>
  <c r="U42" i="78" s="1" a="1"/>
  <c r="U42" i="78" s="1"/>
  <c r="BZ25" i="63"/>
  <c r="J25" i="78"/>
  <c r="W25" i="78" s="1" a="1"/>
  <c r="W25" i="78" s="1"/>
  <c r="CA35" i="63"/>
  <c r="K35" i="78"/>
  <c r="X35" i="78" s="1" a="1"/>
  <c r="X35" i="78" s="1"/>
  <c r="BZ5" i="63"/>
  <c r="J5" i="78"/>
  <c r="W5" i="78" s="1" a="1"/>
  <c r="W5" i="78" s="1"/>
  <c r="CA45" i="63"/>
  <c r="K45" i="78"/>
  <c r="X45" i="78" s="1" a="1"/>
  <c r="X45" i="78" s="1"/>
  <c r="BY18" i="63"/>
  <c r="H18" i="78"/>
  <c r="U18" i="78" s="1" a="1"/>
  <c r="U18" i="78" s="1"/>
  <c r="BY27" i="63"/>
  <c r="H27" i="78"/>
  <c r="U27" i="78" s="1" a="1"/>
  <c r="U27" i="78" s="1"/>
  <c r="BZ29" i="63"/>
  <c r="J29" i="78"/>
  <c r="W29" i="78" s="1" a="1"/>
  <c r="W29" i="78" s="1"/>
  <c r="BZ28" i="63"/>
  <c r="J28" i="78"/>
  <c r="W28" i="78" s="1" a="1"/>
  <c r="W28" i="78" s="1"/>
  <c r="BY34" i="63"/>
  <c r="H34" i="78"/>
  <c r="U34" i="78" s="1" a="1"/>
  <c r="U34" i="78" s="1"/>
  <c r="BY11" i="63"/>
  <c r="H11" i="78"/>
  <c r="U11" i="78" s="1" a="1"/>
  <c r="U11" i="78" s="1"/>
  <c r="BZ17" i="63"/>
  <c r="J17" i="78"/>
  <c r="W17" i="78" s="1" a="1"/>
  <c r="W17" i="78" s="1"/>
  <c r="BY53" i="63"/>
  <c r="H53" i="78"/>
  <c r="U53" i="78" s="1" a="1"/>
  <c r="U53" i="78" s="1"/>
  <c r="BZ54" i="63"/>
  <c r="J54" i="78"/>
  <c r="W54" i="78" s="1" a="1"/>
  <c r="W54" i="78" s="1"/>
  <c r="CA60" i="63"/>
  <c r="K60" i="78"/>
  <c r="X60" i="78" s="1" a="1"/>
  <c r="X60" i="78" s="1"/>
  <c r="CD41" i="63"/>
  <c r="N41" i="78"/>
  <c r="AA41" i="78" s="1" a="1"/>
  <c r="AA41" i="78" s="1"/>
  <c r="CE25" i="63"/>
  <c r="O25" i="78"/>
  <c r="AB25" i="78" s="1" a="1"/>
  <c r="AB25" i="78" s="1"/>
  <c r="CE26" i="63"/>
  <c r="O26" i="78"/>
  <c r="AB26" i="78" s="1" a="1"/>
  <c r="AB26" i="78" s="1"/>
  <c r="CD37" i="63"/>
  <c r="N37" i="78"/>
  <c r="AA37" i="78" s="1" a="1"/>
  <c r="AA37" i="78" s="1"/>
  <c r="CD45" i="63"/>
  <c r="N45" i="78"/>
  <c r="AA45" i="78" s="1" a="1"/>
  <c r="AA45" i="78" s="1"/>
  <c r="CC59" i="63"/>
  <c r="M59" i="78"/>
  <c r="Z59" i="78" s="1" a="1"/>
  <c r="Z59" i="78" s="1"/>
  <c r="CE28" i="63"/>
  <c r="O28" i="78"/>
  <c r="AB28" i="78" s="1" a="1"/>
  <c r="AB28" i="78" s="1"/>
  <c r="AA33" i="78" a="1"/>
  <c r="AA33" i="78" s="1"/>
  <c r="CD69" i="63"/>
  <c r="N69" i="78"/>
  <c r="AA69" i="78" s="1" a="1"/>
  <c r="AA69" i="78" s="1"/>
  <c r="CC20" i="63"/>
  <c r="M20" i="78"/>
  <c r="Z20" i="78" s="1" a="1"/>
  <c r="Z20" i="78" s="1"/>
  <c r="CC51" i="63"/>
  <c r="M51" i="78"/>
  <c r="Z51" i="78" s="1" a="1"/>
  <c r="Z51" i="78" s="1"/>
  <c r="CE54" i="63"/>
  <c r="O54" i="78"/>
  <c r="AB54" i="78" s="1" a="1"/>
  <c r="AB54" i="78" s="1"/>
  <c r="CD60" i="63"/>
  <c r="N60" i="78"/>
  <c r="AA60" i="78" s="1" a="1"/>
  <c r="AA60" i="78" s="1"/>
  <c r="CG18" i="63"/>
  <c r="Q18" i="78"/>
  <c r="AD18" i="78" s="1" a="1"/>
  <c r="AD18" i="78" s="1"/>
  <c r="CG51" i="63"/>
  <c r="Q51" i="78"/>
  <c r="AD51" i="78" s="1" a="1"/>
  <c r="AD51" i="78" s="1"/>
  <c r="AC56" i="78" a="1"/>
  <c r="AC56" i="78" s="1"/>
  <c r="BZ14" i="63"/>
  <c r="J14" i="78"/>
  <c r="W14" i="78" s="1" a="1"/>
  <c r="W14" i="78" s="1"/>
  <c r="BY9" i="63"/>
  <c r="H9" i="78"/>
  <c r="U9" i="78" s="1" a="1"/>
  <c r="U9" i="78" s="1"/>
  <c r="BZ46" i="63"/>
  <c r="J46" i="78"/>
  <c r="W46" i="78" s="1" a="1"/>
  <c r="W46" i="78" s="1"/>
  <c r="BY65" i="63"/>
  <c r="H65" i="78"/>
  <c r="U65" i="78" s="1" a="1"/>
  <c r="U65" i="78" s="1"/>
  <c r="BY39" i="63"/>
  <c r="H39" i="78"/>
  <c r="U39" i="78" s="1" a="1"/>
  <c r="U39" i="78" s="1"/>
  <c r="CA31" i="63"/>
  <c r="K31" i="78"/>
  <c r="X31" i="78" s="1" a="1"/>
  <c r="X31" i="78" s="1"/>
  <c r="BZ21" i="63"/>
  <c r="J21" i="78"/>
  <c r="W21" i="78" s="1" a="1"/>
  <c r="W21" i="78" s="1"/>
  <c r="BY6" i="63"/>
  <c r="H6" i="78"/>
  <c r="U6" i="78" s="1" a="1"/>
  <c r="U6" i="78" s="1"/>
  <c r="BY66" i="63"/>
  <c r="H66" i="78"/>
  <c r="U66" i="78" s="1" a="1"/>
  <c r="U66" i="78" s="1"/>
  <c r="BZ16" i="63"/>
  <c r="J16" i="78"/>
  <c r="W16" i="78" s="1" a="1"/>
  <c r="W16" i="78" s="1"/>
  <c r="BY32" i="63"/>
  <c r="H32" i="78"/>
  <c r="U32" i="78" s="1" a="1"/>
  <c r="U32" i="78" s="1"/>
  <c r="BY58" i="63"/>
  <c r="H58" i="78"/>
  <c r="U58" i="78" s="1" a="1"/>
  <c r="U58" i="78" s="1"/>
  <c r="BZ12" i="63"/>
  <c r="J12" i="78"/>
  <c r="W12" i="78" s="1" a="1"/>
  <c r="W12" i="78" s="1"/>
  <c r="AC5" i="78" a="1"/>
  <c r="AC5" i="78" s="1"/>
  <c r="AC17" i="78" a="1"/>
  <c r="AC17" i="78" s="1"/>
  <c r="CC64" i="63"/>
  <c r="M64" i="78"/>
  <c r="Z64" i="78" s="1" a="1"/>
  <c r="Z64" i="78" s="1"/>
  <c r="CD36" i="63"/>
  <c r="N36" i="78"/>
  <c r="AA36" i="78" s="1" a="1"/>
  <c r="AA36" i="78" s="1"/>
  <c r="CC61" i="63"/>
  <c r="M61" i="78"/>
  <c r="Z61" i="78" s="1" a="1"/>
  <c r="Z61" i="78" s="1"/>
  <c r="CD55" i="63"/>
  <c r="N55" i="78"/>
  <c r="AA55" i="78" s="1" a="1"/>
  <c r="AA55" i="78" s="1"/>
  <c r="CD65" i="63"/>
  <c r="N65" i="78"/>
  <c r="AA65" i="78" s="1" a="1"/>
  <c r="AA65" i="78" s="1"/>
  <c r="CD31" i="63"/>
  <c r="N31" i="78"/>
  <c r="AA31" i="78" s="1" a="1"/>
  <c r="AA31" i="78" s="1"/>
  <c r="CD47" i="63"/>
  <c r="N47" i="78"/>
  <c r="AA47" i="78" s="1" a="1"/>
  <c r="AA47" i="78" s="1"/>
  <c r="CD49" i="63"/>
  <c r="N49" i="78"/>
  <c r="AA49" i="78" s="1" a="1"/>
  <c r="AA49" i="78" s="1"/>
  <c r="CD57" i="63"/>
  <c r="N57" i="78"/>
  <c r="AA57" i="78" s="1" a="1"/>
  <c r="AA57" i="78" s="1"/>
  <c r="CD44" i="63"/>
  <c r="N44" i="78"/>
  <c r="AA44" i="78" s="1" a="1"/>
  <c r="AA44" i="78" s="1"/>
  <c r="CD32" i="63"/>
  <c r="N32" i="78"/>
  <c r="AA32" i="78" s="1" a="1"/>
  <c r="AA32" i="78" s="1"/>
  <c r="CE58" i="63"/>
  <c r="O58" i="78"/>
  <c r="AB58" i="78" s="1" a="1"/>
  <c r="AB58" i="78" s="1"/>
  <c r="AC45" i="78" a="1"/>
  <c r="AC45" i="78" s="1"/>
  <c r="AC40" i="78" a="1"/>
  <c r="AC40" i="78" s="1"/>
  <c r="AC9" i="78" a="1"/>
  <c r="AC9" i="78" s="1"/>
  <c r="CG7" i="63"/>
  <c r="Q7" i="78"/>
  <c r="AD7" i="78" s="1" a="1"/>
  <c r="AD7" i="78" s="1"/>
  <c r="CG22" i="63"/>
  <c r="Q22" i="78"/>
  <c r="AD22" i="78" s="1" a="1"/>
  <c r="AD22" i="78" s="1"/>
  <c r="AC67" i="78" a="1"/>
  <c r="AC67" i="78" s="1"/>
  <c r="CG6" i="63"/>
  <c r="Q6" i="78"/>
  <c r="AD6" i="78" s="1" a="1"/>
  <c r="AD6" i="78" s="1"/>
  <c r="CG52" i="63"/>
  <c r="Q52" i="78"/>
  <c r="AD52" i="78" s="1" a="1"/>
  <c r="AD52" i="78" s="1"/>
  <c r="AC16" i="78" a="1"/>
  <c r="AC16" i="78" s="1"/>
  <c r="CG60" i="63"/>
  <c r="Q60" i="78"/>
  <c r="AD60" i="78" s="1" a="1"/>
  <c r="AD60" i="78" s="1"/>
  <c r="CG4" i="63"/>
  <c r="Q4" i="78"/>
  <c r="AD4" i="78" s="1" a="1"/>
  <c r="AD4" i="78" s="1"/>
  <c r="BZ37" i="63"/>
  <c r="J37" i="78"/>
  <c r="W37" i="78" s="1" a="1"/>
  <c r="W37" i="78" s="1"/>
  <c r="CA25" i="63"/>
  <c r="K25" i="78"/>
  <c r="X25" i="78" s="1" a="1"/>
  <c r="X25" i="78" s="1"/>
  <c r="BY41" i="63"/>
  <c r="H41" i="78"/>
  <c r="U41" i="78" s="1" a="1"/>
  <c r="U41" i="78" s="1"/>
  <c r="CA26" i="63"/>
  <c r="K26" i="78"/>
  <c r="X26" i="78" s="1" a="1"/>
  <c r="X26" i="78" s="1"/>
  <c r="CA42" i="63"/>
  <c r="K42" i="78"/>
  <c r="X42" i="78" s="1" a="1"/>
  <c r="X42" i="78" s="1"/>
  <c r="BY26" i="63"/>
  <c r="H26" i="78"/>
  <c r="U26" i="78" s="1" a="1"/>
  <c r="U26" i="78" s="1"/>
  <c r="BZ70" i="63"/>
  <c r="J70" i="78"/>
  <c r="W70" i="78" s="1" a="1"/>
  <c r="W70" i="78" s="1"/>
  <c r="CA5" i="63"/>
  <c r="K5" i="78"/>
  <c r="X5" i="78" s="1" a="1"/>
  <c r="X5" i="78" s="1"/>
  <c r="BZ45" i="63"/>
  <c r="J45" i="78"/>
  <c r="W45" i="78" s="1" a="1"/>
  <c r="W45" i="78" s="1"/>
  <c r="BZ18" i="63"/>
  <c r="J18" i="78"/>
  <c r="W18" i="78" s="1" a="1"/>
  <c r="W18" i="78" s="1"/>
  <c r="BZ27" i="63"/>
  <c r="J27" i="78"/>
  <c r="W27" i="78" s="1" a="1"/>
  <c r="W27" i="78" s="1"/>
  <c r="BZ71" i="63"/>
  <c r="J71" i="78"/>
  <c r="W71" i="78" s="1" a="1"/>
  <c r="W71" i="78" s="1"/>
  <c r="CA28" i="63"/>
  <c r="K28" i="78"/>
  <c r="X28" i="78" s="1" a="1"/>
  <c r="X28" i="78" s="1"/>
  <c r="CA34" i="63"/>
  <c r="K34" i="78"/>
  <c r="X34" i="78" s="1" a="1"/>
  <c r="X34" i="78" s="1"/>
  <c r="CA11" i="63"/>
  <c r="K11" i="78"/>
  <c r="X11" i="78" s="1" a="1"/>
  <c r="X11" i="78" s="1"/>
  <c r="BY56" i="63"/>
  <c r="H56" i="78"/>
  <c r="U56" i="78" s="1" a="1"/>
  <c r="U56" i="78" s="1"/>
  <c r="CA17" i="63"/>
  <c r="K17" i="78"/>
  <c r="X17" i="78" s="1" a="1"/>
  <c r="X17" i="78" s="1"/>
  <c r="CA24" i="63"/>
  <c r="K24" i="78"/>
  <c r="X24" i="78" s="1" a="1"/>
  <c r="X24" i="78" s="1"/>
  <c r="BZ53" i="63"/>
  <c r="J53" i="78"/>
  <c r="W53" i="78" s="1" a="1"/>
  <c r="W53" i="78" s="1"/>
  <c r="BY10" i="63"/>
  <c r="H10" i="78"/>
  <c r="U10" i="78" s="1" a="1"/>
  <c r="U10" i="78" s="1"/>
  <c r="BZ43" i="63"/>
  <c r="J43" i="78"/>
  <c r="W43" i="78" s="1" a="1"/>
  <c r="W43" i="78" s="1"/>
  <c r="CG29" i="63"/>
  <c r="Q29" i="78"/>
  <c r="AD29" i="78" s="1" a="1"/>
  <c r="AD29" i="78" s="1"/>
  <c r="CC41" i="63"/>
  <c r="M41" i="78"/>
  <c r="Z41" i="78" s="1" a="1"/>
  <c r="Z41" i="78" s="1"/>
  <c r="CC25" i="63"/>
  <c r="M25" i="78"/>
  <c r="Z25" i="78" s="1" a="1"/>
  <c r="Z25" i="78" s="1"/>
  <c r="CE8" i="63"/>
  <c r="O8" i="78"/>
  <c r="AB8" i="78" s="1" a="1"/>
  <c r="AB8" i="78" s="1"/>
  <c r="CC5" i="63"/>
  <c r="M5" i="78"/>
  <c r="Z5" i="78" s="1" a="1"/>
  <c r="Z5" i="78" s="1"/>
  <c r="CE59" i="63"/>
  <c r="O59" i="78"/>
  <c r="AB59" i="78" s="1" a="1"/>
  <c r="AB59" i="78" s="1"/>
  <c r="CD29" i="63"/>
  <c r="N29" i="78"/>
  <c r="AA29" i="78" s="1" a="1"/>
  <c r="AA29" i="78" s="1"/>
  <c r="CD28" i="63"/>
  <c r="N28" i="78"/>
  <c r="AA28" i="78" s="1" a="1"/>
  <c r="AA28" i="78" s="1"/>
  <c r="AB33" i="78" a="1"/>
  <c r="AB33" i="78" s="1"/>
  <c r="CE69" i="63"/>
  <c r="O69" i="78"/>
  <c r="AB69" i="78" s="1" a="1"/>
  <c r="AB69" i="78" s="1"/>
  <c r="CE20" i="63"/>
  <c r="O20" i="78"/>
  <c r="AB20" i="78" s="1" a="1"/>
  <c r="AB20" i="78" s="1"/>
  <c r="CC17" i="63"/>
  <c r="M17" i="78"/>
  <c r="Z17" i="78" s="1" a="1"/>
  <c r="Z17" i="78" s="1"/>
  <c r="CD24" i="63"/>
  <c r="N24" i="78"/>
  <c r="AA24" i="78" s="1" a="1"/>
  <c r="AA24" i="78" s="1"/>
  <c r="CE51" i="63"/>
  <c r="O51" i="78"/>
  <c r="AB51" i="78" s="1" a="1"/>
  <c r="AB51" i="78" s="1"/>
  <c r="CD54" i="63"/>
  <c r="N54" i="78"/>
  <c r="AA54" i="78" s="1" a="1"/>
  <c r="AA54" i="78" s="1"/>
  <c r="CE43" i="63"/>
  <c r="O43" i="78"/>
  <c r="AB43" i="78" s="1" a="1"/>
  <c r="AB43" i="78" s="1"/>
  <c r="CC60" i="63"/>
  <c r="M60" i="78"/>
  <c r="Z60" i="78" s="1" a="1"/>
  <c r="Z60" i="78" s="1"/>
  <c r="CG11" i="63"/>
  <c r="Q11" i="78"/>
  <c r="AD11" i="78" s="1" a="1"/>
  <c r="AD11" i="78" s="1"/>
  <c r="CG19" i="63"/>
  <c r="Q19" i="78"/>
  <c r="AD19" i="78" s="1" a="1"/>
  <c r="AD19" i="78" s="1"/>
  <c r="AC43" i="78" a="1"/>
  <c r="AC43" i="78" s="1"/>
  <c r="BY14" i="63"/>
  <c r="H14" i="78"/>
  <c r="U14" i="78" s="1" a="1"/>
  <c r="U14" i="78" s="1"/>
  <c r="BZ38" i="63"/>
  <c r="J38" i="78"/>
  <c r="W38" i="78" s="1" a="1"/>
  <c r="W38" i="78" s="1"/>
  <c r="BZ22" i="63"/>
  <c r="J22" i="78"/>
  <c r="W22" i="78" s="1" a="1"/>
  <c r="W22" i="78" s="1"/>
  <c r="BY30" i="63"/>
  <c r="H30" i="78"/>
  <c r="U30" i="78" s="1" a="1"/>
  <c r="U30" i="78" s="1"/>
  <c r="BZ39" i="63"/>
  <c r="J39" i="78"/>
  <c r="W39" i="78" s="1" a="1"/>
  <c r="W39" i="78" s="1"/>
  <c r="CA21" i="63"/>
  <c r="K21" i="78"/>
  <c r="X21" i="78" s="1" a="1"/>
  <c r="X21" i="78" s="1"/>
  <c r="BZ6" i="63"/>
  <c r="J6" i="78"/>
  <c r="W6" i="78" s="1" a="1"/>
  <c r="W6" i="78" s="1"/>
  <c r="BZ68" i="63"/>
  <c r="J68" i="78"/>
  <c r="W68" i="78" s="1" a="1"/>
  <c r="W68" i="78" s="1"/>
  <c r="BZ57" i="63"/>
  <c r="J57" i="78"/>
  <c r="W57" i="78" s="1" a="1"/>
  <c r="W57" i="78" s="1"/>
  <c r="BZ66" i="63"/>
  <c r="J66" i="78"/>
  <c r="W66" i="78" s="1" a="1"/>
  <c r="W66" i="78" s="1"/>
  <c r="CA23" i="63"/>
  <c r="K23" i="78"/>
  <c r="X23" i="78" s="1" a="1"/>
  <c r="X23" i="78" s="1"/>
  <c r="BZ58" i="63"/>
  <c r="J58" i="78"/>
  <c r="W58" i="78" s="1" a="1"/>
  <c r="W58" i="78" s="1"/>
  <c r="CG5" i="63"/>
  <c r="Q5" i="78"/>
  <c r="AD5" i="78" s="1" a="1"/>
  <c r="AD5" i="78" s="1"/>
  <c r="CG17" i="63"/>
  <c r="Q17" i="78"/>
  <c r="AD17" i="78" s="1" a="1"/>
  <c r="AD17" i="78" s="1"/>
  <c r="CD13" i="63"/>
  <c r="N13" i="78"/>
  <c r="AA13" i="78" s="1" a="1"/>
  <c r="AA13" i="78" s="1"/>
  <c r="CD64" i="63"/>
  <c r="N64" i="78"/>
  <c r="AA64" i="78" s="1" a="1"/>
  <c r="AA64" i="78" s="1"/>
  <c r="CE38" i="63"/>
  <c r="O38" i="78"/>
  <c r="AB38" i="78" s="1" a="1"/>
  <c r="AB38" i="78" s="1"/>
  <c r="CC65" i="63"/>
  <c r="M65" i="78"/>
  <c r="Z65" i="78" s="1" a="1"/>
  <c r="Z65" i="78" s="1"/>
  <c r="CD39" i="63"/>
  <c r="N39" i="78"/>
  <c r="AA39" i="78" s="1" a="1"/>
  <c r="AA39" i="78" s="1"/>
  <c r="CC31" i="63"/>
  <c r="M31" i="78"/>
  <c r="Z31" i="78" s="1" a="1"/>
  <c r="Z31" i="78" s="1"/>
  <c r="CE47" i="63"/>
  <c r="O47" i="78"/>
  <c r="AB47" i="78" s="1" a="1"/>
  <c r="AB47" i="78" s="1"/>
  <c r="CE63" i="63"/>
  <c r="O63" i="78"/>
  <c r="AB63" i="78" s="1" a="1"/>
  <c r="AB63" i="78" s="1"/>
  <c r="CC44" i="63"/>
  <c r="M44" i="78"/>
  <c r="Z44" i="78" s="1" a="1"/>
  <c r="Z44" i="78" s="1"/>
  <c r="CD58" i="63"/>
  <c r="N58" i="78"/>
  <c r="AA58" i="78" s="1" a="1"/>
  <c r="AA58" i="78" s="1"/>
  <c r="CG45" i="63"/>
  <c r="Q45" i="78"/>
  <c r="AD45" i="78" s="1" a="1"/>
  <c r="AD45" i="78" s="1"/>
  <c r="CG40" i="63"/>
  <c r="Q40" i="78"/>
  <c r="AD40" i="78" s="1" a="1"/>
  <c r="AD40" i="78" s="1"/>
  <c r="CG9" i="63"/>
  <c r="Q9" i="78"/>
  <c r="AD9" i="78" s="1" a="1"/>
  <c r="AD9" i="78" s="1"/>
  <c r="AC7" i="78" a="1"/>
  <c r="AC7" i="78" s="1"/>
  <c r="AC22" i="78" a="1"/>
  <c r="AC22" i="78" s="1"/>
  <c r="CG67" i="63"/>
  <c r="Q67" i="78"/>
  <c r="AD67" i="78" s="1" a="1"/>
  <c r="AD67" i="78" s="1"/>
  <c r="AC6" i="78" a="1"/>
  <c r="AC6" i="78" s="1"/>
  <c r="AC52" i="78" a="1"/>
  <c r="AC52" i="78" s="1"/>
  <c r="CG16" i="63"/>
  <c r="Q16" i="78"/>
  <c r="AD16" i="78" s="1" a="1"/>
  <c r="AD16" i="78" s="1"/>
  <c r="AD33" i="78" a="1"/>
  <c r="AD33" i="78" s="1"/>
  <c r="BY25" i="63"/>
  <c r="H25" i="78"/>
  <c r="U25" i="78" s="1" a="1"/>
  <c r="U25" i="78" s="1"/>
  <c r="BY70" i="63"/>
  <c r="H70" i="78"/>
  <c r="U70" i="78" s="1" a="1"/>
  <c r="U70" i="78" s="1"/>
  <c r="CA59" i="63"/>
  <c r="K59" i="78"/>
  <c r="X59" i="78" s="1" a="1"/>
  <c r="X59" i="78" s="1"/>
  <c r="BY28" i="63"/>
  <c r="H28" i="78"/>
  <c r="U28" i="78" s="1" a="1"/>
  <c r="U28" i="78" s="1"/>
  <c r="BZ11" i="63"/>
  <c r="J11" i="78"/>
  <c r="W11" i="78" s="1" a="1"/>
  <c r="W11" i="78" s="1"/>
  <c r="BZ56" i="63"/>
  <c r="J56" i="78"/>
  <c r="W56" i="78" s="1" a="1"/>
  <c r="W56" i="78" s="1"/>
  <c r="CA51" i="63"/>
  <c r="K51" i="78"/>
  <c r="X51" i="78" s="1" a="1"/>
  <c r="X51" i="78" s="1"/>
  <c r="BZ60" i="63"/>
  <c r="J60" i="78"/>
  <c r="W60" i="78" s="1" a="1"/>
  <c r="W60" i="78" s="1"/>
  <c r="CD26" i="63"/>
  <c r="N26" i="78"/>
  <c r="AA26" i="78" s="1" a="1"/>
  <c r="AA26" i="78" s="1"/>
  <c r="CE37" i="63"/>
  <c r="O37" i="78"/>
  <c r="AB37" i="78" s="1" a="1"/>
  <c r="AB37" i="78" s="1"/>
  <c r="CD8" i="63"/>
  <c r="N8" i="78"/>
  <c r="AA8" i="78" s="1" a="1"/>
  <c r="AA8" i="78" s="1"/>
  <c r="CD5" i="63"/>
  <c r="N5" i="78"/>
  <c r="AA5" i="78" s="1" a="1"/>
  <c r="AA5" i="78" s="1"/>
  <c r="CC45" i="63"/>
  <c r="M45" i="78"/>
  <c r="Z45" i="78" s="1" a="1"/>
  <c r="Z45" i="78" s="1"/>
  <c r="CD59" i="63"/>
  <c r="N59" i="78"/>
  <c r="AA59" i="78" s="1" a="1"/>
  <c r="AA59" i="78" s="1"/>
  <c r="CC29" i="63"/>
  <c r="M29" i="78"/>
  <c r="Z29" i="78" s="1" a="1"/>
  <c r="Z29" i="78" s="1"/>
  <c r="CC28" i="63"/>
  <c r="M28" i="78"/>
  <c r="Z28" i="78" s="1" a="1"/>
  <c r="Z28" i="78" s="1"/>
  <c r="Z33" i="78" a="1"/>
  <c r="Z33" i="78" s="1"/>
  <c r="CC69" i="63"/>
  <c r="M69" i="78"/>
  <c r="Z69" i="78" s="1" a="1"/>
  <c r="Z69" i="78" s="1"/>
  <c r="CE17" i="63"/>
  <c r="O17" i="78"/>
  <c r="AB17" i="78" s="1" a="1"/>
  <c r="AB17" i="78" s="1"/>
  <c r="CC24" i="63"/>
  <c r="M24" i="78"/>
  <c r="Z24" i="78" s="1" a="1"/>
  <c r="Z24" i="78" s="1"/>
  <c r="CC43" i="63"/>
  <c r="M43" i="78"/>
  <c r="Z43" i="78" s="1" a="1"/>
  <c r="Z43" i="78" s="1"/>
  <c r="CE60" i="63"/>
  <c r="O60" i="78"/>
  <c r="AB60" i="78" s="1" a="1"/>
  <c r="AB60" i="78" s="1"/>
  <c r="AC11" i="78" a="1"/>
  <c r="AC11" i="78" s="1"/>
  <c r="AC19" i="78" a="1"/>
  <c r="AC19" i="78" s="1"/>
  <c r="CG43" i="63"/>
  <c r="Q43" i="78"/>
  <c r="AD43" i="78" s="1" a="1"/>
  <c r="AD43" i="78" s="1"/>
  <c r="BY13" i="63"/>
  <c r="H13" i="78"/>
  <c r="U13" i="78" s="1" a="1"/>
  <c r="U13" i="78" s="1"/>
  <c r="CA9" i="63"/>
  <c r="K9" i="78"/>
  <c r="X9" i="78" s="1" a="1"/>
  <c r="X9" i="78" s="1"/>
  <c r="BZ3" i="63"/>
  <c r="J3" i="78"/>
  <c r="W3" i="78" s="1" a="1"/>
  <c r="W3" i="78" s="1"/>
  <c r="BY61" i="63"/>
  <c r="H61" i="78"/>
  <c r="U61" i="78" s="1" a="1"/>
  <c r="U61" i="78" s="1"/>
  <c r="BY22" i="63"/>
  <c r="H22" i="78"/>
  <c r="U22" i="78" s="1" a="1"/>
  <c r="U22" i="78" s="1"/>
  <c r="CA39" i="63"/>
  <c r="K39" i="78"/>
  <c r="X39" i="78" s="1" a="1"/>
  <c r="X39" i="78" s="1"/>
  <c r="BY31" i="63"/>
  <c r="H31" i="78"/>
  <c r="U31" i="78" s="1" a="1"/>
  <c r="U31" i="78" s="1"/>
  <c r="BY49" i="63"/>
  <c r="H49" i="78"/>
  <c r="U49" i="78" s="1" a="1"/>
  <c r="U49" i="78" s="1"/>
  <c r="CA57" i="63"/>
  <c r="K57" i="78"/>
  <c r="X57" i="78" s="1" a="1"/>
  <c r="X57" i="78" s="1"/>
  <c r="CA16" i="63"/>
  <c r="K16" i="78"/>
  <c r="X16" i="78" s="1" a="1"/>
  <c r="X16" i="78" s="1"/>
  <c r="BY12" i="63"/>
  <c r="H12" i="78"/>
  <c r="U12" i="78" s="1" a="1"/>
  <c r="U12" i="78" s="1"/>
  <c r="AC28" i="78" a="1"/>
  <c r="AC28" i="78" s="1"/>
  <c r="CG15" i="63"/>
  <c r="Q15" i="78"/>
  <c r="AD15" i="78" s="1" a="1"/>
  <c r="AD15" i="78" s="1"/>
  <c r="CC13" i="63"/>
  <c r="M13" i="78"/>
  <c r="Z13" i="78" s="1" a="1"/>
  <c r="Z13" i="78" s="1"/>
  <c r="CE64" i="63"/>
  <c r="O64" i="78"/>
  <c r="AB64" i="78" s="1" a="1"/>
  <c r="AB64" i="78" s="1"/>
  <c r="CE36" i="63"/>
  <c r="O36" i="78"/>
  <c r="AB36" i="78" s="1" a="1"/>
  <c r="AB36" i="78" s="1"/>
  <c r="CD38" i="63"/>
  <c r="N38" i="78"/>
  <c r="AA38" i="78" s="1" a="1"/>
  <c r="AA38" i="78" s="1"/>
  <c r="CE61" i="63"/>
  <c r="O61" i="78"/>
  <c r="AB61" i="78" s="1" a="1"/>
  <c r="AB61" i="78" s="1"/>
  <c r="CC55" i="63"/>
  <c r="M55" i="78"/>
  <c r="Z55" i="78" s="1" a="1"/>
  <c r="Z55" i="78" s="1"/>
  <c r="CE39" i="63"/>
  <c r="O39" i="78"/>
  <c r="AB39" i="78" s="1" a="1"/>
  <c r="AB39" i="78" s="1"/>
  <c r="CD63" i="63"/>
  <c r="N63" i="78"/>
  <c r="AA63" i="78" s="1" a="1"/>
  <c r="AA63" i="78" s="1"/>
  <c r="CC49" i="63"/>
  <c r="M49" i="78"/>
  <c r="Z49" i="78" s="1" a="1"/>
  <c r="Z49" i="78" s="1"/>
  <c r="CC57" i="63"/>
  <c r="M57" i="78"/>
  <c r="Z57" i="78" s="1" a="1"/>
  <c r="Z57" i="78" s="1"/>
  <c r="CE44" i="63"/>
  <c r="O44" i="78"/>
  <c r="AB44" i="78" s="1" a="1"/>
  <c r="AB44" i="78" s="1"/>
  <c r="CC32" i="63"/>
  <c r="M32" i="78"/>
  <c r="Z32" i="78" s="1" a="1"/>
  <c r="Z32" i="78" s="1"/>
  <c r="AC59" i="78" a="1"/>
  <c r="AC59" i="78" s="1"/>
  <c r="AC13" i="78" a="1"/>
  <c r="AC13" i="78" s="1"/>
  <c r="AC36" i="78" a="1"/>
  <c r="AC36" i="78" s="1"/>
  <c r="AC61" i="78" a="1"/>
  <c r="AC61" i="78" s="1"/>
  <c r="AC65" i="78" a="1"/>
  <c r="AC65" i="78" s="1"/>
  <c r="CG31" i="63"/>
  <c r="Q31" i="78"/>
  <c r="AD31" i="78" s="1" a="1"/>
  <c r="AD31" i="78" s="1"/>
  <c r="AC63" i="78" a="1"/>
  <c r="AC63" i="78" s="1"/>
  <c r="AC57" i="78" a="1"/>
  <c r="AC57" i="78" s="1"/>
  <c r="AC32" i="78" a="1"/>
  <c r="AC32" i="78" s="1"/>
  <c r="AC33" i="78" a="1"/>
  <c r="AC33" i="78" s="1"/>
  <c r="BZ62" i="63"/>
  <c r="J62" i="78"/>
  <c r="W62" i="78" s="1" a="1"/>
  <c r="W62" i="78" s="1"/>
  <c r="BY45" i="63"/>
  <c r="H45" i="78"/>
  <c r="U45" i="78" s="1" a="1"/>
  <c r="U45" i="78" s="1"/>
  <c r="BZ59" i="63"/>
  <c r="J59" i="78"/>
  <c r="W59" i="78" s="1" a="1"/>
  <c r="W59" i="78" s="1"/>
  <c r="CA27" i="63"/>
  <c r="K27" i="78"/>
  <c r="X27" i="78" s="1" a="1"/>
  <c r="X27" i="78" s="1"/>
  <c r="BY2" i="63"/>
  <c r="H2" i="78"/>
  <c r="U2" i="78" s="1" a="1"/>
  <c r="U2" i="78" s="1"/>
  <c r="BY69" i="63"/>
  <c r="H69" i="78"/>
  <c r="U69" i="78" s="1" a="1"/>
  <c r="U69" i="78" s="1"/>
  <c r="CA56" i="63"/>
  <c r="K56" i="78"/>
  <c r="X56" i="78" s="1" a="1"/>
  <c r="X56" i="78" s="1"/>
  <c r="CA50" i="63"/>
  <c r="K50" i="78"/>
  <c r="X50" i="78" s="1" a="1"/>
  <c r="X50" i="78" s="1"/>
  <c r="BZ24" i="63"/>
  <c r="J24" i="78"/>
  <c r="W24" i="78" s="1" a="1"/>
  <c r="W24" i="78" s="1"/>
  <c r="CA53" i="63"/>
  <c r="K53" i="78"/>
  <c r="X53" i="78" s="1" a="1"/>
  <c r="X53" i="78" s="1"/>
  <c r="BZ10" i="63"/>
  <c r="J10" i="78"/>
  <c r="W10" i="78" s="1" a="1"/>
  <c r="W10" i="78" s="1"/>
  <c r="CD42" i="63"/>
  <c r="N42" i="78"/>
  <c r="AA42" i="78" s="1" a="1"/>
  <c r="AA42" i="78" s="1"/>
  <c r="CD19" i="63"/>
  <c r="N19" i="78"/>
  <c r="AA19" i="78" s="1" a="1"/>
  <c r="AA19" i="78" s="1"/>
  <c r="CD35" i="63"/>
  <c r="N35" i="78"/>
  <c r="AA35" i="78" s="1" a="1"/>
  <c r="AA35" i="78" s="1"/>
  <c r="CD70" i="63"/>
  <c r="N70" i="78"/>
  <c r="AA70" i="78" s="1" a="1"/>
  <c r="AA70" i="78" s="1"/>
  <c r="CC62" i="63"/>
  <c r="M62" i="78"/>
  <c r="Z62" i="78" s="1" a="1"/>
  <c r="Z62" i="78" s="1"/>
  <c r="CE4" i="63"/>
  <c r="O4" i="78"/>
  <c r="AB4" i="78" s="1" a="1"/>
  <c r="AB4" i="78" s="1"/>
  <c r="CC18" i="63"/>
  <c r="M18" i="78"/>
  <c r="Z18" i="78" s="1" a="1"/>
  <c r="Z18" i="78" s="1"/>
  <c r="CC27" i="63"/>
  <c r="M27" i="78"/>
  <c r="Z27" i="78" s="1" a="1"/>
  <c r="Z27" i="78" s="1"/>
  <c r="CE71" i="63"/>
  <c r="O71" i="78"/>
  <c r="AB71" i="78" s="1" a="1"/>
  <c r="AB71" i="78" s="1"/>
  <c r="CD2" i="63"/>
  <c r="N2" i="78"/>
  <c r="AA2" i="78" s="1" a="1"/>
  <c r="AA2" i="78" s="1"/>
  <c r="CC34" i="63"/>
  <c r="M34" i="78"/>
  <c r="Z34" i="78" s="1" a="1"/>
  <c r="Z34" i="78" s="1"/>
  <c r="CE11" i="63"/>
  <c r="O11" i="78"/>
  <c r="AB11" i="78" s="1" a="1"/>
  <c r="AB11" i="78" s="1"/>
  <c r="CE56" i="63"/>
  <c r="O56" i="78"/>
  <c r="AB56" i="78" s="1" a="1"/>
  <c r="AB56" i="78" s="1"/>
  <c r="CE50" i="63"/>
  <c r="O50" i="78"/>
  <c r="AB50" i="78" s="1" a="1"/>
  <c r="AB50" i="78" s="1"/>
  <c r="CD48" i="63"/>
  <c r="N48" i="78"/>
  <c r="AA48" i="78" s="1" a="1"/>
  <c r="AA48" i="78" s="1"/>
  <c r="CE53" i="63"/>
  <c r="O53" i="78"/>
  <c r="AB53" i="78" s="1" a="1"/>
  <c r="AB53" i="78" s="1"/>
  <c r="CC10" i="63"/>
  <c r="M10" i="78"/>
  <c r="Z10" i="78" s="1" a="1"/>
  <c r="Z10" i="78" s="1"/>
  <c r="CE15" i="63"/>
  <c r="O15" i="78"/>
  <c r="AB15" i="78" s="1" a="1"/>
  <c r="AB15" i="78" s="1"/>
  <c r="AC35" i="78" a="1"/>
  <c r="AC35" i="78" s="1"/>
  <c r="AC50" i="78" a="1"/>
  <c r="AC50" i="78" s="1"/>
  <c r="CG27" i="63"/>
  <c r="Q27" i="78"/>
  <c r="AD27" i="78" s="1" a="1"/>
  <c r="AD27" i="78" s="1"/>
  <c r="CA40" i="63"/>
  <c r="K40" i="78"/>
  <c r="X40" i="78" s="1" a="1"/>
  <c r="X40" i="78" s="1"/>
  <c r="BZ13" i="63"/>
  <c r="J13" i="78"/>
  <c r="W13" i="78" s="1" a="1"/>
  <c r="W13" i="78" s="1"/>
  <c r="CA64" i="63"/>
  <c r="K64" i="78"/>
  <c r="X64" i="78" s="1" a="1"/>
  <c r="X64" i="78" s="1"/>
  <c r="BZ9" i="63"/>
  <c r="J9" i="78"/>
  <c r="W9" i="78" s="1" a="1"/>
  <c r="W9" i="78" s="1"/>
  <c r="BZ7" i="63"/>
  <c r="J7" i="78"/>
  <c r="W7" i="78" s="1" a="1"/>
  <c r="W7" i="78" s="1"/>
  <c r="BZ61" i="63"/>
  <c r="J61" i="78"/>
  <c r="W61" i="78" s="1" a="1"/>
  <c r="W61" i="78" s="1"/>
  <c r="CA30" i="63"/>
  <c r="K30" i="78"/>
  <c r="X30" i="78" s="1" a="1"/>
  <c r="X30" i="78" s="1"/>
  <c r="CA67" i="63"/>
  <c r="K67" i="78"/>
  <c r="X67" i="78" s="1" a="1"/>
  <c r="X67" i="78" s="1"/>
  <c r="BZ31" i="63"/>
  <c r="J31" i="78"/>
  <c r="W31" i="78" s="1" a="1"/>
  <c r="W31" i="78" s="1"/>
  <c r="CA47" i="63"/>
  <c r="K47" i="78"/>
  <c r="X47" i="78" s="1" a="1"/>
  <c r="X47" i="78" s="1"/>
  <c r="BY68" i="63"/>
  <c r="H68" i="78"/>
  <c r="U68" i="78" s="1" a="1"/>
  <c r="U68" i="78" s="1"/>
  <c r="CA44" i="63"/>
  <c r="K44" i="78"/>
  <c r="X44" i="78" s="1" a="1"/>
  <c r="X44" i="78" s="1"/>
  <c r="BY16" i="63"/>
  <c r="H16" i="78"/>
  <c r="U16" i="78" s="1" a="1"/>
  <c r="U16" i="78" s="1"/>
  <c r="BZ23" i="63"/>
  <c r="J23" i="78"/>
  <c r="W23" i="78" s="1" a="1"/>
  <c r="W23" i="78" s="1"/>
  <c r="CA12" i="63"/>
  <c r="K12" i="78"/>
  <c r="X12" i="78" s="1" a="1"/>
  <c r="X12" i="78" s="1"/>
  <c r="CG28" i="63"/>
  <c r="Q28" i="78"/>
  <c r="AD28" i="78" s="1" a="1"/>
  <c r="AD28" i="78" s="1"/>
  <c r="AC15" i="78" a="1"/>
  <c r="AC15" i="78" s="1"/>
  <c r="CE13" i="63"/>
  <c r="O13" i="78"/>
  <c r="AB13" i="78" s="1" a="1"/>
  <c r="AB13" i="78" s="1"/>
  <c r="CC36" i="63"/>
  <c r="M36" i="78"/>
  <c r="Z36" i="78" s="1" a="1"/>
  <c r="Z36" i="78" s="1"/>
  <c r="CC38" i="63"/>
  <c r="M38" i="78"/>
  <c r="Z38" i="78" s="1" a="1"/>
  <c r="Z38" i="78" s="1"/>
  <c r="CD61" i="63"/>
  <c r="N61" i="78"/>
  <c r="AA61" i="78" s="1" a="1"/>
  <c r="AA61" i="78" s="1"/>
  <c r="CE55" i="63"/>
  <c r="O55" i="78"/>
  <c r="AB55" i="78" s="1" a="1"/>
  <c r="AB55" i="78" s="1"/>
  <c r="CE65" i="63"/>
  <c r="O65" i="78"/>
  <c r="AB65" i="78" s="1" a="1"/>
  <c r="AB65" i="78" s="1"/>
  <c r="CC39" i="63"/>
  <c r="M39" i="78"/>
  <c r="Z39" i="78" s="1" a="1"/>
  <c r="Z39" i="78" s="1"/>
  <c r="CE31" i="63"/>
  <c r="O31" i="78"/>
  <c r="AB31" i="78" s="1" a="1"/>
  <c r="AB31" i="78" s="1"/>
  <c r="CC47" i="63"/>
  <c r="M47" i="78"/>
  <c r="Z47" i="78" s="1" a="1"/>
  <c r="Z47" i="78" s="1"/>
  <c r="CC63" i="63"/>
  <c r="M63" i="78"/>
  <c r="Z63" i="78" s="1" a="1"/>
  <c r="Z63" i="78" s="1"/>
  <c r="CE49" i="63"/>
  <c r="O49" i="78"/>
  <c r="AB49" i="78" s="1" a="1"/>
  <c r="AB49" i="78" s="1"/>
  <c r="CE57" i="63"/>
  <c r="O57" i="78"/>
  <c r="AB57" i="78" s="1" a="1"/>
  <c r="AB57" i="78" s="1"/>
  <c r="CE32" i="63"/>
  <c r="O32" i="78"/>
  <c r="AB32" i="78" s="1" a="1"/>
  <c r="AB32" i="78" s="1"/>
  <c r="CC58" i="63"/>
  <c r="M58" i="78"/>
  <c r="Z58" i="78" s="1" a="1"/>
  <c r="Z58" i="78" s="1"/>
  <c r="CG59" i="63"/>
  <c r="Q59" i="78"/>
  <c r="AD59" i="78" s="1" a="1"/>
  <c r="AD59" i="78" s="1"/>
  <c r="CG13" i="63"/>
  <c r="Q13" i="78"/>
  <c r="AD13" i="78" s="1" a="1"/>
  <c r="AD13" i="78" s="1"/>
  <c r="CG36" i="63"/>
  <c r="Q36" i="78"/>
  <c r="AD36" i="78" s="1" a="1"/>
  <c r="AD36" i="78" s="1"/>
  <c r="CG61" i="63"/>
  <c r="Q61" i="78"/>
  <c r="AD61" i="78" s="1" a="1"/>
  <c r="AD61" i="78" s="1"/>
  <c r="CG65" i="63"/>
  <c r="Q65" i="78"/>
  <c r="AD65" i="78" s="1" a="1"/>
  <c r="AD65" i="78" s="1"/>
  <c r="AC31" i="78" a="1"/>
  <c r="AC31" i="78" s="1"/>
  <c r="CG63" i="63"/>
  <c r="Q63" i="78"/>
  <c r="AD63" i="78" s="1" a="1"/>
  <c r="AD63" i="78" s="1"/>
  <c r="CG57" i="63"/>
  <c r="Q57" i="78"/>
  <c r="AD57" i="78" s="1" a="1"/>
  <c r="AD57" i="78" s="1"/>
  <c r="CG32" i="63"/>
  <c r="Q32" i="78"/>
  <c r="AD32" i="78" s="1" a="1"/>
  <c r="AD32" i="78" s="1"/>
  <c r="AC24" i="78" a="1"/>
  <c r="AC24" i="78" s="1"/>
  <c r="BY19" i="63"/>
  <c r="H19" i="78"/>
  <c r="U19" i="78" s="1" a="1"/>
  <c r="U19" i="78" s="1"/>
  <c r="BZ42" i="63"/>
  <c r="J42" i="78"/>
  <c r="W42" i="78" s="1" a="1"/>
  <c r="W42" i="78" s="1"/>
  <c r="BZ26" i="63"/>
  <c r="J26" i="78"/>
  <c r="W26" i="78" s="1" a="1"/>
  <c r="W26" i="78" s="1"/>
  <c r="BY62" i="63"/>
  <c r="H62" i="78"/>
  <c r="U62" i="78" s="1" a="1"/>
  <c r="U62" i="78" s="1"/>
  <c r="CA41" i="63"/>
  <c r="K41" i="78"/>
  <c r="X41" i="78" s="1" a="1"/>
  <c r="X41" i="78" s="1"/>
  <c r="BZ19" i="63"/>
  <c r="J19" i="78"/>
  <c r="W19" i="78" s="1" a="1"/>
  <c r="W19" i="78" s="1"/>
  <c r="CA37" i="63"/>
  <c r="K37" i="78"/>
  <c r="X37" i="78" s="1" a="1"/>
  <c r="X37" i="78" s="1"/>
  <c r="BZ8" i="63"/>
  <c r="J8" i="78"/>
  <c r="W8" i="78" s="1" a="1"/>
  <c r="W8" i="78" s="1"/>
  <c r="BY71" i="63"/>
  <c r="H71" i="78"/>
  <c r="U71" i="78" s="1" a="1"/>
  <c r="U71" i="78" s="1"/>
  <c r="BZ2" i="63"/>
  <c r="J2" i="78"/>
  <c r="W2" i="78" s="1" a="1"/>
  <c r="W2" i="78" s="1"/>
  <c r="BZ69" i="63"/>
  <c r="J69" i="78"/>
  <c r="W69" i="78" s="1" a="1"/>
  <c r="W69" i="78" s="1"/>
  <c r="BZ50" i="63"/>
  <c r="J50" i="78"/>
  <c r="W50" i="78" s="1" a="1"/>
  <c r="W50" i="78" s="1"/>
  <c r="BY24" i="63"/>
  <c r="H24" i="78"/>
  <c r="U24" i="78" s="1" a="1"/>
  <c r="U24" i="78" s="1"/>
  <c r="BZ51" i="63"/>
  <c r="J51" i="78"/>
  <c r="W51" i="78" s="1" a="1"/>
  <c r="W51" i="78" s="1"/>
  <c r="CA54" i="63"/>
  <c r="K54" i="78"/>
  <c r="X54" i="78" s="1" a="1"/>
  <c r="X54" i="78" s="1"/>
  <c r="CA10" i="63"/>
  <c r="K10" i="78"/>
  <c r="X10" i="78" s="1" a="1"/>
  <c r="X10" i="78" s="1"/>
  <c r="CA15" i="63"/>
  <c r="K15" i="78"/>
  <c r="X15" i="78" s="1" a="1"/>
  <c r="X15" i="78" s="1"/>
  <c r="BY60" i="63"/>
  <c r="H60" i="78"/>
  <c r="U60" i="78" s="1" a="1"/>
  <c r="U60" i="78" s="1"/>
  <c r="CG2" i="63"/>
  <c r="Q2" i="78"/>
  <c r="AD2" i="78" s="1" a="1"/>
  <c r="AD2" i="78" s="1"/>
  <c r="CE42" i="63"/>
  <c r="O42" i="78"/>
  <c r="AB42" i="78" s="1" a="1"/>
  <c r="AB42" i="78" s="1"/>
  <c r="CE19" i="63"/>
  <c r="O19" i="78"/>
  <c r="AB19" i="78" s="1" a="1"/>
  <c r="AB19" i="78" s="1"/>
  <c r="CC35" i="63"/>
  <c r="M35" i="78"/>
  <c r="Z35" i="78" s="1" a="1"/>
  <c r="Z35" i="78" s="1"/>
  <c r="CE62" i="63"/>
  <c r="O62" i="78"/>
  <c r="AB62" i="78" s="1" a="1"/>
  <c r="AB62" i="78" s="1"/>
  <c r="CC4" i="63"/>
  <c r="M4" i="78"/>
  <c r="Z4" i="78" s="1" a="1"/>
  <c r="Z4" i="78" s="1"/>
  <c r="CD18" i="63"/>
  <c r="N18" i="78"/>
  <c r="AA18" i="78" s="1" a="1"/>
  <c r="AA18" i="78" s="1"/>
  <c r="CD27" i="63"/>
  <c r="N27" i="78"/>
  <c r="AA27" i="78" s="1" a="1"/>
  <c r="AA27" i="78" s="1"/>
  <c r="CD71" i="63"/>
  <c r="N71" i="78"/>
  <c r="AA71" i="78" s="1" a="1"/>
  <c r="AA71" i="78" s="1"/>
  <c r="CE2" i="63"/>
  <c r="O2" i="78"/>
  <c r="AB2" i="78" s="1" a="1"/>
  <c r="AB2" i="78" s="1"/>
  <c r="U81" i="63"/>
  <c r="CE34" i="63"/>
  <c r="O34" i="78"/>
  <c r="AB34" i="78" s="1" a="1"/>
  <c r="AB34" i="78" s="1"/>
  <c r="CC11" i="63"/>
  <c r="M11" i="78"/>
  <c r="Z11" i="78" s="1" a="1"/>
  <c r="Z11" i="78" s="1"/>
  <c r="CC56" i="63"/>
  <c r="M56" i="78"/>
  <c r="Z56" i="78" s="1" a="1"/>
  <c r="Z56" i="78" s="1"/>
  <c r="CD50" i="63"/>
  <c r="N50" i="78"/>
  <c r="AA50" i="78" s="1" a="1"/>
  <c r="AA50" i="78" s="1"/>
  <c r="CC48" i="63"/>
  <c r="M48" i="78"/>
  <c r="Z48" i="78" s="1" a="1"/>
  <c r="Z48" i="78" s="1"/>
  <c r="CC53" i="63"/>
  <c r="M53" i="78"/>
  <c r="Z53" i="78" s="1" a="1"/>
  <c r="Z53" i="78" s="1"/>
  <c r="CE10" i="63"/>
  <c r="O10" i="78"/>
  <c r="AB10" i="78" s="1" a="1"/>
  <c r="AB10" i="78" s="1"/>
  <c r="CC15" i="63"/>
  <c r="M15" i="78"/>
  <c r="Z15" i="78" s="1" a="1"/>
  <c r="Z15" i="78" s="1"/>
  <c r="CG35" i="63"/>
  <c r="Q35" i="78"/>
  <c r="AD35" i="78" s="1" a="1"/>
  <c r="AD35" i="78" s="1"/>
  <c r="CG50" i="63"/>
  <c r="Q50" i="78"/>
  <c r="AD50" i="78" s="1" a="1"/>
  <c r="AD50" i="78" s="1"/>
  <c r="AC27" i="78" a="1"/>
  <c r="AC27" i="78" s="1"/>
  <c r="BY40" i="63"/>
  <c r="H40" i="78"/>
  <c r="U40" i="78" s="1" a="1"/>
  <c r="U40" i="78" s="1"/>
  <c r="CA13" i="63"/>
  <c r="K13" i="78"/>
  <c r="X13" i="78" s="1" a="1"/>
  <c r="X13" i="78" s="1"/>
  <c r="CA36" i="63"/>
  <c r="K36" i="78"/>
  <c r="X36" i="78" s="1" a="1"/>
  <c r="X36" i="78" s="1"/>
  <c r="CA3" i="63"/>
  <c r="K3" i="78"/>
  <c r="X3" i="78" s="1" a="1"/>
  <c r="X3" i="78" s="1"/>
  <c r="CA61" i="63"/>
  <c r="K61" i="78"/>
  <c r="X61" i="78" s="1" a="1"/>
  <c r="X61" i="78" s="1"/>
  <c r="CA55" i="63"/>
  <c r="K55" i="78"/>
  <c r="X55" i="78" s="1" a="1"/>
  <c r="X55" i="78" s="1"/>
  <c r="BZ30" i="63"/>
  <c r="J30" i="78"/>
  <c r="W30" i="78" s="1" a="1"/>
  <c r="W30" i="78" s="1"/>
  <c r="BZ47" i="63"/>
  <c r="J47" i="78"/>
  <c r="W47" i="78" s="1" a="1"/>
  <c r="W47" i="78" s="1"/>
  <c r="CA68" i="63"/>
  <c r="K68" i="78"/>
  <c r="X68" i="78" s="1" a="1"/>
  <c r="X68" i="78" s="1"/>
  <c r="BY52" i="63"/>
  <c r="H52" i="78"/>
  <c r="U52" i="78" s="1" a="1"/>
  <c r="U52" i="78" s="1"/>
  <c r="BY57" i="63"/>
  <c r="H57" i="78"/>
  <c r="U57" i="78" s="1" a="1"/>
  <c r="U57" i="78" s="1"/>
  <c r="BY44" i="63"/>
  <c r="H44" i="78"/>
  <c r="U44" i="78" s="1" a="1"/>
  <c r="U44" i="78" s="1"/>
  <c r="BY23" i="63"/>
  <c r="H23" i="78"/>
  <c r="U23" i="78" s="1" a="1"/>
  <c r="U23" i="78" s="1"/>
  <c r="CD12" i="63"/>
  <c r="N12" i="78"/>
  <c r="AA12" i="78" s="1" a="1"/>
  <c r="AA12" i="78" s="1"/>
  <c r="AC41" i="78" a="1"/>
  <c r="AC41" i="78" s="1"/>
  <c r="AC34" i="78" a="1"/>
  <c r="AC34" i="78" s="1"/>
  <c r="CC40" i="63"/>
  <c r="M40" i="78"/>
  <c r="Z40" i="78" s="1" a="1"/>
  <c r="Z40" i="78" s="1"/>
  <c r="CE14" i="63"/>
  <c r="O14" i="78"/>
  <c r="AB14" i="78" s="1" a="1"/>
  <c r="AB14" i="78" s="1"/>
  <c r="CE9" i="63"/>
  <c r="O9" i="78"/>
  <c r="AB9" i="78" s="1" a="1"/>
  <c r="AB9" i="78" s="1"/>
  <c r="CC3" i="63"/>
  <c r="M3" i="78"/>
  <c r="Z3" i="78" s="1" a="1"/>
  <c r="Z3" i="78" s="1"/>
  <c r="CE22" i="63"/>
  <c r="O22" i="78"/>
  <c r="AB22" i="78" s="1" a="1"/>
  <c r="AB22" i="78" s="1"/>
  <c r="CC30" i="63"/>
  <c r="M30" i="78"/>
  <c r="Z30" i="78" s="1" a="1"/>
  <c r="Z30" i="78" s="1"/>
  <c r="CE67" i="63"/>
  <c r="O67" i="78"/>
  <c r="AB67" i="78" s="1" a="1"/>
  <c r="AB67" i="78" s="1"/>
  <c r="CD21" i="63"/>
  <c r="N21" i="78"/>
  <c r="AA21" i="78" s="1" a="1"/>
  <c r="AA21" i="78" s="1"/>
  <c r="CD6" i="63"/>
  <c r="N6" i="78"/>
  <c r="AA6" i="78" s="1" a="1"/>
  <c r="AA6" i="78" s="1"/>
  <c r="CC68" i="63"/>
  <c r="M68" i="78"/>
  <c r="Z68" i="78" s="1" a="1"/>
  <c r="Z68" i="78" s="1"/>
  <c r="CE52" i="63"/>
  <c r="O52" i="78"/>
  <c r="AB52" i="78" s="1" a="1"/>
  <c r="AB52" i="78" s="1"/>
  <c r="CD16" i="63"/>
  <c r="N16" i="78"/>
  <c r="AA16" i="78" s="1" a="1"/>
  <c r="AA16" i="78" s="1"/>
  <c r="CG42" i="63"/>
  <c r="Q42" i="78"/>
  <c r="AD42" i="78" s="1" a="1"/>
  <c r="AD42" i="78" s="1"/>
  <c r="CG20" i="63"/>
  <c r="Q20" i="78"/>
  <c r="AD20" i="78" s="1" a="1"/>
  <c r="AD20" i="78" s="1"/>
  <c r="CG14" i="63"/>
  <c r="Q14" i="78"/>
  <c r="AD14" i="78" s="1" a="1"/>
  <c r="AD14" i="78" s="1"/>
  <c r="CG3" i="63"/>
  <c r="Q3" i="78"/>
  <c r="AD3" i="78" s="1" a="1"/>
  <c r="AD3" i="78" s="1"/>
  <c r="CG46" i="63"/>
  <c r="Q46" i="78"/>
  <c r="AD46" i="78" s="1" a="1"/>
  <c r="AD46" i="78" s="1"/>
  <c r="CG30" i="63"/>
  <c r="Q30" i="78"/>
  <c r="AD30" i="78" s="1" a="1"/>
  <c r="AD30" i="78" s="1"/>
  <c r="CG21" i="63"/>
  <c r="Q21" i="78"/>
  <c r="AD21" i="78" s="1" a="1"/>
  <c r="AD21" i="78" s="1"/>
  <c r="CG68" i="63"/>
  <c r="Q68" i="78"/>
  <c r="AD68" i="78" s="1" a="1"/>
  <c r="AD68" i="78" s="1"/>
  <c r="CG66" i="63"/>
  <c r="Q66" i="78"/>
  <c r="AD66" i="78" s="1" a="1"/>
  <c r="AD66" i="78" s="1"/>
  <c r="CG23" i="63"/>
  <c r="Q23" i="78"/>
  <c r="AD23" i="78" s="1" a="1"/>
  <c r="AD23" i="78" s="1"/>
  <c r="CG24" i="63"/>
  <c r="Q24" i="78"/>
  <c r="AD24" i="78" s="1" a="1"/>
  <c r="AD24" i="78" s="1"/>
  <c r="B4" i="76"/>
  <c r="G4" i="76" s="1"/>
  <c r="H4" i="76" s="1"/>
  <c r="M106" i="63" a="1"/>
  <c r="M106" i="63" s="1"/>
  <c r="F4" i="76"/>
  <c r="M107" i="63" a="1"/>
  <c r="M107" i="63" s="1"/>
  <c r="I33" i="63"/>
  <c r="CF33" i="63"/>
  <c r="BX62" i="63"/>
  <c r="G62" i="63"/>
  <c r="G29" i="63"/>
  <c r="BX29" i="63"/>
  <c r="CK29" i="63" s="1"/>
  <c r="P79" i="63"/>
  <c r="P91" i="63" s="1"/>
  <c r="BZ33" i="63"/>
  <c r="P82" i="63"/>
  <c r="P94" i="63" s="1"/>
  <c r="P98" i="63"/>
  <c r="P76" i="63"/>
  <c r="P88" i="63" s="1"/>
  <c r="P80" i="63"/>
  <c r="P92" i="63" s="1"/>
  <c r="P100" i="63"/>
  <c r="P99" i="63"/>
  <c r="P105" i="63" a="1"/>
  <c r="P105" i="63" s="1"/>
  <c r="P108" i="63" a="1"/>
  <c r="P108" i="63" s="1"/>
  <c r="P81" i="63"/>
  <c r="P106" i="63" a="1"/>
  <c r="P106" i="63" s="1"/>
  <c r="P107" i="63" a="1"/>
  <c r="P107" i="63" s="1"/>
  <c r="P77" i="63"/>
  <c r="P89" i="63" s="1"/>
  <c r="P78" i="63"/>
  <c r="P90" i="63" s="1"/>
  <c r="BX25" i="63"/>
  <c r="G25" i="63"/>
  <c r="BX37" i="63"/>
  <c r="G37" i="63"/>
  <c r="BX8" i="63"/>
  <c r="G8" i="63"/>
  <c r="G5" i="63"/>
  <c r="BX5" i="63"/>
  <c r="BX45" i="63"/>
  <c r="G45" i="63"/>
  <c r="G28" i="63"/>
  <c r="BX28" i="63"/>
  <c r="BY33" i="63"/>
  <c r="N100" i="63"/>
  <c r="N105" i="63" a="1"/>
  <c r="N105" i="63" s="1"/>
  <c r="N76" i="63"/>
  <c r="N88" i="63" s="1"/>
  <c r="N80" i="63"/>
  <c r="N92" i="63" s="1"/>
  <c r="N98" i="63"/>
  <c r="N108" i="63" a="1"/>
  <c r="N108" i="63" s="1"/>
  <c r="N82" i="63"/>
  <c r="N94" i="63" s="1"/>
  <c r="N79" i="63"/>
  <c r="N91" i="63" s="1"/>
  <c r="N81" i="63"/>
  <c r="N99" i="63"/>
  <c r="N78" i="63"/>
  <c r="N90" i="63" s="1"/>
  <c r="N106" i="63" a="1"/>
  <c r="N106" i="63" s="1"/>
  <c r="N107" i="63" a="1"/>
  <c r="N107" i="63" s="1"/>
  <c r="N77" i="63"/>
  <c r="N89" i="63" s="1"/>
  <c r="BX69" i="63"/>
  <c r="G69" i="63"/>
  <c r="BX9" i="63"/>
  <c r="G9" i="63"/>
  <c r="BX38" i="63"/>
  <c r="G38" i="63"/>
  <c r="BX31" i="63"/>
  <c r="G31" i="63"/>
  <c r="BX21" i="63"/>
  <c r="G21" i="63"/>
  <c r="BX47" i="63"/>
  <c r="G47" i="63"/>
  <c r="BX58" i="63"/>
  <c r="G58" i="63"/>
  <c r="I37" i="63"/>
  <c r="CF37" i="63"/>
  <c r="CM37" i="63" s="1"/>
  <c r="I28" i="63"/>
  <c r="CF28" i="63"/>
  <c r="CM28" i="63" s="1"/>
  <c r="CF69" i="63"/>
  <c r="I69" i="63"/>
  <c r="I26" i="63"/>
  <c r="CF26" i="63"/>
  <c r="I59" i="63"/>
  <c r="CF59" i="63"/>
  <c r="CF13" i="63"/>
  <c r="I13" i="63"/>
  <c r="CF64" i="63"/>
  <c r="I64" i="63"/>
  <c r="CF36" i="63"/>
  <c r="CM36" i="63" s="1"/>
  <c r="I36" i="63"/>
  <c r="I61" i="63"/>
  <c r="CF61" i="63"/>
  <c r="CM61" i="63" s="1"/>
  <c r="CF65" i="63"/>
  <c r="CM65" i="63" s="1"/>
  <c r="I65" i="63"/>
  <c r="I39" i="63"/>
  <c r="CF39" i="63"/>
  <c r="CF67" i="63"/>
  <c r="CM67" i="63" s="1"/>
  <c r="I67" i="63"/>
  <c r="CF16" i="63"/>
  <c r="CM16" i="63" s="1"/>
  <c r="I16" i="63"/>
  <c r="L12" i="63"/>
  <c r="F12" i="78" s="1"/>
  <c r="S12" i="78" s="1" a="1"/>
  <c r="S12" i="78" s="1"/>
  <c r="G56" i="63"/>
  <c r="BX56" i="63"/>
  <c r="L14" i="63"/>
  <c r="F14" i="78" s="1"/>
  <c r="S14" i="78" s="1" a="1"/>
  <c r="S14" i="78" s="1"/>
  <c r="L9" i="63"/>
  <c r="F9" i="78" s="1"/>
  <c r="S9" i="78" s="1" a="1"/>
  <c r="S9" i="78" s="1"/>
  <c r="L3" i="63"/>
  <c r="F3" i="78" s="1"/>
  <c r="S3" i="78" s="1" a="1"/>
  <c r="S3" i="78" s="1"/>
  <c r="L61" i="63"/>
  <c r="F61" i="78" s="1"/>
  <c r="S61" i="78" s="1" a="1"/>
  <c r="S61" i="78" s="1"/>
  <c r="L30" i="63"/>
  <c r="F30" i="78" s="1"/>
  <c r="S30" i="78" s="1" a="1"/>
  <c r="S30" i="78" s="1"/>
  <c r="L21" i="63"/>
  <c r="F21" i="78" s="1"/>
  <c r="S21" i="78" s="1" a="1"/>
  <c r="S21" i="78" s="1"/>
  <c r="L63" i="63"/>
  <c r="F63" i="78" s="1"/>
  <c r="S63" i="78" s="1" a="1"/>
  <c r="S63" i="78" s="1"/>
  <c r="L57" i="63"/>
  <c r="F57" i="78" s="1"/>
  <c r="S57" i="78" s="1" a="1"/>
  <c r="S57" i="78" s="1"/>
  <c r="L16" i="63"/>
  <c r="F16" i="78" s="1"/>
  <c r="S16" i="78" s="1" a="1"/>
  <c r="S16" i="78" s="1"/>
  <c r="L23" i="63"/>
  <c r="F23" i="78" s="1"/>
  <c r="S23" i="78" s="1" a="1"/>
  <c r="S23" i="78" s="1"/>
  <c r="CF12" i="63"/>
  <c r="CM12" i="63" s="1"/>
  <c r="I12" i="63"/>
  <c r="I27" i="63"/>
  <c r="CF27" i="63"/>
  <c r="CF56" i="63"/>
  <c r="I56" i="63"/>
  <c r="BX22" i="63"/>
  <c r="G22" i="63"/>
  <c r="I15" i="63"/>
  <c r="CF15" i="63"/>
  <c r="CM15" i="63" s="1"/>
  <c r="CF54" i="63"/>
  <c r="I54" i="63"/>
  <c r="CF38" i="63"/>
  <c r="CM38" i="63" s="1"/>
  <c r="I38" i="63"/>
  <c r="CF55" i="63"/>
  <c r="CM55" i="63" s="1"/>
  <c r="I55" i="63"/>
  <c r="CF21" i="63"/>
  <c r="CM21" i="63" s="1"/>
  <c r="I21" i="63"/>
  <c r="I6" i="63"/>
  <c r="CF6" i="63"/>
  <c r="CM6" i="63" s="1"/>
  <c r="CF68" i="63"/>
  <c r="CM68" i="63" s="1"/>
  <c r="I68" i="63"/>
  <c r="CF52" i="63"/>
  <c r="CM52" i="63" s="1"/>
  <c r="I52" i="63"/>
  <c r="CF66" i="63"/>
  <c r="CM66" i="63" s="1"/>
  <c r="I66" i="63"/>
  <c r="CF23" i="63"/>
  <c r="I23" i="63"/>
  <c r="AD1" i="41"/>
  <c r="L26" i="63"/>
  <c r="F26" i="78" s="1"/>
  <c r="S26" i="78" s="1" a="1"/>
  <c r="S26" i="78" s="1"/>
  <c r="L70" i="63"/>
  <c r="F70" i="78" s="1"/>
  <c r="S70" i="78" s="1" a="1"/>
  <c r="S70" i="78" s="1"/>
  <c r="L62" i="63"/>
  <c r="F62" i="78" s="1"/>
  <c r="S62" i="78" s="1" a="1"/>
  <c r="S62" i="78" s="1"/>
  <c r="L27" i="63"/>
  <c r="F27" i="78" s="1"/>
  <c r="S27" i="78" s="1" a="1"/>
  <c r="S27" i="78" s="1"/>
  <c r="L2" i="63"/>
  <c r="L11" i="63"/>
  <c r="F11" i="78" s="1"/>
  <c r="S11" i="78" s="1" a="1"/>
  <c r="S11" i="78" s="1"/>
  <c r="L56" i="63"/>
  <c r="F56" i="78" s="1"/>
  <c r="S56" i="78" s="1" a="1"/>
  <c r="S56" i="78" s="1"/>
  <c r="L24" i="63"/>
  <c r="F24" i="78" s="1"/>
  <c r="S24" i="78" s="1" a="1"/>
  <c r="S24" i="78" s="1"/>
  <c r="L60" i="63"/>
  <c r="F60" i="78" s="1"/>
  <c r="S60" i="78" s="1" a="1"/>
  <c r="S60" i="78" s="1"/>
  <c r="CF70" i="63"/>
  <c r="CM70" i="63" s="1"/>
  <c r="I70" i="63"/>
  <c r="BX26" i="63"/>
  <c r="G26" i="63"/>
  <c r="BX19" i="63"/>
  <c r="CK19" i="63" s="1"/>
  <c r="G19" i="63"/>
  <c r="G35" i="63"/>
  <c r="BX35" i="63"/>
  <c r="CK35" i="63" s="1"/>
  <c r="G4" i="63"/>
  <c r="BX4" i="63"/>
  <c r="BX11" i="63"/>
  <c r="G11" i="63"/>
  <c r="BX48" i="63"/>
  <c r="G48" i="63"/>
  <c r="BX53" i="63"/>
  <c r="G53" i="63"/>
  <c r="BX10" i="63"/>
  <c r="G10" i="63"/>
  <c r="BX43" i="63"/>
  <c r="G43" i="63"/>
  <c r="BX15" i="63"/>
  <c r="CK15" i="63" s="1"/>
  <c r="G15" i="63"/>
  <c r="CF2" i="63"/>
  <c r="I2" i="63"/>
  <c r="CB59" i="63"/>
  <c r="H59" i="63"/>
  <c r="CB28" i="63"/>
  <c r="CL28" i="63" s="1"/>
  <c r="H28" i="63"/>
  <c r="CB33" i="63"/>
  <c r="R80" i="63"/>
  <c r="R92" i="63" s="1"/>
  <c r="R99" i="63"/>
  <c r="R82" i="63"/>
  <c r="R94" i="63" s="1"/>
  <c r="R107" i="63" a="1"/>
  <c r="R107" i="63" s="1"/>
  <c r="R83" i="63"/>
  <c r="K83" i="63" s="1"/>
  <c r="R79" i="63"/>
  <c r="R91" i="63" s="1"/>
  <c r="R78" i="63"/>
  <c r="R90" i="63" s="1"/>
  <c r="R100" i="63"/>
  <c r="H33" i="63"/>
  <c r="R77" i="63"/>
  <c r="R89" i="63" s="1"/>
  <c r="R76" i="63"/>
  <c r="R88" i="63" s="1"/>
  <c r="R81" i="63"/>
  <c r="R98" i="63"/>
  <c r="R108" i="63" a="1"/>
  <c r="R108" i="63" s="1"/>
  <c r="R105" i="63" a="1"/>
  <c r="R105" i="63" s="1"/>
  <c r="R106" i="63" a="1"/>
  <c r="R106" i="63" s="1"/>
  <c r="CB69" i="63"/>
  <c r="CL69" i="63" s="1"/>
  <c r="H69" i="63"/>
  <c r="CB60" i="63"/>
  <c r="CL60" i="63" s="1"/>
  <c r="H60" i="63"/>
  <c r="CF35" i="63"/>
  <c r="CM35" i="63" s="1"/>
  <c r="I35" i="63"/>
  <c r="CF18" i="63"/>
  <c r="I18" i="63"/>
  <c r="CF50" i="63"/>
  <c r="I50" i="63"/>
  <c r="CF51" i="63"/>
  <c r="CM51" i="63" s="1"/>
  <c r="I51" i="63"/>
  <c r="G13" i="63"/>
  <c r="BX13" i="63"/>
  <c r="BX61" i="63"/>
  <c r="G61" i="63"/>
  <c r="G68" i="63"/>
  <c r="BX68" i="63"/>
  <c r="CB12" i="63"/>
  <c r="CL12" i="63" s="1"/>
  <c r="H12" i="63"/>
  <c r="W80" i="63"/>
  <c r="W92" i="63" s="1"/>
  <c r="W108" i="63" a="1"/>
  <c r="W108" i="63" s="1"/>
  <c r="CG33" i="63"/>
  <c r="W99" i="63"/>
  <c r="W82" i="63"/>
  <c r="W94" i="63" s="1"/>
  <c r="W100" i="63"/>
  <c r="W79" i="63"/>
  <c r="W91" i="63" s="1"/>
  <c r="W98" i="63"/>
  <c r="W81" i="63"/>
  <c r="W107" i="63" a="1"/>
  <c r="W107" i="63" s="1"/>
  <c r="W106" i="63" a="1"/>
  <c r="W106" i="63" s="1"/>
  <c r="W76" i="63"/>
  <c r="W88" i="63" s="1"/>
  <c r="W77" i="63"/>
  <c r="W89" i="63" s="1"/>
  <c r="W105" i="63" a="1"/>
  <c r="W105" i="63" s="1"/>
  <c r="W78" i="63"/>
  <c r="W90" i="63" s="1"/>
  <c r="G59" i="63"/>
  <c r="BX59" i="63"/>
  <c r="BX51" i="63"/>
  <c r="CK51" i="63" s="1"/>
  <c r="G51" i="63"/>
  <c r="CF62" i="63"/>
  <c r="CM62" i="63" s="1"/>
  <c r="I62" i="63"/>
  <c r="CB70" i="63"/>
  <c r="CL70" i="63" s="1"/>
  <c r="H70" i="63"/>
  <c r="CB8" i="63"/>
  <c r="H8" i="63"/>
  <c r="CB5" i="63"/>
  <c r="CL5" i="63" s="1"/>
  <c r="H5" i="63"/>
  <c r="H29" i="63"/>
  <c r="CB29" i="63"/>
  <c r="CD33" i="63"/>
  <c r="T80" i="63"/>
  <c r="T92" i="63" s="1"/>
  <c r="T100" i="63"/>
  <c r="T82" i="63"/>
  <c r="T94" i="63" s="1"/>
  <c r="T98" i="63"/>
  <c r="T101" i="63" s="1"/>
  <c r="T79" i="63"/>
  <c r="T91" i="63" s="1"/>
  <c r="T99" i="63"/>
  <c r="T77" i="63"/>
  <c r="T89" i="63" s="1"/>
  <c r="T81" i="63"/>
  <c r="T106" i="63" a="1"/>
  <c r="T106" i="63" s="1"/>
  <c r="T107" i="63" a="1"/>
  <c r="T107" i="63" s="1"/>
  <c r="T78" i="63"/>
  <c r="T90" i="63" s="1"/>
  <c r="T76" i="63"/>
  <c r="T88" i="63" s="1"/>
  <c r="T108" i="63" a="1"/>
  <c r="T108" i="63" s="1"/>
  <c r="T105" i="63" a="1"/>
  <c r="T105" i="63" s="1"/>
  <c r="CB17" i="63"/>
  <c r="H17" i="63"/>
  <c r="H24" i="63"/>
  <c r="CB24" i="63"/>
  <c r="CL24" i="63" s="1"/>
  <c r="H43" i="63"/>
  <c r="CB43" i="63"/>
  <c r="L40" i="63"/>
  <c r="F40" i="78" s="1"/>
  <c r="S40" i="78" s="1" a="1"/>
  <c r="S40" i="78" s="1"/>
  <c r="L38" i="63"/>
  <c r="F38" i="78" s="1"/>
  <c r="S38" i="78" s="1" a="1"/>
  <c r="S38" i="78" s="1"/>
  <c r="L55" i="63"/>
  <c r="F55" i="78" s="1"/>
  <c r="S55" i="78" s="1" a="1"/>
  <c r="S55" i="78" s="1"/>
  <c r="L22" i="63"/>
  <c r="F22" i="78" s="1"/>
  <c r="S22" i="78" s="1" a="1"/>
  <c r="S22" i="78" s="1"/>
  <c r="L65" i="63"/>
  <c r="F65" i="78" s="1"/>
  <c r="S65" i="78" s="1" a="1"/>
  <c r="S65" i="78" s="1"/>
  <c r="L31" i="63"/>
  <c r="F31" i="78" s="1"/>
  <c r="S31" i="78" s="1" a="1"/>
  <c r="S31" i="78" s="1"/>
  <c r="L32" i="63"/>
  <c r="F32" i="78" s="1"/>
  <c r="S32" i="78" s="1" a="1"/>
  <c r="S32" i="78" s="1"/>
  <c r="BX65" i="63"/>
  <c r="G65" i="63"/>
  <c r="BX67" i="63"/>
  <c r="G67" i="63"/>
  <c r="BX49" i="63"/>
  <c r="G49" i="63"/>
  <c r="BX44" i="63"/>
  <c r="G44" i="63"/>
  <c r="V81" i="63"/>
  <c r="V76" i="63"/>
  <c r="V88" i="63" s="1"/>
  <c r="V99" i="63"/>
  <c r="V80" i="63"/>
  <c r="V92" i="63" s="1"/>
  <c r="V100" i="63"/>
  <c r="V82" i="63"/>
  <c r="V94" i="63" s="1"/>
  <c r="V98" i="63"/>
  <c r="V107" i="63" a="1"/>
  <c r="V107" i="63" s="1"/>
  <c r="V79" i="63"/>
  <c r="V91" i="63" s="1"/>
  <c r="V77" i="63"/>
  <c r="V89" i="63" s="1"/>
  <c r="V78" i="63"/>
  <c r="V90" i="63" s="1"/>
  <c r="V105" i="63" a="1"/>
  <c r="V105" i="63" s="1"/>
  <c r="V106" i="63" a="1"/>
  <c r="V106" i="63" s="1"/>
  <c r="V108" i="63" a="1"/>
  <c r="V108" i="63" s="1"/>
  <c r="CF53" i="63"/>
  <c r="CM53" i="63" s="1"/>
  <c r="I53" i="63"/>
  <c r="L41" i="63"/>
  <c r="F41" i="78" s="1"/>
  <c r="S41" i="78" s="1" a="1"/>
  <c r="S41" i="78" s="1"/>
  <c r="L35" i="63"/>
  <c r="F35" i="78" s="1"/>
  <c r="S35" i="78" s="1" a="1"/>
  <c r="S35" i="78" s="1"/>
  <c r="L45" i="63"/>
  <c r="F45" i="78" s="1"/>
  <c r="S45" i="78" s="1" a="1"/>
  <c r="S45" i="78" s="1"/>
  <c r="L59" i="63"/>
  <c r="F59" i="78" s="1"/>
  <c r="S59" i="78" s="1" a="1"/>
  <c r="S59" i="78" s="1"/>
  <c r="L17" i="63"/>
  <c r="F17" i="78" s="1"/>
  <c r="S17" i="78" s="1" a="1"/>
  <c r="S17" i="78" s="1"/>
  <c r="L48" i="63"/>
  <c r="F48" i="78" s="1"/>
  <c r="S48" i="78" s="1" a="1"/>
  <c r="S48" i="78" s="1"/>
  <c r="L51" i="63"/>
  <c r="F51" i="78" s="1"/>
  <c r="S51" i="78" s="1" a="1"/>
  <c r="S51" i="78" s="1"/>
  <c r="L10" i="63"/>
  <c r="F10" i="78" s="1"/>
  <c r="S10" i="78" s="1" a="1"/>
  <c r="S10" i="78" s="1"/>
  <c r="G42" i="63"/>
  <c r="BX42" i="63"/>
  <c r="BX2" i="63"/>
  <c r="G2" i="63"/>
  <c r="M80" i="63"/>
  <c r="M92" i="63" s="1"/>
  <c r="M82" i="63"/>
  <c r="M94" i="63" s="1"/>
  <c r="M79" i="63"/>
  <c r="M91" i="63" s="1"/>
  <c r="M99" i="63"/>
  <c r="M81" i="63"/>
  <c r="M100" i="63"/>
  <c r="M98" i="63"/>
  <c r="M108" i="63" a="1"/>
  <c r="M108" i="63" s="1"/>
  <c r="M76" i="63"/>
  <c r="M88" i="63" s="1"/>
  <c r="M77" i="63"/>
  <c r="M89" i="63" s="1"/>
  <c r="M78" i="63"/>
  <c r="M90" i="63" s="1"/>
  <c r="G33" i="63"/>
  <c r="M105" i="63" a="1"/>
  <c r="M105" i="63" s="1"/>
  <c r="BX33" i="63"/>
  <c r="G20" i="63"/>
  <c r="BX20" i="63"/>
  <c r="BX17" i="63"/>
  <c r="CK17" i="63" s="1"/>
  <c r="G17" i="63"/>
  <c r="G50" i="63"/>
  <c r="BX50" i="63"/>
  <c r="G24" i="63"/>
  <c r="BX24" i="63"/>
  <c r="CB19" i="63"/>
  <c r="H19" i="63"/>
  <c r="CB26" i="63"/>
  <c r="H26" i="63"/>
  <c r="CB37" i="63"/>
  <c r="CL37" i="63" s="1"/>
  <c r="H37" i="63"/>
  <c r="CB45" i="63"/>
  <c r="H45" i="63"/>
  <c r="CB18" i="63"/>
  <c r="CL18" i="63" s="1"/>
  <c r="H18" i="63"/>
  <c r="CB71" i="63"/>
  <c r="H71" i="63"/>
  <c r="CB2" i="63"/>
  <c r="H2" i="63"/>
  <c r="CE33" i="63"/>
  <c r="U99" i="63"/>
  <c r="U78" i="63"/>
  <c r="U90" i="63" s="1"/>
  <c r="U100" i="63"/>
  <c r="U106" i="63" a="1"/>
  <c r="U106" i="63" s="1"/>
  <c r="U77" i="63"/>
  <c r="U89" i="63" s="1"/>
  <c r="U98" i="63"/>
  <c r="U80" i="63"/>
  <c r="U92" i="63" s="1"/>
  <c r="U105" i="63" a="1"/>
  <c r="U105" i="63" s="1"/>
  <c r="U82" i="63"/>
  <c r="U94" i="63" s="1"/>
  <c r="U79" i="63"/>
  <c r="U91" i="63" s="1"/>
  <c r="U108" i="63" a="1"/>
  <c r="U108" i="63" s="1"/>
  <c r="U107" i="63" a="1"/>
  <c r="U107" i="63" s="1"/>
  <c r="U76" i="63"/>
  <c r="U88" i="63" s="1"/>
  <c r="CB10" i="63"/>
  <c r="H10" i="63"/>
  <c r="CF43" i="63"/>
  <c r="CM43" i="63" s="1"/>
  <c r="I43" i="63"/>
  <c r="G40" i="63"/>
  <c r="BX40" i="63"/>
  <c r="CK40" i="63" s="1"/>
  <c r="G7" i="63"/>
  <c r="BX7" i="63"/>
  <c r="CK7" i="63" s="1"/>
  <c r="BX46" i="63"/>
  <c r="G46" i="63"/>
  <c r="BX63" i="63"/>
  <c r="CK63" i="63" s="1"/>
  <c r="G63" i="63"/>
  <c r="BX57" i="63"/>
  <c r="G57" i="63"/>
  <c r="BX16" i="63"/>
  <c r="CK16" i="63" s="1"/>
  <c r="G16" i="63"/>
  <c r="BX32" i="63"/>
  <c r="G32" i="63"/>
  <c r="G12" i="63"/>
  <c r="BX12" i="63"/>
  <c r="I41" i="63"/>
  <c r="CF41" i="63"/>
  <c r="CM41" i="63" s="1"/>
  <c r="I5" i="63"/>
  <c r="CF5" i="63"/>
  <c r="CM5" i="63" s="1"/>
  <c r="I34" i="63"/>
  <c r="CF34" i="63"/>
  <c r="CF17" i="63"/>
  <c r="CM17" i="63" s="1"/>
  <c r="I17" i="63"/>
  <c r="CB13" i="63"/>
  <c r="H13" i="63"/>
  <c r="CB38" i="63"/>
  <c r="H38" i="63"/>
  <c r="CB7" i="63"/>
  <c r="H7" i="63"/>
  <c r="CB46" i="63"/>
  <c r="CL46" i="63" s="1"/>
  <c r="H46" i="63"/>
  <c r="CB39" i="63"/>
  <c r="H39" i="63"/>
  <c r="CB63" i="63"/>
  <c r="H63" i="63"/>
  <c r="CB66" i="63"/>
  <c r="H66" i="63"/>
  <c r="CB23" i="63"/>
  <c r="CL23" i="63" s="1"/>
  <c r="H23" i="63"/>
  <c r="CF45" i="63"/>
  <c r="CM45" i="63" s="1"/>
  <c r="I45" i="63"/>
  <c r="I40" i="63"/>
  <c r="CF40" i="63"/>
  <c r="I9" i="63"/>
  <c r="CF9" i="63"/>
  <c r="CM9" i="63" s="1"/>
  <c r="CF63" i="63"/>
  <c r="CM63" i="63" s="1"/>
  <c r="I63" i="63"/>
  <c r="CF57" i="63"/>
  <c r="I57" i="63"/>
  <c r="CF44" i="63"/>
  <c r="I44" i="63"/>
  <c r="CF32" i="63"/>
  <c r="I32" i="63"/>
  <c r="CF4" i="63"/>
  <c r="I4" i="63"/>
  <c r="BX18" i="63"/>
  <c r="G18" i="63"/>
  <c r="G71" i="63"/>
  <c r="BX71" i="63"/>
  <c r="BX41" i="63"/>
  <c r="G41" i="63"/>
  <c r="BX27" i="63"/>
  <c r="CK27" i="63" s="1"/>
  <c r="G27" i="63"/>
  <c r="Q99" i="63"/>
  <c r="Q79" i="63"/>
  <c r="Q91" i="63" s="1"/>
  <c r="Q100" i="63"/>
  <c r="Q81" i="63"/>
  <c r="Q80" i="63"/>
  <c r="Q92" i="63" s="1"/>
  <c r="Q82" i="63"/>
  <c r="Q94" i="63" s="1"/>
  <c r="Q106" i="63" a="1"/>
  <c r="Q106" i="63" s="1"/>
  <c r="Q78" i="63"/>
  <c r="Q90" i="63" s="1"/>
  <c r="Q107" i="63" a="1"/>
  <c r="Q107" i="63" s="1"/>
  <c r="Q98" i="63"/>
  <c r="Q77" i="63"/>
  <c r="Q89" i="63" s="1"/>
  <c r="Q108" i="63" a="1"/>
  <c r="Q108" i="63" s="1"/>
  <c r="CA33" i="63"/>
  <c r="Q105" i="63" a="1"/>
  <c r="Q105" i="63" s="1"/>
  <c r="Q76" i="63"/>
  <c r="Q88" i="63" s="1"/>
  <c r="CB41" i="63"/>
  <c r="H41" i="63"/>
  <c r="H42" i="63"/>
  <c r="CB42" i="63"/>
  <c r="CB25" i="63"/>
  <c r="H25" i="63"/>
  <c r="CB35" i="63"/>
  <c r="H35" i="63"/>
  <c r="CB62" i="63"/>
  <c r="CL62" i="63" s="1"/>
  <c r="H62" i="63"/>
  <c r="H4" i="63"/>
  <c r="CB4" i="63"/>
  <c r="CB27" i="63"/>
  <c r="H27" i="63"/>
  <c r="CC33" i="63"/>
  <c r="S81" i="63"/>
  <c r="S108" i="63" a="1"/>
  <c r="S108" i="63" s="1"/>
  <c r="S80" i="63"/>
  <c r="S92" i="63" s="1"/>
  <c r="S82" i="63"/>
  <c r="S94" i="63" s="1"/>
  <c r="S100" i="63"/>
  <c r="S79" i="63"/>
  <c r="S91" i="63" s="1"/>
  <c r="S98" i="63"/>
  <c r="S105" i="63" a="1"/>
  <c r="S105" i="63" s="1"/>
  <c r="S99" i="63"/>
  <c r="S78" i="63"/>
  <c r="S90" i="63" s="1"/>
  <c r="S77" i="63"/>
  <c r="S89" i="63" s="1"/>
  <c r="S76" i="63"/>
  <c r="S88" i="63" s="1"/>
  <c r="S107" i="63" a="1"/>
  <c r="S107" i="63" s="1"/>
  <c r="S106" i="63" a="1"/>
  <c r="S106" i="63" s="1"/>
  <c r="CB34" i="63"/>
  <c r="H34" i="63"/>
  <c r="CB11" i="63"/>
  <c r="H11" i="63"/>
  <c r="H20" i="63"/>
  <c r="CB20" i="63"/>
  <c r="CB56" i="63"/>
  <c r="H56" i="63"/>
  <c r="CB50" i="63"/>
  <c r="H50" i="63"/>
  <c r="H48" i="63"/>
  <c r="CB48" i="63"/>
  <c r="CB51" i="63"/>
  <c r="CL51" i="63" s="1"/>
  <c r="H51" i="63"/>
  <c r="CB53" i="63"/>
  <c r="H53" i="63"/>
  <c r="CB54" i="63"/>
  <c r="H54" i="63"/>
  <c r="H15" i="63"/>
  <c r="CB15" i="63"/>
  <c r="L7" i="63"/>
  <c r="F7" i="78" s="1"/>
  <c r="S7" i="78" s="1" a="1"/>
  <c r="S7" i="78" s="1"/>
  <c r="L46" i="63"/>
  <c r="F46" i="78" s="1"/>
  <c r="S46" i="78" s="1" a="1"/>
  <c r="S46" i="78" s="1"/>
  <c r="L39" i="63"/>
  <c r="F39" i="78" s="1"/>
  <c r="S39" i="78" s="1" a="1"/>
  <c r="S39" i="78" s="1"/>
  <c r="L67" i="63"/>
  <c r="F67" i="78" s="1"/>
  <c r="S67" i="78" s="1" a="1"/>
  <c r="S67" i="78" s="1"/>
  <c r="L47" i="63"/>
  <c r="F47" i="78" s="1"/>
  <c r="S47" i="78" s="1" a="1"/>
  <c r="S47" i="78" s="1"/>
  <c r="L49" i="63"/>
  <c r="F49" i="78" s="1"/>
  <c r="S49" i="78" s="1" a="1"/>
  <c r="S49" i="78" s="1"/>
  <c r="L52" i="63"/>
  <c r="F52" i="78" s="1"/>
  <c r="S52" i="78" s="1" a="1"/>
  <c r="S52" i="78" s="1"/>
  <c r="L66" i="63"/>
  <c r="F66" i="78" s="1"/>
  <c r="S66" i="78" s="1" a="1"/>
  <c r="S66" i="78" s="1"/>
  <c r="L58" i="63"/>
  <c r="F58" i="78" s="1"/>
  <c r="S58" i="78" s="1" a="1"/>
  <c r="S58" i="78" s="1"/>
  <c r="I19" i="63"/>
  <c r="CF19" i="63"/>
  <c r="CM19" i="63" s="1"/>
  <c r="I71" i="63"/>
  <c r="CF71" i="63"/>
  <c r="CM71" i="63" s="1"/>
  <c r="BX14" i="63"/>
  <c r="CK14" i="63" s="1"/>
  <c r="G14" i="63"/>
  <c r="BX36" i="63"/>
  <c r="CK36" i="63" s="1"/>
  <c r="G36" i="63"/>
  <c r="BX30" i="63"/>
  <c r="G30" i="63"/>
  <c r="CB40" i="63"/>
  <c r="CL40" i="63" s="1"/>
  <c r="H40" i="63"/>
  <c r="CB14" i="63"/>
  <c r="H14" i="63"/>
  <c r="CB9" i="63"/>
  <c r="CL9" i="63" s="1"/>
  <c r="H9" i="63"/>
  <c r="H36" i="63"/>
  <c r="CB36" i="63"/>
  <c r="CL36" i="63" s="1"/>
  <c r="CB61" i="63"/>
  <c r="H61" i="63"/>
  <c r="H55" i="63"/>
  <c r="CB55" i="63"/>
  <c r="CL55" i="63" s="1"/>
  <c r="H6" i="63"/>
  <c r="CB6" i="63"/>
  <c r="H49" i="63"/>
  <c r="CB49" i="63"/>
  <c r="CB57" i="63"/>
  <c r="H57" i="63"/>
  <c r="CB16" i="63"/>
  <c r="CL16" i="63" s="1"/>
  <c r="H16" i="63"/>
  <c r="CB32" i="63"/>
  <c r="CL32" i="63" s="1"/>
  <c r="H32" i="63"/>
  <c r="CF42" i="63"/>
  <c r="CM42" i="63" s="1"/>
  <c r="I42" i="63"/>
  <c r="CF20" i="63"/>
  <c r="I20" i="63"/>
  <c r="I14" i="63"/>
  <c r="CF14" i="63"/>
  <c r="CM14" i="63" s="1"/>
  <c r="CF3" i="63"/>
  <c r="CM3" i="63" s="1"/>
  <c r="I3" i="63"/>
  <c r="CF7" i="63"/>
  <c r="I7" i="63"/>
  <c r="CF46" i="63"/>
  <c r="CM46" i="63" s="1"/>
  <c r="I46" i="63"/>
  <c r="I22" i="63"/>
  <c r="CF22" i="63"/>
  <c r="CM22" i="63" s="1"/>
  <c r="CF30" i="63"/>
  <c r="I30" i="63"/>
  <c r="CF31" i="63"/>
  <c r="CM31" i="63" s="1"/>
  <c r="I31" i="63"/>
  <c r="CF47" i="63"/>
  <c r="I47" i="63"/>
  <c r="CF49" i="63"/>
  <c r="CM49" i="63" s="1"/>
  <c r="I49" i="63"/>
  <c r="I58" i="63"/>
  <c r="CF58" i="63"/>
  <c r="CM58" i="63" s="1"/>
  <c r="L25" i="63"/>
  <c r="F25" i="78" s="1"/>
  <c r="S25" i="78" s="1" a="1"/>
  <c r="S25" i="78" s="1"/>
  <c r="L5" i="63"/>
  <c r="F5" i="78" s="1"/>
  <c r="S5" i="78" s="1" a="1"/>
  <c r="S5" i="78" s="1"/>
  <c r="L18" i="63"/>
  <c r="F18" i="78" s="1"/>
  <c r="S18" i="78" s="1" a="1"/>
  <c r="S18" i="78" s="1"/>
  <c r="L71" i="63"/>
  <c r="F71" i="78" s="1"/>
  <c r="S71" i="78" s="1" a="1"/>
  <c r="S71" i="78" s="1"/>
  <c r="L33" i="63"/>
  <c r="F33" i="78" s="1"/>
  <c r="S33" i="78" s="1" a="1"/>
  <c r="S33" i="78" s="1"/>
  <c r="L34" i="63"/>
  <c r="F34" i="78" s="1"/>
  <c r="S34" i="78" s="1" a="1"/>
  <c r="S34" i="78" s="1"/>
  <c r="L50" i="63"/>
  <c r="F50" i="78" s="1"/>
  <c r="S50" i="78" s="1" a="1"/>
  <c r="S50" i="78" s="1"/>
  <c r="L53" i="63"/>
  <c r="F53" i="78" s="1"/>
  <c r="S53" i="78" s="1" a="1"/>
  <c r="S53" i="78" s="1"/>
  <c r="L43" i="63"/>
  <c r="F43" i="78" s="1"/>
  <c r="S43" i="78" s="1" a="1"/>
  <c r="S43" i="78" s="1"/>
  <c r="O80" i="63"/>
  <c r="O92" i="63" s="1"/>
  <c r="O78" i="63"/>
  <c r="O90" i="63" s="1"/>
  <c r="O77" i="63"/>
  <c r="O89" i="63" s="1"/>
  <c r="O108" i="63" a="1"/>
  <c r="O108" i="63" s="1"/>
  <c r="O76" i="63"/>
  <c r="O88" i="63" s="1"/>
  <c r="O98" i="63"/>
  <c r="O100" i="63"/>
  <c r="O105" i="63" a="1"/>
  <c r="O105" i="63" s="1"/>
  <c r="O107" i="63" a="1"/>
  <c r="O107" i="63" s="1"/>
  <c r="O82" i="63"/>
  <c r="O94" i="63" s="1"/>
  <c r="O79" i="63"/>
  <c r="O91" i="63" s="1"/>
  <c r="O81" i="63"/>
  <c r="O99" i="63"/>
  <c r="O106" i="63" a="1"/>
  <c r="O106" i="63" s="1"/>
  <c r="G34" i="63"/>
  <c r="BX34" i="63"/>
  <c r="BX54" i="63"/>
  <c r="G54" i="63"/>
  <c r="CF8" i="63"/>
  <c r="I8" i="63"/>
  <c r="CF48" i="63"/>
  <c r="CM48" i="63" s="1"/>
  <c r="I48" i="63"/>
  <c r="BX64" i="63"/>
  <c r="G64" i="63"/>
  <c r="G3" i="63"/>
  <c r="BX3" i="63"/>
  <c r="CK3" i="63" s="1"/>
  <c r="G55" i="63"/>
  <c r="BX55" i="63"/>
  <c r="G39" i="63"/>
  <c r="BX39" i="63"/>
  <c r="CK39" i="63" s="1"/>
  <c r="BX6" i="63"/>
  <c r="CK6" i="63" s="1"/>
  <c r="G6" i="63"/>
  <c r="BX52" i="63"/>
  <c r="G52" i="63"/>
  <c r="G66" i="63"/>
  <c r="BX66" i="63"/>
  <c r="CK66" i="63" s="1"/>
  <c r="CB3" i="63"/>
  <c r="H3" i="63"/>
  <c r="CB22" i="63"/>
  <c r="H22" i="63"/>
  <c r="CB65" i="63"/>
  <c r="H65" i="63"/>
  <c r="H31" i="63"/>
  <c r="CB31" i="63"/>
  <c r="CB47" i="63"/>
  <c r="CL47" i="63" s="1"/>
  <c r="H47" i="63"/>
  <c r="CB58" i="63"/>
  <c r="H58" i="63"/>
  <c r="I24" i="63"/>
  <c r="CF24" i="63"/>
  <c r="CM24" i="63" s="1"/>
  <c r="CF60" i="63"/>
  <c r="CM60" i="63" s="1"/>
  <c r="I60" i="63"/>
  <c r="G70" i="63"/>
  <c r="BX70" i="63"/>
  <c r="CK70" i="63" s="1"/>
  <c r="BX60" i="63"/>
  <c r="CK60" i="63" s="1"/>
  <c r="G60" i="63"/>
  <c r="I25" i="63"/>
  <c r="CF25" i="63"/>
  <c r="CM25" i="63" s="1"/>
  <c r="CF29" i="63"/>
  <c r="CM29" i="63" s="1"/>
  <c r="I29" i="63"/>
  <c r="CF10" i="63"/>
  <c r="CM10" i="63" s="1"/>
  <c r="I10" i="63"/>
  <c r="I11" i="63"/>
  <c r="CF11" i="63"/>
  <c r="CM11" i="63" s="1"/>
  <c r="L13" i="63"/>
  <c r="F13" i="78" s="1"/>
  <c r="S13" i="78" s="1" a="1"/>
  <c r="S13" i="78" s="1"/>
  <c r="L64" i="63"/>
  <c r="F64" i="78" s="1"/>
  <c r="S64" i="78" s="1" a="1"/>
  <c r="S64" i="78" s="1"/>
  <c r="L36" i="63"/>
  <c r="F36" i="78" s="1"/>
  <c r="S36" i="78" s="1" a="1"/>
  <c r="S36" i="78" s="1"/>
  <c r="L6" i="63"/>
  <c r="F6" i="78" s="1"/>
  <c r="S6" i="78" s="1" a="1"/>
  <c r="S6" i="78" s="1"/>
  <c r="L68" i="63"/>
  <c r="F68" i="78" s="1"/>
  <c r="S68" i="78" s="1" a="1"/>
  <c r="S68" i="78" s="1"/>
  <c r="L44" i="63"/>
  <c r="F44" i="78" s="1"/>
  <c r="S44" i="78" s="1" a="1"/>
  <c r="S44" i="78" s="1"/>
  <c r="BX23" i="63"/>
  <c r="G23" i="63"/>
  <c r="CB64" i="63"/>
  <c r="H64" i="63"/>
  <c r="CB30" i="63"/>
  <c r="H30" i="63"/>
  <c r="CB67" i="63"/>
  <c r="CL67" i="63" s="1"/>
  <c r="H67" i="63"/>
  <c r="CB21" i="63"/>
  <c r="H21" i="63"/>
  <c r="CB68" i="63"/>
  <c r="H68" i="63"/>
  <c r="CB52" i="63"/>
  <c r="CL52" i="63" s="1"/>
  <c r="H52" i="63"/>
  <c r="CB44" i="63"/>
  <c r="CL44" i="63" s="1"/>
  <c r="H44" i="63"/>
  <c r="L42" i="63"/>
  <c r="F42" i="78" s="1"/>
  <c r="S42" i="78" s="1" a="1"/>
  <c r="S42" i="78" s="1"/>
  <c r="L19" i="63"/>
  <c r="F19" i="78" s="1"/>
  <c r="S19" i="78" s="1" a="1"/>
  <c r="S19" i="78" s="1"/>
  <c r="L37" i="63"/>
  <c r="F37" i="78" s="1"/>
  <c r="S37" i="78" s="1" a="1"/>
  <c r="S37" i="78" s="1"/>
  <c r="L8" i="63"/>
  <c r="F8" i="78" s="1"/>
  <c r="S8" i="78" s="1" a="1"/>
  <c r="S8" i="78" s="1"/>
  <c r="L4" i="63"/>
  <c r="F4" i="78" s="1"/>
  <c r="S4" i="78" s="1" a="1"/>
  <c r="S4" i="78" s="1"/>
  <c r="L29" i="63"/>
  <c r="F29" i="78" s="1"/>
  <c r="S29" i="78" s="1" a="1"/>
  <c r="S29" i="78" s="1"/>
  <c r="L28" i="63"/>
  <c r="F28" i="78" s="1"/>
  <c r="S28" i="78" s="1" a="1"/>
  <c r="S28" i="78" s="1"/>
  <c r="L69" i="63"/>
  <c r="F69" i="78" s="1"/>
  <c r="S69" i="78" s="1" a="1"/>
  <c r="S69" i="78" s="1"/>
  <c r="L20" i="63"/>
  <c r="F20" i="78" s="1"/>
  <c r="S20" i="78" s="1" a="1"/>
  <c r="S20" i="78" s="1"/>
  <c r="L54" i="63"/>
  <c r="F54" i="78" s="1"/>
  <c r="S54" i="78" s="1" a="1"/>
  <c r="S54" i="78" s="1"/>
  <c r="L15" i="63"/>
  <c r="F15" i="78" s="1"/>
  <c r="S15" i="78" s="1" a="1"/>
  <c r="S15" i="78" s="1"/>
  <c r="D20" i="63"/>
  <c r="D61" i="63"/>
  <c r="D71" i="63"/>
  <c r="D34" i="63"/>
  <c r="D2" i="63"/>
  <c r="D69" i="63"/>
  <c r="B25" i="60"/>
  <c r="D36" i="63"/>
  <c r="D70" i="63"/>
  <c r="B75" i="60"/>
  <c r="B95" i="60"/>
  <c r="B107" i="60"/>
  <c r="B130" i="60"/>
  <c r="B151" i="60"/>
  <c r="D58" i="63"/>
  <c r="D22" i="63"/>
  <c r="D67" i="63"/>
  <c r="D23" i="63"/>
  <c r="D6" i="63"/>
  <c r="D11" i="63"/>
  <c r="D37" i="63"/>
  <c r="D38" i="63"/>
  <c r="B6" i="60"/>
  <c r="D18" i="63"/>
  <c r="D3" i="63"/>
  <c r="D52" i="63"/>
  <c r="B92" i="60"/>
  <c r="B96" i="60"/>
  <c r="B131" i="60"/>
  <c r="D24" i="63"/>
  <c r="D21" i="63"/>
  <c r="D30" i="63"/>
  <c r="D53" i="63"/>
  <c r="D5" i="63"/>
  <c r="D35" i="63"/>
  <c r="D13" i="63"/>
  <c r="D57" i="63"/>
  <c r="D4" i="63"/>
  <c r="D26" i="63"/>
  <c r="D16" i="63"/>
  <c r="B22" i="60"/>
  <c r="D51" i="63"/>
  <c r="B46" i="60"/>
  <c r="D59" i="63"/>
  <c r="D54" i="63"/>
  <c r="B124" i="60"/>
  <c r="D8" i="63"/>
  <c r="D60" i="63"/>
  <c r="D50" i="63"/>
  <c r="B27" i="60"/>
  <c r="D63" i="63"/>
  <c r="B43" i="60"/>
  <c r="D33" i="63"/>
  <c r="B66" i="60"/>
  <c r="B93" i="60"/>
  <c r="B138" i="60"/>
  <c r="B167" i="60"/>
  <c r="B174" i="60"/>
  <c r="B155" i="60"/>
  <c r="B164" i="60"/>
  <c r="B160" i="60"/>
  <c r="B133" i="60"/>
  <c r="B136" i="60"/>
  <c r="B114" i="60"/>
  <c r="B118" i="60"/>
  <c r="B126" i="60"/>
  <c r="B55" i="60"/>
  <c r="B113" i="60"/>
  <c r="B165" i="60"/>
  <c r="B142" i="60"/>
  <c r="B146" i="60"/>
  <c r="B149" i="60"/>
  <c r="B158" i="60"/>
  <c r="B69" i="60"/>
  <c r="B76" i="60"/>
  <c r="B80" i="60"/>
  <c r="B84" i="60"/>
  <c r="B88" i="60"/>
  <c r="B103" i="60"/>
  <c r="B125" i="60"/>
  <c r="B129" i="60"/>
  <c r="B168" i="60"/>
  <c r="B9" i="60"/>
  <c r="B122" i="60"/>
  <c r="B10" i="60"/>
  <c r="B57" i="60"/>
  <c r="B60" i="60"/>
  <c r="B71" i="60"/>
  <c r="B74" i="60"/>
  <c r="B100" i="60"/>
  <c r="B108" i="60"/>
  <c r="B115" i="60"/>
  <c r="B119" i="60"/>
  <c r="B134" i="60"/>
  <c r="B140" i="60"/>
  <c r="B144" i="60"/>
  <c r="B175" i="60"/>
  <c r="B16" i="60"/>
  <c r="B8" i="60"/>
  <c r="B42" i="60"/>
  <c r="B58" i="60"/>
  <c r="B72" i="60"/>
  <c r="B94" i="60"/>
  <c r="B98" i="60"/>
  <c r="B112" i="60"/>
  <c r="B120" i="60"/>
  <c r="B145" i="60"/>
  <c r="B54" i="60"/>
  <c r="B176" i="60"/>
  <c r="B157" i="60"/>
  <c r="B4" i="60"/>
  <c r="B20" i="60"/>
  <c r="B83" i="60"/>
  <c r="B87" i="60"/>
  <c r="B102" i="60"/>
  <c r="B106" i="60"/>
  <c r="B154" i="60"/>
  <c r="B161" i="60"/>
  <c r="B163" i="60"/>
  <c r="B77" i="60"/>
  <c r="B67" i="60"/>
  <c r="B85" i="60"/>
  <c r="B116" i="60"/>
  <c r="B147" i="60"/>
  <c r="B109" i="60"/>
  <c r="B5" i="60"/>
  <c r="B17" i="60"/>
  <c r="B26" i="60"/>
  <c r="B36" i="60"/>
  <c r="B41" i="60"/>
  <c r="B45" i="60"/>
  <c r="B49" i="60"/>
  <c r="B73" i="60"/>
  <c r="B79" i="60"/>
  <c r="B86" i="60"/>
  <c r="B90" i="60"/>
  <c r="B97" i="60"/>
  <c r="B104" i="60"/>
  <c r="B111" i="60"/>
  <c r="B117" i="60"/>
  <c r="B121" i="60"/>
  <c r="B128" i="60"/>
  <c r="B135" i="60"/>
  <c r="B141" i="60"/>
  <c r="B148" i="60"/>
  <c r="B150" i="60"/>
  <c r="B177" i="60"/>
  <c r="B139" i="60"/>
  <c r="B51" i="60"/>
  <c r="B70" i="60"/>
  <c r="B101" i="60"/>
  <c r="B132" i="60"/>
  <c r="B153" i="60"/>
  <c r="B170" i="60"/>
  <c r="B162" i="60"/>
  <c r="V74" i="78" l="1"/>
  <c r="CK30" i="63"/>
  <c r="CL20" i="63"/>
  <c r="CL29" i="63"/>
  <c r="CL58" i="63"/>
  <c r="CK57" i="63"/>
  <c r="CK67" i="63"/>
  <c r="CK48" i="63"/>
  <c r="CM54" i="63"/>
  <c r="CL15" i="63"/>
  <c r="CL11" i="63"/>
  <c r="CK44" i="63"/>
  <c r="CK4" i="63"/>
  <c r="T75" i="78"/>
  <c r="T73" i="78" s="1"/>
  <c r="CM40" i="63"/>
  <c r="CM64" i="63"/>
  <c r="CL53" i="63"/>
  <c r="CM44" i="63"/>
  <c r="CL63" i="63"/>
  <c r="CK34" i="63"/>
  <c r="CM7" i="63"/>
  <c r="CK20" i="63"/>
  <c r="CL17" i="63"/>
  <c r="CM50" i="63"/>
  <c r="CM27" i="63"/>
  <c r="CM13" i="63"/>
  <c r="CK21" i="63"/>
  <c r="CK69" i="63"/>
  <c r="CK28" i="63"/>
  <c r="CK18" i="63"/>
  <c r="CM57" i="63"/>
  <c r="CL19" i="63"/>
  <c r="CK2" i="63"/>
  <c r="V75" i="78"/>
  <c r="V73" i="78" s="1"/>
  <c r="CK24" i="63"/>
  <c r="CK31" i="63"/>
  <c r="AC75" i="78"/>
  <c r="CG73" i="63"/>
  <c r="CK61" i="63"/>
  <c r="CM18" i="63"/>
  <c r="L82" i="63"/>
  <c r="F2" i="78"/>
  <c r="S2" i="78" s="1" a="1"/>
  <c r="S2" i="78" s="1"/>
  <c r="AA75" i="78"/>
  <c r="AA74" i="78"/>
  <c r="CL21" i="63"/>
  <c r="CL22" i="63"/>
  <c r="CK12" i="63"/>
  <c r="CK42" i="63"/>
  <c r="CK13" i="63"/>
  <c r="CK43" i="63"/>
  <c r="CK11" i="63"/>
  <c r="CK26" i="63"/>
  <c r="CM26" i="63"/>
  <c r="CK45" i="63"/>
  <c r="CK25" i="63"/>
  <c r="W74" i="78"/>
  <c r="W75" i="78"/>
  <c r="CL39" i="63"/>
  <c r="CK37" i="63"/>
  <c r="X74" i="78"/>
  <c r="X75" i="78"/>
  <c r="CM30" i="63"/>
  <c r="CL48" i="63"/>
  <c r="CL3" i="63"/>
  <c r="CL14" i="63"/>
  <c r="CM34" i="63"/>
  <c r="CK50" i="63"/>
  <c r="CK59" i="63"/>
  <c r="CK58" i="63"/>
  <c r="CK38" i="63"/>
  <c r="CK5" i="63"/>
  <c r="U75" i="78"/>
  <c r="U74" i="78"/>
  <c r="CK23" i="63"/>
  <c r="CK64" i="63"/>
  <c r="CL6" i="63"/>
  <c r="CM4" i="63"/>
  <c r="CC73" i="63"/>
  <c r="CL35" i="63"/>
  <c r="CL30" i="63"/>
  <c r="CM8" i="63"/>
  <c r="CL54" i="63"/>
  <c r="CL50" i="63"/>
  <c r="CL34" i="63"/>
  <c r="CA73" i="63"/>
  <c r="CK41" i="63"/>
  <c r="CM32" i="63"/>
  <c r="CL66" i="63"/>
  <c r="CL7" i="63"/>
  <c r="CK32" i="63"/>
  <c r="CK46" i="63"/>
  <c r="CL10" i="63"/>
  <c r="CL2" i="63"/>
  <c r="CL8" i="63"/>
  <c r="CL59" i="63"/>
  <c r="CK10" i="63"/>
  <c r="CK22" i="63"/>
  <c r="CM39" i="63"/>
  <c r="Z74" i="78"/>
  <c r="Z75" i="78"/>
  <c r="BZ73" i="63"/>
  <c r="AD74" i="78"/>
  <c r="AD75" i="78"/>
  <c r="AD73" i="78" s="1"/>
  <c r="CL41" i="63"/>
  <c r="CE73" i="63"/>
  <c r="CL45" i="63"/>
  <c r="CK65" i="63"/>
  <c r="CL31" i="63"/>
  <c r="CK55" i="63"/>
  <c r="CM47" i="63"/>
  <c r="CM20" i="63"/>
  <c r="CL57" i="63"/>
  <c r="CL61" i="63"/>
  <c r="CL27" i="63"/>
  <c r="CL25" i="63"/>
  <c r="CK71" i="63"/>
  <c r="CK56" i="63"/>
  <c r="CM69" i="63"/>
  <c r="CK47" i="63"/>
  <c r="CK9" i="63"/>
  <c r="CK62" i="63"/>
  <c r="AC74" i="78"/>
  <c r="CL13" i="63"/>
  <c r="CM23" i="63"/>
  <c r="CM59" i="63"/>
  <c r="CL43" i="63"/>
  <c r="CL68" i="63"/>
  <c r="CL64" i="63"/>
  <c r="CL65" i="63"/>
  <c r="CK52" i="63"/>
  <c r="CK54" i="63"/>
  <c r="CL49" i="63"/>
  <c r="CL56" i="63"/>
  <c r="CL4" i="63"/>
  <c r="CL42" i="63"/>
  <c r="CL38" i="63"/>
  <c r="CL71" i="63"/>
  <c r="CL26" i="63"/>
  <c r="CK49" i="63"/>
  <c r="CD73" i="63"/>
  <c r="CK68" i="63"/>
  <c r="CM2" i="63"/>
  <c r="CK53" i="63"/>
  <c r="CM56" i="63"/>
  <c r="BY73" i="63"/>
  <c r="CK8" i="63"/>
  <c r="AB75" i="78"/>
  <c r="AB74" i="78"/>
  <c r="Y73" i="78"/>
  <c r="F9" i="76"/>
  <c r="F10" i="76" s="1"/>
  <c r="D9" i="76"/>
  <c r="D10" i="76" s="1"/>
  <c r="B9" i="76"/>
  <c r="C9" i="76"/>
  <c r="C10" i="76" s="1"/>
  <c r="E9" i="76"/>
  <c r="E10" i="76" s="1"/>
  <c r="T87" i="63"/>
  <c r="Q101" i="63"/>
  <c r="CK33" i="63"/>
  <c r="CL33" i="63"/>
  <c r="CM33" i="63"/>
  <c r="U87" i="63"/>
  <c r="U101" i="63"/>
  <c r="U102" i="63"/>
  <c r="M101" i="63"/>
  <c r="T102" i="63"/>
  <c r="R102" i="63"/>
  <c r="M102" i="63"/>
  <c r="V102" i="63"/>
  <c r="R101" i="63"/>
  <c r="V101" i="63"/>
  <c r="R87" i="63"/>
  <c r="S87" i="63"/>
  <c r="W87" i="63"/>
  <c r="O101" i="63"/>
  <c r="Q87" i="63"/>
  <c r="M87" i="63"/>
  <c r="F20" i="63"/>
  <c r="CP20" i="63" s="1"/>
  <c r="CQ20" i="63"/>
  <c r="BW20" i="63"/>
  <c r="F69" i="63"/>
  <c r="CP69" i="63" s="1"/>
  <c r="BW69" i="63"/>
  <c r="CQ69" i="63"/>
  <c r="CQ44" i="63"/>
  <c r="F44" i="63"/>
  <c r="CP44" i="63" s="1"/>
  <c r="BW44" i="63"/>
  <c r="S93" i="63"/>
  <c r="S84" i="63"/>
  <c r="BW10" i="63"/>
  <c r="F10" i="63"/>
  <c r="CP10" i="63" s="1"/>
  <c r="CQ10" i="63"/>
  <c r="CQ59" i="63"/>
  <c r="BW59" i="63"/>
  <c r="F59" i="63"/>
  <c r="CP59" i="63" s="1"/>
  <c r="F32" i="63"/>
  <c r="CP32" i="63" s="1"/>
  <c r="BW32" i="63"/>
  <c r="CQ32" i="63"/>
  <c r="CQ55" i="63"/>
  <c r="F55" i="63"/>
  <c r="CP55" i="63" s="1"/>
  <c r="BW55" i="63"/>
  <c r="W101" i="63"/>
  <c r="BW11" i="63"/>
  <c r="F11" i="63"/>
  <c r="CP11" i="63" s="1"/>
  <c r="CQ11" i="63"/>
  <c r="CQ70" i="63"/>
  <c r="F70" i="63"/>
  <c r="CP70" i="63" s="1"/>
  <c r="BW70" i="63"/>
  <c r="CQ63" i="63"/>
  <c r="BW63" i="63"/>
  <c r="F63" i="63"/>
  <c r="CP63" i="63" s="1"/>
  <c r="CQ3" i="63"/>
  <c r="F3" i="63"/>
  <c r="CP3" i="63" s="1"/>
  <c r="BW3" i="63"/>
  <c r="N93" i="63"/>
  <c r="N84" i="63"/>
  <c r="CQ34" i="63"/>
  <c r="BW34" i="63"/>
  <c r="F34" i="63"/>
  <c r="CP34" i="63" s="1"/>
  <c r="BW7" i="63"/>
  <c r="CQ7" i="63"/>
  <c r="F7" i="63"/>
  <c r="CP7" i="63" s="1"/>
  <c r="O102" i="63"/>
  <c r="CQ50" i="63"/>
  <c r="F50" i="63"/>
  <c r="CP50" i="63" s="1"/>
  <c r="BW50" i="63"/>
  <c r="BW18" i="63"/>
  <c r="CQ18" i="63"/>
  <c r="F18" i="63"/>
  <c r="CP18" i="63" s="1"/>
  <c r="BW49" i="63"/>
  <c r="CQ49" i="63"/>
  <c r="F49" i="63"/>
  <c r="CP49" i="63" s="1"/>
  <c r="BW46" i="63"/>
  <c r="CQ46" i="63"/>
  <c r="F46" i="63"/>
  <c r="CP46" i="63" s="1"/>
  <c r="S101" i="63"/>
  <c r="M93" i="63"/>
  <c r="M84" i="63"/>
  <c r="H82" i="63"/>
  <c r="H79" i="63"/>
  <c r="H98" i="63"/>
  <c r="H83" i="63"/>
  <c r="H81" i="63"/>
  <c r="H100" i="63"/>
  <c r="H80" i="63"/>
  <c r="H99" i="63"/>
  <c r="CQ58" i="63"/>
  <c r="BW58" i="63"/>
  <c r="F58" i="63"/>
  <c r="CP58" i="63" s="1"/>
  <c r="F42" i="63"/>
  <c r="CP42" i="63" s="1"/>
  <c r="BW42" i="63"/>
  <c r="CQ42" i="63"/>
  <c r="CQ8" i="63"/>
  <c r="BW8" i="63"/>
  <c r="F8" i="63"/>
  <c r="CP8" i="63" s="1"/>
  <c r="CQ36" i="63"/>
  <c r="F36" i="63"/>
  <c r="CP36" i="63" s="1"/>
  <c r="BW36" i="63"/>
  <c r="BW15" i="63"/>
  <c r="F15" i="63"/>
  <c r="CP15" i="63" s="1"/>
  <c r="CQ15" i="63"/>
  <c r="CQ28" i="63"/>
  <c r="BW28" i="63"/>
  <c r="F28" i="63"/>
  <c r="CP28" i="63" s="1"/>
  <c r="CQ37" i="63"/>
  <c r="BW37" i="63"/>
  <c r="CH37" i="63" s="1"/>
  <c r="F37" i="63"/>
  <c r="CP37" i="63" s="1"/>
  <c r="CQ68" i="63"/>
  <c r="F68" i="63"/>
  <c r="CP68" i="63" s="1"/>
  <c r="BW68" i="63"/>
  <c r="CQ64" i="63"/>
  <c r="BW64" i="63"/>
  <c r="F64" i="63"/>
  <c r="CP64" i="63" s="1"/>
  <c r="O93" i="63"/>
  <c r="O84" i="63"/>
  <c r="Q93" i="63"/>
  <c r="Q84" i="63"/>
  <c r="CQ51" i="63"/>
  <c r="F51" i="63"/>
  <c r="CP51" i="63" s="1"/>
  <c r="BW51" i="63"/>
  <c r="CQ45" i="63"/>
  <c r="BW45" i="63"/>
  <c r="F45" i="63"/>
  <c r="CP45" i="63" s="1"/>
  <c r="I82" i="63"/>
  <c r="I98" i="63"/>
  <c r="I79" i="63"/>
  <c r="I99" i="63"/>
  <c r="I83" i="63"/>
  <c r="I81" i="63"/>
  <c r="I80" i="63"/>
  <c r="I100" i="63"/>
  <c r="CQ31" i="63"/>
  <c r="F31" i="63"/>
  <c r="CP31" i="63" s="1"/>
  <c r="BW31" i="63"/>
  <c r="CQ38" i="63"/>
  <c r="F38" i="63"/>
  <c r="CP38" i="63" s="1"/>
  <c r="BW38" i="63"/>
  <c r="BW60" i="63"/>
  <c r="F60" i="63"/>
  <c r="CP60" i="63" s="1"/>
  <c r="CQ60" i="63"/>
  <c r="CQ2" i="63"/>
  <c r="BW2" i="63"/>
  <c r="F2" i="63"/>
  <c r="CQ26" i="63"/>
  <c r="F26" i="63"/>
  <c r="CP26" i="63" s="1"/>
  <c r="BW26" i="63"/>
  <c r="F23" i="63"/>
  <c r="CP23" i="63" s="1"/>
  <c r="CQ23" i="63"/>
  <c r="BW23" i="63"/>
  <c r="F21" i="63"/>
  <c r="CP21" i="63" s="1"/>
  <c r="BW21" i="63"/>
  <c r="CQ21" i="63"/>
  <c r="CQ9" i="63"/>
  <c r="BW9" i="63"/>
  <c r="F9" i="63"/>
  <c r="CP9" i="63" s="1"/>
  <c r="P102" i="63"/>
  <c r="BX73" i="63"/>
  <c r="CQ29" i="63"/>
  <c r="BW29" i="63"/>
  <c r="F29" i="63"/>
  <c r="CP29" i="63" s="1"/>
  <c r="F19" i="63"/>
  <c r="CP19" i="63" s="1"/>
  <c r="BW19" i="63"/>
  <c r="CQ19" i="63"/>
  <c r="BW6" i="63"/>
  <c r="CQ6" i="63"/>
  <c r="F6" i="63"/>
  <c r="CP6" i="63" s="1"/>
  <c r="CQ13" i="63"/>
  <c r="BW13" i="63"/>
  <c r="F13" i="63"/>
  <c r="CP13" i="63" s="1"/>
  <c r="O87" i="63"/>
  <c r="CQ48" i="63"/>
  <c r="F48" i="63"/>
  <c r="CP48" i="63" s="1"/>
  <c r="BW48" i="63"/>
  <c r="BW35" i="63"/>
  <c r="F35" i="63"/>
  <c r="CP35" i="63" s="1"/>
  <c r="CQ35" i="63"/>
  <c r="V87" i="63"/>
  <c r="CQ65" i="63"/>
  <c r="BW65" i="63"/>
  <c r="F65" i="63"/>
  <c r="CP65" i="63" s="1"/>
  <c r="CQ40" i="63"/>
  <c r="BW40" i="63"/>
  <c r="F40" i="63"/>
  <c r="CP40" i="63" s="1"/>
  <c r="F24" i="63"/>
  <c r="CP24" i="63" s="1"/>
  <c r="BW24" i="63"/>
  <c r="CQ24" i="63"/>
  <c r="CQ27" i="63"/>
  <c r="BW27" i="63"/>
  <c r="F27" i="63"/>
  <c r="CP27" i="63" s="1"/>
  <c r="CQ16" i="63"/>
  <c r="BW16" i="63"/>
  <c r="F16" i="63"/>
  <c r="CP16" i="63" s="1"/>
  <c r="BW30" i="63"/>
  <c r="CQ30" i="63"/>
  <c r="F30" i="63"/>
  <c r="CP30" i="63" s="1"/>
  <c r="F14" i="63"/>
  <c r="CP14" i="63" s="1"/>
  <c r="BW14" i="63"/>
  <c r="CQ14" i="63"/>
  <c r="N102" i="63"/>
  <c r="P93" i="63"/>
  <c r="P84" i="63"/>
  <c r="CQ43" i="63"/>
  <c r="F43" i="63"/>
  <c r="CP43" i="63" s="1"/>
  <c r="BW43" i="63"/>
  <c r="F33" i="63"/>
  <c r="L80" i="63"/>
  <c r="L99" i="63"/>
  <c r="L106" i="63" a="1"/>
  <c r="L106" i="63" s="1"/>
  <c r="K106" i="63" s="1"/>
  <c r="BW33" i="63"/>
  <c r="L77" i="63"/>
  <c r="L79" i="63"/>
  <c r="L98" i="63"/>
  <c r="CQ33" i="63"/>
  <c r="L81" i="63"/>
  <c r="L100" i="63"/>
  <c r="K100" i="63" s="1"/>
  <c r="L105" i="63" a="1"/>
  <c r="L105" i="63" s="1"/>
  <c r="K105" i="63" s="1"/>
  <c r="L76" i="63"/>
  <c r="L108" i="63" a="1"/>
  <c r="L108" i="63" s="1"/>
  <c r="K108" i="63" s="1"/>
  <c r="L78" i="63"/>
  <c r="L107" i="63" a="1"/>
  <c r="L107" i="63" s="1"/>
  <c r="K107" i="63" s="1"/>
  <c r="BW25" i="63"/>
  <c r="CQ25" i="63"/>
  <c r="F25" i="63"/>
  <c r="CP25" i="63" s="1"/>
  <c r="BW66" i="63"/>
  <c r="F66" i="63"/>
  <c r="CP66" i="63" s="1"/>
  <c r="CQ66" i="63"/>
  <c r="CQ67" i="63"/>
  <c r="F67" i="63"/>
  <c r="CP67" i="63" s="1"/>
  <c r="BW67" i="63"/>
  <c r="CF73" i="63"/>
  <c r="W102" i="63"/>
  <c r="CB73" i="63"/>
  <c r="N101" i="63"/>
  <c r="P87" i="63"/>
  <c r="F5" i="63"/>
  <c r="CP5" i="63" s="1"/>
  <c r="CQ5" i="63"/>
  <c r="BW5" i="63"/>
  <c r="CQ47" i="63"/>
  <c r="F47" i="63"/>
  <c r="CP47" i="63" s="1"/>
  <c r="BW47" i="63"/>
  <c r="BW54" i="63"/>
  <c r="F54" i="63"/>
  <c r="CP54" i="63" s="1"/>
  <c r="CQ54" i="63"/>
  <c r="F4" i="63"/>
  <c r="CP4" i="63" s="1"/>
  <c r="CQ4" i="63"/>
  <c r="BW4" i="63"/>
  <c r="G83" i="63"/>
  <c r="G81" i="63"/>
  <c r="G98" i="63"/>
  <c r="G80" i="63"/>
  <c r="G99" i="63"/>
  <c r="G82" i="63"/>
  <c r="G100" i="63"/>
  <c r="G79" i="63"/>
  <c r="BW17" i="63"/>
  <c r="CQ17" i="63"/>
  <c r="F17" i="63"/>
  <c r="CP17" i="63" s="1"/>
  <c r="CQ41" i="63"/>
  <c r="BW41" i="63"/>
  <c r="F41" i="63"/>
  <c r="CP41" i="63" s="1"/>
  <c r="CQ22" i="63"/>
  <c r="BW22" i="63"/>
  <c r="F22" i="63"/>
  <c r="CP22" i="63" s="1"/>
  <c r="T93" i="63"/>
  <c r="T84" i="63"/>
  <c r="W93" i="63"/>
  <c r="W84" i="63"/>
  <c r="R93" i="63"/>
  <c r="R84" i="63"/>
  <c r="CQ56" i="63"/>
  <c r="BW56" i="63"/>
  <c r="F56" i="63"/>
  <c r="CP56" i="63" s="1"/>
  <c r="CQ62" i="63"/>
  <c r="BW62" i="63"/>
  <c r="F62" i="63"/>
  <c r="CP62" i="63" s="1"/>
  <c r="CQ57" i="63"/>
  <c r="BW57" i="63"/>
  <c r="F57" i="63"/>
  <c r="CP57" i="63" s="1"/>
  <c r="BW61" i="63"/>
  <c r="F61" i="63"/>
  <c r="CP61" i="63" s="1"/>
  <c r="CQ61" i="63"/>
  <c r="F53" i="63"/>
  <c r="CP53" i="63" s="1"/>
  <c r="BW53" i="63"/>
  <c r="CQ53" i="63"/>
  <c r="F71" i="63"/>
  <c r="CP71" i="63" s="1"/>
  <c r="CQ71" i="63"/>
  <c r="BW71" i="63"/>
  <c r="BW52" i="63"/>
  <c r="CQ52" i="63"/>
  <c r="F52" i="63"/>
  <c r="CP52" i="63" s="1"/>
  <c r="F39" i="63"/>
  <c r="CP39" i="63" s="1"/>
  <c r="CQ39" i="63"/>
  <c r="BW39" i="63"/>
  <c r="S102" i="63"/>
  <c r="Q102" i="63"/>
  <c r="U93" i="63"/>
  <c r="U84" i="63"/>
  <c r="V93" i="63"/>
  <c r="V84" i="63"/>
  <c r="F12" i="63"/>
  <c r="CP12" i="63" s="1"/>
  <c r="BW12" i="63"/>
  <c r="CQ12" i="63"/>
  <c r="N87" i="63"/>
  <c r="P101" i="63"/>
  <c r="D25" i="63"/>
  <c r="D47" i="63"/>
  <c r="D56" i="63"/>
  <c r="D45" i="63"/>
  <c r="D29" i="63"/>
  <c r="D28" i="63"/>
  <c r="D31" i="63"/>
  <c r="D66" i="63"/>
  <c r="D49" i="63"/>
  <c r="D14" i="63"/>
  <c r="D39" i="63"/>
  <c r="D48" i="63"/>
  <c r="D65" i="63"/>
  <c r="D68" i="63"/>
  <c r="D40" i="63"/>
  <c r="D10" i="63"/>
  <c r="D55" i="63"/>
  <c r="D19" i="63"/>
  <c r="D64" i="63"/>
  <c r="D9" i="63"/>
  <c r="D62" i="63"/>
  <c r="D27" i="63"/>
  <c r="D46" i="63"/>
  <c r="D15" i="63"/>
  <c r="D42" i="63"/>
  <c r="D43" i="63"/>
  <c r="D44" i="63"/>
  <c r="D12" i="63"/>
  <c r="D7" i="63"/>
  <c r="D32" i="63"/>
  <c r="D41" i="63"/>
  <c r="D17" i="63"/>
  <c r="Q148" i="41"/>
  <c r="Q149" i="41"/>
  <c r="R149" i="41"/>
  <c r="S149" i="41"/>
  <c r="T149" i="41"/>
  <c r="Q150" i="41"/>
  <c r="R150" i="41"/>
  <c r="S150" i="41"/>
  <c r="T150" i="41"/>
  <c r="Q151" i="41"/>
  <c r="R151" i="41"/>
  <c r="S151" i="41"/>
  <c r="T151" i="41"/>
  <c r="Q152" i="41"/>
  <c r="R152" i="41"/>
  <c r="S152" i="41"/>
  <c r="T152" i="41"/>
  <c r="Q153" i="41"/>
  <c r="R153" i="41"/>
  <c r="S153" i="41"/>
  <c r="T153" i="41"/>
  <c r="Q154" i="41"/>
  <c r="R154" i="41"/>
  <c r="S154" i="41"/>
  <c r="T154" i="41"/>
  <c r="Q155" i="41"/>
  <c r="R155" i="41"/>
  <c r="S155" i="41"/>
  <c r="T155" i="41"/>
  <c r="Q156" i="41"/>
  <c r="R156" i="41"/>
  <c r="S156" i="41"/>
  <c r="T156" i="41"/>
  <c r="Q157" i="41"/>
  <c r="R157" i="41"/>
  <c r="S157" i="41"/>
  <c r="T157" i="41"/>
  <c r="Q158" i="41"/>
  <c r="R158" i="41"/>
  <c r="S158" i="41"/>
  <c r="T158" i="41"/>
  <c r="Q159" i="41"/>
  <c r="R159" i="41"/>
  <c r="S159" i="41"/>
  <c r="T159" i="41"/>
  <c r="Q160" i="41"/>
  <c r="R160" i="41"/>
  <c r="S160" i="41"/>
  <c r="T160" i="41"/>
  <c r="Q161" i="41"/>
  <c r="R161" i="41"/>
  <c r="S161" i="41"/>
  <c r="T161" i="41"/>
  <c r="Q162" i="41"/>
  <c r="R162" i="41"/>
  <c r="S162" i="41"/>
  <c r="T162" i="41"/>
  <c r="Q163" i="41"/>
  <c r="R163" i="41"/>
  <c r="S163" i="41"/>
  <c r="T163" i="41"/>
  <c r="Q164" i="41"/>
  <c r="R164" i="41"/>
  <c r="S164" i="41"/>
  <c r="T164" i="41"/>
  <c r="Q165" i="41"/>
  <c r="R165" i="41"/>
  <c r="S165" i="41"/>
  <c r="T165" i="41"/>
  <c r="Q166" i="41"/>
  <c r="R166" i="41"/>
  <c r="S166" i="41"/>
  <c r="T166" i="41"/>
  <c r="Q167" i="41"/>
  <c r="R167" i="41"/>
  <c r="S167" i="41"/>
  <c r="T167" i="41"/>
  <c r="Q168" i="41"/>
  <c r="R168" i="41"/>
  <c r="S168" i="41"/>
  <c r="T168" i="41"/>
  <c r="Q169" i="41"/>
  <c r="R169" i="41"/>
  <c r="S169" i="41"/>
  <c r="T169" i="41"/>
  <c r="Q170" i="41"/>
  <c r="R170" i="41"/>
  <c r="S170" i="41"/>
  <c r="T170" i="41"/>
  <c r="Q171" i="41"/>
  <c r="R171" i="41"/>
  <c r="S171" i="41"/>
  <c r="T171" i="41"/>
  <c r="Q172" i="41"/>
  <c r="R172" i="41"/>
  <c r="S172" i="41"/>
  <c r="T172" i="41"/>
  <c r="Q173" i="41"/>
  <c r="R173" i="41"/>
  <c r="S173" i="41"/>
  <c r="T173" i="41"/>
  <c r="Q174" i="41"/>
  <c r="R174" i="41"/>
  <c r="S174" i="41"/>
  <c r="T174" i="41"/>
  <c r="Q175" i="41"/>
  <c r="R175" i="41"/>
  <c r="S175" i="41"/>
  <c r="T175" i="41"/>
  <c r="Q176" i="41"/>
  <c r="R176" i="41"/>
  <c r="S176" i="41"/>
  <c r="T176" i="41"/>
  <c r="Q177" i="41"/>
  <c r="R177" i="41"/>
  <c r="S177" i="41"/>
  <c r="T177" i="41"/>
  <c r="Q178" i="41"/>
  <c r="R178" i="41"/>
  <c r="S178" i="41"/>
  <c r="T178" i="41"/>
  <c r="Q179" i="41"/>
  <c r="R179" i="41"/>
  <c r="S179" i="41"/>
  <c r="T179" i="41"/>
  <c r="Q180" i="41"/>
  <c r="R180" i="41"/>
  <c r="S180" i="41"/>
  <c r="T180" i="41"/>
  <c r="Q181" i="41"/>
  <c r="R181" i="41"/>
  <c r="S181" i="41"/>
  <c r="T181" i="41"/>
  <c r="Q182" i="41"/>
  <c r="R182" i="41"/>
  <c r="S182" i="41"/>
  <c r="T182" i="41"/>
  <c r="Q183" i="41"/>
  <c r="R183" i="41"/>
  <c r="S183" i="41"/>
  <c r="T183" i="41"/>
  <c r="Q184" i="41"/>
  <c r="R184" i="41"/>
  <c r="S184" i="41"/>
  <c r="T184" i="41"/>
  <c r="Q185" i="41"/>
  <c r="R185" i="41"/>
  <c r="S185" i="41"/>
  <c r="T185" i="41"/>
  <c r="Q186" i="41"/>
  <c r="R186" i="41"/>
  <c r="S186" i="41"/>
  <c r="T186" i="41"/>
  <c r="Q187" i="41"/>
  <c r="R187" i="41"/>
  <c r="S187" i="41"/>
  <c r="T187" i="41"/>
  <c r="Q188" i="41"/>
  <c r="R188" i="41"/>
  <c r="S188" i="41"/>
  <c r="T188" i="41"/>
  <c r="Q189" i="41"/>
  <c r="R189" i="41"/>
  <c r="S189" i="41"/>
  <c r="T189" i="41"/>
  <c r="Q190" i="41"/>
  <c r="R190" i="41"/>
  <c r="S190" i="41"/>
  <c r="T190" i="41"/>
  <c r="Q191" i="41"/>
  <c r="R191" i="41"/>
  <c r="S191" i="41"/>
  <c r="T191" i="41"/>
  <c r="Q192" i="41"/>
  <c r="R192" i="41"/>
  <c r="S192" i="41"/>
  <c r="T192" i="41"/>
  <c r="Q193" i="41"/>
  <c r="R193" i="41"/>
  <c r="S193" i="41"/>
  <c r="T193" i="41"/>
  <c r="Q2" i="41"/>
  <c r="R2" i="41"/>
  <c r="S2" i="41"/>
  <c r="T2" i="41"/>
  <c r="Q194" i="41"/>
  <c r="R194" i="41"/>
  <c r="S194" i="41"/>
  <c r="T194" i="41"/>
  <c r="Q3" i="41"/>
  <c r="R3" i="41"/>
  <c r="S3" i="41"/>
  <c r="T3" i="41"/>
  <c r="Q195" i="41"/>
  <c r="R195" i="41"/>
  <c r="S195" i="41"/>
  <c r="T195" i="41"/>
  <c r="Q196" i="41"/>
  <c r="R196" i="41"/>
  <c r="S196" i="41"/>
  <c r="T196" i="41"/>
  <c r="Q197" i="41"/>
  <c r="R197" i="41"/>
  <c r="S197" i="41"/>
  <c r="T197" i="41"/>
  <c r="Q198" i="41"/>
  <c r="R198" i="41"/>
  <c r="S198" i="41"/>
  <c r="T198" i="41"/>
  <c r="Q199" i="41"/>
  <c r="R199" i="41"/>
  <c r="S199" i="41"/>
  <c r="T199" i="41"/>
  <c r="Q200" i="41"/>
  <c r="R200" i="41"/>
  <c r="S200" i="41"/>
  <c r="T200" i="41"/>
  <c r="Q201" i="41"/>
  <c r="R201" i="41"/>
  <c r="S201" i="41"/>
  <c r="T201" i="41"/>
  <c r="Q202" i="41"/>
  <c r="R202" i="41"/>
  <c r="S202" i="41"/>
  <c r="T202" i="41"/>
  <c r="Q203" i="41"/>
  <c r="R203" i="41"/>
  <c r="S203" i="41"/>
  <c r="T203" i="41"/>
  <c r="Q204" i="41"/>
  <c r="R204" i="41"/>
  <c r="S204" i="41"/>
  <c r="T204" i="41"/>
  <c r="Q205" i="41"/>
  <c r="R205" i="41"/>
  <c r="S205" i="41"/>
  <c r="T205" i="41"/>
  <c r="Q206" i="41"/>
  <c r="R206" i="41"/>
  <c r="S206" i="41"/>
  <c r="T206" i="41"/>
  <c r="Q207" i="41"/>
  <c r="R207" i="41"/>
  <c r="S207" i="41"/>
  <c r="T207" i="41"/>
  <c r="Q208" i="41"/>
  <c r="R208" i="41"/>
  <c r="S208" i="41"/>
  <c r="T208" i="41"/>
  <c r="Q209" i="41"/>
  <c r="R209" i="41"/>
  <c r="S209" i="41"/>
  <c r="T209" i="41"/>
  <c r="Q210" i="41"/>
  <c r="R210" i="41"/>
  <c r="S210" i="41"/>
  <c r="T210" i="41"/>
  <c r="Q211" i="41"/>
  <c r="R211" i="41"/>
  <c r="S211" i="41"/>
  <c r="T211" i="41"/>
  <c r="Q212" i="41"/>
  <c r="R212" i="41"/>
  <c r="S212" i="41"/>
  <c r="T212" i="41"/>
  <c r="Q213" i="41"/>
  <c r="R213" i="41"/>
  <c r="S213" i="41"/>
  <c r="T213" i="41"/>
  <c r="Q214" i="41"/>
  <c r="R214" i="41"/>
  <c r="S214" i="41"/>
  <c r="T214" i="41"/>
  <c r="Q215" i="41"/>
  <c r="R215" i="41"/>
  <c r="S215" i="41"/>
  <c r="T215" i="41"/>
  <c r="Q216" i="41"/>
  <c r="R216" i="41"/>
  <c r="S216" i="41"/>
  <c r="T216" i="41"/>
  <c r="Q217" i="41"/>
  <c r="R217" i="41"/>
  <c r="S217" i="41"/>
  <c r="T217" i="41"/>
  <c r="Q218" i="41"/>
  <c r="R218" i="41"/>
  <c r="S218" i="41"/>
  <c r="T218" i="41"/>
  <c r="Q219" i="41"/>
  <c r="R219" i="41"/>
  <c r="S219" i="41"/>
  <c r="T219" i="41"/>
  <c r="Q220" i="41"/>
  <c r="R220" i="41"/>
  <c r="S220" i="41"/>
  <c r="T220" i="41"/>
  <c r="Q221" i="41"/>
  <c r="R221" i="41"/>
  <c r="S221" i="41"/>
  <c r="T221" i="41"/>
  <c r="Q222" i="41"/>
  <c r="R222" i="41"/>
  <c r="S222" i="41"/>
  <c r="T222" i="41"/>
  <c r="Q223" i="41"/>
  <c r="R223" i="41"/>
  <c r="S223" i="41"/>
  <c r="T223" i="41"/>
  <c r="Q224" i="41"/>
  <c r="R224" i="41"/>
  <c r="S224" i="41"/>
  <c r="T224" i="41"/>
  <c r="Q225" i="41"/>
  <c r="R225" i="41"/>
  <c r="S225" i="41"/>
  <c r="T225" i="41"/>
  <c r="Q4" i="41"/>
  <c r="R4" i="41"/>
  <c r="S4" i="41"/>
  <c r="T4" i="41"/>
  <c r="Q226" i="41"/>
  <c r="R226" i="41"/>
  <c r="S226" i="41"/>
  <c r="T226" i="41"/>
  <c r="Q227" i="41"/>
  <c r="R227" i="41"/>
  <c r="S227" i="41"/>
  <c r="T227" i="41"/>
  <c r="Q228" i="41"/>
  <c r="R228" i="41"/>
  <c r="S228" i="41"/>
  <c r="T228" i="41"/>
  <c r="Q229" i="41"/>
  <c r="R229" i="41"/>
  <c r="S229" i="41"/>
  <c r="T229" i="41"/>
  <c r="Q230" i="41"/>
  <c r="R230" i="41"/>
  <c r="S230" i="41"/>
  <c r="T230" i="41"/>
  <c r="Q231" i="41"/>
  <c r="R231" i="41"/>
  <c r="S231" i="41"/>
  <c r="T231" i="41"/>
  <c r="Q232" i="41"/>
  <c r="R232" i="41"/>
  <c r="S232" i="41"/>
  <c r="T232" i="41"/>
  <c r="Q233" i="41"/>
  <c r="R233" i="41"/>
  <c r="S233" i="41"/>
  <c r="T233" i="41"/>
  <c r="Q234" i="41"/>
  <c r="R234" i="41"/>
  <c r="S234" i="41"/>
  <c r="T234" i="41"/>
  <c r="Q5" i="41"/>
  <c r="R5" i="41"/>
  <c r="S5" i="41"/>
  <c r="T5" i="41"/>
  <c r="Q6" i="41"/>
  <c r="R6" i="41"/>
  <c r="S6" i="41"/>
  <c r="T6" i="41"/>
  <c r="Q7" i="41"/>
  <c r="R7" i="41"/>
  <c r="S7" i="41"/>
  <c r="T7" i="41"/>
  <c r="Q8" i="41"/>
  <c r="R8" i="41"/>
  <c r="S8" i="41"/>
  <c r="T8" i="41"/>
  <c r="Q9" i="41"/>
  <c r="R9" i="41"/>
  <c r="S9" i="41"/>
  <c r="T9" i="41"/>
  <c r="Q235" i="41"/>
  <c r="R235" i="41"/>
  <c r="S235" i="41"/>
  <c r="T235" i="41"/>
  <c r="Q236" i="41"/>
  <c r="R236" i="41"/>
  <c r="S236" i="41"/>
  <c r="T236" i="41"/>
  <c r="Q237" i="41"/>
  <c r="R237" i="41"/>
  <c r="S237" i="41"/>
  <c r="T237" i="41"/>
  <c r="Q238" i="41"/>
  <c r="R238" i="41"/>
  <c r="S238" i="41"/>
  <c r="T238" i="41"/>
  <c r="Q239" i="41"/>
  <c r="R239" i="41"/>
  <c r="S239" i="41"/>
  <c r="T239" i="41"/>
  <c r="Q240" i="41"/>
  <c r="R240" i="41"/>
  <c r="S240" i="41"/>
  <c r="T240" i="41"/>
  <c r="Q241" i="41"/>
  <c r="R241" i="41"/>
  <c r="S241" i="41"/>
  <c r="T241" i="41"/>
  <c r="Q242" i="41"/>
  <c r="R242" i="41"/>
  <c r="S242" i="41"/>
  <c r="T242" i="41"/>
  <c r="Q243" i="41"/>
  <c r="R243" i="41"/>
  <c r="S243" i="41"/>
  <c r="T243" i="41"/>
  <c r="Q244" i="41"/>
  <c r="R244" i="41"/>
  <c r="S244" i="41"/>
  <c r="T244" i="41"/>
  <c r="Q245" i="41"/>
  <c r="R245" i="41"/>
  <c r="S245" i="41"/>
  <c r="T245" i="41"/>
  <c r="Q246" i="41"/>
  <c r="R246" i="41"/>
  <c r="S246" i="41"/>
  <c r="T246" i="41"/>
  <c r="Q247" i="41"/>
  <c r="R247" i="41"/>
  <c r="S247" i="41"/>
  <c r="T247" i="41"/>
  <c r="Q248" i="41"/>
  <c r="R248" i="41"/>
  <c r="S248" i="41"/>
  <c r="T248" i="41"/>
  <c r="Q249" i="41"/>
  <c r="R249" i="41"/>
  <c r="S249" i="41"/>
  <c r="T249" i="41"/>
  <c r="Q250" i="41"/>
  <c r="R250" i="41"/>
  <c r="S250" i="41"/>
  <c r="T250" i="41"/>
  <c r="Q251" i="41"/>
  <c r="R251" i="41"/>
  <c r="S251" i="41"/>
  <c r="T251" i="41"/>
  <c r="Q252" i="41"/>
  <c r="R252" i="41"/>
  <c r="S252" i="41"/>
  <c r="T252" i="41"/>
  <c r="Q253" i="41"/>
  <c r="R253" i="41"/>
  <c r="S253" i="41"/>
  <c r="T253" i="41"/>
  <c r="Q254" i="41"/>
  <c r="R254" i="41"/>
  <c r="S254" i="41"/>
  <c r="T254" i="41"/>
  <c r="Q255" i="41"/>
  <c r="R255" i="41"/>
  <c r="S255" i="41"/>
  <c r="T255" i="41"/>
  <c r="Q256" i="41"/>
  <c r="R256" i="41"/>
  <c r="S256" i="41"/>
  <c r="T256" i="41"/>
  <c r="Q257" i="41"/>
  <c r="R257" i="41"/>
  <c r="S257" i="41"/>
  <c r="T257" i="41"/>
  <c r="Q258" i="41"/>
  <c r="R258" i="41"/>
  <c r="S258" i="41"/>
  <c r="T258" i="41"/>
  <c r="Q259" i="41"/>
  <c r="R259" i="41"/>
  <c r="S259" i="41"/>
  <c r="T259" i="41"/>
  <c r="Q260" i="41"/>
  <c r="R260" i="41"/>
  <c r="S260" i="41"/>
  <c r="T260" i="41"/>
  <c r="Q261" i="41"/>
  <c r="R261" i="41"/>
  <c r="S261" i="41"/>
  <c r="T261" i="41"/>
  <c r="Q262" i="41"/>
  <c r="R262" i="41"/>
  <c r="S262" i="41"/>
  <c r="T262" i="41"/>
  <c r="Q263" i="41"/>
  <c r="R263" i="41"/>
  <c r="S263" i="41"/>
  <c r="T263" i="41"/>
  <c r="Q264" i="41"/>
  <c r="R264" i="41"/>
  <c r="S264" i="41"/>
  <c r="T264" i="41"/>
  <c r="Q265" i="41"/>
  <c r="R265" i="41"/>
  <c r="S265" i="41"/>
  <c r="T265" i="41"/>
  <c r="Q266" i="41"/>
  <c r="R266" i="41"/>
  <c r="S266" i="41"/>
  <c r="T266" i="41"/>
  <c r="Q267" i="41"/>
  <c r="R267" i="41"/>
  <c r="S267" i="41"/>
  <c r="T267" i="41"/>
  <c r="Q268" i="41"/>
  <c r="R268" i="41"/>
  <c r="S268" i="41"/>
  <c r="T268" i="41"/>
  <c r="Q269" i="41"/>
  <c r="R269" i="41"/>
  <c r="S269" i="41"/>
  <c r="T269" i="41"/>
  <c r="Q270" i="41"/>
  <c r="R270" i="41"/>
  <c r="S270" i="41"/>
  <c r="T270" i="41"/>
  <c r="Q10" i="41"/>
  <c r="R10" i="41"/>
  <c r="S10" i="41"/>
  <c r="T10" i="41"/>
  <c r="Q11" i="41"/>
  <c r="R11" i="41"/>
  <c r="S11" i="41"/>
  <c r="T11" i="41"/>
  <c r="Q12" i="41"/>
  <c r="R12" i="41"/>
  <c r="S12" i="41"/>
  <c r="T12" i="41"/>
  <c r="Q13" i="41"/>
  <c r="R13" i="41"/>
  <c r="S13" i="41"/>
  <c r="T13" i="41"/>
  <c r="Q14" i="41"/>
  <c r="R14" i="41"/>
  <c r="S14" i="41"/>
  <c r="T14" i="41"/>
  <c r="Q271" i="41"/>
  <c r="R271" i="41"/>
  <c r="S271" i="41"/>
  <c r="T271" i="41"/>
  <c r="Q272" i="41"/>
  <c r="R272" i="41"/>
  <c r="S272" i="41"/>
  <c r="T272" i="41"/>
  <c r="Q273" i="41"/>
  <c r="R273" i="41"/>
  <c r="S273" i="41"/>
  <c r="T273" i="41"/>
  <c r="Q274" i="41"/>
  <c r="R274" i="41"/>
  <c r="S274" i="41"/>
  <c r="T274" i="41"/>
  <c r="Q275" i="41"/>
  <c r="R275" i="41"/>
  <c r="S275" i="41"/>
  <c r="T275" i="41"/>
  <c r="Q276" i="41"/>
  <c r="R276" i="41"/>
  <c r="S276" i="41"/>
  <c r="T276" i="41"/>
  <c r="Q277" i="41"/>
  <c r="R277" i="41"/>
  <c r="S277" i="41"/>
  <c r="T277" i="41"/>
  <c r="Q278" i="41"/>
  <c r="R278" i="41"/>
  <c r="S278" i="41"/>
  <c r="T278" i="41"/>
  <c r="Q279" i="41"/>
  <c r="R279" i="41"/>
  <c r="S279" i="41"/>
  <c r="T279" i="41"/>
  <c r="Q15" i="41"/>
  <c r="R15" i="41"/>
  <c r="S15" i="41"/>
  <c r="T15" i="41"/>
  <c r="Q280" i="41"/>
  <c r="R280" i="41"/>
  <c r="S280" i="41"/>
  <c r="T280" i="41"/>
  <c r="Q281" i="41"/>
  <c r="R281" i="41"/>
  <c r="S281" i="41"/>
  <c r="T281" i="41"/>
  <c r="Q282" i="41"/>
  <c r="R282" i="41"/>
  <c r="S282" i="41"/>
  <c r="T282" i="41"/>
  <c r="Q283" i="41"/>
  <c r="R283" i="41"/>
  <c r="S283" i="41"/>
  <c r="T283" i="41"/>
  <c r="Q284" i="41"/>
  <c r="R284" i="41"/>
  <c r="S284" i="41"/>
  <c r="T284" i="41"/>
  <c r="Q285" i="41"/>
  <c r="R285" i="41"/>
  <c r="S285" i="41"/>
  <c r="T285" i="41"/>
  <c r="Q286" i="41"/>
  <c r="R286" i="41"/>
  <c r="S286" i="41"/>
  <c r="T286" i="41"/>
  <c r="Q287" i="41"/>
  <c r="R287" i="41"/>
  <c r="S287" i="41"/>
  <c r="T287" i="41"/>
  <c r="Q288" i="41"/>
  <c r="R288" i="41"/>
  <c r="S288" i="41"/>
  <c r="T288" i="41"/>
  <c r="Q289" i="41"/>
  <c r="R289" i="41"/>
  <c r="S289" i="41"/>
  <c r="T289" i="41"/>
  <c r="Q290" i="41"/>
  <c r="R290" i="41"/>
  <c r="S290" i="41"/>
  <c r="T290" i="41"/>
  <c r="Q291" i="41"/>
  <c r="R291" i="41"/>
  <c r="S291" i="41"/>
  <c r="T291" i="41"/>
  <c r="Q292" i="41"/>
  <c r="R292" i="41"/>
  <c r="S292" i="41"/>
  <c r="T292" i="41"/>
  <c r="Q293" i="41"/>
  <c r="R293" i="41"/>
  <c r="S293" i="41"/>
  <c r="T293" i="41"/>
  <c r="Q294" i="41"/>
  <c r="R294" i="41"/>
  <c r="S294" i="41"/>
  <c r="T294" i="41"/>
  <c r="Q295" i="41"/>
  <c r="R295" i="41"/>
  <c r="S295" i="41"/>
  <c r="T295" i="41"/>
  <c r="Q296" i="41"/>
  <c r="R296" i="41"/>
  <c r="S296" i="41"/>
  <c r="T296" i="41"/>
  <c r="Q297" i="41"/>
  <c r="R297" i="41"/>
  <c r="S297" i="41"/>
  <c r="T297" i="41"/>
  <c r="Q298" i="41"/>
  <c r="R298" i="41"/>
  <c r="S298" i="41"/>
  <c r="T298" i="41"/>
  <c r="Q299" i="41"/>
  <c r="R299" i="41"/>
  <c r="S299" i="41"/>
  <c r="T299" i="41"/>
  <c r="Q300" i="41"/>
  <c r="R300" i="41"/>
  <c r="S300" i="41"/>
  <c r="T300" i="41"/>
  <c r="Q301" i="41"/>
  <c r="R301" i="41"/>
  <c r="S301" i="41"/>
  <c r="T301" i="41"/>
  <c r="Q302" i="41"/>
  <c r="R302" i="41"/>
  <c r="S302" i="41"/>
  <c r="T302" i="41"/>
  <c r="Q303" i="41"/>
  <c r="R303" i="41"/>
  <c r="S303" i="41"/>
  <c r="T303" i="41"/>
  <c r="Q304" i="41"/>
  <c r="R304" i="41"/>
  <c r="S304" i="41"/>
  <c r="T304" i="41"/>
  <c r="Q305" i="41"/>
  <c r="R305" i="41"/>
  <c r="S305" i="41"/>
  <c r="T305" i="41"/>
  <c r="Q306" i="41"/>
  <c r="R306" i="41"/>
  <c r="S306" i="41"/>
  <c r="T306" i="41"/>
  <c r="Q307" i="41"/>
  <c r="R307" i="41"/>
  <c r="S307" i="41"/>
  <c r="T307" i="41"/>
  <c r="Q308" i="41"/>
  <c r="R308" i="41"/>
  <c r="S308" i="41"/>
  <c r="T308" i="41"/>
  <c r="Q309" i="41"/>
  <c r="R309" i="41"/>
  <c r="S309" i="41"/>
  <c r="T309" i="41"/>
  <c r="Q310" i="41"/>
  <c r="R310" i="41"/>
  <c r="S310" i="41"/>
  <c r="T310" i="41"/>
  <c r="Q311" i="41"/>
  <c r="R311" i="41"/>
  <c r="S311" i="41"/>
  <c r="T311" i="41"/>
  <c r="Q312" i="41"/>
  <c r="R312" i="41"/>
  <c r="S312" i="41"/>
  <c r="T312" i="41"/>
  <c r="Q313" i="41"/>
  <c r="R313" i="41"/>
  <c r="S313" i="41"/>
  <c r="T313" i="41"/>
  <c r="Q314" i="41"/>
  <c r="R314" i="41"/>
  <c r="S314" i="41"/>
  <c r="T314" i="41"/>
  <c r="Q315" i="41"/>
  <c r="R315" i="41"/>
  <c r="S315" i="41"/>
  <c r="T315" i="41"/>
  <c r="Q316" i="41"/>
  <c r="R316" i="41"/>
  <c r="S316" i="41"/>
  <c r="T316" i="41"/>
  <c r="Q317" i="41"/>
  <c r="R317" i="41"/>
  <c r="S317" i="41"/>
  <c r="T317" i="41"/>
  <c r="Q318" i="41"/>
  <c r="R318" i="41"/>
  <c r="S318" i="41"/>
  <c r="T318" i="41"/>
  <c r="Q319" i="41"/>
  <c r="R319" i="41"/>
  <c r="S319" i="41"/>
  <c r="T319" i="41"/>
  <c r="Q320" i="41"/>
  <c r="R320" i="41"/>
  <c r="S320" i="41"/>
  <c r="T320" i="41"/>
  <c r="Q321" i="41"/>
  <c r="R321" i="41"/>
  <c r="S321" i="41"/>
  <c r="T321" i="41"/>
  <c r="Q322" i="41"/>
  <c r="R322" i="41"/>
  <c r="S322" i="41"/>
  <c r="T322" i="41"/>
  <c r="Q16" i="41"/>
  <c r="R16" i="41"/>
  <c r="S16" i="41"/>
  <c r="T16" i="41"/>
  <c r="Q323" i="41"/>
  <c r="R323" i="41"/>
  <c r="S323" i="41"/>
  <c r="T323" i="41"/>
  <c r="Q324" i="41"/>
  <c r="R324" i="41"/>
  <c r="S324" i="41"/>
  <c r="T324" i="41"/>
  <c r="Q325" i="41"/>
  <c r="R325" i="41"/>
  <c r="S325" i="41"/>
  <c r="T325" i="41"/>
  <c r="Q326" i="41"/>
  <c r="R326" i="41"/>
  <c r="S326" i="41"/>
  <c r="T326" i="41"/>
  <c r="Q327" i="41"/>
  <c r="R327" i="41"/>
  <c r="S327" i="41"/>
  <c r="T327" i="41"/>
  <c r="Q328" i="41"/>
  <c r="R328" i="41"/>
  <c r="S328" i="41"/>
  <c r="T328" i="41"/>
  <c r="Q329" i="41"/>
  <c r="R329" i="41"/>
  <c r="S329" i="41"/>
  <c r="T329" i="41"/>
  <c r="Q330" i="41"/>
  <c r="R330" i="41"/>
  <c r="S330" i="41"/>
  <c r="T330" i="41"/>
  <c r="Q17" i="41"/>
  <c r="R17" i="41"/>
  <c r="S17" i="41"/>
  <c r="T17" i="41"/>
  <c r="Q331" i="41"/>
  <c r="R331" i="41"/>
  <c r="S331" i="41"/>
  <c r="T331" i="41"/>
  <c r="Q18" i="41"/>
  <c r="R18" i="41"/>
  <c r="S18" i="41"/>
  <c r="T18" i="41"/>
  <c r="Q332" i="41"/>
  <c r="R332" i="41"/>
  <c r="S332" i="41"/>
  <c r="T332" i="41"/>
  <c r="Q19" i="41"/>
  <c r="R19" i="41"/>
  <c r="S19" i="41"/>
  <c r="T19" i="41"/>
  <c r="Q20" i="41"/>
  <c r="R20" i="41"/>
  <c r="S20" i="41"/>
  <c r="T20" i="41"/>
  <c r="Q21" i="41"/>
  <c r="R21" i="41"/>
  <c r="S21" i="41"/>
  <c r="T21" i="41"/>
  <c r="Q22" i="41"/>
  <c r="R22" i="41"/>
  <c r="S22" i="41"/>
  <c r="T22" i="41"/>
  <c r="Q333" i="41"/>
  <c r="R333" i="41"/>
  <c r="S333" i="41"/>
  <c r="T333" i="41"/>
  <c r="Q334" i="41"/>
  <c r="R334" i="41"/>
  <c r="S334" i="41"/>
  <c r="T334" i="41"/>
  <c r="Q335" i="41"/>
  <c r="R335" i="41"/>
  <c r="S335" i="41"/>
  <c r="T335" i="41"/>
  <c r="Q336" i="41"/>
  <c r="R336" i="41"/>
  <c r="S336" i="41"/>
  <c r="T336" i="41"/>
  <c r="Q23" i="41"/>
  <c r="R23" i="41"/>
  <c r="S23" i="41"/>
  <c r="T23" i="41"/>
  <c r="Q337" i="41"/>
  <c r="R337" i="41"/>
  <c r="S337" i="41"/>
  <c r="T337" i="41"/>
  <c r="Q24" i="41"/>
  <c r="R24" i="41"/>
  <c r="S24" i="41"/>
  <c r="T24" i="41"/>
  <c r="Q338" i="41"/>
  <c r="R338" i="41"/>
  <c r="S338" i="41"/>
  <c r="T338" i="41"/>
  <c r="Q25" i="41"/>
  <c r="R25" i="41"/>
  <c r="S25" i="41"/>
  <c r="T25" i="41"/>
  <c r="Q339" i="41"/>
  <c r="R339" i="41"/>
  <c r="S339" i="41"/>
  <c r="T339" i="41"/>
  <c r="Q26" i="41"/>
  <c r="R26" i="41"/>
  <c r="S26" i="41"/>
  <c r="T26" i="41"/>
  <c r="Q340" i="41"/>
  <c r="R340" i="41"/>
  <c r="S340" i="41"/>
  <c r="T340" i="41"/>
  <c r="Q341" i="41"/>
  <c r="R341" i="41"/>
  <c r="S341" i="41"/>
  <c r="T341" i="41"/>
  <c r="Q342" i="41"/>
  <c r="R342" i="41"/>
  <c r="S342" i="41"/>
  <c r="T342" i="41"/>
  <c r="Q27" i="41"/>
  <c r="R27" i="41"/>
  <c r="S27" i="41"/>
  <c r="T27" i="41"/>
  <c r="Q343" i="41"/>
  <c r="R343" i="41"/>
  <c r="S343" i="41"/>
  <c r="T343" i="41"/>
  <c r="Q344" i="41"/>
  <c r="R344" i="41"/>
  <c r="S344" i="41"/>
  <c r="T344" i="41"/>
  <c r="Q28" i="41"/>
  <c r="R28" i="41"/>
  <c r="S28" i="41"/>
  <c r="T28" i="41"/>
  <c r="Q345" i="41"/>
  <c r="R345" i="41"/>
  <c r="S345" i="41"/>
  <c r="T345" i="41"/>
  <c r="Q346" i="41"/>
  <c r="R346" i="41"/>
  <c r="S346" i="41"/>
  <c r="T346" i="41"/>
  <c r="Q347" i="41"/>
  <c r="R347" i="41"/>
  <c r="S347" i="41"/>
  <c r="T347" i="41"/>
  <c r="Q29" i="41"/>
  <c r="R29" i="41"/>
  <c r="S29" i="41"/>
  <c r="T29" i="41"/>
  <c r="Q30" i="41"/>
  <c r="R30" i="41"/>
  <c r="S30" i="41"/>
  <c r="T30" i="41"/>
  <c r="Q31" i="41"/>
  <c r="R31" i="41"/>
  <c r="S31" i="41"/>
  <c r="T31" i="41"/>
  <c r="Q32" i="41"/>
  <c r="R32" i="41"/>
  <c r="S32" i="41"/>
  <c r="T32" i="41"/>
  <c r="Q33" i="41"/>
  <c r="R33" i="41"/>
  <c r="S33" i="41"/>
  <c r="T33" i="41"/>
  <c r="Q34" i="41"/>
  <c r="R34" i="41"/>
  <c r="S34" i="41"/>
  <c r="T34" i="41"/>
  <c r="Q348" i="41"/>
  <c r="R348" i="41"/>
  <c r="S348" i="41"/>
  <c r="T348" i="41"/>
  <c r="Q349" i="41"/>
  <c r="R349" i="41"/>
  <c r="S349" i="41"/>
  <c r="T349" i="41"/>
  <c r="Q350" i="41"/>
  <c r="R350" i="41"/>
  <c r="S350" i="41"/>
  <c r="T350" i="41"/>
  <c r="Q351" i="41"/>
  <c r="R351" i="41"/>
  <c r="S351" i="41"/>
  <c r="T351" i="41"/>
  <c r="Q35" i="41"/>
  <c r="R35" i="41"/>
  <c r="S35" i="41"/>
  <c r="T35" i="41"/>
  <c r="Q36" i="41"/>
  <c r="R36" i="41"/>
  <c r="S36" i="41"/>
  <c r="T36" i="41"/>
  <c r="Q352" i="41"/>
  <c r="R352" i="41"/>
  <c r="S352" i="41"/>
  <c r="T352" i="41"/>
  <c r="Q37" i="41"/>
  <c r="R37" i="41"/>
  <c r="S37" i="41"/>
  <c r="T37" i="41"/>
  <c r="Q38" i="41"/>
  <c r="R38" i="41"/>
  <c r="S38" i="41"/>
  <c r="T38" i="41"/>
  <c r="Q39" i="41"/>
  <c r="R39" i="41"/>
  <c r="S39" i="41"/>
  <c r="T39" i="41"/>
  <c r="Q353" i="41"/>
  <c r="R353" i="41"/>
  <c r="S353" i="41"/>
  <c r="T353" i="41"/>
  <c r="Q40" i="41"/>
  <c r="R40" i="41"/>
  <c r="S40" i="41"/>
  <c r="T40" i="41"/>
  <c r="Q41" i="41"/>
  <c r="R41" i="41"/>
  <c r="S41" i="41"/>
  <c r="T41" i="41"/>
  <c r="Q354" i="41"/>
  <c r="R354" i="41"/>
  <c r="S354" i="41"/>
  <c r="T354" i="41"/>
  <c r="Q42" i="41"/>
  <c r="R42" i="41"/>
  <c r="S42" i="41"/>
  <c r="T42" i="41"/>
  <c r="Q43" i="41"/>
  <c r="R43" i="41"/>
  <c r="S43" i="41"/>
  <c r="T43" i="41"/>
  <c r="Q44" i="41"/>
  <c r="R44" i="41"/>
  <c r="S44" i="41"/>
  <c r="T44" i="41"/>
  <c r="Q45" i="41"/>
  <c r="R45" i="41"/>
  <c r="S45" i="41"/>
  <c r="T45" i="41"/>
  <c r="Q46" i="41"/>
  <c r="R46" i="41"/>
  <c r="S46" i="41"/>
  <c r="T46" i="41"/>
  <c r="Q47" i="41"/>
  <c r="R47" i="41"/>
  <c r="S47" i="41"/>
  <c r="T47" i="41"/>
  <c r="Q48" i="41"/>
  <c r="R48" i="41"/>
  <c r="S48" i="41"/>
  <c r="T48" i="41"/>
  <c r="Q49" i="41"/>
  <c r="R49" i="41"/>
  <c r="S49" i="41"/>
  <c r="T49" i="41"/>
  <c r="Q50" i="41"/>
  <c r="R50" i="41"/>
  <c r="S50" i="41"/>
  <c r="T50" i="41"/>
  <c r="Q51" i="41"/>
  <c r="R51" i="41"/>
  <c r="S51" i="41"/>
  <c r="T51" i="41"/>
  <c r="Q52" i="41"/>
  <c r="R52" i="41"/>
  <c r="S52" i="41"/>
  <c r="T52" i="41"/>
  <c r="Q53" i="41"/>
  <c r="R53" i="41"/>
  <c r="S53" i="41"/>
  <c r="T53" i="41"/>
  <c r="Q54" i="41"/>
  <c r="R54" i="41"/>
  <c r="S54" i="41"/>
  <c r="T54" i="41"/>
  <c r="Q55" i="41"/>
  <c r="R55" i="41"/>
  <c r="S55" i="41"/>
  <c r="T55" i="41"/>
  <c r="Q56" i="41"/>
  <c r="R56" i="41"/>
  <c r="S56" i="41"/>
  <c r="T56" i="41"/>
  <c r="Q57" i="41"/>
  <c r="R57" i="41"/>
  <c r="S57" i="41"/>
  <c r="T57" i="41"/>
  <c r="Q58" i="41"/>
  <c r="R58" i="41"/>
  <c r="S58" i="41"/>
  <c r="T58" i="41"/>
  <c r="Q355" i="41"/>
  <c r="R355" i="41"/>
  <c r="S355" i="41"/>
  <c r="T355" i="41"/>
  <c r="Q59" i="41"/>
  <c r="R59" i="41"/>
  <c r="S59" i="41"/>
  <c r="T59" i="41"/>
  <c r="Q60" i="41"/>
  <c r="R60" i="41"/>
  <c r="S60" i="41"/>
  <c r="T60" i="41"/>
  <c r="Q61" i="41"/>
  <c r="R61" i="41"/>
  <c r="S61" i="41"/>
  <c r="T61" i="41"/>
  <c r="Q62" i="41"/>
  <c r="R62" i="41"/>
  <c r="S62" i="41"/>
  <c r="T62" i="41"/>
  <c r="Q356" i="41"/>
  <c r="R356" i="41"/>
  <c r="S356" i="41"/>
  <c r="T356" i="41"/>
  <c r="Q63" i="41"/>
  <c r="R63" i="41"/>
  <c r="S63" i="41"/>
  <c r="T63" i="41"/>
  <c r="Q357" i="41"/>
  <c r="R357" i="41"/>
  <c r="S357" i="41"/>
  <c r="T357" i="41"/>
  <c r="Q64" i="41"/>
  <c r="R64" i="41"/>
  <c r="S64" i="41"/>
  <c r="T64" i="41"/>
  <c r="Q65" i="41"/>
  <c r="R65" i="41"/>
  <c r="S65" i="41"/>
  <c r="T65" i="41"/>
  <c r="Q66" i="41"/>
  <c r="R66" i="41"/>
  <c r="S66" i="41"/>
  <c r="T66" i="41"/>
  <c r="Q358" i="41"/>
  <c r="R358" i="41"/>
  <c r="S358" i="41"/>
  <c r="T358" i="41"/>
  <c r="Q359" i="41"/>
  <c r="R359" i="41"/>
  <c r="S359" i="41"/>
  <c r="T359" i="41"/>
  <c r="Q360" i="41"/>
  <c r="R360" i="41"/>
  <c r="S360" i="41"/>
  <c r="T360" i="41"/>
  <c r="Q361" i="41"/>
  <c r="R361" i="41"/>
  <c r="S361" i="41"/>
  <c r="T361" i="41"/>
  <c r="Q67" i="41"/>
  <c r="R67" i="41"/>
  <c r="S67" i="41"/>
  <c r="T67" i="41"/>
  <c r="Q68" i="41"/>
  <c r="R68" i="41"/>
  <c r="S68" i="41"/>
  <c r="T68" i="41"/>
  <c r="Q69" i="41"/>
  <c r="R69" i="41"/>
  <c r="S69" i="41"/>
  <c r="T69" i="41"/>
  <c r="Q70" i="41"/>
  <c r="R70" i="41"/>
  <c r="S70" i="41"/>
  <c r="T70" i="41"/>
  <c r="Q71" i="41"/>
  <c r="R71" i="41"/>
  <c r="S71" i="41"/>
  <c r="T71" i="41"/>
  <c r="Q72" i="41"/>
  <c r="R72" i="41"/>
  <c r="S72" i="41"/>
  <c r="T72" i="41"/>
  <c r="Q73" i="41"/>
  <c r="R73" i="41"/>
  <c r="S73" i="41"/>
  <c r="T73" i="41"/>
  <c r="Q362" i="41"/>
  <c r="R362" i="41"/>
  <c r="S362" i="41"/>
  <c r="T362" i="41"/>
  <c r="Q74" i="41"/>
  <c r="R74" i="41"/>
  <c r="S74" i="41"/>
  <c r="T74" i="41"/>
  <c r="Q363" i="41"/>
  <c r="R363" i="41"/>
  <c r="S363" i="41"/>
  <c r="T363" i="41"/>
  <c r="Q364" i="41"/>
  <c r="R364" i="41"/>
  <c r="S364" i="41"/>
  <c r="T364" i="41"/>
  <c r="Q365" i="41"/>
  <c r="R365" i="41"/>
  <c r="S365" i="41"/>
  <c r="T365" i="41"/>
  <c r="Q366" i="41"/>
  <c r="R366" i="41"/>
  <c r="S366" i="41"/>
  <c r="T366" i="41"/>
  <c r="Q367" i="41"/>
  <c r="R367" i="41"/>
  <c r="S367" i="41"/>
  <c r="T367" i="41"/>
  <c r="Q368" i="41"/>
  <c r="R368" i="41"/>
  <c r="S368" i="41"/>
  <c r="T368" i="41"/>
  <c r="Q369" i="41"/>
  <c r="R369" i="41"/>
  <c r="S369" i="41"/>
  <c r="T369" i="41"/>
  <c r="Q370" i="41"/>
  <c r="R370" i="41"/>
  <c r="S370" i="41"/>
  <c r="T370" i="41"/>
  <c r="Q371" i="41"/>
  <c r="R371" i="41"/>
  <c r="S371" i="41"/>
  <c r="T371" i="41"/>
  <c r="Q75" i="41"/>
  <c r="R75" i="41"/>
  <c r="S75" i="41"/>
  <c r="T75" i="41"/>
  <c r="Q372" i="41"/>
  <c r="R372" i="41"/>
  <c r="S372" i="41"/>
  <c r="T372" i="41"/>
  <c r="Q373" i="41"/>
  <c r="R373" i="41"/>
  <c r="S373" i="41"/>
  <c r="T373" i="41"/>
  <c r="Q374" i="41"/>
  <c r="R374" i="41"/>
  <c r="S374" i="41"/>
  <c r="T374" i="41"/>
  <c r="Q375" i="41"/>
  <c r="R375" i="41"/>
  <c r="S375" i="41"/>
  <c r="T375" i="41"/>
  <c r="Q76" i="41"/>
  <c r="R76" i="41"/>
  <c r="S76" i="41"/>
  <c r="T76" i="41"/>
  <c r="Q77" i="41"/>
  <c r="R77" i="41"/>
  <c r="S77" i="41"/>
  <c r="T77" i="41"/>
  <c r="Q78" i="41"/>
  <c r="R78" i="41"/>
  <c r="S78" i="41"/>
  <c r="T78" i="41"/>
  <c r="Q79" i="41"/>
  <c r="R79" i="41"/>
  <c r="S79" i="41"/>
  <c r="T79" i="41"/>
  <c r="Q376" i="41"/>
  <c r="R376" i="41"/>
  <c r="S376" i="41"/>
  <c r="T376" i="41"/>
  <c r="Q80" i="41"/>
  <c r="R80" i="41"/>
  <c r="S80" i="41"/>
  <c r="T80" i="41"/>
  <c r="Q81" i="41"/>
  <c r="R81" i="41"/>
  <c r="S81" i="41"/>
  <c r="T81" i="41"/>
  <c r="Q377" i="41"/>
  <c r="R377" i="41"/>
  <c r="S377" i="41"/>
  <c r="T377" i="41"/>
  <c r="Q82" i="41"/>
  <c r="R82" i="41"/>
  <c r="S82" i="41"/>
  <c r="T82" i="41"/>
  <c r="Q83" i="41"/>
  <c r="R83" i="41"/>
  <c r="S83" i="41"/>
  <c r="T83" i="41"/>
  <c r="Q84" i="41"/>
  <c r="R84" i="41"/>
  <c r="S84" i="41"/>
  <c r="T84" i="41"/>
  <c r="Q85" i="41"/>
  <c r="R85" i="41"/>
  <c r="S85" i="41"/>
  <c r="T85" i="41"/>
  <c r="Q86" i="41"/>
  <c r="R86" i="41"/>
  <c r="S86" i="41"/>
  <c r="T86" i="41"/>
  <c r="Q87" i="41"/>
  <c r="R87" i="41"/>
  <c r="S87" i="41"/>
  <c r="T87" i="41"/>
  <c r="Q378" i="41"/>
  <c r="R378" i="41"/>
  <c r="S378" i="41"/>
  <c r="T378" i="41"/>
  <c r="Q88" i="41"/>
  <c r="R88" i="41"/>
  <c r="S88" i="41"/>
  <c r="T88" i="41"/>
  <c r="Q89" i="41"/>
  <c r="R89" i="41"/>
  <c r="S89" i="41"/>
  <c r="T89" i="41"/>
  <c r="Q90" i="41"/>
  <c r="R90" i="41"/>
  <c r="S90" i="41"/>
  <c r="T90" i="41"/>
  <c r="Q91" i="41"/>
  <c r="R91" i="41"/>
  <c r="S91" i="41"/>
  <c r="T91" i="41"/>
  <c r="Q92" i="41"/>
  <c r="R92" i="41"/>
  <c r="S92" i="41"/>
  <c r="T92" i="41"/>
  <c r="Q93" i="41"/>
  <c r="R93" i="41"/>
  <c r="S93" i="41"/>
  <c r="T93" i="41"/>
  <c r="Q94" i="41"/>
  <c r="R94" i="41"/>
  <c r="S94" i="41"/>
  <c r="T94" i="41"/>
  <c r="Q95" i="41"/>
  <c r="R95" i="41"/>
  <c r="S95" i="41"/>
  <c r="T95" i="41"/>
  <c r="Q96" i="41"/>
  <c r="R96" i="41"/>
  <c r="S96" i="41"/>
  <c r="T96" i="41"/>
  <c r="Q379" i="41"/>
  <c r="R379" i="41"/>
  <c r="S379" i="41"/>
  <c r="T379" i="41"/>
  <c r="Q380" i="41"/>
  <c r="R380" i="41"/>
  <c r="S380" i="41"/>
  <c r="T380" i="41"/>
  <c r="Q381" i="41"/>
  <c r="R381" i="41"/>
  <c r="S381" i="41"/>
  <c r="T381" i="41"/>
  <c r="Q97" i="41"/>
  <c r="R97" i="41"/>
  <c r="S97" i="41"/>
  <c r="T97" i="41"/>
  <c r="Q98" i="41"/>
  <c r="R98" i="41"/>
  <c r="S98" i="41"/>
  <c r="T98" i="41"/>
  <c r="Q99" i="41"/>
  <c r="R99" i="41"/>
  <c r="S99" i="41"/>
  <c r="T99" i="41"/>
  <c r="Q100" i="41"/>
  <c r="R100" i="41"/>
  <c r="S100" i="41"/>
  <c r="T100" i="41"/>
  <c r="Q101" i="41"/>
  <c r="R101" i="41"/>
  <c r="S101" i="41"/>
  <c r="T101" i="41"/>
  <c r="Q382" i="41"/>
  <c r="R382" i="41"/>
  <c r="S382" i="41"/>
  <c r="T382" i="41"/>
  <c r="Q102" i="41"/>
  <c r="R102" i="41"/>
  <c r="S102" i="41"/>
  <c r="T102" i="41"/>
  <c r="Q103" i="41"/>
  <c r="R103" i="41"/>
  <c r="S103" i="41"/>
  <c r="T103" i="41"/>
  <c r="Q383" i="41"/>
  <c r="R383" i="41"/>
  <c r="S383" i="41"/>
  <c r="T383" i="41"/>
  <c r="Q384" i="41"/>
  <c r="R384" i="41"/>
  <c r="S384" i="41"/>
  <c r="T384" i="41"/>
  <c r="Q385" i="41"/>
  <c r="R385" i="41"/>
  <c r="S385" i="41"/>
  <c r="T385" i="41"/>
  <c r="Q386" i="41"/>
  <c r="R386" i="41"/>
  <c r="S386" i="41"/>
  <c r="T386" i="41"/>
  <c r="Q387" i="41"/>
  <c r="R387" i="41"/>
  <c r="S387" i="41"/>
  <c r="T387" i="41"/>
  <c r="Q388" i="41"/>
  <c r="R388" i="41"/>
  <c r="S388" i="41"/>
  <c r="T388" i="41"/>
  <c r="Q389" i="41"/>
  <c r="R389" i="41"/>
  <c r="S389" i="41"/>
  <c r="T389" i="41"/>
  <c r="Q390" i="41"/>
  <c r="R390" i="41"/>
  <c r="S390" i="41"/>
  <c r="T390" i="41"/>
  <c r="Q104" i="41"/>
  <c r="R104" i="41"/>
  <c r="S104" i="41"/>
  <c r="T104" i="41"/>
  <c r="Q105" i="41"/>
  <c r="R105" i="41"/>
  <c r="S105" i="41"/>
  <c r="T105" i="41"/>
  <c r="Q106" i="41"/>
  <c r="R106" i="41"/>
  <c r="S106" i="41"/>
  <c r="T106" i="41"/>
  <c r="Q107" i="41"/>
  <c r="R107" i="41"/>
  <c r="S107" i="41"/>
  <c r="T107" i="41"/>
  <c r="Q108" i="41"/>
  <c r="R108" i="41"/>
  <c r="S108" i="41"/>
  <c r="T108" i="41"/>
  <c r="Q109" i="41"/>
  <c r="R109" i="41"/>
  <c r="S109" i="41"/>
  <c r="T109" i="41"/>
  <c r="Q110" i="41"/>
  <c r="R110" i="41"/>
  <c r="S110" i="41"/>
  <c r="T110" i="41"/>
  <c r="Q111" i="41"/>
  <c r="R111" i="41"/>
  <c r="S111" i="41"/>
  <c r="T111" i="41"/>
  <c r="Q112" i="41"/>
  <c r="R112" i="41"/>
  <c r="S112" i="41"/>
  <c r="T112" i="41"/>
  <c r="Q113" i="41"/>
  <c r="R113" i="41"/>
  <c r="S113" i="41"/>
  <c r="T113" i="41"/>
  <c r="Q391" i="41"/>
  <c r="R391" i="41"/>
  <c r="S391" i="41"/>
  <c r="T391" i="41"/>
  <c r="Q392" i="41"/>
  <c r="R392" i="41"/>
  <c r="S392" i="41"/>
  <c r="T392" i="41"/>
  <c r="Q393" i="41"/>
  <c r="R393" i="41"/>
  <c r="S393" i="41"/>
  <c r="T393" i="41"/>
  <c r="Q394" i="41"/>
  <c r="R394" i="41"/>
  <c r="S394" i="41"/>
  <c r="T394" i="41"/>
  <c r="Q395" i="41"/>
  <c r="R395" i="41"/>
  <c r="S395" i="41"/>
  <c r="T395" i="41"/>
  <c r="Q114" i="41"/>
  <c r="R114" i="41"/>
  <c r="S114" i="41"/>
  <c r="T114" i="41"/>
  <c r="Q396" i="41"/>
  <c r="R396" i="41"/>
  <c r="S396" i="41"/>
  <c r="T396" i="41"/>
  <c r="Q397" i="41"/>
  <c r="R397" i="41"/>
  <c r="S397" i="41"/>
  <c r="T397" i="41"/>
  <c r="Q115" i="41"/>
  <c r="R115" i="41"/>
  <c r="S115" i="41"/>
  <c r="T115" i="41"/>
  <c r="Q116" i="41"/>
  <c r="R116" i="41"/>
  <c r="S116" i="41"/>
  <c r="T116" i="41"/>
  <c r="Q117" i="41"/>
  <c r="R117" i="41"/>
  <c r="S117" i="41"/>
  <c r="T117" i="41"/>
  <c r="Q118" i="41"/>
  <c r="R118" i="41"/>
  <c r="S118" i="41"/>
  <c r="T118" i="41"/>
  <c r="Q119" i="41"/>
  <c r="R119" i="41"/>
  <c r="S119" i="41"/>
  <c r="T119" i="41"/>
  <c r="Q120" i="41"/>
  <c r="R120" i="41"/>
  <c r="S120" i="41"/>
  <c r="T120" i="41"/>
  <c r="Q121" i="41"/>
  <c r="R121" i="41"/>
  <c r="S121" i="41"/>
  <c r="T121" i="41"/>
  <c r="Q122" i="41"/>
  <c r="R122" i="41"/>
  <c r="S122" i="41"/>
  <c r="T122" i="41"/>
  <c r="Q123" i="41"/>
  <c r="R123" i="41"/>
  <c r="S123" i="41"/>
  <c r="T123" i="41"/>
  <c r="Q124" i="41"/>
  <c r="R124" i="41"/>
  <c r="S124" i="41"/>
  <c r="T124" i="41"/>
  <c r="Q125" i="41"/>
  <c r="R125" i="41"/>
  <c r="S125" i="41"/>
  <c r="T125" i="41"/>
  <c r="Q126" i="41"/>
  <c r="R126" i="41"/>
  <c r="S126" i="41"/>
  <c r="T126" i="41"/>
  <c r="Q127" i="41"/>
  <c r="R127" i="41"/>
  <c r="S127" i="41"/>
  <c r="T127" i="41"/>
  <c r="Q128" i="41"/>
  <c r="R128" i="41"/>
  <c r="S128" i="41"/>
  <c r="T128" i="41"/>
  <c r="Q129" i="41"/>
  <c r="R129" i="41"/>
  <c r="S129" i="41"/>
  <c r="T129" i="41"/>
  <c r="Q130" i="41"/>
  <c r="R130" i="41"/>
  <c r="S130" i="41"/>
  <c r="T130" i="41"/>
  <c r="Q131" i="41"/>
  <c r="R131" i="41"/>
  <c r="S131" i="41"/>
  <c r="T131" i="41"/>
  <c r="Q132" i="41"/>
  <c r="R132" i="41"/>
  <c r="S132" i="41"/>
  <c r="T132" i="41"/>
  <c r="Q133" i="41"/>
  <c r="R133" i="41"/>
  <c r="S133" i="41"/>
  <c r="T133" i="41"/>
  <c r="Q134" i="41"/>
  <c r="R134" i="41"/>
  <c r="S134" i="41"/>
  <c r="T134" i="41"/>
  <c r="Q135" i="41"/>
  <c r="R135" i="41"/>
  <c r="S135" i="41"/>
  <c r="T135" i="41"/>
  <c r="Q136" i="41"/>
  <c r="R136" i="41"/>
  <c r="S136" i="41"/>
  <c r="T136" i="41"/>
  <c r="Q137" i="41"/>
  <c r="R137" i="41"/>
  <c r="S137" i="41"/>
  <c r="T137" i="41"/>
  <c r="Q138" i="41"/>
  <c r="R138" i="41"/>
  <c r="S138" i="41"/>
  <c r="T138" i="41"/>
  <c r="Q139" i="41"/>
  <c r="R139" i="41"/>
  <c r="S139" i="41"/>
  <c r="T139" i="41"/>
  <c r="Q140" i="41"/>
  <c r="R140" i="41"/>
  <c r="S140" i="41"/>
  <c r="T140" i="41"/>
  <c r="Q141" i="41"/>
  <c r="R141" i="41"/>
  <c r="S141" i="41"/>
  <c r="T141" i="41"/>
  <c r="Q142" i="41"/>
  <c r="R142" i="41"/>
  <c r="S142" i="41"/>
  <c r="T142" i="41"/>
  <c r="Q143" i="41"/>
  <c r="R143" i="41"/>
  <c r="S143" i="41"/>
  <c r="T143" i="41"/>
  <c r="Q144" i="41"/>
  <c r="R144" i="41"/>
  <c r="S144" i="41"/>
  <c r="T144" i="41"/>
  <c r="Q145" i="41"/>
  <c r="R145" i="41"/>
  <c r="S145" i="41"/>
  <c r="T145" i="41"/>
  <c r="Q146" i="41"/>
  <c r="R146" i="41"/>
  <c r="S146" i="41"/>
  <c r="T146" i="41"/>
  <c r="Q147" i="41"/>
  <c r="R147" i="41"/>
  <c r="S147" i="41"/>
  <c r="T147" i="41"/>
  <c r="T148" i="41"/>
  <c r="S148" i="41"/>
  <c r="R148" i="41"/>
  <c r="AC73" i="78" l="1"/>
  <c r="W73" i="78"/>
  <c r="AB73" i="78"/>
  <c r="AA73" i="78"/>
  <c r="AA76" i="78" s="1"/>
  <c r="AA77" i="78" s="1"/>
  <c r="AA78" i="78" s="1"/>
  <c r="CP2" i="63"/>
  <c r="I73" i="63"/>
  <c r="G73" i="63"/>
  <c r="Z73" i="78"/>
  <c r="Z76" i="78" s="1"/>
  <c r="Z77" i="78" s="1"/>
  <c r="Z78" i="78" s="1"/>
  <c r="S74" i="78"/>
  <c r="S75" i="78"/>
  <c r="L101" i="63"/>
  <c r="K101" i="63" s="1"/>
  <c r="U73" i="78"/>
  <c r="U76" i="78" s="1"/>
  <c r="U77" i="78" s="1"/>
  <c r="U78" i="78" s="1"/>
  <c r="T76" i="78"/>
  <c r="T77" i="78" s="1"/>
  <c r="T78" i="78" s="1"/>
  <c r="W76" i="78"/>
  <c r="W77" i="78" s="1"/>
  <c r="W78" i="78" s="1"/>
  <c r="AB76" i="78"/>
  <c r="AB77" i="78" s="1"/>
  <c r="AB78" i="78" s="1"/>
  <c r="X76" i="78"/>
  <c r="X77" i="78" s="1"/>
  <c r="X78" i="78" s="1"/>
  <c r="AC76" i="78"/>
  <c r="AC77" i="78" s="1"/>
  <c r="AC78" i="78" s="1"/>
  <c r="V76" i="78"/>
  <c r="V77" i="78" s="1"/>
  <c r="V78" i="78" s="1"/>
  <c r="AD76" i="78"/>
  <c r="AD77" i="78" s="1"/>
  <c r="AD78" i="78" s="1"/>
  <c r="Y76" i="78"/>
  <c r="Y77" i="78" s="1"/>
  <c r="Y78" i="78" s="1"/>
  <c r="X73" i="78"/>
  <c r="G9" i="76"/>
  <c r="B10" i="76"/>
  <c r="G101" i="63"/>
  <c r="CP33" i="63"/>
  <c r="F81" i="63"/>
  <c r="E81" i="63" s="1"/>
  <c r="F98" i="63"/>
  <c r="F83" i="63"/>
  <c r="E83" i="63" s="1"/>
  <c r="F80" i="63"/>
  <c r="E80" i="63" s="1"/>
  <c r="F99" i="63"/>
  <c r="F79" i="63"/>
  <c r="E79" i="63" s="1"/>
  <c r="F100" i="63"/>
  <c r="E100" i="63" s="1"/>
  <c r="F82" i="63"/>
  <c r="E82" i="63" s="1"/>
  <c r="CJ58" i="63"/>
  <c r="CN58" i="63" s="1"/>
  <c r="CH58" i="63"/>
  <c r="BW73" i="63"/>
  <c r="CH73" i="63" s="1"/>
  <c r="CH17" i="63"/>
  <c r="CJ17" i="63"/>
  <c r="CN17" i="63" s="1"/>
  <c r="L93" i="63"/>
  <c r="K93" i="63" s="1"/>
  <c r="L84" i="63"/>
  <c r="K81" i="63"/>
  <c r="L94" i="63"/>
  <c r="K94" i="63" s="1"/>
  <c r="K82" i="63"/>
  <c r="I101" i="63"/>
  <c r="L90" i="63"/>
  <c r="K90" i="63" s="1"/>
  <c r="K78" i="63"/>
  <c r="K98" i="63"/>
  <c r="L91" i="63"/>
  <c r="K91" i="63" s="1"/>
  <c r="K79" i="63"/>
  <c r="L102" i="63"/>
  <c r="K102" i="63" s="1"/>
  <c r="K99" i="63"/>
  <c r="I102" i="63"/>
  <c r="H102" i="63"/>
  <c r="H101" i="63"/>
  <c r="G102" i="63"/>
  <c r="L88" i="63"/>
  <c r="K76" i="63"/>
  <c r="L89" i="63"/>
  <c r="K89" i="63" s="1"/>
  <c r="K77" i="63"/>
  <c r="L92" i="63"/>
  <c r="K92" i="63" s="1"/>
  <c r="K80" i="63"/>
  <c r="S73" i="78" l="1"/>
  <c r="S76" i="78" s="1"/>
  <c r="S77" i="78" s="1"/>
  <c r="S78" i="78" s="1"/>
  <c r="E98" i="63"/>
  <c r="F101" i="63"/>
  <c r="E101" i="63" s="1"/>
  <c r="K88" i="63"/>
  <c r="L87" i="63"/>
  <c r="F102" i="63"/>
  <c r="E102" i="63" s="1"/>
  <c r="E99" i="63"/>
  <c r="CJ71" i="63"/>
  <c r="F77" i="63"/>
  <c r="CJ28" i="63"/>
  <c r="CJ11" i="63"/>
  <c r="CJ42" i="63"/>
  <c r="CJ49" i="63"/>
  <c r="CJ44" i="63"/>
  <c r="CJ27" i="63"/>
  <c r="CJ18" i="63"/>
  <c r="CJ12" i="63"/>
  <c r="CJ6" i="63"/>
  <c r="CJ41" i="63"/>
  <c r="CJ10" i="63"/>
  <c r="CJ45" i="63"/>
  <c r="CJ64" i="63"/>
  <c r="CJ56" i="63"/>
  <c r="CJ13" i="63"/>
  <c r="CJ55" i="63"/>
  <c r="CJ69" i="63"/>
  <c r="CJ43" i="63"/>
  <c r="CJ57" i="63"/>
  <c r="CJ53" i="63"/>
  <c r="CJ61" i="63"/>
  <c r="CJ3" i="63"/>
  <c r="CK73" i="63" l="1"/>
  <c r="F92" i="63"/>
  <c r="F91" i="63"/>
  <c r="F95" i="63"/>
  <c r="F78" i="63"/>
  <c r="F76" i="63"/>
  <c r="CM73" i="63"/>
  <c r="CN71" i="63"/>
  <c r="F94" i="63"/>
  <c r="H78" i="63"/>
  <c r="F93" i="63"/>
  <c r="I95" i="63"/>
  <c r="I93" i="63"/>
  <c r="H91" i="63"/>
  <c r="I77" i="63"/>
  <c r="I89" i="63" s="1"/>
  <c r="H95" i="63"/>
  <c r="I92" i="63"/>
  <c r="H94" i="63"/>
  <c r="I78" i="63"/>
  <c r="I90" i="63" s="1"/>
  <c r="H77" i="63"/>
  <c r="H89" i="63" s="1"/>
  <c r="I94" i="63"/>
  <c r="H93" i="63"/>
  <c r="CH26" i="63"/>
  <c r="I91" i="63"/>
  <c r="G78" i="63"/>
  <c r="G90" i="63" s="1"/>
  <c r="G77" i="63"/>
  <c r="G89" i="63" s="1"/>
  <c r="G91" i="63"/>
  <c r="F89" i="63"/>
  <c r="CH9" i="63"/>
  <c r="CH55" i="63"/>
  <c r="CH42" i="63"/>
  <c r="CH11" i="63"/>
  <c r="G76" i="63"/>
  <c r="G88" i="63" s="1"/>
  <c r="CH52" i="63"/>
  <c r="CH71" i="63"/>
  <c r="CJ20" i="63"/>
  <c r="CJ29" i="63"/>
  <c r="CH29" i="63"/>
  <c r="CJ52" i="63"/>
  <c r="CJ23" i="63"/>
  <c r="CJ39" i="63"/>
  <c r="CJ54" i="63"/>
  <c r="CJ51" i="63"/>
  <c r="CJ50" i="63"/>
  <c r="CJ5" i="63"/>
  <c r="CH5" i="63"/>
  <c r="CJ8" i="63"/>
  <c r="CH27" i="63"/>
  <c r="CJ60" i="63"/>
  <c r="CJ46" i="63"/>
  <c r="CJ16" i="63"/>
  <c r="CJ68" i="63"/>
  <c r="CJ2" i="63"/>
  <c r="CJ15" i="63"/>
  <c r="CJ24" i="63"/>
  <c r="CH24" i="63"/>
  <c r="CJ25" i="63"/>
  <c r="CJ22" i="63"/>
  <c r="CJ40" i="63"/>
  <c r="CH40" i="63"/>
  <c r="CJ32" i="63"/>
  <c r="CJ65" i="63"/>
  <c r="CJ35" i="63"/>
  <c r="CH35" i="63"/>
  <c r="CJ38" i="63"/>
  <c r="CJ66" i="63"/>
  <c r="CH66" i="63"/>
  <c r="CJ34" i="63"/>
  <c r="CJ4" i="63"/>
  <c r="CJ47" i="63"/>
  <c r="CH47" i="63"/>
  <c r="CJ31" i="63"/>
  <c r="CH31" i="63"/>
  <c r="CJ7" i="63"/>
  <c r="CJ21" i="63"/>
  <c r="CJ14" i="63"/>
  <c r="CJ37" i="63"/>
  <c r="CJ62" i="63"/>
  <c r="CJ70" i="63"/>
  <c r="CH70" i="63"/>
  <c r="CJ48" i="63"/>
  <c r="CH48" i="63"/>
  <c r="CJ26" i="63"/>
  <c r="CJ9" i="63"/>
  <c r="CJ67" i="63"/>
  <c r="CJ36" i="63"/>
  <c r="CJ63" i="63"/>
  <c r="CJ59" i="63"/>
  <c r="CJ19" i="63"/>
  <c r="CJ33" i="63"/>
  <c r="CJ30" i="63"/>
  <c r="H76" i="63"/>
  <c r="H88" i="63" s="1"/>
  <c r="I76" i="63"/>
  <c r="J76" i="63" l="1"/>
  <c r="J78" i="63"/>
  <c r="J77" i="63"/>
  <c r="E76" i="63"/>
  <c r="E78" i="63"/>
  <c r="E91" i="63"/>
  <c r="E89" i="63"/>
  <c r="E77" i="63"/>
  <c r="I88" i="63"/>
  <c r="I84" i="63"/>
  <c r="F88" i="63"/>
  <c r="F90" i="63"/>
  <c r="CL73" i="63"/>
  <c r="CJ73" i="63"/>
  <c r="CH56" i="63"/>
  <c r="CH8" i="63"/>
  <c r="CH30" i="63"/>
  <c r="CH3" i="63"/>
  <c r="CH6" i="63"/>
  <c r="CH60" i="63"/>
  <c r="CH69" i="63"/>
  <c r="CH49" i="63"/>
  <c r="CH50" i="63"/>
  <c r="CH39" i="63"/>
  <c r="CH51" i="63"/>
  <c r="CH4" i="63"/>
  <c r="CH43" i="63"/>
  <c r="CH67" i="63"/>
  <c r="CH38" i="63"/>
  <c r="CH63" i="63"/>
  <c r="H90" i="63"/>
  <c r="CN44" i="63"/>
  <c r="CH7" i="63"/>
  <c r="CH54" i="63"/>
  <c r="CH53" i="63"/>
  <c r="CH62" i="63"/>
  <c r="CH68" i="63"/>
  <c r="CH12" i="63"/>
  <c r="CH22" i="63"/>
  <c r="CN38" i="63"/>
  <c r="CH36" i="63"/>
  <c r="CH16" i="63"/>
  <c r="CN25" i="63"/>
  <c r="CN61" i="63"/>
  <c r="CH34" i="63"/>
  <c r="CH23" i="63"/>
  <c r="CN6" i="63"/>
  <c r="CN16" i="63"/>
  <c r="CN19" i="63"/>
  <c r="CN39" i="63"/>
  <c r="CN23" i="63"/>
  <c r="CH19" i="63"/>
  <c r="CH32" i="63"/>
  <c r="CN18" i="63"/>
  <c r="CH64" i="63"/>
  <c r="CN62" i="63"/>
  <c r="H87" i="63"/>
  <c r="CN49" i="63"/>
  <c r="CN42" i="63"/>
  <c r="CN65" i="63"/>
  <c r="G87" i="63"/>
  <c r="CN9" i="63"/>
  <c r="H92" i="63"/>
  <c r="CN27" i="63"/>
  <c r="CN45" i="63"/>
  <c r="CN33" i="63"/>
  <c r="CH57" i="63"/>
  <c r="CH14" i="63"/>
  <c r="CH44" i="63"/>
  <c r="CN28" i="63"/>
  <c r="CN10" i="63"/>
  <c r="CN68" i="63"/>
  <c r="CH21" i="63"/>
  <c r="G92" i="63"/>
  <c r="G93" i="63"/>
  <c r="E93" i="63" s="1"/>
  <c r="G95" i="63"/>
  <c r="E95" i="63" s="1"/>
  <c r="G94" i="63"/>
  <c r="CH33" i="63"/>
  <c r="CH13" i="63"/>
  <c r="CH46" i="63"/>
  <c r="CH41" i="63"/>
  <c r="CN11" i="63"/>
  <c r="CN66" i="63"/>
  <c r="CN13" i="63"/>
  <c r="CN46" i="63"/>
  <c r="CN21" i="63"/>
  <c r="CH28" i="63"/>
  <c r="CN14" i="63"/>
  <c r="CH15" i="63"/>
  <c r="CH25" i="63"/>
  <c r="CN64" i="63"/>
  <c r="CN57" i="63"/>
  <c r="CH59" i="63"/>
  <c r="CH61" i="63"/>
  <c r="CH2" i="63"/>
  <c r="CH45" i="63"/>
  <c r="CH65" i="63"/>
  <c r="CN59" i="63"/>
  <c r="CH18" i="63"/>
  <c r="CN53" i="63"/>
  <c r="CN69" i="63"/>
  <c r="CN15" i="63"/>
  <c r="CH10" i="63"/>
  <c r="CN5" i="63"/>
  <c r="CN60" i="63"/>
  <c r="CN52" i="63"/>
  <c r="CN3" i="63"/>
  <c r="CN22" i="63"/>
  <c r="CN63" i="63"/>
  <c r="CN56" i="63"/>
  <c r="CN48" i="63"/>
  <c r="CN43" i="63"/>
  <c r="CN7" i="63"/>
  <c r="CN36" i="63"/>
  <c r="CN12" i="63"/>
  <c r="CN26" i="63"/>
  <c r="CN41" i="63"/>
  <c r="CN37" i="63"/>
  <c r="CN32" i="63"/>
  <c r="CN55" i="63"/>
  <c r="CN30" i="63"/>
  <c r="CN31" i="63"/>
  <c r="CN35" i="63"/>
  <c r="CN67" i="63"/>
  <c r="CN4" i="63"/>
  <c r="CN51" i="63"/>
  <c r="CN50" i="63"/>
  <c r="CN54" i="63"/>
  <c r="CN40" i="63"/>
  <c r="CN47" i="63"/>
  <c r="CN29" i="63"/>
  <c r="CN34" i="63"/>
  <c r="CN24" i="63"/>
  <c r="CH20" i="63"/>
  <c r="CN70" i="63"/>
  <c r="CN8" i="63"/>
  <c r="E92" i="63" l="1"/>
  <c r="E90" i="63"/>
  <c r="F87" i="63"/>
  <c r="E88" i="63"/>
  <c r="E94" i="63"/>
  <c r="I87" i="63"/>
  <c r="CN73" i="63"/>
  <c r="CN2" i="63"/>
  <c r="CN20" i="63"/>
  <c r="E87" i="6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ED2DC52-C1A3-304B-B66A-4DC11C2C7E48}" name="NewFile" type="6" refreshedVersion="6" deleted="1" background="1" saveData="1">
    <textPr sourceFile="/Users/rwf545/Downloads/NewFile.csv" decimal="," thousands="." tab="0" comma="1">
      <textFields count="18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<sst xmlns="http://schemas.openxmlformats.org/spreadsheetml/2006/main" count="10938" uniqueCount="3358">
  <si>
    <t>Gs</t>
  </si>
  <si>
    <t>Gi1</t>
  </si>
  <si>
    <t>Gi2</t>
  </si>
  <si>
    <t>Gz</t>
  </si>
  <si>
    <t>G12</t>
  </si>
  <si>
    <t>G13</t>
  </si>
  <si>
    <t>Gq</t>
  </si>
  <si>
    <t>G11</t>
  </si>
  <si>
    <t>G14</t>
  </si>
  <si>
    <t>APJ</t>
  </si>
  <si>
    <t>BLT1</t>
  </si>
  <si>
    <t>C5aR1</t>
  </si>
  <si>
    <t>CB1</t>
  </si>
  <si>
    <t>CB2</t>
  </si>
  <si>
    <t>CCK1 (CCKA)</t>
  </si>
  <si>
    <t>CCR5</t>
  </si>
  <si>
    <t>CCR6</t>
  </si>
  <si>
    <t>CRFR2</t>
  </si>
  <si>
    <t>CRTR2 (OX2)</t>
  </si>
  <si>
    <t>CTR (hCALCR)</t>
  </si>
  <si>
    <t>CXCR2</t>
  </si>
  <si>
    <t>CXCR4</t>
  </si>
  <si>
    <t>CXCR5</t>
  </si>
  <si>
    <t>Cys-LT1R</t>
  </si>
  <si>
    <t>Cys-LT2R</t>
  </si>
  <si>
    <t>D1R</t>
  </si>
  <si>
    <t>D2R</t>
  </si>
  <si>
    <t>D5R</t>
  </si>
  <si>
    <t>DOR</t>
  </si>
  <si>
    <t>EP1R (hPTGER1)</t>
  </si>
  <si>
    <t>EP2R (hTGER2)</t>
  </si>
  <si>
    <t>EP3 (hPTGER3)</t>
  </si>
  <si>
    <t>EP4 (PTGER4)</t>
  </si>
  <si>
    <t>ETAR (Endothelin 1A)</t>
  </si>
  <si>
    <t>FP (PF2R)</t>
  </si>
  <si>
    <t>GCGR</t>
  </si>
  <si>
    <t>GLP-1R</t>
  </si>
  <si>
    <t>GLP-2R</t>
  </si>
  <si>
    <t>GnRHR</t>
  </si>
  <si>
    <t>GPR120s</t>
  </si>
  <si>
    <t>GPR4</t>
  </si>
  <si>
    <t>GPR41 (FFAR3)</t>
  </si>
  <si>
    <t>GPR43 (FFAR2)</t>
  </si>
  <si>
    <t>GPR65</t>
  </si>
  <si>
    <t>GPR68</t>
  </si>
  <si>
    <t>GPR84</t>
  </si>
  <si>
    <t>GPR183</t>
  </si>
  <si>
    <t>GRM2 + EAAC/EAAT</t>
  </si>
  <si>
    <t>GRM4 + EAAC/EAAT</t>
  </si>
  <si>
    <t>GRM5 + EAAC/EAAT</t>
  </si>
  <si>
    <t>GRM6+ EAAC/EAAT</t>
  </si>
  <si>
    <t>GRM8 + EAAC/EAAT</t>
  </si>
  <si>
    <t>H1R</t>
  </si>
  <si>
    <t>H2R</t>
  </si>
  <si>
    <t>GPR109a (hHCAR2)</t>
  </si>
  <si>
    <t>HCAR3</t>
  </si>
  <si>
    <t>KOR</t>
  </si>
  <si>
    <t>LPAR1</t>
  </si>
  <si>
    <t>LPAR2</t>
  </si>
  <si>
    <t>M1R/CHRM1</t>
  </si>
  <si>
    <t>M2R/CHRM2</t>
  </si>
  <si>
    <t>M3R/CHRM3</t>
  </si>
  <si>
    <t>M4R/CHRM4</t>
  </si>
  <si>
    <t>MC3R</t>
  </si>
  <si>
    <t>MOR</t>
  </si>
  <si>
    <t>NOP</t>
  </si>
  <si>
    <t>NPFFR1</t>
  </si>
  <si>
    <t>NPY1R</t>
  </si>
  <si>
    <t>P2YR2</t>
  </si>
  <si>
    <t>PAR-1</t>
  </si>
  <si>
    <t>PAR-2</t>
  </si>
  <si>
    <t>S1PR1</t>
  </si>
  <si>
    <t>SST2A</t>
  </si>
  <si>
    <t>NPFFR2</t>
  </si>
  <si>
    <t>α2A-AR</t>
  </si>
  <si>
    <t>α2B-AR</t>
  </si>
  <si>
    <t>α2C-AR</t>
  </si>
  <si>
    <t>β1-AR</t>
  </si>
  <si>
    <t>β2-AR</t>
  </si>
  <si>
    <t>A1</t>
  </si>
  <si>
    <t>A2A</t>
  </si>
  <si>
    <t>A2B</t>
  </si>
  <si>
    <t>A3</t>
  </si>
  <si>
    <t>V2R</t>
  </si>
  <si>
    <t>5-HT1A</t>
  </si>
  <si>
    <t>5-HT1B</t>
  </si>
  <si>
    <t>5-HT1D</t>
  </si>
  <si>
    <t>5-HT2A</t>
  </si>
  <si>
    <t>5-HT2B</t>
  </si>
  <si>
    <t>5-HT2C</t>
  </si>
  <si>
    <t>B1R</t>
  </si>
  <si>
    <t>B2R</t>
  </si>
  <si>
    <t>CRFR1</t>
  </si>
  <si>
    <t>GHSR</t>
  </si>
  <si>
    <t>GPR39</t>
  </si>
  <si>
    <t>MC4R</t>
  </si>
  <si>
    <t>NPY5R</t>
  </si>
  <si>
    <t>Serotonin</t>
  </si>
  <si>
    <t>Noradrenaline</t>
  </si>
  <si>
    <t>Adenosine</t>
  </si>
  <si>
    <t>[Pyr1]-Apelin 13</t>
  </si>
  <si>
    <t>Angiotensin II</t>
  </si>
  <si>
    <t>Kallidin</t>
  </si>
  <si>
    <t>LTB4</t>
  </si>
  <si>
    <t>C5a</t>
  </si>
  <si>
    <t>WIN55,212-2</t>
  </si>
  <si>
    <t>CCK8</t>
  </si>
  <si>
    <t>CCL3 (MIP-1a)</t>
  </si>
  <si>
    <t>CCL20</t>
  </si>
  <si>
    <t>CRF</t>
  </si>
  <si>
    <t>Urocortin II</t>
  </si>
  <si>
    <t>Calcitonin</t>
  </si>
  <si>
    <t>Amylin</t>
  </si>
  <si>
    <t>CXCL8</t>
  </si>
  <si>
    <t>CXCL12</t>
  </si>
  <si>
    <t>CXCL13</t>
  </si>
  <si>
    <t>LTD4</t>
  </si>
  <si>
    <t>Dopamine</t>
  </si>
  <si>
    <t>PGE2</t>
  </si>
  <si>
    <t>Endothelin-1</t>
  </si>
  <si>
    <t>PGD2</t>
  </si>
  <si>
    <t>Glucagon</t>
  </si>
  <si>
    <t>Ghrelin</t>
  </si>
  <si>
    <t>GIP</t>
  </si>
  <si>
    <t>GLP-1 (7-36)</t>
  </si>
  <si>
    <t>GLP-2 (1-33)</t>
  </si>
  <si>
    <t>LH-RH</t>
  </si>
  <si>
    <t>α-linolenic acid</t>
  </si>
  <si>
    <t>Zn2+</t>
  </si>
  <si>
    <t>pH (proton)</t>
  </si>
  <si>
    <t>Propionate</t>
  </si>
  <si>
    <t>Undecanoic acid</t>
  </si>
  <si>
    <t>7α-25 dihydroxycholesterol</t>
  </si>
  <si>
    <t>Glutamate</t>
  </si>
  <si>
    <t>Histamine</t>
  </si>
  <si>
    <t>Nicotinic acid</t>
  </si>
  <si>
    <t>3-HOA</t>
  </si>
  <si>
    <t>Dynorphin A</t>
  </si>
  <si>
    <t>O-LPA</t>
  </si>
  <si>
    <t>Acetylcholine</t>
  </si>
  <si>
    <t>γ-MSH</t>
  </si>
  <si>
    <t>α-MSH</t>
  </si>
  <si>
    <t>Melatonin</t>
  </si>
  <si>
    <t>Nociceptin</t>
  </si>
  <si>
    <t>RFRP3</t>
  </si>
  <si>
    <t>NPFF</t>
  </si>
  <si>
    <t>NPY</t>
  </si>
  <si>
    <t>Oxytocin</t>
  </si>
  <si>
    <t>UTP</t>
  </si>
  <si>
    <t>PTH (1-34)</t>
  </si>
  <si>
    <t>Sphingosine 1-phosphate</t>
  </si>
  <si>
    <t>Somatostatin-14</t>
  </si>
  <si>
    <t>Litocholic acid</t>
  </si>
  <si>
    <t>VIP</t>
  </si>
  <si>
    <t>Orexin-A</t>
  </si>
  <si>
    <t>AVP</t>
  </si>
  <si>
    <t>TGR5 (GPBAR1)</t>
  </si>
  <si>
    <t xml:space="preserve">TFLLR-NH2 </t>
  </si>
  <si>
    <t xml:space="preserve">SLIGKV-NH2 </t>
  </si>
  <si>
    <t>OTR</t>
  </si>
  <si>
    <t>VIP1R</t>
  </si>
  <si>
    <t>PTH1R</t>
  </si>
  <si>
    <t>V1AR</t>
  </si>
  <si>
    <t>DAMGO</t>
  </si>
  <si>
    <t>SNC-80</t>
  </si>
  <si>
    <t>TGR5</t>
  </si>
  <si>
    <t>α1A-AR</t>
  </si>
  <si>
    <t>MT1R</t>
  </si>
  <si>
    <t>BLT2</t>
  </si>
  <si>
    <t>Receptor</t>
  </si>
  <si>
    <t>F2RL2</t>
  </si>
  <si>
    <t>F2RL3</t>
  </si>
  <si>
    <t>UniProt</t>
  </si>
  <si>
    <t>Cl</t>
  </si>
  <si>
    <t>A</t>
  </si>
  <si>
    <t>C</t>
  </si>
  <si>
    <t>B1</t>
  </si>
  <si>
    <t>G15</t>
  </si>
  <si>
    <t>IUPHAR</t>
  </si>
  <si>
    <t>Receptor family</t>
  </si>
  <si>
    <t>Ligand type</t>
  </si>
  <si>
    <t>5HT1A</t>
  </si>
  <si>
    <t>HTR1A</t>
  </si>
  <si>
    <t>5-Hydroxytryptamine</t>
  </si>
  <si>
    <t>Aminergic</t>
  </si>
  <si>
    <t>P08908</t>
  </si>
  <si>
    <t>Aminergic receptors</t>
  </si>
  <si>
    <t>5-Hydroxytryptamine receptors</t>
  </si>
  <si>
    <t>5HT1B</t>
  </si>
  <si>
    <t>HTR1B</t>
  </si>
  <si>
    <t>P28222</t>
  </si>
  <si>
    <t>5HT1D</t>
  </si>
  <si>
    <t>HTR1D</t>
  </si>
  <si>
    <t>P28221</t>
  </si>
  <si>
    <t>5HT1E</t>
  </si>
  <si>
    <t/>
  </si>
  <si>
    <t>HTR1E</t>
  </si>
  <si>
    <t>5HT1F</t>
  </si>
  <si>
    <t>HTR1F</t>
  </si>
  <si>
    <t>5HT2A</t>
  </si>
  <si>
    <t>HTR2A</t>
  </si>
  <si>
    <t>P28223</t>
  </si>
  <si>
    <t>5HT2B</t>
  </si>
  <si>
    <t>HTR2B</t>
  </si>
  <si>
    <t>P41595</t>
  </si>
  <si>
    <t>5HT2C</t>
  </si>
  <si>
    <t>HTR2C</t>
  </si>
  <si>
    <t>P28335</t>
  </si>
  <si>
    <t>5HT4R</t>
  </si>
  <si>
    <t>HTR4</t>
  </si>
  <si>
    <t>5HT5A</t>
  </si>
  <si>
    <t>5HT6R</t>
  </si>
  <si>
    <t>HTR6</t>
  </si>
  <si>
    <t>5HT7R</t>
  </si>
  <si>
    <t>HTR7</t>
  </si>
  <si>
    <t>ACM1</t>
  </si>
  <si>
    <t>CHRM1</t>
  </si>
  <si>
    <t>Acetylcholine(muscarinic)</t>
  </si>
  <si>
    <t>P11229</t>
  </si>
  <si>
    <t>Acetylcholine receptors (muscarinic)</t>
  </si>
  <si>
    <t>ACM2</t>
  </si>
  <si>
    <t>CHRM2</t>
  </si>
  <si>
    <t>P08172</t>
  </si>
  <si>
    <t>ACM3</t>
  </si>
  <si>
    <t>CHRM3</t>
  </si>
  <si>
    <t>P20309</t>
  </si>
  <si>
    <t>ACM4</t>
  </si>
  <si>
    <t>CHRM4</t>
  </si>
  <si>
    <t>P08173</t>
  </si>
  <si>
    <t>ACM5</t>
  </si>
  <si>
    <t>CHRM5</t>
  </si>
  <si>
    <t>AA1R</t>
  </si>
  <si>
    <t>ADORA1</t>
  </si>
  <si>
    <t>Nucleotide</t>
  </si>
  <si>
    <t>P30542</t>
  </si>
  <si>
    <t>Nucleotide receptors</t>
  </si>
  <si>
    <t>Adenosine receptors</t>
  </si>
  <si>
    <t>AA2AR</t>
  </si>
  <si>
    <t>ADORA2A</t>
  </si>
  <si>
    <t>P29274</t>
  </si>
  <si>
    <t>AA2BR</t>
  </si>
  <si>
    <t>ADORA2B</t>
  </si>
  <si>
    <t>P29275</t>
  </si>
  <si>
    <t>AA3R</t>
  </si>
  <si>
    <t>ADORA3</t>
  </si>
  <si>
    <t>P0DMS8</t>
  </si>
  <si>
    <t>BAI1</t>
  </si>
  <si>
    <t>Adhesionclassorphans</t>
  </si>
  <si>
    <t>Orphan</t>
  </si>
  <si>
    <t>B2</t>
  </si>
  <si>
    <t>BAI2</t>
  </si>
  <si>
    <t>CD97</t>
  </si>
  <si>
    <t>CELR1</t>
  </si>
  <si>
    <t>CELR2</t>
  </si>
  <si>
    <t>CELR3</t>
  </si>
  <si>
    <t>EMR2</t>
  </si>
  <si>
    <t>AGRG6</t>
  </si>
  <si>
    <t>GPR98</t>
  </si>
  <si>
    <t>ADA1A</t>
  </si>
  <si>
    <t>ADRA1A</t>
  </si>
  <si>
    <t>Adrenoceptors</t>
  </si>
  <si>
    <t>P35348</t>
  </si>
  <si>
    <t>ADA1B</t>
  </si>
  <si>
    <t>ADRA1B</t>
  </si>
  <si>
    <t>ADA1D</t>
  </si>
  <si>
    <t>ADRA1D</t>
  </si>
  <si>
    <t>ADA2A</t>
  </si>
  <si>
    <t>ADRA2A</t>
  </si>
  <si>
    <t>P08913</t>
  </si>
  <si>
    <t>ADA2B</t>
  </si>
  <si>
    <t>ADRA2B</t>
  </si>
  <si>
    <t>P18089</t>
  </si>
  <si>
    <t>ADA2C</t>
  </si>
  <si>
    <t>ADRA2C</t>
  </si>
  <si>
    <t>P18825</t>
  </si>
  <si>
    <t>ADRB1</t>
  </si>
  <si>
    <t>P08588</t>
  </si>
  <si>
    <t>ADRB2</t>
  </si>
  <si>
    <t>P07550</t>
  </si>
  <si>
    <t>ADRB3</t>
  </si>
  <si>
    <t>AGTR1</t>
  </si>
  <si>
    <t>AT1R</t>
  </si>
  <si>
    <t>Angiotensin</t>
  </si>
  <si>
    <t>Peptide</t>
  </si>
  <si>
    <t>P30556</t>
  </si>
  <si>
    <t>Peptide receptors</t>
  </si>
  <si>
    <t>Angiotensin receptors</t>
  </si>
  <si>
    <t>AGTR2</t>
  </si>
  <si>
    <t>APLNR</t>
  </si>
  <si>
    <t>Apelin</t>
  </si>
  <si>
    <t>P35414</t>
  </si>
  <si>
    <t>Apelin receptors</t>
  </si>
  <si>
    <t>GPBAR</t>
  </si>
  <si>
    <t>Bileacid</t>
  </si>
  <si>
    <t>Steroid</t>
  </si>
  <si>
    <t>Q8TDU6</t>
  </si>
  <si>
    <t>Steroid receptors</t>
  </si>
  <si>
    <t>Bile acid receptors</t>
  </si>
  <si>
    <t>BRS3</t>
  </si>
  <si>
    <t>Bombesin</t>
  </si>
  <si>
    <t>GRPR</t>
  </si>
  <si>
    <t>NMBR</t>
  </si>
  <si>
    <t>BKRB1</t>
  </si>
  <si>
    <t>BDKRB1</t>
  </si>
  <si>
    <t>Bradykinin</t>
  </si>
  <si>
    <t>P46663</t>
  </si>
  <si>
    <t>Bradykinin receptors</t>
  </si>
  <si>
    <t>BKRB2</t>
  </si>
  <si>
    <t>BDKRB2</t>
  </si>
  <si>
    <t>P30411</t>
  </si>
  <si>
    <t>CALCR</t>
  </si>
  <si>
    <t>P30988-2</t>
  </si>
  <si>
    <t>Calcitonin receptors</t>
  </si>
  <si>
    <t>Not in UniProt</t>
  </si>
  <si>
    <t>CALRL</t>
  </si>
  <si>
    <t>CASR</t>
  </si>
  <si>
    <t>Calcium-sensing</t>
  </si>
  <si>
    <t>Ion</t>
  </si>
  <si>
    <t>GPC6A</t>
  </si>
  <si>
    <t>CNR1</t>
  </si>
  <si>
    <t>Cannabinoid</t>
  </si>
  <si>
    <t>Lipid</t>
  </si>
  <si>
    <t>P21554</t>
  </si>
  <si>
    <t>Lipid receptors</t>
  </si>
  <si>
    <t>Cannabinoid receptors</t>
  </si>
  <si>
    <t>CNR2</t>
  </si>
  <si>
    <t>P34972</t>
  </si>
  <si>
    <t>CML1</t>
  </si>
  <si>
    <t>LTB4R</t>
  </si>
  <si>
    <t>Chemerinreceptor</t>
  </si>
  <si>
    <t>Protein</t>
  </si>
  <si>
    <t>ACKR1</t>
  </si>
  <si>
    <t>Chemokine</t>
  </si>
  <si>
    <t>ACKR2</t>
  </si>
  <si>
    <t>ACKR3</t>
  </si>
  <si>
    <t>ACKR4</t>
  </si>
  <si>
    <t>CCR1</t>
  </si>
  <si>
    <t>CCR10</t>
  </si>
  <si>
    <t>CCR2</t>
  </si>
  <si>
    <t>CCR3</t>
  </si>
  <si>
    <t>CCR4</t>
  </si>
  <si>
    <t>P51681</t>
  </si>
  <si>
    <t>Protein receptors</t>
  </si>
  <si>
    <t>Chemokine receptors</t>
  </si>
  <si>
    <t>P51684</t>
  </si>
  <si>
    <t>CCR7</t>
  </si>
  <si>
    <t>CCR8</t>
  </si>
  <si>
    <t>CCR9</t>
  </si>
  <si>
    <t>CCRL2</t>
  </si>
  <si>
    <t>CX3C1</t>
  </si>
  <si>
    <t>CXCR1</t>
  </si>
  <si>
    <t>P25025</t>
  </si>
  <si>
    <t>CXCR3</t>
  </si>
  <si>
    <t>P61073</t>
  </si>
  <si>
    <t>P32302</t>
  </si>
  <si>
    <t>CXCR6</t>
  </si>
  <si>
    <t>XCR1</t>
  </si>
  <si>
    <t>CCKAR</t>
  </si>
  <si>
    <t>Cholecystokinin</t>
  </si>
  <si>
    <t>P32238</t>
  </si>
  <si>
    <t>Cholecystokinin receptors</t>
  </si>
  <si>
    <t>GASR</t>
  </si>
  <si>
    <t>CCKBR</t>
  </si>
  <si>
    <t>ClassAorphans</t>
  </si>
  <si>
    <t>GP101</t>
  </si>
  <si>
    <t>GP132</t>
  </si>
  <si>
    <t>GPR132</t>
  </si>
  <si>
    <t>GP135</t>
  </si>
  <si>
    <t>GP139</t>
  </si>
  <si>
    <t>GP141</t>
  </si>
  <si>
    <t>GP142</t>
  </si>
  <si>
    <t>GP146</t>
  </si>
  <si>
    <t>GP148</t>
  </si>
  <si>
    <t>GP149</t>
  </si>
  <si>
    <t>GP150</t>
  </si>
  <si>
    <t>GP151</t>
  </si>
  <si>
    <t>GP152</t>
  </si>
  <si>
    <t>GP153</t>
  </si>
  <si>
    <t>GP160</t>
  </si>
  <si>
    <t>GP161</t>
  </si>
  <si>
    <t>GP162</t>
  </si>
  <si>
    <t>GP171</t>
  </si>
  <si>
    <t>GP173</t>
  </si>
  <si>
    <t>GP174</t>
  </si>
  <si>
    <t>GPR174</t>
  </si>
  <si>
    <t>GP176</t>
  </si>
  <si>
    <t>GP182</t>
  </si>
  <si>
    <t>GP183</t>
  </si>
  <si>
    <t>P32249</t>
  </si>
  <si>
    <t>Orphan receptors</t>
  </si>
  <si>
    <t>GPR1</t>
  </si>
  <si>
    <t>GPR12</t>
  </si>
  <si>
    <t>GPR15</t>
  </si>
  <si>
    <t>GPR17</t>
  </si>
  <si>
    <t>GPR19</t>
  </si>
  <si>
    <t>GPR20</t>
  </si>
  <si>
    <t>GPR21</t>
  </si>
  <si>
    <t>GPR22</t>
  </si>
  <si>
    <t>GPR25</t>
  </si>
  <si>
    <t>GPR26</t>
  </si>
  <si>
    <t>GPR27</t>
  </si>
  <si>
    <t>GPR3</t>
  </si>
  <si>
    <t>GPR31</t>
  </si>
  <si>
    <t>GPR32</t>
  </si>
  <si>
    <t>GPR33</t>
  </si>
  <si>
    <t>GPR34</t>
  </si>
  <si>
    <t>GPR35</t>
  </si>
  <si>
    <t>GPR37</t>
  </si>
  <si>
    <t>O43194</t>
  </si>
  <si>
    <t>P46093</t>
  </si>
  <si>
    <t>GPR45</t>
  </si>
  <si>
    <t>GPR52</t>
  </si>
  <si>
    <t>GPR6</t>
  </si>
  <si>
    <t>GPR61</t>
  </si>
  <si>
    <t>GPR62</t>
  </si>
  <si>
    <t>GPR63</t>
  </si>
  <si>
    <t>GPR75</t>
  </si>
  <si>
    <t>GPR78</t>
  </si>
  <si>
    <t>GPR82</t>
  </si>
  <si>
    <t>GPR83</t>
  </si>
  <si>
    <t>Q9NQS5</t>
  </si>
  <si>
    <t>GPR85</t>
  </si>
  <si>
    <t>GPR87</t>
  </si>
  <si>
    <t>GPR88</t>
  </si>
  <si>
    <t>LGR4</t>
  </si>
  <si>
    <t>LGR5</t>
  </si>
  <si>
    <t>LGR6</t>
  </si>
  <si>
    <t>MAS</t>
  </si>
  <si>
    <t>MAS1L</t>
  </si>
  <si>
    <t>MRGRD</t>
  </si>
  <si>
    <t>MRGRE</t>
  </si>
  <si>
    <t>MRGRF</t>
  </si>
  <si>
    <t>MRGRG</t>
  </si>
  <si>
    <t>MRGX1</t>
  </si>
  <si>
    <t>MRGPRX1</t>
  </si>
  <si>
    <t>MRGX2</t>
  </si>
  <si>
    <t>MRGPRX2</t>
  </si>
  <si>
    <t>MRGX3</t>
  </si>
  <si>
    <t>MRGX4</t>
  </si>
  <si>
    <t>MTR1L</t>
  </si>
  <si>
    <t>OGR1</t>
  </si>
  <si>
    <t>Q15743</t>
  </si>
  <si>
    <t>P2RY8</t>
  </si>
  <si>
    <t>P2Y10</t>
  </si>
  <si>
    <t>P2RY10</t>
  </si>
  <si>
    <t>PSYR</t>
  </si>
  <si>
    <t>Q8IYL9</t>
  </si>
  <si>
    <t>TAAR2</t>
  </si>
  <si>
    <t>TAAR3</t>
  </si>
  <si>
    <t>TAAR5</t>
  </si>
  <si>
    <t>TAAR6</t>
  </si>
  <si>
    <t>TAAR8</t>
  </si>
  <si>
    <t>TAAR9</t>
  </si>
  <si>
    <t>GP156</t>
  </si>
  <si>
    <t>ClassCOrphans</t>
  </si>
  <si>
    <t>GP158</t>
  </si>
  <si>
    <t>GP179</t>
  </si>
  <si>
    <t>GPC5B</t>
  </si>
  <si>
    <t>GPC5C</t>
  </si>
  <si>
    <t>GPC5D</t>
  </si>
  <si>
    <t>RAI3</t>
  </si>
  <si>
    <t>C3AR</t>
  </si>
  <si>
    <t>Complementpeptide</t>
  </si>
  <si>
    <t>C5AR1</t>
  </si>
  <si>
    <t>P21730</t>
  </si>
  <si>
    <t>Complement peptide receptors</t>
  </si>
  <si>
    <t>C5AR2</t>
  </si>
  <si>
    <t>Corticotropin-releasingfact</t>
  </si>
  <si>
    <t>P34998-2</t>
  </si>
  <si>
    <t>Corticotropin-releasing factor receptors</t>
  </si>
  <si>
    <t>Q13324</t>
  </si>
  <si>
    <t>DRD1</t>
  </si>
  <si>
    <t>P21728</t>
  </si>
  <si>
    <t>Dopamine receptors</t>
  </si>
  <si>
    <t>DRD2</t>
  </si>
  <si>
    <t>P14416</t>
  </si>
  <si>
    <t>DRD3</t>
  </si>
  <si>
    <t>DRD4</t>
  </si>
  <si>
    <t>DRD5</t>
  </si>
  <si>
    <t>P21918</t>
  </si>
  <si>
    <t>EDNRA</t>
  </si>
  <si>
    <t>Endothelin</t>
  </si>
  <si>
    <t>P25101</t>
  </si>
  <si>
    <t>Endothelin receptors</t>
  </si>
  <si>
    <t>EDNRB</t>
  </si>
  <si>
    <t>GPER1</t>
  </si>
  <si>
    <t>Estrogen(Gprotein-coupled)</t>
  </si>
  <si>
    <t>FPR1</t>
  </si>
  <si>
    <t>Formylpeptide</t>
  </si>
  <si>
    <t>FPR2</t>
  </si>
  <si>
    <t>FPR3</t>
  </si>
  <si>
    <t>FFAR1</t>
  </si>
  <si>
    <t>Freefattyacid</t>
  </si>
  <si>
    <t>FFAR2</t>
  </si>
  <si>
    <t>O15552</t>
  </si>
  <si>
    <t>Free fatty acid receptors</t>
  </si>
  <si>
    <t>FFAR3</t>
  </si>
  <si>
    <t>O14843</t>
  </si>
  <si>
    <t>FFAR4</t>
  </si>
  <si>
    <t>Q5NUL3</t>
  </si>
  <si>
    <t>GPR42</t>
  </si>
  <si>
    <t>FZD1</t>
  </si>
  <si>
    <t>Frizzled</t>
  </si>
  <si>
    <t>F</t>
  </si>
  <si>
    <t>FZD10</t>
  </si>
  <si>
    <t>FZD2</t>
  </si>
  <si>
    <t>FZD3</t>
  </si>
  <si>
    <t>FZD4</t>
  </si>
  <si>
    <t>FZD5</t>
  </si>
  <si>
    <t>FZD6</t>
  </si>
  <si>
    <t>FZD7</t>
  </si>
  <si>
    <t>FZD8</t>
  </si>
  <si>
    <t>FZD9</t>
  </si>
  <si>
    <t>SMO</t>
  </si>
  <si>
    <t>GABR1</t>
  </si>
  <si>
    <t>GABA&lt;sub&gt;B&lt;/sub&gt;</t>
  </si>
  <si>
    <t>Aminoacid</t>
  </si>
  <si>
    <t>GABR2</t>
  </si>
  <si>
    <t>GALR1</t>
  </si>
  <si>
    <t>Galanin</t>
  </si>
  <si>
    <t>GALR2</t>
  </si>
  <si>
    <t>GALR3</t>
  </si>
  <si>
    <t>Q92847</t>
  </si>
  <si>
    <t>Ghrelin receptors</t>
  </si>
  <si>
    <t>GHRHR</t>
  </si>
  <si>
    <t>Glucagonreceptorfamily</t>
  </si>
  <si>
    <t>GIPR</t>
  </si>
  <si>
    <t>P48546</t>
  </si>
  <si>
    <t>Glucagon receptor family</t>
  </si>
  <si>
    <t>GLP1R</t>
  </si>
  <si>
    <t>P43220</t>
  </si>
  <si>
    <t>GLP2R</t>
  </si>
  <si>
    <t>O95838</t>
  </si>
  <si>
    <t>GLR</t>
  </si>
  <si>
    <t>P47871</t>
  </si>
  <si>
    <t>SCTR</t>
  </si>
  <si>
    <t>FSHR</t>
  </si>
  <si>
    <t>Glycoproteinhormone</t>
  </si>
  <si>
    <t>LSHR</t>
  </si>
  <si>
    <t>TSHR</t>
  </si>
  <si>
    <t>GNRHR</t>
  </si>
  <si>
    <t>Gonadotrophin-releasinghorm</t>
  </si>
  <si>
    <t>P30968</t>
  </si>
  <si>
    <t>Gonadotrophin-releasing hormone receptors</t>
  </si>
  <si>
    <t>GP119</t>
  </si>
  <si>
    <t>GPR119</t>
  </si>
  <si>
    <t>GPR18</t>
  </si>
  <si>
    <t>GPR55</t>
  </si>
  <si>
    <t>HRH1</t>
  </si>
  <si>
    <t>P35367</t>
  </si>
  <si>
    <t>Histamine receptors</t>
  </si>
  <si>
    <t>HRH2</t>
  </si>
  <si>
    <t>P25021</t>
  </si>
  <si>
    <t>HRH3</t>
  </si>
  <si>
    <t>HRH4</t>
  </si>
  <si>
    <t>HCAR1</t>
  </si>
  <si>
    <t>Hydroxycarboxylicacid</t>
  </si>
  <si>
    <t>Alicarboxylicacid</t>
  </si>
  <si>
    <t>HCAR2</t>
  </si>
  <si>
    <t>Q8TDS4</t>
  </si>
  <si>
    <t>Alicarboxylic acid receptors</t>
  </si>
  <si>
    <t>Hydroxycarboxylic acid receptors</t>
  </si>
  <si>
    <t>P49019</t>
  </si>
  <si>
    <t>KISSR</t>
  </si>
  <si>
    <t>KISS1R</t>
  </si>
  <si>
    <t>Kisspeptin</t>
  </si>
  <si>
    <t>CLTR1</t>
  </si>
  <si>
    <t>CYSLTR1</t>
  </si>
  <si>
    <t>Leukotriene</t>
  </si>
  <si>
    <t>Q9Y271</t>
  </si>
  <si>
    <t>Leukotriene receptors</t>
  </si>
  <si>
    <t>CLTR2</t>
  </si>
  <si>
    <t>CYSLTR2</t>
  </si>
  <si>
    <t>Q9NS75</t>
  </si>
  <si>
    <t>LT4R1</t>
  </si>
  <si>
    <t>Q15722</t>
  </si>
  <si>
    <t>LT4R2</t>
  </si>
  <si>
    <t>LTB4R2</t>
  </si>
  <si>
    <t>Q9NPC1</t>
  </si>
  <si>
    <t>OXER1</t>
  </si>
  <si>
    <t>Lysophospholipid(LPA)</t>
  </si>
  <si>
    <t>Q92633</t>
  </si>
  <si>
    <t>Lysophospholipid (LPA) receptors</t>
  </si>
  <si>
    <t>Q9HBW0</t>
  </si>
  <si>
    <t>LPAR3</t>
  </si>
  <si>
    <t>LPAR4</t>
  </si>
  <si>
    <t>LPAR5</t>
  </si>
  <si>
    <t>LPAR6</t>
  </si>
  <si>
    <t>Lysophospholipid(S1P)</t>
  </si>
  <si>
    <t>P21453</t>
  </si>
  <si>
    <t>Lysophospholipid (S1P) receptors</t>
  </si>
  <si>
    <t>S1PR2</t>
  </si>
  <si>
    <t>S1PR3</t>
  </si>
  <si>
    <t>S1PR4</t>
  </si>
  <si>
    <t>S1PR5</t>
  </si>
  <si>
    <t>MCHR1</t>
  </si>
  <si>
    <t>Melanin-concentratinghormon</t>
  </si>
  <si>
    <t>MCHR2</t>
  </si>
  <si>
    <t>ACTHR</t>
  </si>
  <si>
    <t>Melanocortin</t>
  </si>
  <si>
    <t>P41968</t>
  </si>
  <si>
    <t>Melanocortin receptors</t>
  </si>
  <si>
    <t>P32245</t>
  </si>
  <si>
    <t>MC5R</t>
  </si>
  <si>
    <t>MSHR</t>
  </si>
  <si>
    <t>MC1R</t>
  </si>
  <si>
    <t>MTR1A</t>
  </si>
  <si>
    <t>MTNR1A</t>
  </si>
  <si>
    <t>P48039</t>
  </si>
  <si>
    <t>Melatonin receptors</t>
  </si>
  <si>
    <t>MTR1B</t>
  </si>
  <si>
    <t>MT2R</t>
  </si>
  <si>
    <t>MTNR1B</t>
  </si>
  <si>
    <t>P49286</t>
  </si>
  <si>
    <t>GRM1</t>
  </si>
  <si>
    <t>Metabotropicglutamate</t>
  </si>
  <si>
    <t>GRM2</t>
  </si>
  <si>
    <t>Q14416</t>
  </si>
  <si>
    <t>Amino acid receptors</t>
  </si>
  <si>
    <t>Metabotropic glutamate receptors</t>
  </si>
  <si>
    <t>GRM3</t>
  </si>
  <si>
    <t>GRM4</t>
  </si>
  <si>
    <t>Q14833</t>
  </si>
  <si>
    <t>GRM5</t>
  </si>
  <si>
    <t>P41594</t>
  </si>
  <si>
    <t>GRM6</t>
  </si>
  <si>
    <t>O15303</t>
  </si>
  <si>
    <t>GRM7</t>
  </si>
  <si>
    <t>GRM8</t>
  </si>
  <si>
    <t>O00222</t>
  </si>
  <si>
    <t>MTLR</t>
  </si>
  <si>
    <t>MLNR</t>
  </si>
  <si>
    <t>Motilin</t>
  </si>
  <si>
    <t>NMUR1</t>
  </si>
  <si>
    <t>NeuromedinU</t>
  </si>
  <si>
    <t>NMUR2</t>
  </si>
  <si>
    <t>NPFF1</t>
  </si>
  <si>
    <t>NeuropeptideFF/neuropeptide</t>
  </si>
  <si>
    <t>Q9GZQ6</t>
  </si>
  <si>
    <t>Neuropeptide FF/neuropeptide AF receptors</t>
  </si>
  <si>
    <t>NPFF2</t>
  </si>
  <si>
    <t>Q9Y5X5</t>
  </si>
  <si>
    <t>NPSR1</t>
  </si>
  <si>
    <t>NeuropeptideS</t>
  </si>
  <si>
    <t>NPBW1</t>
  </si>
  <si>
    <t>NPBWR1</t>
  </si>
  <si>
    <t>NeuropeptideW/neuropeptide</t>
  </si>
  <si>
    <t>NPBW2</t>
  </si>
  <si>
    <t>NeuropeptideY</t>
  </si>
  <si>
    <t>P25929</t>
  </si>
  <si>
    <t>Neuropeptide Y receptors</t>
  </si>
  <si>
    <t>NPY2R</t>
  </si>
  <si>
    <t>NPY4R</t>
  </si>
  <si>
    <t>Q15761</t>
  </si>
  <si>
    <t>NPY6R</t>
  </si>
  <si>
    <t>NTR1</t>
  </si>
  <si>
    <t>Neurotensin</t>
  </si>
  <si>
    <t>NTR2</t>
  </si>
  <si>
    <t>OPRD</t>
  </si>
  <si>
    <t>OPRD1</t>
  </si>
  <si>
    <t>Opioid</t>
  </si>
  <si>
    <t>P41143</t>
  </si>
  <si>
    <t>Opioid receptors</t>
  </si>
  <si>
    <t>OPRK</t>
  </si>
  <si>
    <t>OPRK1</t>
  </si>
  <si>
    <t>P41145</t>
  </si>
  <si>
    <t>OPRM</t>
  </si>
  <si>
    <t>OPRM1</t>
  </si>
  <si>
    <t>P35372</t>
  </si>
  <si>
    <t>OPRX</t>
  </si>
  <si>
    <t>OPRL1</t>
  </si>
  <si>
    <t>P41146</t>
  </si>
  <si>
    <t>OPN3</t>
  </si>
  <si>
    <t>Opsins</t>
  </si>
  <si>
    <t>Sensory</t>
  </si>
  <si>
    <t>OPN4</t>
  </si>
  <si>
    <t>OPN5</t>
  </si>
  <si>
    <t>OPSB</t>
  </si>
  <si>
    <t>OPSD</t>
  </si>
  <si>
    <t>OPSG</t>
  </si>
  <si>
    <t>OPSR</t>
  </si>
  <si>
    <t>OX1R</t>
  </si>
  <si>
    <t>HCRTR1</t>
  </si>
  <si>
    <t>Orexin</t>
  </si>
  <si>
    <t>OX2R</t>
  </si>
  <si>
    <t>HCRTR2</t>
  </si>
  <si>
    <t>O43614</t>
  </si>
  <si>
    <t>Orexin receptors</t>
  </si>
  <si>
    <t>G137A</t>
  </si>
  <si>
    <t>OtherGPCRorphans</t>
  </si>
  <si>
    <t>O</t>
  </si>
  <si>
    <t>GP107</t>
  </si>
  <si>
    <t>GP143</t>
  </si>
  <si>
    <t>GP157</t>
  </si>
  <si>
    <t>TPRA1</t>
  </si>
  <si>
    <t>OXGR1</t>
  </si>
  <si>
    <t>Oxoglutarate</t>
  </si>
  <si>
    <t>P2RY1</t>
  </si>
  <si>
    <t>P2Y</t>
  </si>
  <si>
    <t>P2RY2</t>
  </si>
  <si>
    <t>P41231</t>
  </si>
  <si>
    <t>P2Y receptors</t>
  </si>
  <si>
    <t>P2RY4</t>
  </si>
  <si>
    <t>P2RY6</t>
  </si>
  <si>
    <t>P2Y11</t>
  </si>
  <si>
    <t>P2RY11</t>
  </si>
  <si>
    <t>P2Y12</t>
  </si>
  <si>
    <t>P2RY12</t>
  </si>
  <si>
    <t>P2Y13</t>
  </si>
  <si>
    <t>P2RY13</t>
  </si>
  <si>
    <t>P2Y14</t>
  </si>
  <si>
    <t>P2RY14</t>
  </si>
  <si>
    <t>Parathyroidhormone</t>
  </si>
  <si>
    <t>Q03431</t>
  </si>
  <si>
    <t>Parathyroid hormone receptors</t>
  </si>
  <si>
    <t>PTH2R</t>
  </si>
  <si>
    <t>QRFPR</t>
  </si>
  <si>
    <t>PeptideP518</t>
  </si>
  <si>
    <t>PTAFR</t>
  </si>
  <si>
    <t>Platelet-activatingfactor</t>
  </si>
  <si>
    <t>PKR1</t>
  </si>
  <si>
    <t>Prokineticin</t>
  </si>
  <si>
    <t>PKR2</t>
  </si>
  <si>
    <t>PRLHR</t>
  </si>
  <si>
    <t>Prolactin-releasingpeptide</t>
  </si>
  <si>
    <t>PD2R</t>
  </si>
  <si>
    <t>PTGDR</t>
  </si>
  <si>
    <t>Prostanoid</t>
  </si>
  <si>
    <t>PD2R2</t>
  </si>
  <si>
    <t>PE2R1</t>
  </si>
  <si>
    <t>PTGER1</t>
  </si>
  <si>
    <t>P34995</t>
  </si>
  <si>
    <t>Prostanoid receptors</t>
  </si>
  <si>
    <t>PE2R2</t>
  </si>
  <si>
    <t>PTGER2</t>
  </si>
  <si>
    <t>P43116</t>
  </si>
  <si>
    <t>PE2R3</t>
  </si>
  <si>
    <t>PTGER3</t>
  </si>
  <si>
    <t>P43115</t>
  </si>
  <si>
    <t>PE2R4</t>
  </si>
  <si>
    <t>PTGER4</t>
  </si>
  <si>
    <t>P35408</t>
  </si>
  <si>
    <t>PF2R</t>
  </si>
  <si>
    <t>PTGFR</t>
  </si>
  <si>
    <t>P43088</t>
  </si>
  <si>
    <t>PI2R</t>
  </si>
  <si>
    <t>PTGIR</t>
  </si>
  <si>
    <t>TA2R</t>
  </si>
  <si>
    <t>TBXA2R</t>
  </si>
  <si>
    <t>PAR1</t>
  </si>
  <si>
    <t>F2R</t>
  </si>
  <si>
    <t>Proteinase-activated</t>
  </si>
  <si>
    <t>P25116</t>
  </si>
  <si>
    <t>Proteinase-activated receptors</t>
  </si>
  <si>
    <t>PAR2</t>
  </si>
  <si>
    <t>F2RL1</t>
  </si>
  <si>
    <t>P55085</t>
  </si>
  <si>
    <t>PAR3</t>
  </si>
  <si>
    <t>PAR4</t>
  </si>
  <si>
    <t>RL3R1</t>
  </si>
  <si>
    <t>Relaxinfamilypeptide</t>
  </si>
  <si>
    <t>RL3R2</t>
  </si>
  <si>
    <t>RXFP1</t>
  </si>
  <si>
    <t>RXFP2</t>
  </si>
  <si>
    <t>SSR1</t>
  </si>
  <si>
    <t>SSTR1</t>
  </si>
  <si>
    <t>Somatostatin</t>
  </si>
  <si>
    <t>SSR2</t>
  </si>
  <si>
    <t>SSTR2</t>
  </si>
  <si>
    <t>P30874</t>
  </si>
  <si>
    <t>Somatostatin receptors</t>
  </si>
  <si>
    <t>SSR3</t>
  </si>
  <si>
    <t>SSTR3</t>
  </si>
  <si>
    <t>SSR4</t>
  </si>
  <si>
    <t>SSTR4</t>
  </si>
  <si>
    <t>SSR5</t>
  </si>
  <si>
    <t>SSTR5</t>
  </si>
  <si>
    <t>SUCR1</t>
  </si>
  <si>
    <t>Succinate</t>
  </si>
  <si>
    <t>NK1R</t>
  </si>
  <si>
    <t>TACR1</t>
  </si>
  <si>
    <t>Tachykinin</t>
  </si>
  <si>
    <t>NK2R</t>
  </si>
  <si>
    <t>TACR3</t>
  </si>
  <si>
    <t>NK3R</t>
  </si>
  <si>
    <t>TACR2</t>
  </si>
  <si>
    <t>TS1R1</t>
  </si>
  <si>
    <t>Taste1</t>
  </si>
  <si>
    <t>TS1R2</t>
  </si>
  <si>
    <t>TS1R3</t>
  </si>
  <si>
    <t>T2R10</t>
  </si>
  <si>
    <t>Taste2</t>
  </si>
  <si>
    <t>T</t>
  </si>
  <si>
    <t>T2R13</t>
  </si>
  <si>
    <t>T2R14</t>
  </si>
  <si>
    <t>T2R16</t>
  </si>
  <si>
    <t>T2R20</t>
  </si>
  <si>
    <t>T2R30</t>
  </si>
  <si>
    <t>T2R31</t>
  </si>
  <si>
    <t>T2R38</t>
  </si>
  <si>
    <t>T2R39</t>
  </si>
  <si>
    <t>T2R40</t>
  </si>
  <si>
    <t>T2R41</t>
  </si>
  <si>
    <t>T2R42</t>
  </si>
  <si>
    <t>T2R43</t>
  </si>
  <si>
    <t>T2R45</t>
  </si>
  <si>
    <t>T2R46</t>
  </si>
  <si>
    <t>T2R50</t>
  </si>
  <si>
    <t>T2R60</t>
  </si>
  <si>
    <t>TA2R1</t>
  </si>
  <si>
    <t>TA2R3</t>
  </si>
  <si>
    <t>TA2R4</t>
  </si>
  <si>
    <t>TA2R5</t>
  </si>
  <si>
    <t>TA2R7</t>
  </si>
  <si>
    <t>TA2R8</t>
  </si>
  <si>
    <t>TA2R9</t>
  </si>
  <si>
    <t>TRFR</t>
  </si>
  <si>
    <t>Thyrotropin-releasinghormon</t>
  </si>
  <si>
    <t>TAAR1</t>
  </si>
  <si>
    <t>Traceamine</t>
  </si>
  <si>
    <t>UR2R</t>
  </si>
  <si>
    <t>UTS2R</t>
  </si>
  <si>
    <t>Urotensin</t>
  </si>
  <si>
    <t>OXYR</t>
  </si>
  <si>
    <t>OXTR</t>
  </si>
  <si>
    <t>Vasopressinandoxytocin</t>
  </si>
  <si>
    <t>P30559</t>
  </si>
  <si>
    <t>Vasopressin and oxytocin receptors</t>
  </si>
  <si>
    <t>AVPR1A</t>
  </si>
  <si>
    <t>P37288</t>
  </si>
  <si>
    <t>V1BR</t>
  </si>
  <si>
    <t>AVPR1B</t>
  </si>
  <si>
    <t>AVPR2</t>
  </si>
  <si>
    <t>P30518</t>
  </si>
  <si>
    <t>PACR</t>
  </si>
  <si>
    <t>ADCYAP1R1</t>
  </si>
  <si>
    <t>VIPandPACAP</t>
  </si>
  <si>
    <t>VIPR1</t>
  </si>
  <si>
    <t>P32241</t>
  </si>
  <si>
    <t>VIP and PACAP receptors</t>
  </si>
  <si>
    <t>VIPR2</t>
  </si>
  <si>
    <t>AGRA1</t>
  </si>
  <si>
    <t>AGRA2</t>
  </si>
  <si>
    <t>AGRA3</t>
  </si>
  <si>
    <t>AGRB2</t>
  </si>
  <si>
    <t>AGRB3</t>
  </si>
  <si>
    <t>AGRD1</t>
  </si>
  <si>
    <t>AGRD2</t>
  </si>
  <si>
    <t>AGRE1</t>
  </si>
  <si>
    <t>AGRE2</t>
  </si>
  <si>
    <t>AGRE3</t>
  </si>
  <si>
    <t>AGRE4</t>
  </si>
  <si>
    <t>AGRF1</t>
  </si>
  <si>
    <t>AGRF2</t>
  </si>
  <si>
    <t>AGRF3</t>
  </si>
  <si>
    <t>AGRF4</t>
  </si>
  <si>
    <t>AGRF5</t>
  </si>
  <si>
    <t>AGRG1</t>
  </si>
  <si>
    <t>AGRG2</t>
  </si>
  <si>
    <t>AGRG3</t>
  </si>
  <si>
    <t>AGRG4</t>
  </si>
  <si>
    <t>AGRG5</t>
  </si>
  <si>
    <t>AGRG7</t>
  </si>
  <si>
    <t>AGRL1</t>
  </si>
  <si>
    <t>AGRL2</t>
  </si>
  <si>
    <t>AGRL3</t>
  </si>
  <si>
    <t>AGRL4</t>
  </si>
  <si>
    <t>T2R19</t>
  </si>
  <si>
    <t>M3D</t>
  </si>
  <si>
    <t>M3DSHORT</t>
  </si>
  <si>
    <t>GPR79P</t>
  </si>
  <si>
    <t>Not in UniProt, pseudogene</t>
  </si>
  <si>
    <t>Same
Lig</t>
  </si>
  <si>
    <t>Uniprot</t>
  </si>
  <si>
    <t>Gene</t>
  </si>
  <si>
    <t>Class</t>
  </si>
  <si>
    <t>Ligandtype</t>
  </si>
  <si>
    <t>Family</t>
  </si>
  <si>
    <t>PrimaryEffectors</t>
  </si>
  <si>
    <t>SecondaryEffectors</t>
  </si>
  <si>
    <t>primary_PMID</t>
  </si>
  <si>
    <t>secondary_PMID</t>
  </si>
  <si>
    <t>ADRB2RL1;ADRBRL1</t>
  </si>
  <si>
    <t>Adenylate cyclase inhibition</t>
  </si>
  <si>
    <t>Phospholipase C stimulation</t>
  </si>
  <si>
    <t>2549039|10585418|12145108</t>
  </si>
  <si>
    <t>HTR1DB</t>
  </si>
  <si>
    <t>9840417|12145108</t>
  </si>
  <si>
    <t>HTR1DA;HTRL</t>
  </si>
  <si>
    <t>12145108|1652050</t>
  </si>
  <si>
    <t>P28566</t>
  </si>
  <si>
    <t>P30939</t>
  </si>
  <si>
    <t>HTR1EL</t>
  </si>
  <si>
    <t>HTR2</t>
  </si>
  <si>
    <t>11976386|7651356</t>
  </si>
  <si>
    <t>8621713|7700243</t>
  </si>
  <si>
    <t>HTR1C</t>
  </si>
  <si>
    <t>8809227|11976386|2940597</t>
  </si>
  <si>
    <t>Q13639</t>
  </si>
  <si>
    <t>Adenylate cyclase stimulation, Calcium channel, Other - See Comments</t>
  </si>
  <si>
    <t>Other - See Comments</t>
  </si>
  <si>
    <t>2849052|2314390|1319906|2169944|1311410|7965722|12819788</t>
  </si>
  <si>
    <t>P47898</t>
  </si>
  <si>
    <t>HTR5A</t>
  </si>
  <si>
    <t>9720796|9865521</t>
  </si>
  <si>
    <t>P50406</t>
  </si>
  <si>
    <t>Adenylate cyclase stimulation</t>
  </si>
  <si>
    <t>P34969</t>
  </si>
  <si>
    <t>8441322|8626481|8925880|2841607</t>
  </si>
  <si>
    <t>Adenylate cyclase stimulation, Phospholipase C stimulation</t>
  </si>
  <si>
    <t>7608168|2841607</t>
  </si>
  <si>
    <t>17065363|17392404</t>
  </si>
  <si>
    <t>Adenylate cyclase inhibition, Other - See Comments</t>
  </si>
  <si>
    <t>Potassium channel, Other - See Comments</t>
  </si>
  <si>
    <t>11248120|1849644|6344565</t>
  </si>
  <si>
    <t>8925880|2841607</t>
  </si>
  <si>
    <t>P08912</t>
  </si>
  <si>
    <t>ADRA1C</t>
  </si>
  <si>
    <t>Phospholipase C stimulation, Calcium channel, Other - See Comments</t>
  </si>
  <si>
    <t>Phospholipase A2 stimulation, Phospholipase D stimulation, Other - See Comments</t>
  </si>
  <si>
    <t>14609720|11337028</t>
  </si>
  <si>
    <t>14609720|14761886|11337028|14736339</t>
  </si>
  <si>
    <t>P35368</t>
  </si>
  <si>
    <t>Phospholipase D stimulation, Other - See Comments</t>
  </si>
  <si>
    <t>11337028|14609720</t>
  </si>
  <si>
    <t>P25100</t>
  </si>
  <si>
    <t>ADRA2R;ADRAR</t>
  </si>
  <si>
    <t>Adenylate cyclase inhibition, Potassium channel, Calcium channel, Phospholipase A2 stimulation</t>
  </si>
  <si>
    <t>2553931|2840317|1847497</t>
  </si>
  <si>
    <t>ADRA2L1;ADRA2RL1</t>
  </si>
  <si>
    <t>Adenylate cyclase inhibition, Potassium channel, Calcium channel</t>
  </si>
  <si>
    <t>2553931|2840317</t>
  </si>
  <si>
    <t>ADRA2L2;ADRA2RL2</t>
  </si>
  <si>
    <t>ADRB1R;B1AR</t>
  </si>
  <si>
    <t>Guanylate cyclase stimulation</t>
  </si>
  <si>
    <t>12106601|6143332</t>
  </si>
  <si>
    <t>ADRB2R;B2AR</t>
  </si>
  <si>
    <t>9716378|14711933|12106601|6143332</t>
  </si>
  <si>
    <t>P13945</t>
  </si>
  <si>
    <t>ADRB3R;B3AR</t>
  </si>
  <si>
    <t>Adenylate cyclase inhibition, Guanylate cyclase stimulation</t>
  </si>
  <si>
    <t>14551227|9717730|b3-adrenergic regulation of cardiac L-type Ca2+ current in human atrial myocytes.</t>
  </si>
  <si>
    <t>14711933|10974023|10498836</t>
  </si>
  <si>
    <t>Calcium channel, Other - See Comments</t>
  </si>
  <si>
    <t>17318879|12466426</t>
  </si>
  <si>
    <t>P35462</t>
  </si>
  <si>
    <t>Adenylate cyclase inhibition, Potassium channel</t>
  </si>
  <si>
    <t>8302280|7957635|7907363|1330688|8890457</t>
  </si>
  <si>
    <t>P21917</t>
  </si>
  <si>
    <t>DRD1B;DRD1L2</t>
  </si>
  <si>
    <t>1826762|1831904|1834671</t>
  </si>
  <si>
    <t>8961278|2553705</t>
  </si>
  <si>
    <t>Q9Y5N1</t>
  </si>
  <si>
    <t>GPCR97</t>
  </si>
  <si>
    <t>8838460|8023737</t>
  </si>
  <si>
    <t>Q9H3N8</t>
  </si>
  <si>
    <t>GPCR105</t>
  </si>
  <si>
    <t>Q96RJ0</t>
  </si>
  <si>
    <t>TA1;TAR1;TRAR1</t>
  </si>
  <si>
    <t>Trace amine receptors</t>
  </si>
  <si>
    <t>11459929|11723224|15718104</t>
  </si>
  <si>
    <t>AGTR1A;AGTR1B;AT2R1;AT2R1B</t>
  </si>
  <si>
    <t>Adenylate cyclase inhibition, Phospholipase C stimulation, Calcium channel, Phospholipase A2 stimulation, Phospholipase D stimulation, Other - See Comments</t>
  </si>
  <si>
    <t>P50052</t>
  </si>
  <si>
    <t>Phospholipase A2 stimulation, Other - See Comments</t>
  </si>
  <si>
    <t>9892143|8106454|8663053</t>
  </si>
  <si>
    <t>AGTRL1;APJ</t>
  </si>
  <si>
    <t>10777510|10525157|11779205|10871767|15385434</t>
  </si>
  <si>
    <t>P28336</t>
  </si>
  <si>
    <t>Bombesin receptors</t>
  </si>
  <si>
    <t>P30550</t>
  </si>
  <si>
    <t>G protein (identity unknown)</t>
  </si>
  <si>
    <t>Phospholipase C stimulation, Phospholipase A2 stimulation, Phospholipase D stimulation</t>
  </si>
  <si>
    <t>Adenylate cyclase stimulation, Phospholipase A2 stimulation, Phospholipase D stimulation</t>
  </si>
  <si>
    <t>23220008|17349623|9530154|9688642|8842515|10347243</t>
  </si>
  <si>
    <t>8129732|1532578|9194577</t>
  </si>
  <si>
    <t>P32247</t>
  </si>
  <si>
    <t>Phospholipase C stimulation, Phospholipase D stimulation, Other - See Comments</t>
  </si>
  <si>
    <t>20467915|22127929|9593699|9765358|10689196</t>
  </si>
  <si>
    <t>BRADYB1</t>
  </si>
  <si>
    <t>Adenylate cyclase inhibition, Phospholipase C stimulation</t>
  </si>
  <si>
    <t>BKR2</t>
  </si>
  <si>
    <t>Adenylate cyclase inhibition, Phospholipase C stimulation, Phospholipase A2 stimulation</t>
  </si>
  <si>
    <t>1657928|8458876|8227332|7946358|10422787|2560387|2159473|10364236</t>
  </si>
  <si>
    <t>CCKRA</t>
  </si>
  <si>
    <t>8503909|8343165</t>
  </si>
  <si>
    <t>P32239</t>
  </si>
  <si>
    <t>CCKRB</t>
  </si>
  <si>
    <t>Q16581</t>
  </si>
  <si>
    <t>C3AR1</t>
  </si>
  <si>
    <t>AZ3B;C3R1;HNFAG09</t>
  </si>
  <si>
    <t>21799898|21589858</t>
  </si>
  <si>
    <t>C5AR;C5R1</t>
  </si>
  <si>
    <t>Phospholipase C stimulation, Other - See Comments</t>
  </si>
  <si>
    <t>Q9P296</t>
  </si>
  <si>
    <t>C5L2;GPR77</t>
  </si>
  <si>
    <t>ETA;ETRA</t>
  </si>
  <si>
    <t>7882989|9226297|Cell signalling by endothelin peptides.|Endothelin receptors and signalling mechanisms.</t>
  </si>
  <si>
    <t>P24530</t>
  </si>
  <si>
    <t>ETRB</t>
  </si>
  <si>
    <t>9226297|Endothelin receptors and signalling mechanisms.|Cell signalling by endothelin peptides.|7882989</t>
  </si>
  <si>
    <t>P21462</t>
  </si>
  <si>
    <t>Formylpeptide receptors</t>
  </si>
  <si>
    <t>Adenylate cyclase inhibition, Phospholipase C stimulation, Phospholipase A2 stimulation, Phospholipase D stimulation</t>
  </si>
  <si>
    <t>Calcium channel</t>
  </si>
  <si>
    <t>7499283|3113327|8315346|18453106</t>
  </si>
  <si>
    <t>11128053|558197|11689885|6310757</t>
  </si>
  <si>
    <t>P25090</t>
  </si>
  <si>
    <t>FPRH1;FPRL1;LXA4R</t>
  </si>
  <si>
    <t>Phospholipase C stimulation, Phospholipase A2 stimulation, Phospholipase D stimulation, Other - See Comments</t>
  </si>
  <si>
    <t>8006586|8389617|8662841|2983319|11689885|17191385</t>
  </si>
  <si>
    <t>11689885|17191385</t>
  </si>
  <si>
    <t>P25089</t>
  </si>
  <si>
    <t>FPRH1;FPRL2</t>
  </si>
  <si>
    <t>Phospholipase A2 stimulation</t>
  </si>
  <si>
    <t>P47211</t>
  </si>
  <si>
    <t>GALNR;GALNR1</t>
  </si>
  <si>
    <t>Galanin receptors</t>
  </si>
  <si>
    <t>9578534|7524088|8750821|9722565</t>
  </si>
  <si>
    <t>O43603</t>
  </si>
  <si>
    <t>GALNR2</t>
  </si>
  <si>
    <t>9880084|9578584|9685625|9427506|9832122|9305929|10980593</t>
  </si>
  <si>
    <t>9578584|9685625|9281594</t>
  </si>
  <si>
    <t>O60755</t>
  </si>
  <si>
    <t>GALNR3</t>
  </si>
  <si>
    <t>9832121|9722565</t>
  </si>
  <si>
    <t>22117076|20556829</t>
  </si>
  <si>
    <t>22117076|15905359|21402696</t>
  </si>
  <si>
    <t>GRHR</t>
  </si>
  <si>
    <t>8898346|8058044</t>
  </si>
  <si>
    <t>Q969F8</t>
  </si>
  <si>
    <t>AXOR12;GPR54</t>
  </si>
  <si>
    <t>Kisspeptin receptors</t>
  </si>
  <si>
    <t>15596153|11414709|11457843|11387329</t>
  </si>
  <si>
    <t>Q99705</t>
  </si>
  <si>
    <t>GPR24;SLC1</t>
  </si>
  <si>
    <t>Melanin-concentrating hormone</t>
  </si>
  <si>
    <t>10421368|11108264|12865333|11708774</t>
  </si>
  <si>
    <t>Q969V1</t>
  </si>
  <si>
    <t>GPR145;SLT</t>
  </si>
  <si>
    <t>Q01726</t>
  </si>
  <si>
    <t>Q01718</t>
  </si>
  <si>
    <t>MC2R</t>
  </si>
  <si>
    <t>11161002|12906838</t>
  </si>
  <si>
    <t>8463333|7854347</t>
  </si>
  <si>
    <t>P33032</t>
  </si>
  <si>
    <t>O43193</t>
  </si>
  <si>
    <t>GPR38;MTLR;MTLR1</t>
  </si>
  <si>
    <t>Motilin receptors</t>
  </si>
  <si>
    <t>Q9HB89</t>
  </si>
  <si>
    <t>GPR66</t>
  </si>
  <si>
    <t>Neuromedin U receptors</t>
  </si>
  <si>
    <t>15292653|15331768|22832358|10899166|10811630|22493291</t>
  </si>
  <si>
    <t>Q9GZQ4</t>
  </si>
  <si>
    <t>NMU2R;TGR1</t>
  </si>
  <si>
    <t>15292653|15331768|22832358|10899166|11010960|10811630|22493291</t>
  </si>
  <si>
    <t>GPR147;NPFF1</t>
  </si>
  <si>
    <t>Adenylate cyclase inhibition, Calcium channel, Other - See Comments</t>
  </si>
  <si>
    <t>16488058|12242085</t>
  </si>
  <si>
    <t>GPR74;NPFF2;NPGPR</t>
  </si>
  <si>
    <t>12242085|15608144</t>
  </si>
  <si>
    <t>Q6W5P4</t>
  </si>
  <si>
    <t>GPR154;GPRA;PGR14</t>
  </si>
  <si>
    <t>Neuropeptide S receptors</t>
  </si>
  <si>
    <t>16790440|17696420|15312648</t>
  </si>
  <si>
    <t>14757815|16144971</t>
  </si>
  <si>
    <t>P48145</t>
  </si>
  <si>
    <t>GPR7</t>
  </si>
  <si>
    <t>Neuropeptide W/neuropeptide B receptors</t>
  </si>
  <si>
    <t>12130646|12118011|12401809|12719537</t>
  </si>
  <si>
    <t>P48146</t>
  </si>
  <si>
    <t>NPBWR2</t>
  </si>
  <si>
    <t>GPR8</t>
  </si>
  <si>
    <t>12130646|12401809|12719537</t>
  </si>
  <si>
    <t>NPYR;NPYY1</t>
  </si>
  <si>
    <t>1316999|1321422|7623780|15308651</t>
  </si>
  <si>
    <t>P25024</t>
  </si>
  <si>
    <t>CMKAR1;IL8RA</t>
  </si>
  <si>
    <t>Adenylate cyclase inhibition, Calcium channel</t>
  </si>
  <si>
    <t>Calcium channel, Phospholipase D stimulation, Other - See Comments</t>
  </si>
  <si>
    <t>9915816|10188995|12627953</t>
  </si>
  <si>
    <t>10188995|8692878</t>
  </si>
  <si>
    <t>P49146</t>
  </si>
  <si>
    <t>8132619|15308651</t>
  </si>
  <si>
    <t>P50391</t>
  </si>
  <si>
    <t>PPYR1</t>
  </si>
  <si>
    <t>15308651|10640301|9210181</t>
  </si>
  <si>
    <t>NPYR5</t>
  </si>
  <si>
    <t>Q99463</t>
  </si>
  <si>
    <t>NPY1RL;Y2B</t>
  </si>
  <si>
    <t>P30989</t>
  </si>
  <si>
    <t>NTSR1</t>
  </si>
  <si>
    <t>NTRR</t>
  </si>
  <si>
    <t>Neurotensin receptors</t>
  </si>
  <si>
    <t>Adenylate cyclase stimulation, Adenylate cyclase inhibition, Guanylate cyclase stimulation, Other - See Comments</t>
  </si>
  <si>
    <t>1331689|11042263|1328536|3011505|8528577|3018165|3040912</t>
  </si>
  <si>
    <t>11042263|8380559|8528577|2988544|6329783|3010077</t>
  </si>
  <si>
    <t>O95665</t>
  </si>
  <si>
    <t>NTSR2</t>
  </si>
  <si>
    <t>9080465|8795617</t>
  </si>
  <si>
    <t>12084713|15361549</t>
  </si>
  <si>
    <t>Adenylate cyclase inhibition, Phospholipase C stimulation, Potassium channel, Calcium channel, Other - See Comments</t>
  </si>
  <si>
    <t>12558970|10836142|15155836|15464054</t>
  </si>
  <si>
    <t>Adenylate cyclase inhibition, Phospholipase C stimulation, Other - See Comments</t>
  </si>
  <si>
    <t>7700253|7700508|8103800|2828959|8381004|2906610|7902584|7931552</t>
  </si>
  <si>
    <t>8863832|7494457|9572309|7875310|10646507|15070904</t>
  </si>
  <si>
    <t>MOR1</t>
  </si>
  <si>
    <t>Adenylate cyclase stimulation, Adenylate cyclase inhibition, Phospholipase C stimulation, Potassium channel, Calcium channel, Phospholipase A2 stimulation, Phospholipase D stimulation, Other - See Comments</t>
  </si>
  <si>
    <t>9030567|8643659|8097884|7595566|10323586|8752140|8637576|12519790|12496346|7643119|8863832|2440052|8863841|7746271|7996199|7494457|8700117</t>
  </si>
  <si>
    <t>12077485|9572309</t>
  </si>
  <si>
    <t>OOR;ORL1</t>
  </si>
  <si>
    <t>Adenylate cyclase inhibition, Potassium channel, Calcium channel, Other - See Comments</t>
  </si>
  <si>
    <t>7566152|7481766|9353393|11027224|8735615</t>
  </si>
  <si>
    <t>O43613</t>
  </si>
  <si>
    <t>Adenylate cyclase stimulation, Adenylate cyclase inhibition, Phospholipase C stimulation</t>
  </si>
  <si>
    <t>12606634|12702704|12208495|18488139|27237973|26582739|Intracellular Signal Pathways Utilized by the Hypocretin/Orexin Receptors.|14691055|10880509|16430869|15683363|17050705|9491897|10498827|20002100|22550093|18198212</t>
  </si>
  <si>
    <t>12606634|21378163|12702704|12208495|11549701|11600545|9491897|18599270</t>
  </si>
  <si>
    <t>Q96P65</t>
  </si>
  <si>
    <t>GPR103</t>
  </si>
  <si>
    <t>Peptide P518 receptors</t>
  </si>
  <si>
    <t>12960173|12714592</t>
  </si>
  <si>
    <t>P49683</t>
  </si>
  <si>
    <t>GPR10;GR3</t>
  </si>
  <si>
    <t>Prolactin-releasing peptide receptors</t>
  </si>
  <si>
    <t>CF2R;PAR1;TR</t>
  </si>
  <si>
    <t>GPR11;PAR2</t>
  </si>
  <si>
    <t>O00254</t>
  </si>
  <si>
    <t>Q96RI0</t>
  </si>
  <si>
    <t>Q9HBX9</t>
  </si>
  <si>
    <t>LGR7</t>
  </si>
  <si>
    <t>Relaxin family peptide receptors</t>
  </si>
  <si>
    <t>Adenylate cyclase stimulation, Adenylate cyclase inhibition</t>
  </si>
  <si>
    <t>Guanylate cyclase stimulation, Other - See Comments</t>
  </si>
  <si>
    <t>17509748|11517286|15956719|16569707|20664520|19029286|18805799|10935549|11809971|10235632|15956721|15604116|12595573</t>
  </si>
  <si>
    <t>22835547|24098703|15215200|17522128|9622136|22936987|12522118|15289446|19289144|22510373|19073841|12646076|23704950|11967993</t>
  </si>
  <si>
    <t>Q8WXD0</t>
  </si>
  <si>
    <t>GPR106;GREAT;LGR8</t>
  </si>
  <si>
    <t>16569707|15649866|11809971|15123806|12114498|12506116</t>
  </si>
  <si>
    <t>Q9NSD7</t>
  </si>
  <si>
    <t>RXFP3</t>
  </si>
  <si>
    <t>RLN3R1;SALPR</t>
  </si>
  <si>
    <t>23303914|15367576|15465925|14522968|15525639</t>
  </si>
  <si>
    <t>Q8TDU9</t>
  </si>
  <si>
    <t>RXFP4</t>
  </si>
  <si>
    <t>GPR100;RLN3R2</t>
  </si>
  <si>
    <t>27243554|15465925|14522967|15525639</t>
  </si>
  <si>
    <t>27243554|15525639|25514935</t>
  </si>
  <si>
    <t>P30872</t>
  </si>
  <si>
    <t>8144617|8405411|10598790</t>
  </si>
  <si>
    <t>7907795|8144617|12566440</t>
  </si>
  <si>
    <t>8144617|8405411|7538774|10598790</t>
  </si>
  <si>
    <t>P32745</t>
  </si>
  <si>
    <t>8405411|10598790|1328199</t>
  </si>
  <si>
    <t>P31391</t>
  </si>
  <si>
    <t>Potassium channel, Calcium channel, Other - See Comments</t>
  </si>
  <si>
    <t>8175684|8100352|7905265|10598790</t>
  </si>
  <si>
    <t>8175684|25483286|20573967|24810884|9426226|9809748|12566440|18385315|25445035|10347203|9831922|10486283|24743707</t>
  </si>
  <si>
    <t>P35346</t>
  </si>
  <si>
    <t>23418396|10598790</t>
  </si>
  <si>
    <t>P25103</t>
  </si>
  <si>
    <t>NK1R;TAC1R</t>
  </si>
  <si>
    <t>Tachykinin receptors</t>
  </si>
  <si>
    <t>20504688|2461321|12065752|1370820|8903968</t>
  </si>
  <si>
    <t>P21452</t>
  </si>
  <si>
    <t>NK2R;NKNAR;TAC2R</t>
  </si>
  <si>
    <t>11459843|9826060|8903968</t>
  </si>
  <si>
    <t>P29371</t>
  </si>
  <si>
    <t>NK3R;TAC3R</t>
  </si>
  <si>
    <t>IL8RB</t>
  </si>
  <si>
    <t>9405640|10188995|12627953</t>
  </si>
  <si>
    <t>P34981</t>
  </si>
  <si>
    <t>TRHR</t>
  </si>
  <si>
    <t>Thyrotropin-releasing hormone receptors</t>
  </si>
  <si>
    <t>1334076|1333052</t>
  </si>
  <si>
    <t>Q9UKP6</t>
  </si>
  <si>
    <t>GPR14</t>
  </si>
  <si>
    <t>Urotensin receptors</t>
  </si>
  <si>
    <t>12381671|11020490|12842917|11435331|12503613</t>
  </si>
  <si>
    <t>AVPR1</t>
  </si>
  <si>
    <t>P47901</t>
  </si>
  <si>
    <t>AVPR3;VPR3</t>
  </si>
  <si>
    <t>ADHR;DIR;DIR3;V2R</t>
  </si>
  <si>
    <t>9575824|10795906</t>
  </si>
  <si>
    <t>9575824|9176188</t>
  </si>
  <si>
    <t>Q99788</t>
  </si>
  <si>
    <t>CMKLR1</t>
  </si>
  <si>
    <t>CHEMR23;DEZ</t>
  </si>
  <si>
    <t>Chemerin receptor</t>
  </si>
  <si>
    <t>P32246</t>
  </si>
  <si>
    <t>CMKBR1;CMKR1;SCYAR1</t>
  </si>
  <si>
    <t>P41597</t>
  </si>
  <si>
    <t>CMKBR2</t>
  </si>
  <si>
    <t>P51677</t>
  </si>
  <si>
    <t>CMKBR3</t>
  </si>
  <si>
    <t>P51679</t>
  </si>
  <si>
    <t>CMKBR4</t>
  </si>
  <si>
    <t>CMKBR5</t>
  </si>
  <si>
    <t>CKRL3;CMKBR6;GPR29;STRL22</t>
  </si>
  <si>
    <t>P32248</t>
  </si>
  <si>
    <t>CMKBR7;EBI1;EVI1</t>
  </si>
  <si>
    <t>15059845|15778365|10512740</t>
  </si>
  <si>
    <t>P51685</t>
  </si>
  <si>
    <t>CKRL1;CMKBR8;CMKBRL2</t>
  </si>
  <si>
    <t>P51686</t>
  </si>
  <si>
    <t>GPR28</t>
  </si>
  <si>
    <t>10229797|10544196|10498628</t>
  </si>
  <si>
    <t>P46092</t>
  </si>
  <si>
    <t>GPR2</t>
  </si>
  <si>
    <t>P49682</t>
  </si>
  <si>
    <t>GPR9</t>
  </si>
  <si>
    <t>9842912|10825390|12782716|15150261</t>
  </si>
  <si>
    <t>9295051|11880151</t>
  </si>
  <si>
    <t>BLR1;MDR15</t>
  </si>
  <si>
    <t>O00574</t>
  </si>
  <si>
    <t>BONZO;STRL33;TYMSTR</t>
  </si>
  <si>
    <t>11017100|14625285</t>
  </si>
  <si>
    <t>P49238</t>
  </si>
  <si>
    <t>CX3CR1</t>
  </si>
  <si>
    <t>CMKBRL1;GPR13</t>
  </si>
  <si>
    <t>P46094</t>
  </si>
  <si>
    <t>CCXCR1;GPR5</t>
  </si>
  <si>
    <t>Q16570</t>
  </si>
  <si>
    <t>DARC;FY;GPD</t>
  </si>
  <si>
    <t>O00590</t>
  </si>
  <si>
    <t>CCBP2;CCR10;CMKBR9;D6</t>
  </si>
  <si>
    <t>P25106</t>
  </si>
  <si>
    <t>CMKOR1;CXCR7;GPR159;RDC1</t>
  </si>
  <si>
    <t>Q9NPB9</t>
  </si>
  <si>
    <t>CCBP2;CCR11;CCRL1;VSHK1</t>
  </si>
  <si>
    <t>O00421</t>
  </si>
  <si>
    <t>CCR11;CCR6;CKRX;CRAM;HCR</t>
  </si>
  <si>
    <t>P23945</t>
  </si>
  <si>
    <t>LGR1</t>
  </si>
  <si>
    <t>Glycoprotein hormone receptors</t>
  </si>
  <si>
    <t>P22888</t>
  </si>
  <si>
    <t>LHCGR</t>
  </si>
  <si>
    <t>LCGR;LGR2;LHRHR</t>
  </si>
  <si>
    <t>8702611|10493819</t>
  </si>
  <si>
    <t>15919743|10493819</t>
  </si>
  <si>
    <t>P16473</t>
  </si>
  <si>
    <t>LGR3</t>
  </si>
  <si>
    <t>Q8TCW9</t>
  </si>
  <si>
    <t>PROKR1</t>
  </si>
  <si>
    <t>GPR73;PKR1</t>
  </si>
  <si>
    <t>Prokineticin receptors</t>
  </si>
  <si>
    <t>12427552|11886876|16299550</t>
  </si>
  <si>
    <t>Q8NFJ6</t>
  </si>
  <si>
    <t>PROKR2</t>
  </si>
  <si>
    <t>GPR73L1;PKR2</t>
  </si>
  <si>
    <t>Adenylate cyclase stimulation, Other - See Comments</t>
  </si>
  <si>
    <t>15772293|18826963</t>
  </si>
  <si>
    <t>15772293|11751915</t>
  </si>
  <si>
    <t>O14842</t>
  </si>
  <si>
    <t>GPR40</t>
  </si>
  <si>
    <t>Adenylate cyclase stimulation, Phospholipase C stimulation, Phospholipase A2 stimulation</t>
  </si>
  <si>
    <t>12496284|12565875|12629551</t>
  </si>
  <si>
    <t>16254037|15695516</t>
  </si>
  <si>
    <t>FFA2;GPCR43;GPR43</t>
  </si>
  <si>
    <t>12496283|12684041|12711604</t>
  </si>
  <si>
    <t>GPR41</t>
  </si>
  <si>
    <t>GPR120;GPR129;O3FAR1;PGR4</t>
  </si>
  <si>
    <t>21618241|18827341|15774482</t>
  </si>
  <si>
    <t>O15529</t>
  </si>
  <si>
    <t>GPR42P</t>
  </si>
  <si>
    <t>BLT;BLT1;BLTR;CMKRL1;GPR16;P2RY7</t>
  </si>
  <si>
    <t>12615958|9504401|9742207|10601267|15363951|9177352</t>
  </si>
  <si>
    <t>BLT2R;BLTR2</t>
  </si>
  <si>
    <t>10889186|10913347|10934230</t>
  </si>
  <si>
    <t>CYSLT1</t>
  </si>
  <si>
    <t>10391245|10462554</t>
  </si>
  <si>
    <t>14518564|1964390|2174431</t>
  </si>
  <si>
    <t>CYSLT2;CYSLT2R;PSEC0146</t>
  </si>
  <si>
    <t>21753081|10851239</t>
  </si>
  <si>
    <t>Q8TDS5</t>
  </si>
  <si>
    <t>GPR170;TG1019</t>
  </si>
  <si>
    <t>Adenylate cyclase inhibition, Phospholipase A2 stimulation, Other - See Comments</t>
  </si>
  <si>
    <t>22634634|16039985</t>
  </si>
  <si>
    <t>22634634|12065583|16039985|8663432</t>
  </si>
  <si>
    <t>EDG2;LPA1</t>
  </si>
  <si>
    <t>Adenylate cyclase inhibition, Phospholipase C stimulation, Phospholipase A2 stimulation, Other - See Comments</t>
  </si>
  <si>
    <t>9600933|11040035</t>
  </si>
  <si>
    <t>EDG4;LPA2</t>
  </si>
  <si>
    <t>Adenylate cyclase inhibition, Phospholipase A2 stimulation</t>
  </si>
  <si>
    <t>Q9UBY5</t>
  </si>
  <si>
    <t>EDG7;LPA3</t>
  </si>
  <si>
    <t>Q99677</t>
  </si>
  <si>
    <t>GPR23;LPA4;P2RY9</t>
  </si>
  <si>
    <t>Q9H1C0</t>
  </si>
  <si>
    <t>GPR92;GPR93</t>
  </si>
  <si>
    <t>P43657</t>
  </si>
  <si>
    <t>P2RY5</t>
  </si>
  <si>
    <t>Adenylate cyclase stimulation, Phospholipase C stimulation, Other - See Comments</t>
  </si>
  <si>
    <t>19679818|18297070|19386608</t>
  </si>
  <si>
    <t>CHEDG1;EDG1</t>
  </si>
  <si>
    <t>Adenylate cyclase inhibition, Phospholipase C stimulation, Calcium channel, Phospholipase D stimulation, Other - See Comments</t>
  </si>
  <si>
    <t>16554657|10446161|9765227</t>
  </si>
  <si>
    <t>O95136</t>
  </si>
  <si>
    <t>EDG5</t>
  </si>
  <si>
    <t>Adenylate cyclase stimulation, Phospholipase C stimulation, Calcium channel</t>
  </si>
  <si>
    <t>9854026|17283075</t>
  </si>
  <si>
    <t>Q99500</t>
  </si>
  <si>
    <t>EDG3</t>
  </si>
  <si>
    <t>10383399|10488065</t>
  </si>
  <si>
    <t>O95977</t>
  </si>
  <si>
    <t>EDG6</t>
  </si>
  <si>
    <t>12761884|12875654</t>
  </si>
  <si>
    <t>Q9H228</t>
  </si>
  <si>
    <t>EDG8</t>
  </si>
  <si>
    <t>10799507|11069896</t>
  </si>
  <si>
    <t>CNR</t>
  </si>
  <si>
    <t>1902257|2869405|1315042|8781498|10362691|7472417|9242259|7777206|8954083|7775459|7556170</t>
  </si>
  <si>
    <t>9751186|9204917</t>
  </si>
  <si>
    <t>CB2A;CB2B</t>
  </si>
  <si>
    <t>7565624|7651369|8819477|8647116|8679694|12037135|12084572</t>
  </si>
  <si>
    <t>9751186|12037135</t>
  </si>
  <si>
    <t>Q14330</t>
  </si>
  <si>
    <t>GPCRW</t>
  </si>
  <si>
    <t>GPR18, GPR55 and GPR119</t>
  </si>
  <si>
    <t>16844083|22266325</t>
  </si>
  <si>
    <t>Q9Y2T6</t>
  </si>
  <si>
    <t>21718301|18445684</t>
  </si>
  <si>
    <t>Q8TDV5</t>
  </si>
  <si>
    <t>P25105</t>
  </si>
  <si>
    <t>PAFR</t>
  </si>
  <si>
    <t>Platelet-activating factor receptors</t>
  </si>
  <si>
    <t>16920964|14617636|11309383|14500680|22570732</t>
  </si>
  <si>
    <t>Q13258</t>
  </si>
  <si>
    <t>Q9Y5Y4</t>
  </si>
  <si>
    <t>PTGDR2</t>
  </si>
  <si>
    <t>CRTH2;DL1R;GPR44</t>
  </si>
  <si>
    <t>12466225|12721327</t>
  </si>
  <si>
    <t>7532011|14607240</t>
  </si>
  <si>
    <t>7981210|7532011|10082673|9013884</t>
  </si>
  <si>
    <t>7981210|19769944</t>
  </si>
  <si>
    <t>Q15391</t>
  </si>
  <si>
    <t>GPR105;KIAA0001</t>
  </si>
  <si>
    <t>14559350|15850653</t>
  </si>
  <si>
    <t>12566441|15855407|22002714|22012553</t>
  </si>
  <si>
    <t>9462300|8179609</t>
  </si>
  <si>
    <t>P43119</t>
  </si>
  <si>
    <t>PRIPR</t>
  </si>
  <si>
    <t>7511597|7532011</t>
  </si>
  <si>
    <t>12016224|7532011</t>
  </si>
  <si>
    <t>P21731</t>
  </si>
  <si>
    <t>Phospholipase C stimulation, Potassium channel, Calcium channel</t>
  </si>
  <si>
    <t>7946354|15695169|11698691|12957828|11992626</t>
  </si>
  <si>
    <t>10531408|11698691|12957828|11992626</t>
  </si>
  <si>
    <t>7568007|11698691|12957828|11992626|11121382</t>
  </si>
  <si>
    <t>7798201|15302686</t>
  </si>
  <si>
    <t>ADORA2</t>
  </si>
  <si>
    <t>10496952|7560091</t>
  </si>
  <si>
    <t>1323836|7622506</t>
  </si>
  <si>
    <t>10496952|12817016</t>
  </si>
  <si>
    <t>P47900</t>
  </si>
  <si>
    <t>Potassium channel</t>
  </si>
  <si>
    <t>15509659|14742685</t>
  </si>
  <si>
    <t>16957090|18689674</t>
  </si>
  <si>
    <t>P2RU1</t>
  </si>
  <si>
    <t>17609252|17291397</t>
  </si>
  <si>
    <t>16186116|17452627</t>
  </si>
  <si>
    <t>P51582</t>
  </si>
  <si>
    <t>NRU</t>
  </si>
  <si>
    <t>Q15077</t>
  </si>
  <si>
    <t>PP2891</t>
  </si>
  <si>
    <t>19008857|19011163</t>
  </si>
  <si>
    <t>Q96G91</t>
  </si>
  <si>
    <t>11156592|10578132</t>
  </si>
  <si>
    <t>Q9H244</t>
  </si>
  <si>
    <t>HORK3</t>
  </si>
  <si>
    <t>Q9BPV8</t>
  </si>
  <si>
    <t>GPR86;GPR94;FKSG77</t>
  </si>
  <si>
    <t>GPBAR1</t>
  </si>
  <si>
    <t>Q99527</t>
  </si>
  <si>
    <t>CEPR;CMKRL2;DRY12;GPER;GPR30</t>
  </si>
  <si>
    <t>Estrogen (G protein-coupled) receptors</t>
  </si>
  <si>
    <t>15705806|11043579|15090535</t>
  </si>
  <si>
    <t>15539556|11773440</t>
  </si>
  <si>
    <t>Q9BXC0</t>
  </si>
  <si>
    <t>GPR104;GPR81;HCA1;FKSG80</t>
  </si>
  <si>
    <t>GPR109A;HCA2;HM74A;NIACR1</t>
  </si>
  <si>
    <t>17452318|16674924|12563315|12522134</t>
  </si>
  <si>
    <t>GPR109B;HCA3;HM74B;NIACR2</t>
  </si>
  <si>
    <t>17358052|16389067|15929991|12522134</t>
  </si>
  <si>
    <t>Q96P68</t>
  </si>
  <si>
    <t>GPR80;GPR99;P2RY15;P2Y15</t>
  </si>
  <si>
    <t>Oxoglutarate receptors</t>
  </si>
  <si>
    <t>Q9BXA5</t>
  </si>
  <si>
    <t>SUCNR1</t>
  </si>
  <si>
    <t>GPR91</t>
  </si>
  <si>
    <t>Succinate receptors</t>
  </si>
  <si>
    <t>26386312|15141213|23770096</t>
  </si>
  <si>
    <t>P08100</t>
  </si>
  <si>
    <t>RHO</t>
  </si>
  <si>
    <t>OPN2</t>
  </si>
  <si>
    <t>Sensory receptors</t>
  </si>
  <si>
    <t>Q9UHM6</t>
  </si>
  <si>
    <t>MOP</t>
  </si>
  <si>
    <t>Q9H1Y3</t>
  </si>
  <si>
    <t>ECPN</t>
  </si>
  <si>
    <t>Q6U736</t>
  </si>
  <si>
    <t>GPR136;PGR12;TMEM13</t>
  </si>
  <si>
    <t>P03999</t>
  </si>
  <si>
    <t>OPN1SW</t>
  </si>
  <si>
    <t>BCP</t>
  </si>
  <si>
    <t>P04001</t>
  </si>
  <si>
    <t>OPN1MW</t>
  </si>
  <si>
    <t>GCP</t>
  </si>
  <si>
    <t>P04000</t>
  </si>
  <si>
    <t>OPN1LW</t>
  </si>
  <si>
    <t>RCP</t>
  </si>
  <si>
    <t>P46091</t>
  </si>
  <si>
    <t>Class A orphans</t>
  </si>
  <si>
    <t>P46089</t>
  </si>
  <si>
    <t>ACCA</t>
  </si>
  <si>
    <t>P46095</t>
  </si>
  <si>
    <t>12574419|19059244</t>
  </si>
  <si>
    <t>P47775</t>
  </si>
  <si>
    <t>12574419|17078925|17284443|12220620</t>
  </si>
  <si>
    <t>P49685</t>
  </si>
  <si>
    <t>Q13304</t>
  </si>
  <si>
    <t>21773766|16990797|19625605</t>
  </si>
  <si>
    <t>16990797|19625605</t>
  </si>
  <si>
    <t>Q15760</t>
  </si>
  <si>
    <t>Q99678</t>
  </si>
  <si>
    <t>Q99679</t>
  </si>
  <si>
    <t>Q99680</t>
  </si>
  <si>
    <t>O00155</t>
  </si>
  <si>
    <t>Q8NDV2</t>
  </si>
  <si>
    <t>Q9NS67</t>
  </si>
  <si>
    <t>SREB1</t>
  </si>
  <si>
    <t>O00270</t>
  </si>
  <si>
    <t>O75388</t>
  </si>
  <si>
    <t>Q49SQ1</t>
  </si>
  <si>
    <t>16720677|15987686|16595170</t>
  </si>
  <si>
    <t>Q9UPC5</t>
  </si>
  <si>
    <t>22343749|17628210</t>
  </si>
  <si>
    <t>Q9HC97</t>
  </si>
  <si>
    <t>O15354</t>
  </si>
  <si>
    <t>O60883</t>
  </si>
  <si>
    <t>GPR37L1</t>
  </si>
  <si>
    <t>ETBRLP2</t>
  </si>
  <si>
    <t>Q9Y5Y3</t>
  </si>
  <si>
    <t>Q13585</t>
  </si>
  <si>
    <t>GPR50</t>
  </si>
  <si>
    <t>Q9Y2T5</t>
  </si>
  <si>
    <t>Q9BZJ8</t>
  </si>
  <si>
    <t>BALGR</t>
  </si>
  <si>
    <t>Q9BZJ7</t>
  </si>
  <si>
    <t>Q9BZJ6</t>
  </si>
  <si>
    <t>PSP24B</t>
  </si>
  <si>
    <t>TDAG8</t>
  </si>
  <si>
    <t>15618224|19234222|15665078|15326175</t>
  </si>
  <si>
    <t>20622109|21907704|12069813|16787916</t>
  </si>
  <si>
    <t>O95800</t>
  </si>
  <si>
    <t>Q96P69</t>
  </si>
  <si>
    <t>UNQ5925/PRO19818</t>
  </si>
  <si>
    <t>Q96P67</t>
  </si>
  <si>
    <t>Q9NYM4</t>
  </si>
  <si>
    <t>GPR72;KIAA1540</t>
  </si>
  <si>
    <t>EX33</t>
  </si>
  <si>
    <t>P60893</t>
  </si>
  <si>
    <t>SREB2</t>
  </si>
  <si>
    <t>Q9BY21</t>
  </si>
  <si>
    <t>GPR95;FKSG78</t>
  </si>
  <si>
    <t>Q9GZN0</t>
  </si>
  <si>
    <t>STRG</t>
  </si>
  <si>
    <t>Q96P66</t>
  </si>
  <si>
    <t>GPR101</t>
  </si>
  <si>
    <t>Q9UNW8</t>
  </si>
  <si>
    <t>G2A</t>
  </si>
  <si>
    <t>12586833|10951580</t>
  </si>
  <si>
    <t>Q8IZ08</t>
  </si>
  <si>
    <t>GPR135</t>
  </si>
  <si>
    <t>Q6DWJ6</t>
  </si>
  <si>
    <t>GPR139</t>
  </si>
  <si>
    <t>GPRG1;PGR3</t>
  </si>
  <si>
    <t>Q7Z602</t>
  </si>
  <si>
    <t>GPR141</t>
  </si>
  <si>
    <t>PGR13</t>
  </si>
  <si>
    <t>Q7Z601</t>
  </si>
  <si>
    <t>GPR142</t>
  </si>
  <si>
    <t>PGR2</t>
  </si>
  <si>
    <t>Q96CH1</t>
  </si>
  <si>
    <t>GPR146</t>
  </si>
  <si>
    <t>PGR8</t>
  </si>
  <si>
    <t>Q8TDV2</t>
  </si>
  <si>
    <t>GPR148</t>
  </si>
  <si>
    <t>BTR;PGR6</t>
  </si>
  <si>
    <t>Q86SP6</t>
  </si>
  <si>
    <t>GPR149</t>
  </si>
  <si>
    <t>PGR10</t>
  </si>
  <si>
    <t>Q8NGU9</t>
  </si>
  <si>
    <t>GPR150</t>
  </si>
  <si>
    <t>Q8TDV0</t>
  </si>
  <si>
    <t>GPR151</t>
  </si>
  <si>
    <t>PGR7</t>
  </si>
  <si>
    <t>Q8TDT2</t>
  </si>
  <si>
    <t>GPR152</t>
  </si>
  <si>
    <t>PGR5</t>
  </si>
  <si>
    <t>Q6NV75</t>
  </si>
  <si>
    <t>GPR153</t>
  </si>
  <si>
    <t>PGR1</t>
  </si>
  <si>
    <t>Q9UJ42</t>
  </si>
  <si>
    <t>GPR160</t>
  </si>
  <si>
    <t>GPCR150</t>
  </si>
  <si>
    <t>Q8N6U8</t>
  </si>
  <si>
    <t>GPR161</t>
  </si>
  <si>
    <t>Q16538</t>
  </si>
  <si>
    <t>GPR162</t>
  </si>
  <si>
    <t>GRCA</t>
  </si>
  <si>
    <t>O14626</t>
  </si>
  <si>
    <t>GPR171</t>
  </si>
  <si>
    <t>H963</t>
  </si>
  <si>
    <t>Q9NS66</t>
  </si>
  <si>
    <t>GPR173</t>
  </si>
  <si>
    <t>SREB3</t>
  </si>
  <si>
    <t>Q9BXC1</t>
  </si>
  <si>
    <t>FKSG79;GPCR17</t>
  </si>
  <si>
    <t>Q14439</t>
  </si>
  <si>
    <t>GPR176</t>
  </si>
  <si>
    <t>O15218</t>
  </si>
  <si>
    <t>GPR182</t>
  </si>
  <si>
    <t>ADMR</t>
  </si>
  <si>
    <t>EBI2</t>
  </si>
  <si>
    <t>21796212|21844396|21796211|16540462</t>
  </si>
  <si>
    <t>Q9BXB1</t>
  </si>
  <si>
    <t>GPR48</t>
  </si>
  <si>
    <t>19605502|18424556</t>
  </si>
  <si>
    <t>O75473</t>
  </si>
  <si>
    <t>GPR49;GPR67</t>
  </si>
  <si>
    <t>Q969N4</t>
  </si>
  <si>
    <t>GPR102;TA5;TAR5;TRAR5</t>
  </si>
  <si>
    <t>Q9HBX8</t>
  </si>
  <si>
    <t>UNQ6427/PRO21331;VTS20631</t>
  </si>
  <si>
    <t>P04201</t>
  </si>
  <si>
    <t>MAS1</t>
  </si>
  <si>
    <t>P35410</t>
  </si>
  <si>
    <t>MRG</t>
  </si>
  <si>
    <t>Q8TDS7</t>
  </si>
  <si>
    <t>MRGPRD</t>
  </si>
  <si>
    <t>MRGD</t>
  </si>
  <si>
    <t>17442834|15037631</t>
  </si>
  <si>
    <t>Q86SM8</t>
  </si>
  <si>
    <t>MRGPRE</t>
  </si>
  <si>
    <t>GPR167;MRGE</t>
  </si>
  <si>
    <t>Q96AM1</t>
  </si>
  <si>
    <t>MRGPRF</t>
  </si>
  <si>
    <t>GPR140;GPR168;MRGF;PSEC0142</t>
  </si>
  <si>
    <t>Q86SM5</t>
  </si>
  <si>
    <t>MRGPRG</t>
  </si>
  <si>
    <t>GPR169;MRGG</t>
  </si>
  <si>
    <t>Q96LB2</t>
  </si>
  <si>
    <t>MRGX1;SNSR3;SNSR4</t>
  </si>
  <si>
    <t>Q96LB1</t>
  </si>
  <si>
    <t>15823563|12915402|16979137</t>
  </si>
  <si>
    <t>Q96LB0</t>
  </si>
  <si>
    <t>MRGPRX3</t>
  </si>
  <si>
    <t>MRGX3;SNSR1;SNSR2</t>
  </si>
  <si>
    <t>Q96LA9</t>
  </si>
  <si>
    <t>MRGPRX4</t>
  </si>
  <si>
    <t>MRGX4;SNSR5;SNSR6</t>
  </si>
  <si>
    <t>Q86VZ1</t>
  </si>
  <si>
    <t>O00398</t>
  </si>
  <si>
    <t>Q9P1P5</t>
  </si>
  <si>
    <t>GPR58</t>
  </si>
  <si>
    <t>Q9P1P4</t>
  </si>
  <si>
    <t>TAAR3P</t>
  </si>
  <si>
    <t>GPR57;TAAR3</t>
  </si>
  <si>
    <t>O14804</t>
  </si>
  <si>
    <t>PNR</t>
  </si>
  <si>
    <t>Q96RI8</t>
  </si>
  <si>
    <t>TA4;TAR4;TRAR4</t>
  </si>
  <si>
    <t>Q96RI9</t>
  </si>
  <si>
    <t>TA3;TAR3;TRAR3</t>
  </si>
  <si>
    <t>15692146|14623894|25815174</t>
  </si>
  <si>
    <t>11459804|8732687|25815174|1646739</t>
  </si>
  <si>
    <t>Q16602</t>
  </si>
  <si>
    <t>CALCRL</t>
  </si>
  <si>
    <t>CGRPR</t>
  </si>
  <si>
    <t>CRHR1</t>
  </si>
  <si>
    <t>CRFR;CRFR1;CRHR</t>
  </si>
  <si>
    <t>7692441|8274282|8243338|8243652|8536612|9326293|9863624|9851694|11145609|11711031|14761672</t>
  </si>
  <si>
    <t>8536612|15450949</t>
  </si>
  <si>
    <t>CRHR2</t>
  </si>
  <si>
    <t>CRF2R;CRH2R</t>
  </si>
  <si>
    <t>9326293|7846062|7755719|11416224|7565810|8536644|9199241|9717834|10336722</t>
  </si>
  <si>
    <t>Q02643</t>
  </si>
  <si>
    <t>Adenylate cyclase stimulation, Calcium channel</t>
  </si>
  <si>
    <t>P47872</t>
  </si>
  <si>
    <t>PTHR;PTHR1</t>
  </si>
  <si>
    <t>8732687|8082781|9704578|17040990</t>
  </si>
  <si>
    <t>8732687|9054374|9704578|10856878</t>
  </si>
  <si>
    <t>P49190</t>
  </si>
  <si>
    <t>PTHR2</t>
  </si>
  <si>
    <t>P41586</t>
  </si>
  <si>
    <t>7796937|8663363</t>
  </si>
  <si>
    <t>Phospholipase C stimulation, Phospholipase D stimulation</t>
  </si>
  <si>
    <t>8390245|8074647|208077|8791009</t>
  </si>
  <si>
    <t>8993443|9223629|11353814</t>
  </si>
  <si>
    <t>P41587</t>
  </si>
  <si>
    <t>VIP2R</t>
  </si>
  <si>
    <t>8993443|11181537|11353814</t>
  </si>
  <si>
    <t>O94910</t>
  </si>
  <si>
    <t>ADGRL1</t>
  </si>
  <si>
    <t>KIAA0821;</t>
  </si>
  <si>
    <t>Adhesion receptors</t>
  </si>
  <si>
    <t>ADGRL</t>
  </si>
  <si>
    <t>9799228|16301314|9261169|10212487|19124473|21724987|15483624</t>
  </si>
  <si>
    <t>O95490</t>
  </si>
  <si>
    <t>ADGRL2</t>
  </si>
  <si>
    <t>KIAA0786;LEC1;LPHH1;LPHN2</t>
  </si>
  <si>
    <t>Q9HAR2</t>
  </si>
  <si>
    <t>ADGRL3</t>
  </si>
  <si>
    <t>KIAA0768;</t>
  </si>
  <si>
    <t>Q9HBW9</t>
  </si>
  <si>
    <t>ADGRL4</t>
  </si>
  <si>
    <t>ELTD1;ETL;UNQ202/PRO228</t>
  </si>
  <si>
    <t>Q14246</t>
  </si>
  <si>
    <t>ADGRE1</t>
  </si>
  <si>
    <t>EMR1;TM7LN3</t>
  </si>
  <si>
    <t>ADGRE</t>
  </si>
  <si>
    <t>Q9UHX3</t>
  </si>
  <si>
    <t>ADGRE2</t>
  </si>
  <si>
    <t>Q9BY15</t>
  </si>
  <si>
    <t>ADGRE3</t>
  </si>
  <si>
    <t>EMR3;UNQ683/PRO1562</t>
  </si>
  <si>
    <t>Q86SQ3</t>
  </si>
  <si>
    <t>ADGRE4P</t>
  </si>
  <si>
    <t>EMR4;EMR4P;GPR127;PGR16</t>
  </si>
  <si>
    <t>P48960</t>
  </si>
  <si>
    <t>22797060|21978933</t>
  </si>
  <si>
    <t>Q86SQ6</t>
  </si>
  <si>
    <t>ADGRA1</t>
  </si>
  <si>
    <t>GPR123;KIAA1828</t>
  </si>
  <si>
    <t>ADGRA</t>
  </si>
  <si>
    <t>Q96PE1</t>
  </si>
  <si>
    <t>ADGRA2</t>
  </si>
  <si>
    <t>GPR124;KIAA1531;</t>
  </si>
  <si>
    <t>Q8IWK6</t>
  </si>
  <si>
    <t>ADGRA3</t>
  </si>
  <si>
    <t>GPR125;UNQ556/PRO1113</t>
  </si>
  <si>
    <t>Q9NYQ6</t>
  </si>
  <si>
    <t>CELSR1</t>
  </si>
  <si>
    <t>CDHF9;FMI2</t>
  </si>
  <si>
    <t>ADGRC</t>
  </si>
  <si>
    <t>Q9HCU4</t>
  </si>
  <si>
    <t>CELSR2</t>
  </si>
  <si>
    <t>CDHF10;EGFL2;KIAA0279;MEGF3</t>
  </si>
  <si>
    <t>Q9NYQ7</t>
  </si>
  <si>
    <t>CELSR3</t>
  </si>
  <si>
    <t>CDHF11;EGFL1;FMI1;KIAA0812;MEGF2</t>
  </si>
  <si>
    <t>Q6QNK2</t>
  </si>
  <si>
    <t>ADGRD1</t>
  </si>
  <si>
    <t>GPR133;PGR25</t>
  </si>
  <si>
    <t>ADGRD</t>
  </si>
  <si>
    <t>Q7Z7M1</t>
  </si>
  <si>
    <t>ADGRD2</t>
  </si>
  <si>
    <t>GPR144;PGR24</t>
  </si>
  <si>
    <t>Q5T601</t>
  </si>
  <si>
    <t>ADGRF1</t>
  </si>
  <si>
    <t>GPR110;PGR19</t>
  </si>
  <si>
    <t>ADGRF</t>
  </si>
  <si>
    <t>Q8IZF7</t>
  </si>
  <si>
    <t>ADGRF2</t>
  </si>
  <si>
    <t>GPR111;PGR20</t>
  </si>
  <si>
    <t>Q8IZF5</t>
  </si>
  <si>
    <t>ADGRF3</t>
  </si>
  <si>
    <t>GPR113;PGR23;UNQ9196/PRO34000</t>
  </si>
  <si>
    <t>Q8IZF3</t>
  </si>
  <si>
    <t>ADGRF4</t>
  </si>
  <si>
    <t>GPR115;PGR18</t>
  </si>
  <si>
    <t>Q8IZF2</t>
  </si>
  <si>
    <t>ADGRF5</t>
  </si>
  <si>
    <t>GPR116;KIAA0758</t>
  </si>
  <si>
    <t>O14514</t>
  </si>
  <si>
    <t>ADGRB</t>
  </si>
  <si>
    <t>O60241</t>
  </si>
  <si>
    <t>ADGRB2</t>
  </si>
  <si>
    <t>O60242</t>
  </si>
  <si>
    <t>ADGRB3</t>
  </si>
  <si>
    <t>BAI3;KIAA0550</t>
  </si>
  <si>
    <t>Q9Y653</t>
  </si>
  <si>
    <t>ADGRG1</t>
  </si>
  <si>
    <t>GPR56;TM7LN4;TM7XN1;UNQ540/PRO1083</t>
  </si>
  <si>
    <t>ADGRG</t>
  </si>
  <si>
    <t>21768377|23001883</t>
  </si>
  <si>
    <t>Q8IZP9</t>
  </si>
  <si>
    <t>ADGRG2</t>
  </si>
  <si>
    <t>GPR64;HE6;TM7LN2</t>
  </si>
  <si>
    <t>Q86Y34</t>
  </si>
  <si>
    <t>ADGRG3</t>
  </si>
  <si>
    <t>GPR97;PGR26</t>
  </si>
  <si>
    <t>Q8IZF6</t>
  </si>
  <si>
    <t>ADGRG4</t>
  </si>
  <si>
    <t>GPR112</t>
  </si>
  <si>
    <t>Q8IZF4</t>
  </si>
  <si>
    <t>ADGRG5</t>
  </si>
  <si>
    <t>GPR114;PGR27;UNQ2524/PRO6017</t>
  </si>
  <si>
    <t>Q86SQ4</t>
  </si>
  <si>
    <t>ADGRG6</t>
  </si>
  <si>
    <t>DREG;GPR126;VIGR</t>
  </si>
  <si>
    <t>Q96K78</t>
  </si>
  <si>
    <t>ADGRG7</t>
  </si>
  <si>
    <t>GPR128</t>
  </si>
  <si>
    <t>Q8WXG9</t>
  </si>
  <si>
    <t>KIAA0686;KIAA1943;MASS1;VLGR1</t>
  </si>
  <si>
    <t>ADGRV</t>
  </si>
  <si>
    <t>P41180</t>
  </si>
  <si>
    <t>GPRC2A;PCAR1</t>
  </si>
  <si>
    <t>Ion receptors</t>
  </si>
  <si>
    <t>Calcium-sensing receptors</t>
  </si>
  <si>
    <t>Adenylate cyclase inhibition, Phospholipase C stimulation, Phospholipase D stimulation</t>
  </si>
  <si>
    <t>Adenylate cyclase stimulation, Potassium channel, Phospholipase A2 stimulation, Phospholipase D stimulation, Other - See Comments</t>
  </si>
  <si>
    <t>9556057|3755106|9144337|2462488|12954603</t>
  </si>
  <si>
    <t>11278341|10217268|9614133|9144337|11208605|9422777|11038250|8806675</t>
  </si>
  <si>
    <t>Q9UBS5</t>
  </si>
  <si>
    <t>GABBR1</t>
  </si>
  <si>
    <t>GPRC3A</t>
  </si>
  <si>
    <t>GABA&lt;sub&gt;B&lt;/sub&gt; receptors</t>
  </si>
  <si>
    <t>O75899</t>
  </si>
  <si>
    <t>GABBR2</t>
  </si>
  <si>
    <t>GPR51;GPRC3B</t>
  </si>
  <si>
    <t>2579700|8388192</t>
  </si>
  <si>
    <t>Q13255</t>
  </si>
  <si>
    <t>GPRC1A;MGLUR1</t>
  </si>
  <si>
    <t>Adenylate cyclase stimulation, Adenylate cyclase inhibition, Phospholipase A2 stimulation, Phospholipase D stimulation, Other - See Comments</t>
  </si>
  <si>
    <t>9974152|9131252|19112153|7623957</t>
  </si>
  <si>
    <t>GPRC1B;MGLUR2</t>
  </si>
  <si>
    <t>7620613|10221750</t>
  </si>
  <si>
    <t>Q14832</t>
  </si>
  <si>
    <t>GPRC1C;MGLUR3</t>
  </si>
  <si>
    <t>GPRC1D;MGLUR4</t>
  </si>
  <si>
    <t>7623957|10530808</t>
  </si>
  <si>
    <t>GPRC1E;MGLUR5</t>
  </si>
  <si>
    <t>Adenylate cyclase stimulation, Potassium channel, Calcium channel, Phospholipase A2 stimulation, Phospholipase D stimulation, Other - See Comments</t>
  </si>
  <si>
    <t>7623957|9131252</t>
  </si>
  <si>
    <t>9974152|9131252|7623957</t>
  </si>
  <si>
    <t>GPRC1F;MGLUR6</t>
  </si>
  <si>
    <t>9407094|11124982</t>
  </si>
  <si>
    <t>8389366|9215706</t>
  </si>
  <si>
    <t>Q14831</t>
  </si>
  <si>
    <t>GPRC1G;MGLUR7</t>
  </si>
  <si>
    <t>8145723|8288585|9473604|11050109</t>
  </si>
  <si>
    <t>GPRC1H;MGLUR8</t>
  </si>
  <si>
    <t>9016353|7722646|9473604</t>
  </si>
  <si>
    <t>Q7RTX1</t>
  </si>
  <si>
    <t>TAS1R1</t>
  </si>
  <si>
    <t>GPR70;T1R1;TR1;GM148</t>
  </si>
  <si>
    <t>Taste 1 receptors</t>
  </si>
  <si>
    <t>Q8TE23</t>
  </si>
  <si>
    <t>TAS1R2</t>
  </si>
  <si>
    <t>GPR71;T1R2;TR2</t>
  </si>
  <si>
    <t>Q7RTX0</t>
  </si>
  <si>
    <t>TAS1R3</t>
  </si>
  <si>
    <t>T1R3;TR3</t>
  </si>
  <si>
    <t>Q8NFN8</t>
  </si>
  <si>
    <t>GPR156</t>
  </si>
  <si>
    <t>GABABL;PGR28</t>
  </si>
  <si>
    <t>Class C Orphans</t>
  </si>
  <si>
    <t>Q5T848</t>
  </si>
  <si>
    <t>GPR158</t>
  </si>
  <si>
    <t>KIAA1136</t>
  </si>
  <si>
    <t>Q6PRD1</t>
  </si>
  <si>
    <t>GPR179</t>
  </si>
  <si>
    <t>GPR158L;GPR158L1</t>
  </si>
  <si>
    <t>Q8NFJ5</t>
  </si>
  <si>
    <t>GPRC5A</t>
  </si>
  <si>
    <t>GPCR5A;RAI3;RAIG1</t>
  </si>
  <si>
    <t>Q9NZH0</t>
  </si>
  <si>
    <t>GPRC5B</t>
  </si>
  <si>
    <t>RAIG2</t>
  </si>
  <si>
    <t>Q9NQ84</t>
  </si>
  <si>
    <t>GPRC5C</t>
  </si>
  <si>
    <t>RAIG3;PSEC0087</t>
  </si>
  <si>
    <t>Q9NZD1</t>
  </si>
  <si>
    <t>GPRC5D</t>
  </si>
  <si>
    <t>Q5T6X5</t>
  </si>
  <si>
    <t>GPRC6A</t>
  </si>
  <si>
    <t>24008333|15576628</t>
  </si>
  <si>
    <t>Q9NPG1</t>
  </si>
  <si>
    <t>17804197|18420933</t>
  </si>
  <si>
    <t>Q9UP38</t>
  </si>
  <si>
    <t>10557084|15923619|16672224|17595165</t>
  </si>
  <si>
    <t>16672224|17595165</t>
  </si>
  <si>
    <t>Q14332</t>
  </si>
  <si>
    <t>12471263|16920709|17684012</t>
  </si>
  <si>
    <t>Q9ULV1</t>
  </si>
  <si>
    <t>17614820|16602827</t>
  </si>
  <si>
    <t>Q13467</t>
  </si>
  <si>
    <t>C2orf31</t>
  </si>
  <si>
    <t>O60353</t>
  </si>
  <si>
    <t>O75084</t>
  </si>
  <si>
    <t>Q9H461</t>
  </si>
  <si>
    <t>O00144</t>
  </si>
  <si>
    <t>Q9ULW2</t>
  </si>
  <si>
    <t>Q99835</t>
  </si>
  <si>
    <t>SMOH</t>
  </si>
  <si>
    <t>14723707|16885213</t>
  </si>
  <si>
    <t>Q9NYW1</t>
  </si>
  <si>
    <t>TAS2R9</t>
  </si>
  <si>
    <t>Taste 2</t>
  </si>
  <si>
    <t>Taste 2 receptors</t>
  </si>
  <si>
    <t>Q9NYW0</t>
  </si>
  <si>
    <t>TAS2R10</t>
  </si>
  <si>
    <t>Q9NYW2</t>
  </si>
  <si>
    <t>TAS2R8</t>
  </si>
  <si>
    <t>Q9NYW7</t>
  </si>
  <si>
    <t>TAS2R1</t>
  </si>
  <si>
    <t>Q9NYW6</t>
  </si>
  <si>
    <t>TAS2R3</t>
  </si>
  <si>
    <t>Q9NYW5</t>
  </si>
  <si>
    <t>TAS2R4</t>
  </si>
  <si>
    <t>Q9NYW4</t>
  </si>
  <si>
    <t>TAS2R5</t>
  </si>
  <si>
    <t>Q9NYW3</t>
  </si>
  <si>
    <t>TAS2R7</t>
  </si>
  <si>
    <t>Q9NYV9</t>
  </si>
  <si>
    <t>TAS2R13</t>
  </si>
  <si>
    <t>Q9NYV8</t>
  </si>
  <si>
    <t>TAS2R14</t>
  </si>
  <si>
    <t>Q9NYV7</t>
  </si>
  <si>
    <t>TAS2R16</t>
  </si>
  <si>
    <t>P59542</t>
  </si>
  <si>
    <t>TAS2R19</t>
  </si>
  <si>
    <t>TAS2R23;TAS2R48</t>
  </si>
  <si>
    <t>P59543</t>
  </si>
  <si>
    <t>TAS2R20</t>
  </si>
  <si>
    <t>TAS2R49</t>
  </si>
  <si>
    <t>P59541</t>
  </si>
  <si>
    <t>TAS2R30</t>
  </si>
  <si>
    <t>TAS2R47</t>
  </si>
  <si>
    <t>P59538</t>
  </si>
  <si>
    <t>TAS2R31</t>
  </si>
  <si>
    <t>TAS2R44</t>
  </si>
  <si>
    <t>P59533</t>
  </si>
  <si>
    <t>TAS2R38</t>
  </si>
  <si>
    <t>PTC</t>
  </si>
  <si>
    <t>P59534</t>
  </si>
  <si>
    <t>TAS2R39</t>
  </si>
  <si>
    <t>P59535</t>
  </si>
  <si>
    <t>TAS2R40</t>
  </si>
  <si>
    <t>GPR60</t>
  </si>
  <si>
    <t>P59536</t>
  </si>
  <si>
    <t>TAS2R41</t>
  </si>
  <si>
    <t>Q7RTR8</t>
  </si>
  <si>
    <t>TAS2R42</t>
  </si>
  <si>
    <t>TAS2R55</t>
  </si>
  <si>
    <t>P59537</t>
  </si>
  <si>
    <t>TAS2R43</t>
  </si>
  <si>
    <t>P59539</t>
  </si>
  <si>
    <t>TAS2R45</t>
  </si>
  <si>
    <t>GPR59</t>
  </si>
  <si>
    <t>P59540</t>
  </si>
  <si>
    <t>TAS2R46</t>
  </si>
  <si>
    <t>P59544</t>
  </si>
  <si>
    <t>TAS2R50</t>
  </si>
  <si>
    <t>P59551</t>
  </si>
  <si>
    <t>TAS2R60</t>
  </si>
  <si>
    <t>Q5VW38</t>
  </si>
  <si>
    <t>GPR107</t>
  </si>
  <si>
    <t>KIAA1624;LUSTR1</t>
  </si>
  <si>
    <t>Other GPCRs</t>
  </si>
  <si>
    <t>Other GPCR orphans</t>
  </si>
  <si>
    <t>Q96N19</t>
  </si>
  <si>
    <t>GPR137</t>
  </si>
  <si>
    <t>C11orf4;GPR137A;TM7SF1L1</t>
  </si>
  <si>
    <t>Q8TCB6</t>
  </si>
  <si>
    <t>OR51E1</t>
  </si>
  <si>
    <t>GPR164;OR51E1P;OR52A3P;POGR;PSGR2</t>
  </si>
  <si>
    <t>Q86W33</t>
  </si>
  <si>
    <t>GPR175;TMEM227;PP6566</t>
  </si>
  <si>
    <t>P51810</t>
  </si>
  <si>
    <t>GPR143</t>
  </si>
  <si>
    <t>OA1</t>
  </si>
  <si>
    <t>Q5UAW9</t>
  </si>
  <si>
    <t>GPR157</t>
  </si>
  <si>
    <t>D6VTK4</t>
  </si>
  <si>
    <t>STE2</t>
  </si>
  <si>
    <t>Ste2-like receptors</t>
  </si>
  <si>
    <t>GeneAlt</t>
  </si>
  <si>
    <t>A (Rhodopsin)</t>
  </si>
  <si>
    <t>B1 (Secretin)</t>
  </si>
  <si>
    <t>B2 (Adhesion)</t>
  </si>
  <si>
    <t>C (Glutamate)</t>
  </si>
  <si>
    <t>F (Frizzled)</t>
  </si>
  <si>
    <t>D1 (Ste2-like fungal pheromone)</t>
  </si>
  <si>
    <t>Gs, G protein (identity unknown)</t>
  </si>
  <si>
    <t>GPa1</t>
  </si>
  <si>
    <t>Gq/11</t>
  </si>
  <si>
    <t>G12/13</t>
  </si>
  <si>
    <t>num
prim
pmids</t>
  </si>
  <si>
    <t>Gi/o</t>
  </si>
  <si>
    <t>Gs, Gq/11</t>
  </si>
  <si>
    <t>Gi/o, G protein independent mechanism</t>
  </si>
  <si>
    <t>Gi/o, Gq/11</t>
  </si>
  <si>
    <t>Gs, Gi/o, Gq/11</t>
  </si>
  <si>
    <t>Gi/o, G protein (identity unknown)</t>
  </si>
  <si>
    <t>Gi/o, G12/13</t>
  </si>
  <si>
    <t>Gi/o, G12/13, G protein independent mechanism</t>
  </si>
  <si>
    <t>Gq/11, G12/13</t>
  </si>
  <si>
    <t>Gs, Gi/o</t>
  </si>
  <si>
    <t>Gi/o, Gq/11, G12/13</t>
  </si>
  <si>
    <t>Gs, Gi/o, Gq/11, G12/13</t>
  </si>
  <si>
    <t>Gs, Gi/o, G12/13</t>
  </si>
  <si>
    <t>Gs, Gq/11, G12/13</t>
  </si>
  <si>
    <t>Gi/o, Gq/11, G protein independent mechanism</t>
  </si>
  <si>
    <t>Gs, G12/13</t>
  </si>
  <si>
    <t>Gi/o, Gq/11, G protein (identity unknown)</t>
  </si>
  <si>
    <t>Gq/11, G protein (identity unknown)</t>
  </si>
  <si>
    <t>Gs, Gi/o, G protein independent mechanism</t>
  </si>
  <si>
    <t>Inoue pEC50</t>
  </si>
  <si>
    <t>Bouvier pEC50</t>
  </si>
  <si>
    <t>Ligand - Bouvier</t>
  </si>
  <si>
    <t>Ligand renamed - Bouvier</t>
  </si>
  <si>
    <t>Endo?
Bouvier</t>
  </si>
  <si>
    <t>Note</t>
  </si>
  <si>
    <t>Ligand renamed - Inoue</t>
  </si>
  <si>
    <t>Ligand - Inoue</t>
  </si>
  <si>
    <t>Full ligand name - Inoue</t>
  </si>
  <si>
    <t>CAS - Inoue</t>
  </si>
  <si>
    <t>Endo?
Inoue</t>
  </si>
  <si>
    <t>Yes</t>
  </si>
  <si>
    <t>Similar structure (Pyr in pos. 1) and activity (see GtP)</t>
  </si>
  <si>
    <t>Apelin</t>
    <phoneticPr fontId="4"/>
  </si>
  <si>
    <t>QRPRLSHKGPMPF</t>
  </si>
  <si>
    <t>217082-58-1</t>
  </si>
  <si>
    <t>7α,25-dihydroxycholesterol</t>
  </si>
  <si>
    <t>64907-22-8</t>
  </si>
  <si>
    <t>Acetylcholine</t>
    <phoneticPr fontId="4"/>
  </si>
  <si>
    <t>Acetylcholine Chloride</t>
  </si>
  <si>
    <t>60-31-1</t>
  </si>
  <si>
    <t>Acetylcholine Chloride</t>
    <phoneticPr fontId="4"/>
  </si>
  <si>
    <t>Adenosine</t>
    <phoneticPr fontId="4"/>
  </si>
  <si>
    <t>58-61-7</t>
  </si>
  <si>
    <t>Angiotensin II</t>
    <phoneticPr fontId="4"/>
  </si>
  <si>
    <t>DRVYIHPF</t>
    <phoneticPr fontId="4"/>
  </si>
  <si>
    <t>4474-91-3</t>
  </si>
  <si>
    <t>Vasopressin</t>
  </si>
  <si>
    <t>CYFQNCPRG-NH2</t>
    <phoneticPr fontId="4"/>
  </si>
  <si>
    <t>113-79-1</t>
  </si>
  <si>
    <t>Vasopressin</t>
    <phoneticPr fontId="4"/>
  </si>
  <si>
    <t>CCK-8</t>
  </si>
  <si>
    <t>CCK-Octapeptide</t>
    <phoneticPr fontId="4"/>
  </si>
  <si>
    <t>DY(SO3H)MGWMDF-NH2</t>
    <phoneticPr fontId="4"/>
  </si>
  <si>
    <t>25126-32-3</t>
  </si>
  <si>
    <t>Dopamine</t>
    <phoneticPr fontId="4"/>
  </si>
  <si>
    <t>3,4-Dihydroxyphenethylamine Hydrochloride</t>
    <phoneticPr fontId="4"/>
  </si>
  <si>
    <t>62-31-7</t>
  </si>
  <si>
    <t>3,4-Dihydroxyphenethylamine Hydrochloride</t>
  </si>
  <si>
    <t>Dynorphin A</t>
    <phoneticPr fontId="4"/>
  </si>
  <si>
    <t>YGGFLRRIRPKLK</t>
  </si>
  <si>
    <t>72957-38-1</t>
  </si>
  <si>
    <t>Endothelin-1</t>
    <phoneticPr fontId="4"/>
  </si>
  <si>
    <t>CSCSSLMDKECVYFCHLDIIW</t>
  </si>
  <si>
    <t>117399-94-7</t>
  </si>
  <si>
    <t>Gastric Inhibitory Peptide</t>
  </si>
  <si>
    <t>YAEGTFISDYSIAMDKIHQQDFVNWLLAQKGKKNDWKHNITQ</t>
  </si>
  <si>
    <t>100040-31-1</t>
  </si>
  <si>
    <t>Histamine</t>
    <phoneticPr fontId="4"/>
  </si>
  <si>
    <t>Histamine Dihydrochloride</t>
  </si>
  <si>
    <t>56-92-8</t>
  </si>
  <si>
    <t>Histamine Dihydrochloride</t>
    <phoneticPr fontId="4"/>
  </si>
  <si>
    <t>Leukotriene D4</t>
  </si>
  <si>
    <t>73836-78-9</t>
  </si>
  <si>
    <t>Leukotriene D4</t>
    <phoneticPr fontId="4"/>
  </si>
  <si>
    <t>Melatonin</t>
    <phoneticPr fontId="4"/>
  </si>
  <si>
    <t>73-31-4</t>
  </si>
  <si>
    <t>Nociceptin</t>
    <phoneticPr fontId="4"/>
  </si>
  <si>
    <t>FGGFTGARKSARKLANQ</t>
    <phoneticPr fontId="4"/>
  </si>
  <si>
    <t>170713-75-4</t>
  </si>
  <si>
    <t>Norepinephrine</t>
  </si>
  <si>
    <t>L-(−)-Norepinephrine (+)-bitartrate salt monohydrate</t>
  </si>
  <si>
    <t>108341-18-0</t>
  </si>
  <si>
    <t>Norepinephrine</t>
    <phoneticPr fontId="4"/>
  </si>
  <si>
    <t>Neuropeptide FF</t>
  </si>
  <si>
    <t>FLFQPQRF-NH2</t>
    <phoneticPr fontId="4"/>
  </si>
  <si>
    <t>99566-27-5</t>
  </si>
  <si>
    <t>Lysophosphatidic acid</t>
  </si>
  <si>
    <t>1-oleoyl-2-hydroxy-sn-glycero-3-phosphate, sodium salt</t>
    <phoneticPr fontId="4"/>
  </si>
  <si>
    <t>325465-93-8</t>
  </si>
  <si>
    <t>Pyr-PLPDCCRQKTCSCRLYELLHGAGNHAAGILTL-NH2</t>
    <phoneticPr fontId="4"/>
  </si>
  <si>
    <t>205640-90-0</t>
  </si>
  <si>
    <t>Oxytocin</t>
    <phoneticPr fontId="4"/>
  </si>
  <si>
    <t>CYIQNCPLG-NH2</t>
    <phoneticPr fontId="4"/>
  </si>
  <si>
    <t>50-56-6</t>
  </si>
  <si>
    <t>Prostaglandin F2α</t>
  </si>
  <si>
    <t>Prostaglandin F2α</t>
    <phoneticPr fontId="4"/>
  </si>
  <si>
    <t>551-11-1</t>
  </si>
  <si>
    <t>Prostaglandin E2</t>
  </si>
  <si>
    <t>Prostaglandin E2</t>
    <phoneticPr fontId="4"/>
  </si>
  <si>
    <t>363-24-6</t>
  </si>
  <si>
    <t>Propionic acid</t>
  </si>
  <si>
    <t>Propionic Acid</t>
    <phoneticPr fontId="4"/>
  </si>
  <si>
    <t>79-09-4</t>
  </si>
  <si>
    <t>Propionic acid</t>
    <phoneticPr fontId="4"/>
  </si>
  <si>
    <t>Propionic Acid</t>
  </si>
  <si>
    <t>Parathyroid Hormone</t>
  </si>
  <si>
    <t>SVSEIQLMHNLGKHLNSMERVEWLRKKLQDVHNF</t>
    <phoneticPr fontId="4"/>
  </si>
  <si>
    <t>52232-67-4</t>
  </si>
  <si>
    <t>Serotonin</t>
    <phoneticPr fontId="4"/>
  </si>
  <si>
    <t>5-Hydroxytryptamine Hydrochloride</t>
  </si>
  <si>
    <t>153-98-0</t>
  </si>
  <si>
    <t>5-Hydroxytryptamine Hydrochloride</t>
    <phoneticPr fontId="4"/>
  </si>
  <si>
    <t>PAR2 peptide</t>
  </si>
  <si>
    <t>SLIGRL-NH2</t>
    <phoneticPr fontId="4"/>
  </si>
  <si>
    <t>171436-38-7</t>
  </si>
  <si>
    <t>Somatostatin</t>
    <phoneticPr fontId="4"/>
  </si>
  <si>
    <t>AGCKNFFWKTFTSC</t>
  </si>
  <si>
    <t>38916-34-6</t>
  </si>
  <si>
    <t>Sphingosine 1-phosphate</t>
    <phoneticPr fontId="4"/>
  </si>
  <si>
    <t>Sphingosine-1-Phosphate</t>
    <phoneticPr fontId="4"/>
  </si>
  <si>
    <t>26993-30-6</t>
  </si>
  <si>
    <t>PAR1 peptide</t>
  </si>
  <si>
    <t>197794-83-5</t>
  </si>
  <si>
    <t>α-MSH</t>
    <phoneticPr fontId="4"/>
  </si>
  <si>
    <t>Ac-SYSMEHFRWGKPV-NH2</t>
    <phoneticPr fontId="4"/>
  </si>
  <si>
    <t>581-05-5</t>
  </si>
  <si>
    <t>Methionine-Enkephalin</t>
    <phoneticPr fontId="4"/>
  </si>
  <si>
    <t>YGGFM</t>
  </si>
  <si>
    <t>58569-55-4</t>
  </si>
  <si>
    <t>MK-0677</t>
    <phoneticPr fontId="4"/>
  </si>
  <si>
    <t>MK 0677</t>
    <phoneticPr fontId="4"/>
  </si>
  <si>
    <t>159752-10-0</t>
  </si>
  <si>
    <t>Bradykinin</t>
    <phoneticPr fontId="4"/>
  </si>
  <si>
    <t>RPPGFSPFR</t>
  </si>
  <si>
    <t>58-82-2</t>
  </si>
  <si>
    <t>Lysyl-Bradykinin</t>
    <phoneticPr fontId="4"/>
  </si>
  <si>
    <t>KRPPGFSPFR</t>
    <phoneticPr fontId="4"/>
  </si>
  <si>
    <t>342-10-9</t>
  </si>
  <si>
    <t>Leuprolide</t>
    <phoneticPr fontId="4"/>
  </si>
  <si>
    <t>Pyr-His-Trp-Ser-Tyr-D-Leu-Leu-Arg-Pro-NHEt, acetate salt</t>
    <phoneticPr fontId="4"/>
  </si>
  <si>
    <t>74381-53-6</t>
  </si>
  <si>
    <t>CAY10583</t>
  </si>
  <si>
    <t>862891-27-8</t>
  </si>
  <si>
    <t>Isoproterenol</t>
    <phoneticPr fontId="4"/>
  </si>
  <si>
    <t>(−)-Isoproterenol hydrochloride</t>
  </si>
  <si>
    <t>5984-95-2</t>
  </si>
  <si>
    <t>(−)-Isoproterenol hydrochloride</t>
    <phoneticPr fontId="4"/>
  </si>
  <si>
    <t>Prostaglandin E3</t>
  </si>
  <si>
    <t>Prostaglandin E4</t>
  </si>
  <si>
    <t>Prostaglandin E5</t>
  </si>
  <si>
    <t>Methionine-Enkephalin</t>
  </si>
  <si>
    <t>YGGFM</t>
    <phoneticPr fontId="4"/>
  </si>
  <si>
    <t>Decanoic Acid</t>
  </si>
  <si>
    <t>Similar decanoic acid is to carbons shorter, pEC50 is the same in Gtp</t>
  </si>
  <si>
    <t>Capric acid</t>
    <phoneticPr fontId="4"/>
  </si>
  <si>
    <t>334-48-5</t>
  </si>
  <si>
    <t>Similar, but not the same</t>
  </si>
  <si>
    <t>ATP</t>
    <phoneticPr fontId="4"/>
  </si>
  <si>
    <t>Adenosine 5'-Triphosphate Disodium Salt</t>
    <phoneticPr fontId="4"/>
  </si>
  <si>
    <t>987-65-5</t>
  </si>
  <si>
    <t>CP-55940</t>
    <phoneticPr fontId="4"/>
  </si>
  <si>
    <t>(−)-CP 55,940</t>
    <phoneticPr fontId="4"/>
  </si>
  <si>
    <t>83002-04-4</t>
  </si>
  <si>
    <t>(−)-CP 55,940</t>
  </si>
  <si>
    <t>TUG 891</t>
    <phoneticPr fontId="4"/>
  </si>
  <si>
    <t>1374516-07-0</t>
  </si>
  <si>
    <t>PACAP27</t>
  </si>
  <si>
    <t>HSDGIFTDSYSRYRKQMAVKKYLAAVL-NH2</t>
    <phoneticPr fontId="4"/>
  </si>
  <si>
    <t>127317-03-7</t>
  </si>
  <si>
    <t>CCK-Octapeptide</t>
  </si>
  <si>
    <t>CSCSSLMDKECVYFCHLDIIW</t>
    <phoneticPr fontId="4"/>
  </si>
  <si>
    <t>Thrombin</t>
    <phoneticPr fontId="4"/>
  </si>
  <si>
    <t>Thrombin from bovine plasma</t>
  </si>
  <si>
    <t xml:space="preserve">9002-04-4  </t>
  </si>
  <si>
    <t>Thrombin</t>
  </si>
  <si>
    <t>Thrombin from bovine plasma</t>
    <phoneticPr fontId="4"/>
  </si>
  <si>
    <t>Palmitic acid</t>
    <phoneticPr fontId="4"/>
  </si>
  <si>
    <t>Palmitic acid</t>
  </si>
  <si>
    <t>57-10-3</t>
  </si>
  <si>
    <t>fMLP</t>
    <phoneticPr fontId="4"/>
  </si>
  <si>
    <t>For-MLP</t>
    <phoneticPr fontId="4"/>
  </si>
  <si>
    <t>59880-97-6</t>
  </si>
  <si>
    <t>WKYMVM</t>
  </si>
  <si>
    <t>WKYMVM-NH2</t>
    <phoneticPr fontId="4"/>
  </si>
  <si>
    <t>187986-11-4</t>
  </si>
  <si>
    <t>Galanin</t>
    <phoneticPr fontId="4"/>
  </si>
  <si>
    <t>GWTLNSAGYLLGPHAVGNHRSFSDKNGLTS</t>
  </si>
  <si>
    <t>119418-04-1</t>
  </si>
  <si>
    <t>GWTLNSAGYLLGPHAVGNHRSFSDKNGLTS</t>
    <phoneticPr fontId="4"/>
  </si>
  <si>
    <t>Galanin (rat)</t>
    <phoneticPr fontId="4"/>
  </si>
  <si>
    <t>GWTLNSAGYLLGPHAIDNHRSFSDKHGLT-NH2</t>
    <phoneticPr fontId="4"/>
  </si>
  <si>
    <t>114547-31-8</t>
  </si>
  <si>
    <t>GSK1292263</t>
  </si>
  <si>
    <t>1032823-75-8</t>
  </si>
  <si>
    <t>9-HODE</t>
    <phoneticPr fontId="4"/>
  </si>
  <si>
    <t>(±)9-HODE</t>
    <phoneticPr fontId="4"/>
  </si>
  <si>
    <t>98524-19-7</t>
  </si>
  <si>
    <t>MDL 29951</t>
    <phoneticPr fontId="4"/>
  </si>
  <si>
    <t>MDL 29951</t>
  </si>
  <si>
    <t>130798-51-5</t>
  </si>
  <si>
    <t>Lysophosphatidylserine</t>
    <phoneticPr fontId="4"/>
  </si>
  <si>
    <t>1-oleoyl-2-hydroxy-sn-glycero-3-phospho-L-serine, sodium salt</t>
    <phoneticPr fontId="4"/>
  </si>
  <si>
    <t>326589-90-6</t>
  </si>
  <si>
    <t>Lysophosphatidylserine</t>
  </si>
  <si>
    <t>Zaprinast</t>
    <phoneticPr fontId="4"/>
  </si>
  <si>
    <t>Zaprinast</t>
  </si>
  <si>
    <t>37762-06-4</t>
  </si>
  <si>
    <t>Lysophosphatidylinositol</t>
    <phoneticPr fontId="4"/>
  </si>
  <si>
    <t>1-arachidonoyl-2-hydroxy-sn-glycero-3-phosphoinositol, ammonium salt</t>
    <phoneticPr fontId="4"/>
  </si>
  <si>
    <t>1246430-04-5</t>
    <phoneticPr fontId="4"/>
  </si>
  <si>
    <t>Pyr-QRLGNQWAVGHLM-NH2</t>
    <phoneticPr fontId="4"/>
  </si>
  <si>
    <t>31362-50-2</t>
  </si>
  <si>
    <t>Orexin-A</t>
    <phoneticPr fontId="4"/>
  </si>
  <si>
    <t xml:space="preserve">Kisspeptin-10 </t>
  </si>
  <si>
    <t>YNWNSFGLRF-NH2</t>
    <phoneticPr fontId="4"/>
  </si>
  <si>
    <t>374675-21-5</t>
  </si>
  <si>
    <t>Lysophosphatidic acid</t>
    <phoneticPr fontId="4"/>
  </si>
  <si>
    <t>Leukotriene B4</t>
  </si>
  <si>
    <t>71160-24-2</t>
  </si>
  <si>
    <t>MCH</t>
    <phoneticPr fontId="4"/>
  </si>
  <si>
    <t>DFDMLRCMLGRVYRPCWQV</t>
  </si>
  <si>
    <t>128315-56-0</t>
  </si>
  <si>
    <t>MCH</t>
  </si>
  <si>
    <t>DFDMLRCMLGRVYRPCWQV</t>
    <phoneticPr fontId="4"/>
  </si>
  <si>
    <t>Motilin</t>
    <phoneticPr fontId="4"/>
  </si>
  <si>
    <t>FVPIFTYGELQRMQEKERNKGQ</t>
  </si>
  <si>
    <t>52906-92-0</t>
  </si>
  <si>
    <t>BAM-22P</t>
  </si>
  <si>
    <t>YGGFMRRVGRPEWWMDYQKRYG</t>
    <phoneticPr fontId="4"/>
  </si>
  <si>
    <t>76622-26-9</t>
  </si>
  <si>
    <t>Cortistatin-14</t>
    <phoneticPr fontId="4"/>
  </si>
  <si>
    <t>PCKNFFWKTFSSCK</t>
  </si>
  <si>
    <t>193829-96-8</t>
  </si>
  <si>
    <t>Neuromedin B</t>
  </si>
  <si>
    <t>GNLWATGHFM-NH2</t>
    <phoneticPr fontId="4"/>
  </si>
  <si>
    <t>87096-84-2</t>
  </si>
  <si>
    <t>Neuromedin-U25</t>
    <phoneticPr fontId="4"/>
  </si>
  <si>
    <t>FRVDEEFQSPFASQSRGYFLFRPRN-NH2</t>
    <phoneticPr fontId="4"/>
  </si>
  <si>
    <t>312306-89-1</t>
  </si>
  <si>
    <t>Neuropeptide W-30</t>
    <phoneticPr fontId="4"/>
  </si>
  <si>
    <t>WYKHVASPRYHTVGRAAGLLMGLRRSPYLW</t>
  </si>
  <si>
    <t>383415-80-3</t>
  </si>
  <si>
    <t>2-oxo-glutaric acid</t>
    <phoneticPr fontId="4"/>
  </si>
  <si>
    <t>2-Oxoglutaric Acid</t>
    <phoneticPr fontId="4"/>
  </si>
  <si>
    <t>328-50-7</t>
  </si>
  <si>
    <t>ADP</t>
    <phoneticPr fontId="4"/>
  </si>
  <si>
    <t>Adenosine 5'-Diphosphate Sodium Salt</t>
    <phoneticPr fontId="4"/>
  </si>
  <si>
    <t>20398-34-9</t>
  </si>
  <si>
    <t>UDP</t>
    <phoneticPr fontId="4"/>
  </si>
  <si>
    <t>Uridine 5'-Diphosphate Disodium Salt</t>
    <phoneticPr fontId="4"/>
  </si>
  <si>
    <t>27821-45-0</t>
  </si>
  <si>
    <t>UDP-Glucose</t>
    <phoneticPr fontId="4"/>
  </si>
  <si>
    <t>UDP-Glucose Disodium Salt</t>
    <phoneticPr fontId="4"/>
  </si>
  <si>
    <t>28053-08-9</t>
  </si>
  <si>
    <t>Prolactin-Releasing Peptide-20</t>
    <phoneticPr fontId="4"/>
  </si>
  <si>
    <t>TPDINPAWYASRGIRPVGRF-NH2</t>
    <phoneticPr fontId="4"/>
  </si>
  <si>
    <t>235433-36-0</t>
  </si>
  <si>
    <t>PAF</t>
    <phoneticPr fontId="4"/>
  </si>
  <si>
    <t>1-O-hexadecyl-2-acetyl-sn-glycero-3-phosphocholine</t>
    <phoneticPr fontId="4"/>
  </si>
  <si>
    <t>74389-68-7</t>
  </si>
  <si>
    <t>Prostaglandin D2</t>
    <phoneticPr fontId="4"/>
  </si>
  <si>
    <t>41598-07-6</t>
  </si>
  <si>
    <t>Iloprost</t>
    <phoneticPr fontId="4"/>
  </si>
  <si>
    <t>Iloprost</t>
  </si>
  <si>
    <t>78919-13-8</t>
  </si>
  <si>
    <t>TIP39</t>
    <phoneticPr fontId="4"/>
  </si>
  <si>
    <t>SLALADDAAFRERARLLAALERRHWLNSYMHKLLVLDAP</t>
  </si>
  <si>
    <t>277302-47-3</t>
  </si>
  <si>
    <t>Sphingosine-1-Phosphate</t>
  </si>
  <si>
    <t>AGCKNFFWKTFTSC</t>
    <phoneticPr fontId="4"/>
  </si>
  <si>
    <t>Substance P</t>
    <phoneticPr fontId="4"/>
  </si>
  <si>
    <t>RPKPQQFFGLM-NH2</t>
    <phoneticPr fontId="4"/>
  </si>
  <si>
    <t>33507-63-0</t>
  </si>
  <si>
    <t>Neurokinin A</t>
  </si>
  <si>
    <t>HKTDSFVGLM-NH2</t>
    <phoneticPr fontId="4"/>
  </si>
  <si>
    <t>86933-74-6</t>
  </si>
  <si>
    <t>Neurokinin B</t>
    <phoneticPr fontId="4"/>
  </si>
  <si>
    <t>DMHDFFVGLM-NH2</t>
    <phoneticPr fontId="4"/>
  </si>
  <si>
    <t>86933-75-7</t>
  </si>
  <si>
    <t>U-46619</t>
  </si>
  <si>
    <t>U-46619</t>
    <phoneticPr fontId="4"/>
  </si>
  <si>
    <t>56985-40-1</t>
  </si>
  <si>
    <t>Urotensin II</t>
    <phoneticPr fontId="4"/>
  </si>
  <si>
    <t>ETPDCFWKYCV</t>
    <phoneticPr fontId="4"/>
  </si>
  <si>
    <t>251293-28-4</t>
  </si>
  <si>
    <t>Primary
Transducer</t>
  </si>
  <si>
    <t>Secondary
Transducer</t>
  </si>
  <si>
    <t>Gs_0-2</t>
  </si>
  <si>
    <t>Gq/11_0-2</t>
  </si>
  <si>
    <t>G12/13_0-2</t>
  </si>
  <si>
    <t>Gs_0-1</t>
  </si>
  <si>
    <t>Gq/11_0-1</t>
  </si>
  <si>
    <t>G12/13_0-1</t>
  </si>
  <si>
    <t>Gi/o_0-2</t>
  </si>
  <si>
    <t>Gi/o_0-1</t>
  </si>
  <si>
    <t>B</t>
  </si>
  <si>
    <t>I</t>
  </si>
  <si>
    <t>G</t>
  </si>
  <si>
    <t>G12
/13</t>
  </si>
  <si>
    <t>%</t>
  </si>
  <si>
    <t>-</t>
  </si>
  <si>
    <t>Tabs</t>
  </si>
  <si>
    <t>Ligands</t>
  </si>
  <si>
    <t>BI</t>
  </si>
  <si>
    <t>Abbreviations</t>
  </si>
  <si>
    <t>CAS</t>
  </si>
  <si>
    <t>Sheet S3</t>
  </si>
  <si>
    <t>GtP</t>
  </si>
  <si>
    <t>Receptor names from UniProt (reference for all data lookups), Bouvier et al. and Inoue et al.</t>
  </si>
  <si>
    <t>Ligand names from Bouvier et al. and Inoue et al.</t>
  </si>
  <si>
    <t>Bouvier et al.</t>
  </si>
  <si>
    <t>Inoue et al.</t>
  </si>
  <si>
    <t>minimum-maximum normalisation</t>
  </si>
  <si>
    <t>International Union of Pharmacology</t>
  </si>
  <si>
    <t>Chemical Abstract service (Inoue et al. used their compound registry numbers (identifiers))</t>
  </si>
  <si>
    <t>Common non-couplers</t>
  </si>
  <si>
    <t>Common couplers</t>
  </si>
  <si>
    <t>Bouvier Emax</t>
  </si>
  <si>
    <t>Inoue Emax</t>
  </si>
  <si>
    <t>Go</t>
  </si>
  <si>
    <t>Unique - common B couplings</t>
  </si>
  <si>
    <t>pEC50</t>
  </si>
  <si>
    <t>Unique - common I couplings</t>
  </si>
  <si>
    <t>Emax</t>
  </si>
  <si>
    <t>H5</t>
  </si>
  <si>
    <t>21</t>
  </si>
  <si>
    <t>22</t>
  </si>
  <si>
    <t>23</t>
  </si>
  <si>
    <t>24</t>
  </si>
  <si>
    <t>25</t>
  </si>
  <si>
    <t>26</t>
  </si>
  <si>
    <t>R</t>
  </si>
  <si>
    <t>Q</t>
  </si>
  <si>
    <t>Y</t>
  </si>
  <si>
    <t>E</t>
  </si>
  <si>
    <t>L</t>
  </si>
  <si>
    <t>K</t>
  </si>
  <si>
    <t>D</t>
  </si>
  <si>
    <t>N</t>
  </si>
  <si>
    <t>V</t>
  </si>
  <si>
    <t>M</t>
  </si>
  <si>
    <t>gnas2</t>
  </si>
  <si>
    <t>gnal</t>
  </si>
  <si>
    <t>gnai1</t>
  </si>
  <si>
    <t>gnai2</t>
  </si>
  <si>
    <t>gnai3</t>
  </si>
  <si>
    <t>gnat1</t>
  </si>
  <si>
    <t>gnat2</t>
  </si>
  <si>
    <t>gnat3</t>
  </si>
  <si>
    <t>gnaz</t>
  </si>
  <si>
    <t>gnao</t>
  </si>
  <si>
    <t>gnaq</t>
  </si>
  <si>
    <t>gna11</t>
  </si>
  <si>
    <t>gna14</t>
  </si>
  <si>
    <t>gna15</t>
  </si>
  <si>
    <t>gna12</t>
  </si>
  <si>
    <t>gna13</t>
  </si>
  <si>
    <t>Golf</t>
  </si>
  <si>
    <t>Gi3</t>
  </si>
  <si>
    <t>Gt1</t>
  </si>
  <si>
    <t>Gt2</t>
  </si>
  <si>
    <t>Gt3</t>
  </si>
  <si>
    <t>C-terminal</t>
  </si>
  <si>
    <t>hexamer</t>
  </si>
  <si>
    <t>prot</t>
  </si>
  <si>
    <t>G prot</t>
  </si>
  <si>
    <t>family</t>
  </si>
  <si>
    <t>Gq/12</t>
  </si>
  <si>
    <t>Gq/13</t>
  </si>
  <si>
    <t>Gq/14</t>
  </si>
  <si>
    <t>Consensus:</t>
  </si>
  <si>
    <t>Conservation (%):</t>
  </si>
  <si>
    <t>Seq</t>
  </si>
  <si>
    <t>sim (%)</t>
  </si>
  <si>
    <t>H</t>
  </si>
  <si>
    <t>P</t>
  </si>
  <si>
    <t>S</t>
  </si>
  <si>
    <t>W</t>
  </si>
  <si>
    <t>Z</t>
  </si>
  <si>
    <t>X</t>
  </si>
  <si>
    <t>*</t>
  </si>
  <si>
    <t>ARNDCQEGHILKMFPSTWYV</t>
  </si>
  <si>
    <t>MGCLGNSKTEDQRNEEKAQREANKKIEKQLQKDKQVYRATHRLLLLGAGESGKSTIVKQM
RILHVNGFNGEGGEEDPQAARSNSDGEKATKVQDIKNNLKEAIETIVAAMSNLVPPVELA
NPENQFRVDYILSVMNVPDFDFPPEFYEHAKALWEDEGVRACYERSNEYQLIDCAQYFLD
KIDVIKQADYVPSDQDLLRCRVLTSGIFETKFQVDKVNFHMFDVGGQRDERRKWIQCFND
VTAIIFVVASSSYNMVIREDNQTNRLQEALNLFKSIWNNRWLRTISVILFLNKQDLLAEK
VLAGKSKIEDYFPEFARYTTPEDATPEPGEDPRVTRAKYFIRDEFLRISTASGDGRHYCY
PHFTCAVDTENIRRVFNDCRDIIQRMHLRQYELL</t>
  </si>
  <si>
    <t>MGCLGGNSKTTEDQGVDEKERREANKKIEKQLQKERLAYKATHRLLLLGAGESGKSTIVK
QMRILHVNGFNPEEKKQKILDIRKNVKDAIVTIVSAMSTIIPPVPLANPENQFRSDYIKS
IAPITDFEYSQEFFDHVKKLWDDEGVKACFERSNEYQLIDCAQYFLERIDSVSLVDYTPT
DQDLLRCRVLTSGIFETRFQVDKVNFHMFDVGGQRDERRKWIQCFNDVTAIIYVAACSSY
NMVIREDNNTNRLRESLDLFESIWNNRWLRTISIILFLNKQDMLAEKVLAGKSKIEDYFP
EYANYTVPEDATPDAGEDPKVTRAKFFIRDLFLRISTATGDGKHYCYPHFTCAVDTENIR
RVFNDCRDIIQRMHLKQYELL</t>
  </si>
  <si>
    <t>MGCTLSAEDKAAVERSKMIDRNLREDGEKAAREVKLLLLGAGESGKSTIVKQMKIIHEAG
YSEEECKQYKAVVYSNTIQSIIAIIRAMGRLKIDFGDSARADDARQLFVLAGAAEEGFMT
AELAGVIKRLWKDSGVQACFNRSREYQLNDSAAYYLNDLDRIAQPNYIPTQQDVLRTRVK
TTGIVETHFTFKDLHFKMFDVGGQRSERKKWIHCFEGVTAIIFCVALSDYDLVLAEDEEM
NRMHESMKLFDSICNNKWFTDTSIILFLNKKDLFEEKIKKSPLTICYPEYAGSNTYEEAA
AYIQCQFEDLNKRKDTKEIYTHFTCATDTKNVQFVFDAVTDVIIKNNLKDCGLF</t>
  </si>
  <si>
    <t>MGCTVSAEDKAAAERSKMIDKNLREDGEKAAREVKLLLLGAGESGKSTIVKQMKIIHEDG
YSEEECRQYRAVVYSNTIQSIMAIVKAMGNLQIDFADPSRADDARQLFALSCTAEEQGVL
PDDLSGVIRRLWADHGVQACFGRSREYQLNDSAAYYLNDLERIAQSDYIPTQQDVLRTRV
KTTGIVETHFTFKDLHFKMFDVGGQRSERKKWIHCFEGVTAIIFCVALSAYDLVLAEDEE
MNRMHESMKLFDSICNNKWFTDTSIILFLNKKDLFEEKITHSPLTICFPEYTGANKYDEA
ASYIQSKFEDLNKRKDTKEIYTHFTCATDTKNVQFVFDAVTDVIIKNNLKDCGLF</t>
  </si>
  <si>
    <t>MGCTLSAEDKAAVERSKMIDRNLREDGEKAAKEVKLLLLGAGESGKSTIVKQMKIIHEDG
YSEDECKQYKVVVYSNTIQSIIAIIRAMGRLKIDFGEAARADDARQLFVLAGSAEEGVMT
PELAGVIKRLWRDGGVQACFSRSREYQLNDSASYYLNDLDRISQSNYIPTQQDVLRTRVK
TTGIVETHFTFKDLYFKMFDVGGQRSERKKWIHCFEGVTAIIFCVALSDYDLVLAEDEEM
NRMHESMKLFDSICNNKWFTETSIILFLNKKDLFEEKIKRSPLTICYPEYTGSNTYEEAA
AYIQCQFEDLNRRKDTKEIYTHFTCATDTKNVQFVFDAVTDVIIKNNLKECGLY</t>
  </si>
  <si>
    <t>MGAGASAEEKHSRELEKKLKEDAEKDARTVKLLLLGAGESGKSTIVKQMKIIHQDGYSLE
ECLEFIAIIYGNTLQSILAIVRAMTTLNIQYGDSARQDDARKLMHMADTIEEGTMPKEMS
DIIQRLWKDSGIQACFERASEYQLNDSAGYYLSDLERLVTPGYVPTEQDVLRSRVKTTGI
IETQFSFKDLNFRMFDVGGQRSERKKWIHCFEGVTCIIFIAALSAYDMVLVEDDEVNRMH
ESLHLFNSICNHRYFATTSIVLFLNKKDVFFEKIKKAHLSICFPDYDGPNTYEDAGNYIK
VQFLELNMRRDVKEIYSHMTCATDTQNVKFVFDAVTDIIIKENLKDCGLF</t>
  </si>
  <si>
    <t>MGSGASAEDKELAKRSKELEKKLQEDADKEAKTVKLLLLGAGESGKSTIVKQMKIIHQDG
YSPEECLEFKAIIYGNVLQSILAIIRAMTTLGIDYAEPSCADDGRQLNNLADSIEEGTMP
PELVEVIRRLWKDGGVQACFERAAEYQLNDSASYYLNQLERITDPEYLPSEQDVLRSRVK
TTGIIETKFSVKDLNFRMFDVGGQRSERKKWIHCFEGVTCIIFCAALSAYDMVLVEDDEV
NRMHESLHLFNSICNHKFFAATSIVLFLNKKDLFEEKIKKVHLSICFPEYDGNNSYDDAG
NYIKSQFLDLNMRKDVKEIYSHMTCATDTQNVKFVFDAVTDIIIKENLKDCGLF</t>
  </si>
  <si>
    <t>MGSGISSESKESAKRSKELEKKLQEDAERDARTVKLLLLGAGESGKSTIVKQMKIIHKNG
YSEQECMEFKAVIYSNTLQSILAIVKAMTTLGIDYVNPRSAEDQRQLYAMANTLEDGGMT
PQLAEVIKRLWRDPGIQACFERASEYQLNDSAAYYLNDLDRITASGYVPNEQDVLHSRVK
TTGIIETQFSFKDLHFRMFDVGGQRSERKKWIHCFEGVTCIIFCAALSAYDMVLVEDEEV
NRMHESLHLFNSICNHKYFSTTSIVLFLNKKDIFQEKVTKVHLSICFPEYTGPNTFEDAG
NYIKNQFLDLNLKKEDKEIYSHMTCATDTQNVKFVFDAVTDIIIKENLKDCGLF</t>
  </si>
  <si>
    <t>MGCRQSSEEKEAARRSRRIDRHLRSESQRQRREIKLLLLGTSNSGKSTIVKQMKIIHSGG
FNLEACKEYKPLIIYNAIDSLTRIIRALAALRIDFHNPDRAYDAVQLFALTGPAESKGEI
TPELLGVMRRLWADPGAQACFSRSSEYHLEDNAAYYLNDLERIAAADYIPTVEDILRSRD
MTTGIVENKFTFKELTFKMVDVGGQRSERKKWIHCFEGVTAIIFCVELSGYDLKLYEDNQ
TSRMAESLRLFDSICNNNWFINTSLILFLNKKDLLAEKIRRIPLTICFPEYKGQNTYEEA
AVYIQRQFEDLNRNKETKEIYSHFTCATDTSNIQFVFDAVTDVIIQNNLKYIGLC</t>
  </si>
  <si>
    <t>MGCTLSAEERAALERSKAIEKNLKEDGISAAKDVKLLLLGAGESGKSTIVKQMKIIHEDG
FSGEDVKQYKPVVYSNTIQSLAAIVRAMDTLGIEYGDKERKADAKMVCDVVSRMEDTEPF
SAELLSAMMRLWGDSGIQECFNRSREYQLNDSAKYYLDSLDRIGAADYQPTEQDILRTRV
KTTGIVETHFTFKNLHFRLFDVGGQRSERKKWIHCFEDVTAIIFCVALSGYDQVLHEDET
TNRMHESLMLFDSICNNKFFIDTSIILFLNKKDLFGEKIKKSPLTICFPEYTGPNTYEDA
AAYIQAQFESKNRSPNKEIYCHMTCATDTNNIQVVFDAVTDIIIANNLRGCGLY</t>
  </si>
  <si>
    <t>MTLESIMACCLSEEAKEARRINDEIERQLRRDKRDARRELKLLLLGTGESGKSTFIKQMR
IIHGSGYSDEDKRGFTKLVYQNIFTAMQAMIRAMDTLKIPYKYEHNKAHAQLVREVDVEK
VSAFENPYVDAIKSLWNDPGIQECYDRRREYQLSDSTKYYLNDLDRVADPAYLPTQQDVL
RVRVPTTGIIEYPFDLQSVIFRMVDVGGQRSERRKWIHCFENVTSIMFLVALSEYDQVLV
ESDNENRMEESKALFRTIITYPWFQNSSVILFLNKKDLLEEKIMYSHLVDYFPEYDGPQR
DAQAAREFILKMFVDLNPDSDKIIYSHFTCATDTENIRFVFAAVKDTILQLNLKEYNLV</t>
  </si>
  <si>
    <t>MTLESMMACCLSDEVKESKRINAEIEKQLRRDKRDARRELKLLLLGTGESGKSTFIKQMR
IIHGAGYSEEDKRGFTKLVYQNIFTAMQAMIRAMETLKILYKYEQNKANALLIREVDVEK
VTTFEHQYVSAIKTLWEDPGIQECYDRRREYQLSDSAKYYLTDVDRIATLGYLPTQQDVL
RVRVPTTGIIEYPFDLENIIFRMVDVGGQRSERRKWIHCFENVTSIMFLVALSEYDQVLV
ESDNENRMEESKALFRTIITYPWFQNSSVILFLNKKDLLEDKILYSHLVDYFPEFDGPQR
DAQAAREFILKMFVDLNPDSDKIIYSHFTCATDTENIRFVFAAVKDTILQLNLKEYNLV</t>
  </si>
  <si>
    <t>MAGCCCLSAEEKESQRISAEIERQLRRDKKDARRELKLLLLGTGESGKSTFIKQMRIIHG
SGYSDEDRKGFTKLVYQNIFTAMQAMIRAMDTLRIQYVCEQNKENAQIIREVEVDKVSML
SREQVEAIKQLWQDPGIQECYDRRREYQLSDSAKYYLTDIDRIATPSFVPTQQDVLRVRV
PTTGIIEYPFDLENIIFRMVDVGGQRSERRKWIHCFESVTSIIFLVALSEYDQVLAECDN
ENRMEESKALFKTIITYPWFLNSSVILFLNKKDLLEEKIMYSHLISYFPEYTGPKQDVRA
ARDFILKLYQDQNPDKEKVIYSHFTCATDTDNIRFVFAAVKDTILQLNLREFNLV</t>
  </si>
  <si>
    <t>MARSLTWRCCPWCLTEDEKAAARVDQEINRILLEQKKQDRGELKLLLLGPGESGKSTFIK
QMRIIHGAGYSEEERKGFRPLVYQNIFVSMRAMIEAMERLQIPFSRPESKHHASLVMSQD
PYKVTTFEKRYAAAMQWLWRDAGIRAYYERRREFHLLDSAVYYLSHLERITEEGYVPTAQ
DVLRSRMPTTGINEYCFSVQKTNLRIVDVGGQKSERKKWIHCFENVIALIYLASLSEYDQ
CLEENNQENRMKESLALFGTILELPWFKSTSVILFLNKTDILEEKIPTSHLATYFPSFQG
PKQDAEAAKRFILDMYTRMYTGCVDGPEGSKKGARSRRLFSHYTCATDTQNIRKVFKDVR
DSVLARYLDEINLL</t>
  </si>
  <si>
    <t>MSGVVRTLSRCLLPAEAGGARERRAGSGARDAEREARRRSRDIDALLARERRAVRRLVKI
LLLGAGESGKSTFLKQMRIIHGREFDQKALLEFRDTIFDNILKGSRVLVDARDKLGIPWQ
YSENEKHGMFLMAFENKAGLPVEPATFQLYVPALSALWRDSGIREAFSRRSEFQLGESVK
YFLDNLDRIGQLNYFPSKQDILLARKATKGIVEHDFVIKKIPFKMVDVGGQRSQRQKWFQ
CFDGITSILFMVSSSEYDQVLMEDRRTNRLVESMNIFETIVNNKLFFNVSIILFLNKMDL
LVEKVKTVSIKKHFPDFRGDPHRLEDVQRYLVQCFDRKRRNRSKPLFHHFTTAIDTENVR
FVFHAVKDTILQENLKDIMLQ</t>
  </si>
  <si>
    <t>MADFLPSRSVLSVCFPGCLLTSGEAEQQRKSKEIDKCLSREKTYVKRLVKILLLGAGESG
KSTFLKQMRIIHGQDFDQRAREEFRPTIYSNVIKGMRVLVDAREKLHIPWGDNSNQQHGD
KMMSFDTRAPMAAQGMVETRVFLQYLPAIRALWADSGIQNAYDRRREFQLGESVKYFLDN
LDKLGEPDYIPSQQDILLARRPTKGIHEYDFEIKNVPFKMVDVGGQRSERKRWFECFDSV
TSILFLVSSSEFDQVLMEDRLTNRLTESLNIFETIVNNRVFSNVSIILFLNKTDLLEEKV
QIVSIKDYFLEFEGDPHCLRDVQKFLVECFRNKRRDQQQKPLYHHFTTAINTENIRLVFR
DVKDTILHDNLKQLMLQ</t>
  </si>
  <si>
    <t>val</t>
  </si>
  <si>
    <t>E-</t>
  </si>
  <si>
    <t>id(%)</t>
  </si>
  <si>
    <t>Avg</t>
  </si>
  <si>
    <t>Sum</t>
  </si>
  <si>
    <t>B's missing couplings</t>
  </si>
  <si>
    <t>I's missing couplings</t>
  </si>
  <si>
    <t>BLOSUM50</t>
  </si>
  <si>
    <t>BLOSUM50 amino acid substituion matrix used to evaluate the similarity of G protein chimera used by Inoue et al.</t>
  </si>
  <si>
    <t>SeqAl</t>
  </si>
  <si>
    <t>Sequence alignment Galpaha C-terminal hexamer used in the Inouet et al. chimera and sequence similarity of full-length wiltype G proteins.</t>
  </si>
  <si>
    <t>Fig. SX
data =&gt;</t>
  </si>
  <si>
    <t>Sum:</t>
  </si>
  <si>
    <t>Gq
/11</t>
  </si>
  <si>
    <t>Agreeing</t>
  </si>
  <si>
    <t>G's missing (new) couplings</t>
  </si>
  <si>
    <t>Common/unique B&amp;I G protein couplings</t>
  </si>
  <si>
    <t>BIG common and unique family couplings</t>
  </si>
  <si>
    <t>Count</t>
  </si>
  <si>
    <t>Disagreeing</t>
  </si>
  <si>
    <t>GtP ID</t>
  </si>
  <si>
    <t>Accession</t>
  </si>
  <si>
    <t>HGNC</t>
  </si>
  <si>
    <t>Bouvier</t>
  </si>
  <si>
    <t>Inoue</t>
  </si>
  <si>
    <t>bombesin receptor subtype 3</t>
  </si>
  <si>
    <t>neuropeptide Y receptor Y6 (pseudogene)</t>
  </si>
  <si>
    <t>F2R like trypsin receptor 1</t>
  </si>
  <si>
    <t>atypical chemokine receptor 1 (Duffy blood group)</t>
  </si>
  <si>
    <t>atypical chemokine receptor 2</t>
  </si>
  <si>
    <t>G protein-coupled receptor 42</t>
  </si>
  <si>
    <t>Rhodopsin</t>
  </si>
  <si>
    <t>rhodopsin</t>
  </si>
  <si>
    <t>opsin 4</t>
  </si>
  <si>
    <t>opsin 3</t>
  </si>
  <si>
    <t>opsin 5</t>
  </si>
  <si>
    <t>opsin 1, short wave sensitive</t>
  </si>
  <si>
    <t>opsin 1, medium wave sensitive</t>
  </si>
  <si>
    <t>opsin 1, long wave sensitive</t>
  </si>
  <si>
    <t>G protein-coupled receptor 4</t>
  </si>
  <si>
    <t>G protein-coupled receptor 15</t>
  </si>
  <si>
    <t>G protein-coupled receptor 19</t>
  </si>
  <si>
    <t>G protein-coupled receptor 20</t>
  </si>
  <si>
    <t>G protein-coupled receptor 21</t>
  </si>
  <si>
    <t>G protein-coupled receptor 22</t>
  </si>
  <si>
    <t>G protein-coupled receptor 25</t>
  </si>
  <si>
    <t>G protein-coupled receptor 26</t>
  </si>
  <si>
    <t>G protein-coupled receptor 27</t>
  </si>
  <si>
    <t>G protein-coupled receptor 33</t>
  </si>
  <si>
    <t>G protein-coupled receptor 45</t>
  </si>
  <si>
    <t>G protein-coupled receptor 50</t>
  </si>
  <si>
    <t>G protein-coupled receptor 52</t>
  </si>
  <si>
    <t>G protein-coupled receptor 61</t>
  </si>
  <si>
    <t>G protein-coupled receptor 62</t>
  </si>
  <si>
    <t>G protein-coupled receptor 65</t>
  </si>
  <si>
    <t>G protein-coupled receptor 68</t>
  </si>
  <si>
    <t>G protein-coupled receptor 78</t>
  </si>
  <si>
    <t>G protein-coupled receptor 82</t>
  </si>
  <si>
    <t>G protein-coupled receptor 83</t>
  </si>
  <si>
    <t>G protein-coupled receptor 84</t>
  </si>
  <si>
    <t>G protein-coupled receptor 85</t>
  </si>
  <si>
    <t>G protein-coupled receptor 88</t>
  </si>
  <si>
    <t>G protein-coupled receptor 101</t>
  </si>
  <si>
    <t>G protein-coupled receptor 135</t>
  </si>
  <si>
    <t>G protein-coupled receptor 141</t>
  </si>
  <si>
    <t>G protein-coupled receptor 142</t>
  </si>
  <si>
    <t>G protein-coupled receptor 146</t>
  </si>
  <si>
    <t>G protein-coupled receptor 148</t>
  </si>
  <si>
    <t>G protein-coupled receptor 149</t>
  </si>
  <si>
    <t>G protein-coupled receptor 150</t>
  </si>
  <si>
    <t>G protein-coupled receptor 151</t>
  </si>
  <si>
    <t>G protein-coupled receptor 152</t>
  </si>
  <si>
    <t>G protein-coupled receptor 153</t>
  </si>
  <si>
    <t>G protein-coupled receptor 160</t>
  </si>
  <si>
    <t>G protein-coupled receptor 161</t>
  </si>
  <si>
    <t>G protein-coupled receptor 162</t>
  </si>
  <si>
    <t>G protein-coupled receptor 171</t>
  </si>
  <si>
    <t>G protein-coupled receptor 173</t>
  </si>
  <si>
    <t>G protein-coupled receptor 176</t>
  </si>
  <si>
    <t>G protein-coupled receptor 182</t>
  </si>
  <si>
    <t>MAS1 proto-oncogene, G protein-coupled receptor</t>
  </si>
  <si>
    <t>MAS1 proto-oncogene like, G protein-coupled receptor</t>
  </si>
  <si>
    <t>MAS related GPR family member E</t>
  </si>
  <si>
    <t>MAS related GPR family member F</t>
  </si>
  <si>
    <t>MAS related GPR family member G</t>
  </si>
  <si>
    <t>MAS related GPR family member X3</t>
  </si>
  <si>
    <t>MAS related GPR family member X4</t>
  </si>
  <si>
    <t>P2Y receptor family member 8</t>
  </si>
  <si>
    <t>trace amine associated receptor 2</t>
  </si>
  <si>
    <t>trace amine associated receptor 5</t>
  </si>
  <si>
    <t>trace amine associated receptor 6</t>
  </si>
  <si>
    <t>trace amine associated receptor 8</t>
  </si>
  <si>
    <t>trace amine associated receptor 9</t>
  </si>
  <si>
    <t>Calcitonin receptor-like</t>
  </si>
  <si>
    <t>calcitonin receptor like receptor</t>
  </si>
  <si>
    <t>adhesion G protein-coupled receptor L2</t>
  </si>
  <si>
    <t>adhesion G protein-coupled receptor L3</t>
  </si>
  <si>
    <t>adhesion G protein-coupled receptor L4</t>
  </si>
  <si>
    <t>adhesion G protein-coupled receptor E1</t>
  </si>
  <si>
    <t>adhesion G protein-coupled receptor E2</t>
  </si>
  <si>
    <t>adhesion G protein-coupled receptor E3</t>
  </si>
  <si>
    <t>adhesion G protein-coupled receptor E4, pseudogene</t>
  </si>
  <si>
    <t>ADGRE5</t>
  </si>
  <si>
    <t>AGRE5</t>
  </si>
  <si>
    <t>adhesion G protein-coupled receptor E5</t>
  </si>
  <si>
    <t>adhesion G protein-coupled receptor A1</t>
  </si>
  <si>
    <t>adhesion G protein-coupled receptor A2</t>
  </si>
  <si>
    <t>adhesion G protein-coupled receptor A3</t>
  </si>
  <si>
    <t>cadherin EGF LAG seven-pass G-type receptor 1</t>
  </si>
  <si>
    <t>cadherin EGF LAG seven-pass G-type receptor 2</t>
  </si>
  <si>
    <t>cadherin EGF LAG seven-pass G-type receptor 3</t>
  </si>
  <si>
    <t>adhesion G protein-coupled receptor D1</t>
  </si>
  <si>
    <t>adhesion G protein-coupled receptor D2</t>
  </si>
  <si>
    <t>adhesion G protein-coupled receptor F1</t>
  </si>
  <si>
    <t>adhesion G protein-coupled receptor F2</t>
  </si>
  <si>
    <t>adhesion G protein-coupled receptor F3</t>
  </si>
  <si>
    <t>adhesion G protein-coupled receptor F4</t>
  </si>
  <si>
    <t>adhesion G protein-coupled receptor F5</t>
  </si>
  <si>
    <t>adhesion G protein-coupled receptor G5</t>
  </si>
  <si>
    <t>adhesion G protein-coupled receptor B2</t>
  </si>
  <si>
    <t>adhesion G protein-coupled receptor B3</t>
  </si>
  <si>
    <t>adhesion G protein-coupled receptor G1</t>
  </si>
  <si>
    <t>adhesion G protein-coupled receptor G2</t>
  </si>
  <si>
    <t>adhesion G protein-coupled receptor G3</t>
  </si>
  <si>
    <t>adhesion G protein-coupled receptor G4</t>
  </si>
  <si>
    <t>adhesion G protein-coupled receptor G6</t>
  </si>
  <si>
    <t>adhesion G protein-coupled receptor G7</t>
  </si>
  <si>
    <t>ADGRV1</t>
  </si>
  <si>
    <t>AGRV1</t>
  </si>
  <si>
    <t>adhesion G protein-coupled receptor V1</t>
  </si>
  <si>
    <t>gamma-aminobutyric acid type B receptor subunit 2</t>
  </si>
  <si>
    <t>taste 1 receptor member 1</t>
  </si>
  <si>
    <t>taste 1 receptor member 2</t>
  </si>
  <si>
    <t>taste 1 receptor member 3</t>
  </si>
  <si>
    <t>G protein-coupled receptor 156</t>
  </si>
  <si>
    <t>G protein-coupled receptor 158</t>
  </si>
  <si>
    <t>G protein-coupled receptor 179</t>
  </si>
  <si>
    <t>G protein-coupled receptor class C group 5 member A</t>
  </si>
  <si>
    <t>G protein-coupled receptor class C group 5 member B</t>
  </si>
  <si>
    <t>G protein-coupled receptor class C group 5 member C</t>
  </si>
  <si>
    <t>G protein-coupled receptor class C group 5 member D</t>
  </si>
  <si>
    <t>frizzled class receptor 3</t>
  </si>
  <si>
    <t>frizzled class receptor 4</t>
  </si>
  <si>
    <t>frizzled class receptor 5</t>
  </si>
  <si>
    <t>frizzled class receptor 7</t>
  </si>
  <si>
    <t>frizzled class receptor 8</t>
  </si>
  <si>
    <t>frizzled class receptor 9</t>
  </si>
  <si>
    <t>frizzled class receptor 10</t>
  </si>
  <si>
    <t>smoothened, frizzled class receptor</t>
  </si>
  <si>
    <t>taste 2 receptor member 4</t>
  </si>
  <si>
    <t>taste 2 receptor member 5</t>
  </si>
  <si>
    <t>taste 2 receptor member 1</t>
  </si>
  <si>
    <t>taste 2 receptor member 3</t>
  </si>
  <si>
    <t>taste 2 receptor member 7</t>
  </si>
  <si>
    <t>taste 2 receptor member 8</t>
  </si>
  <si>
    <t>taste 2 receptor member 9</t>
  </si>
  <si>
    <t>taste 2 receptor member 10</t>
  </si>
  <si>
    <t>taste 2 receptor member 13</t>
  </si>
  <si>
    <t>taste 2 receptor member 14</t>
  </si>
  <si>
    <t>taste 2 receptor member 16</t>
  </si>
  <si>
    <t>taste 2 receptor member 19</t>
  </si>
  <si>
    <t>taste 2 receptor member 20</t>
  </si>
  <si>
    <t>taste 2 receptor member 30</t>
  </si>
  <si>
    <t>taste 2 receptor member 31</t>
  </si>
  <si>
    <t>taste 2 receptor member 38</t>
  </si>
  <si>
    <t>taste 2 receptor member 39</t>
  </si>
  <si>
    <t>taste 2 receptor member 40</t>
  </si>
  <si>
    <t>taste 2 receptor member 41</t>
  </si>
  <si>
    <t>taste 2 receptor member 42</t>
  </si>
  <si>
    <t>taste 2 receptor member 43</t>
  </si>
  <si>
    <t>taste 2 receptor member 45</t>
  </si>
  <si>
    <t>taste 2 receptor member 46</t>
  </si>
  <si>
    <t>taste 2 receptor member 50</t>
  </si>
  <si>
    <t>taste 2 receptor member 60</t>
  </si>
  <si>
    <t>G protein-coupled receptor 137</t>
  </si>
  <si>
    <t>transmembrane protein adipocyte associated 1</t>
  </si>
  <si>
    <t>G protein-coupled receptor 157</t>
  </si>
  <si>
    <r>
      <t>5-HT</t>
    </r>
    <r>
      <rPr>
        <vertAlign val="subscript"/>
        <sz val="7"/>
        <color theme="1"/>
        <rFont val="Helvetica"/>
        <family val="2"/>
      </rPr>
      <t>1A</t>
    </r>
  </si>
  <si>
    <t>5-hydroxytryptamine receptor 1A</t>
  </si>
  <si>
    <r>
      <t>5-HT</t>
    </r>
    <r>
      <rPr>
        <vertAlign val="subscript"/>
        <sz val="7"/>
        <color theme="1"/>
        <rFont val="Helvetica"/>
        <family val="2"/>
      </rPr>
      <t>1B</t>
    </r>
  </si>
  <si>
    <t>5-hydroxytryptamine receptor 1B</t>
  </si>
  <si>
    <r>
      <t>5-HT</t>
    </r>
    <r>
      <rPr>
        <vertAlign val="subscript"/>
        <sz val="7"/>
        <color theme="1"/>
        <rFont val="Helvetica"/>
        <family val="2"/>
      </rPr>
      <t>1D</t>
    </r>
  </si>
  <si>
    <t>5-hydroxytryptamine receptor 1D</t>
  </si>
  <si>
    <r>
      <t>5-HT</t>
    </r>
    <r>
      <rPr>
        <vertAlign val="subscript"/>
        <sz val="7"/>
        <color theme="1"/>
        <rFont val="Helvetica"/>
        <family val="2"/>
      </rPr>
      <t>1E</t>
    </r>
  </si>
  <si>
    <t>5-hydroxytryptamine receptor 1E</t>
  </si>
  <si>
    <r>
      <t>5-HT</t>
    </r>
    <r>
      <rPr>
        <vertAlign val="subscript"/>
        <sz val="7"/>
        <color theme="1"/>
        <rFont val="Helvetica"/>
        <family val="2"/>
      </rPr>
      <t>1F</t>
    </r>
  </si>
  <si>
    <t>5-hydroxytryptamine receptor 1F</t>
  </si>
  <si>
    <r>
      <t>5-HT</t>
    </r>
    <r>
      <rPr>
        <vertAlign val="subscript"/>
        <sz val="7"/>
        <color theme="1"/>
        <rFont val="Helvetica"/>
        <family val="2"/>
      </rPr>
      <t>2A</t>
    </r>
  </si>
  <si>
    <t>5-hydroxytryptamine receptor 2A</t>
  </si>
  <si>
    <r>
      <t>5-HT</t>
    </r>
    <r>
      <rPr>
        <vertAlign val="subscript"/>
        <sz val="7"/>
        <color theme="1"/>
        <rFont val="Helvetica"/>
        <family val="2"/>
      </rPr>
      <t>2B</t>
    </r>
  </si>
  <si>
    <t>5-hydroxytryptamine receptor 2B</t>
  </si>
  <si>
    <r>
      <t>5-HT</t>
    </r>
    <r>
      <rPr>
        <vertAlign val="subscript"/>
        <sz val="7"/>
        <color theme="1"/>
        <rFont val="Helvetica"/>
        <family val="2"/>
      </rPr>
      <t>2C</t>
    </r>
  </si>
  <si>
    <t>5-hydroxytryptamine receptor 2C</t>
  </si>
  <si>
    <r>
      <t>5-HT</t>
    </r>
    <r>
      <rPr>
        <vertAlign val="subscript"/>
        <sz val="7"/>
        <color theme="1"/>
        <rFont val="Helvetica"/>
        <family val="2"/>
      </rPr>
      <t>4</t>
    </r>
  </si>
  <si>
    <t>5-hydroxytryptamine receptor 4</t>
  </si>
  <si>
    <t>5-hydroxytryptamine receptor 5A</t>
  </si>
  <si>
    <r>
      <t>5-HT</t>
    </r>
    <r>
      <rPr>
        <vertAlign val="subscript"/>
        <sz val="7"/>
        <color theme="1"/>
        <rFont val="Helvetica"/>
        <family val="2"/>
      </rPr>
      <t>6</t>
    </r>
  </si>
  <si>
    <t>5-hydroxytryptamine receptor 6</t>
  </si>
  <si>
    <r>
      <t>5-HT</t>
    </r>
    <r>
      <rPr>
        <vertAlign val="subscript"/>
        <sz val="7"/>
        <color theme="1"/>
        <rFont val="Helvetica"/>
        <family val="2"/>
      </rPr>
      <t>7</t>
    </r>
  </si>
  <si>
    <t>5-hydroxytryptamine receptor 7</t>
  </si>
  <si>
    <r>
      <t>A</t>
    </r>
    <r>
      <rPr>
        <vertAlign val="subscript"/>
        <sz val="7"/>
        <color theme="1"/>
        <rFont val="Helvetica"/>
        <family val="2"/>
      </rPr>
      <t>1</t>
    </r>
  </si>
  <si>
    <t>adenosine A1 receptor</t>
  </si>
  <si>
    <r>
      <t>A</t>
    </r>
    <r>
      <rPr>
        <vertAlign val="subscript"/>
        <sz val="7"/>
        <color theme="1"/>
        <rFont val="Helvetica"/>
        <family val="2"/>
      </rPr>
      <t>2A</t>
    </r>
  </si>
  <si>
    <t>adenosine A2a receptor</t>
  </si>
  <si>
    <r>
      <t>A</t>
    </r>
    <r>
      <rPr>
        <vertAlign val="subscript"/>
        <sz val="7"/>
        <color theme="1"/>
        <rFont val="Helvetica"/>
        <family val="2"/>
      </rPr>
      <t>2B</t>
    </r>
  </si>
  <si>
    <t>adenosine A2b receptor</t>
  </si>
  <si>
    <r>
      <t>A</t>
    </r>
    <r>
      <rPr>
        <vertAlign val="subscript"/>
        <sz val="7"/>
        <color theme="1"/>
        <rFont val="Helvetica"/>
        <family val="2"/>
      </rPr>
      <t>3</t>
    </r>
  </si>
  <si>
    <t>adenosine A3 receptor</t>
  </si>
  <si>
    <t>atypical chemokine receptor 3</t>
  </si>
  <si>
    <t>atypical chemokine receptor 4</t>
  </si>
  <si>
    <r>
      <t>M</t>
    </r>
    <r>
      <rPr>
        <vertAlign val="subscript"/>
        <sz val="7"/>
        <color theme="1"/>
        <rFont val="Helvetica"/>
        <family val="2"/>
      </rPr>
      <t>1</t>
    </r>
  </si>
  <si>
    <t>cholinergic receptor muscarinic 1</t>
  </si>
  <si>
    <r>
      <t>M</t>
    </r>
    <r>
      <rPr>
        <vertAlign val="subscript"/>
        <sz val="7"/>
        <color theme="1"/>
        <rFont val="Helvetica"/>
        <family val="2"/>
      </rPr>
      <t>2</t>
    </r>
  </si>
  <si>
    <t>cholinergic receptor muscarinic 2</t>
  </si>
  <si>
    <r>
      <t>M</t>
    </r>
    <r>
      <rPr>
        <vertAlign val="subscript"/>
        <sz val="7"/>
        <color theme="1"/>
        <rFont val="Helvetica"/>
        <family val="2"/>
      </rPr>
      <t>3</t>
    </r>
  </si>
  <si>
    <t>cholinergic receptor muscarinic 3</t>
  </si>
  <si>
    <r>
      <t>M</t>
    </r>
    <r>
      <rPr>
        <vertAlign val="subscript"/>
        <sz val="7"/>
        <color theme="1"/>
        <rFont val="Helvetica"/>
        <family val="2"/>
      </rPr>
      <t>4</t>
    </r>
  </si>
  <si>
    <t>cholinergic receptor muscarinic 4</t>
  </si>
  <si>
    <r>
      <t>M</t>
    </r>
    <r>
      <rPr>
        <vertAlign val="subscript"/>
        <sz val="7"/>
        <color theme="1"/>
        <rFont val="Helvetica"/>
        <family val="2"/>
      </rPr>
      <t>5</t>
    </r>
  </si>
  <si>
    <t>cholinergic receptor muscarinic 5</t>
  </si>
  <si>
    <t>melanocortin 2 receptor</t>
  </si>
  <si>
    <r>
      <t>α</t>
    </r>
    <r>
      <rPr>
        <vertAlign val="subscript"/>
        <sz val="7"/>
        <color theme="1"/>
        <rFont val="Helvetica"/>
        <family val="2"/>
      </rPr>
      <t>1A</t>
    </r>
  </si>
  <si>
    <t>adrenoceptor alpha 1A</t>
  </si>
  <si>
    <r>
      <t>α</t>
    </r>
    <r>
      <rPr>
        <vertAlign val="subscript"/>
        <sz val="7"/>
        <color theme="1"/>
        <rFont val="Helvetica"/>
        <family val="2"/>
      </rPr>
      <t>1B</t>
    </r>
  </si>
  <si>
    <t>adrenoceptor alpha 1B</t>
  </si>
  <si>
    <r>
      <t>α</t>
    </r>
    <r>
      <rPr>
        <vertAlign val="subscript"/>
        <sz val="7"/>
        <color theme="1"/>
        <rFont val="Helvetica"/>
        <family val="2"/>
      </rPr>
      <t>1D</t>
    </r>
  </si>
  <si>
    <t>adrenoceptor alpha 1D</t>
  </si>
  <si>
    <r>
      <t>α</t>
    </r>
    <r>
      <rPr>
        <vertAlign val="subscript"/>
        <sz val="7"/>
        <color theme="1"/>
        <rFont val="Helvetica"/>
        <family val="2"/>
      </rPr>
      <t>2A</t>
    </r>
  </si>
  <si>
    <t>adrenoceptor alpha 2A</t>
  </si>
  <si>
    <r>
      <t>α</t>
    </r>
    <r>
      <rPr>
        <vertAlign val="subscript"/>
        <sz val="7"/>
        <color theme="1"/>
        <rFont val="Helvetica"/>
        <family val="2"/>
      </rPr>
      <t>2B</t>
    </r>
  </si>
  <si>
    <t>adrenoceptor alpha 2B</t>
  </si>
  <si>
    <r>
      <t>α</t>
    </r>
    <r>
      <rPr>
        <vertAlign val="subscript"/>
        <sz val="7"/>
        <color theme="1"/>
        <rFont val="Helvetica"/>
        <family val="2"/>
      </rPr>
      <t>2C</t>
    </r>
  </si>
  <si>
    <t>adrenoceptor alpha 2C</t>
  </si>
  <si>
    <r>
      <t>β</t>
    </r>
    <r>
      <rPr>
        <vertAlign val="subscript"/>
        <sz val="7"/>
        <color theme="1"/>
        <rFont val="Helvetica"/>
        <family val="2"/>
      </rPr>
      <t>1</t>
    </r>
  </si>
  <si>
    <t>adrenoceptor beta 1</t>
  </si>
  <si>
    <r>
      <t>β</t>
    </r>
    <r>
      <rPr>
        <vertAlign val="subscript"/>
        <sz val="7"/>
        <color theme="1"/>
        <rFont val="Helvetica"/>
        <family val="2"/>
      </rPr>
      <t>2</t>
    </r>
  </si>
  <si>
    <t>adrenoceptor beta 2</t>
  </si>
  <si>
    <r>
      <t>β</t>
    </r>
    <r>
      <rPr>
        <vertAlign val="subscript"/>
        <sz val="7"/>
        <color theme="1"/>
        <rFont val="Helvetica"/>
        <family val="2"/>
      </rPr>
      <t>3</t>
    </r>
  </si>
  <si>
    <t>adrenoceptor beta 3</t>
  </si>
  <si>
    <t>ADGRB1</t>
  </si>
  <si>
    <t>AGRB1</t>
  </si>
  <si>
    <t>adhesion G protein-coupled receptor B1</t>
  </si>
  <si>
    <t>adhesion G protein-coupled receptor L1</t>
  </si>
  <si>
    <r>
      <t>AT</t>
    </r>
    <r>
      <rPr>
        <vertAlign val="subscript"/>
        <sz val="7"/>
        <color theme="1"/>
        <rFont val="Helvetica"/>
        <family val="2"/>
      </rPr>
      <t>1</t>
    </r>
  </si>
  <si>
    <t>angiotensin II receptor type 1</t>
  </si>
  <si>
    <t>angiotensin II receptor type 2</t>
  </si>
  <si>
    <t>apelin receptor</t>
  </si>
  <si>
    <r>
      <t>B</t>
    </r>
    <r>
      <rPr>
        <vertAlign val="subscript"/>
        <sz val="7"/>
        <color theme="1"/>
        <rFont val="Helvetica"/>
        <family val="2"/>
      </rPr>
      <t>1</t>
    </r>
  </si>
  <si>
    <t>bradykinin receptor B1</t>
  </si>
  <si>
    <r>
      <t>B</t>
    </r>
    <r>
      <rPr>
        <vertAlign val="subscript"/>
        <sz val="7"/>
        <color theme="1"/>
        <rFont val="Helvetica"/>
        <family val="2"/>
      </rPr>
      <t>2</t>
    </r>
  </si>
  <si>
    <t>bradykinin receptor B2</t>
  </si>
  <si>
    <t>C3a</t>
  </si>
  <si>
    <t>complement C3a receptor 1</t>
  </si>
  <si>
    <r>
      <t>C5a</t>
    </r>
    <r>
      <rPr>
        <vertAlign val="subscript"/>
        <sz val="7"/>
        <color theme="1"/>
        <rFont val="Helvetica"/>
        <family val="2"/>
      </rPr>
      <t>1</t>
    </r>
  </si>
  <si>
    <t>complement C5a receptor 1</t>
  </si>
  <si>
    <t>complement component 5a receptor 2</t>
  </si>
  <si>
    <t>CT</t>
  </si>
  <si>
    <t>P30988</t>
  </si>
  <si>
    <t>calcitonin receptor</t>
  </si>
  <si>
    <t>CALCR+RAMP1</t>
  </si>
  <si>
    <t>AMY1</t>
  </si>
  <si>
    <t>CALCR+RAMP2</t>
  </si>
  <si>
    <t>AMY2</t>
  </si>
  <si>
    <r>
      <t>AMY</t>
    </r>
    <r>
      <rPr>
        <vertAlign val="subscript"/>
        <sz val="7"/>
        <color theme="1"/>
        <rFont val="Helvetica"/>
        <family val="2"/>
      </rPr>
      <t>3</t>
    </r>
    <r>
      <rPr>
        <sz val="12"/>
        <color theme="1"/>
        <rFont val="Calibri"/>
        <family val="2"/>
        <scheme val="minor"/>
      </rPr>
      <t/>
    </r>
  </si>
  <si>
    <t>CALCR+RAMP3</t>
  </si>
  <si>
    <t>AMY3</t>
  </si>
  <si>
    <t>CaS</t>
  </si>
  <si>
    <t>calcium sensing receptor</t>
  </si>
  <si>
    <r>
      <t>CCK</t>
    </r>
    <r>
      <rPr>
        <vertAlign val="subscript"/>
        <sz val="7"/>
        <color theme="1"/>
        <rFont val="Helvetica"/>
        <family val="2"/>
      </rPr>
      <t>1</t>
    </r>
  </si>
  <si>
    <t>cholecystokinin A receptor</t>
  </si>
  <si>
    <t>C-C motif chemokine receptor 1</t>
  </si>
  <si>
    <t>C-C motif chemokine receptor 10</t>
  </si>
  <si>
    <t>C-C motif chemokine receptor 2</t>
  </si>
  <si>
    <t>C-C motif chemokine receptor 3</t>
  </si>
  <si>
    <t>C-C motif chemokine receptor 4</t>
  </si>
  <si>
    <t>C-C motif chemokine receptor 5</t>
  </si>
  <si>
    <t>C-C motif chemokine receptor 6</t>
  </si>
  <si>
    <t>C-C motif chemokine receptor 7</t>
  </si>
  <si>
    <t>C-C motif chemokine receptor 8</t>
  </si>
  <si>
    <t>C-C motif chemokine receptor 9</t>
  </si>
  <si>
    <t>C-C motif chemokine receptor like 2</t>
  </si>
  <si>
    <r>
      <t>CysLT</t>
    </r>
    <r>
      <rPr>
        <vertAlign val="subscript"/>
        <sz val="7"/>
        <color theme="1"/>
        <rFont val="Helvetica"/>
        <family val="2"/>
      </rPr>
      <t>1</t>
    </r>
  </si>
  <si>
    <t>cysteinyl leukotriene receptor 1</t>
  </si>
  <si>
    <r>
      <t>CysLT</t>
    </r>
    <r>
      <rPr>
        <vertAlign val="subscript"/>
        <sz val="7"/>
        <color theme="1"/>
        <rFont val="Helvetica"/>
        <family val="2"/>
      </rPr>
      <t>2</t>
    </r>
  </si>
  <si>
    <t>cysteinyl leukotriene receptor 2</t>
  </si>
  <si>
    <t>Chemerin</t>
  </si>
  <si>
    <t>chemerin chemokine-like receptor 1</t>
  </si>
  <si>
    <r>
      <t>CB</t>
    </r>
    <r>
      <rPr>
        <vertAlign val="subscript"/>
        <sz val="7"/>
        <color theme="1"/>
        <rFont val="Helvetica"/>
        <family val="2"/>
      </rPr>
      <t>1</t>
    </r>
  </si>
  <si>
    <t>cannabinoid receptor 1</t>
  </si>
  <si>
    <r>
      <t>CB</t>
    </r>
    <r>
      <rPr>
        <vertAlign val="subscript"/>
        <sz val="7"/>
        <color theme="1"/>
        <rFont val="Helvetica"/>
        <family val="2"/>
      </rPr>
      <t>2</t>
    </r>
  </si>
  <si>
    <t>cannabinoid receptor 2</t>
  </si>
  <si>
    <r>
      <t>CRF</t>
    </r>
    <r>
      <rPr>
        <vertAlign val="subscript"/>
        <sz val="7"/>
        <color theme="1"/>
        <rFont val="Helvetica"/>
        <family val="2"/>
      </rPr>
      <t>1</t>
    </r>
  </si>
  <si>
    <t>P34998</t>
  </si>
  <si>
    <t>corticotropin releasing hormone receptor 1</t>
  </si>
  <si>
    <r>
      <t>CRF</t>
    </r>
    <r>
      <rPr>
        <vertAlign val="subscript"/>
        <sz val="7"/>
        <color theme="1"/>
        <rFont val="Helvetica"/>
        <family val="2"/>
      </rPr>
      <t>2</t>
    </r>
  </si>
  <si>
    <t>corticotropin releasing hormone receptor 2</t>
  </si>
  <si>
    <t>C-X3-C motif chemokine receptor 1</t>
  </si>
  <si>
    <t>C-X-C motif chemokine receptor 1</t>
  </si>
  <si>
    <t>C-X-C motif chemokine receptor 2</t>
  </si>
  <si>
    <t>C-X-C motif chemokine receptor 3</t>
  </si>
  <si>
    <t>C-X-C motif chemokine receptor 4</t>
  </si>
  <si>
    <t>C-X-C motif chemokine receptor 5</t>
  </si>
  <si>
    <t>C-X-C motif chemokine receptor 6</t>
  </si>
  <si>
    <r>
      <t>D</t>
    </r>
    <r>
      <rPr>
        <vertAlign val="subscript"/>
        <sz val="7"/>
        <color theme="1"/>
        <rFont val="Helvetica"/>
        <family val="2"/>
      </rPr>
      <t>1</t>
    </r>
  </si>
  <si>
    <t>dopamine receptor D1</t>
  </si>
  <si>
    <r>
      <t>D</t>
    </r>
    <r>
      <rPr>
        <vertAlign val="subscript"/>
        <sz val="7"/>
        <color theme="1"/>
        <rFont val="Helvetica"/>
        <family val="2"/>
      </rPr>
      <t>2</t>
    </r>
  </si>
  <si>
    <t>dopamine receptor D2</t>
  </si>
  <si>
    <r>
      <t>D</t>
    </r>
    <r>
      <rPr>
        <vertAlign val="subscript"/>
        <sz val="7"/>
        <color theme="1"/>
        <rFont val="Helvetica"/>
        <family val="2"/>
      </rPr>
      <t>3</t>
    </r>
  </si>
  <si>
    <t>dopamine receptor D3</t>
  </si>
  <si>
    <r>
      <t>D</t>
    </r>
    <r>
      <rPr>
        <vertAlign val="subscript"/>
        <sz val="7"/>
        <color theme="1"/>
        <rFont val="Helvetica"/>
        <family val="2"/>
      </rPr>
      <t>4</t>
    </r>
  </si>
  <si>
    <t>dopamine receptor D4</t>
  </si>
  <si>
    <r>
      <t>D</t>
    </r>
    <r>
      <rPr>
        <vertAlign val="subscript"/>
        <sz val="7"/>
        <color theme="1"/>
        <rFont val="Helvetica"/>
        <family val="2"/>
      </rPr>
      <t>5</t>
    </r>
  </si>
  <si>
    <t>dopamine receptor D5</t>
  </si>
  <si>
    <r>
      <t>ET</t>
    </r>
    <r>
      <rPr>
        <vertAlign val="subscript"/>
        <sz val="7"/>
        <color theme="1"/>
        <rFont val="Helvetica"/>
        <family val="2"/>
      </rPr>
      <t>A</t>
    </r>
  </si>
  <si>
    <t>endothelin receptor type A</t>
  </si>
  <si>
    <r>
      <t>ET</t>
    </r>
    <r>
      <rPr>
        <vertAlign val="subscript"/>
        <sz val="7"/>
        <color theme="1"/>
        <rFont val="Helvetica"/>
        <family val="2"/>
      </rPr>
      <t>B</t>
    </r>
  </si>
  <si>
    <t>endothelin receptor type B</t>
  </si>
  <si>
    <t>FFA1</t>
  </si>
  <si>
    <t>free fatty acid receptor 1</t>
  </si>
  <si>
    <t>FFA2</t>
  </si>
  <si>
    <t>free fatty acid receptor 2</t>
  </si>
  <si>
    <t>FFA3</t>
  </si>
  <si>
    <t>free fatty acid receptor 3</t>
  </si>
  <si>
    <t>FFA4</t>
  </si>
  <si>
    <t>free fatty acid receptor 4</t>
  </si>
  <si>
    <t>formyl peptide receptor 1</t>
  </si>
  <si>
    <t>FPR2/ALX</t>
  </si>
  <si>
    <t>formyl peptide receptor 2</t>
  </si>
  <si>
    <t>formyl peptide receptor 3</t>
  </si>
  <si>
    <t>FSH</t>
  </si>
  <si>
    <t>follicle stimulating hormone receptor</t>
  </si>
  <si>
    <t>frizzled class receptor 1</t>
  </si>
  <si>
    <t>frizzled class receptor 2</t>
  </si>
  <si>
    <t>frizzled class receptor 6</t>
  </si>
  <si>
    <t>G37L1</t>
  </si>
  <si>
    <t>G protein-coupled receptor 37 like 1</t>
  </si>
  <si>
    <t>gamma-aminobutyric acid type B receptor subunit 1</t>
  </si>
  <si>
    <r>
      <t>GAL</t>
    </r>
    <r>
      <rPr>
        <vertAlign val="subscript"/>
        <sz val="7"/>
        <color theme="1"/>
        <rFont val="Helvetica"/>
        <family val="2"/>
      </rPr>
      <t>1</t>
    </r>
  </si>
  <si>
    <t>galanin receptor 1</t>
  </si>
  <si>
    <r>
      <t>GAL</t>
    </r>
    <r>
      <rPr>
        <vertAlign val="subscript"/>
        <sz val="7"/>
        <color theme="1"/>
        <rFont val="Helvetica"/>
        <family val="2"/>
      </rPr>
      <t>2</t>
    </r>
  </si>
  <si>
    <t>galanin receptor 2</t>
  </si>
  <si>
    <r>
      <t>GAL</t>
    </r>
    <r>
      <rPr>
        <vertAlign val="subscript"/>
        <sz val="7"/>
        <color theme="1"/>
        <rFont val="Helvetica"/>
        <family val="2"/>
      </rPr>
      <t>3</t>
    </r>
  </si>
  <si>
    <t>galanin receptor 3</t>
  </si>
  <si>
    <r>
      <t>CCK</t>
    </r>
    <r>
      <rPr>
        <vertAlign val="subscript"/>
        <sz val="7"/>
        <color theme="1"/>
        <rFont val="Helvetica"/>
        <family val="2"/>
      </rPr>
      <t>2</t>
    </r>
  </si>
  <si>
    <t>cholecystokinin B receptor</t>
  </si>
  <si>
    <t>GHRH</t>
  </si>
  <si>
    <t>growth hormone releasing hormone receptor</t>
  </si>
  <si>
    <t>growth hormone secretagogue receptor</t>
  </si>
  <si>
    <t>gastric inhibitory polypeptide receptor</t>
  </si>
  <si>
    <t>GLP-1</t>
  </si>
  <si>
    <t>glucagon like peptide 1 receptor</t>
  </si>
  <si>
    <t>GLP-2</t>
  </si>
  <si>
    <t>glucagon like peptide 2 receptor</t>
  </si>
  <si>
    <t>glucagon receptor</t>
  </si>
  <si>
    <r>
      <t>GnRH</t>
    </r>
    <r>
      <rPr>
        <vertAlign val="subscript"/>
        <sz val="7"/>
        <color theme="1"/>
        <rFont val="Helvetica"/>
        <family val="2"/>
      </rPr>
      <t>1</t>
    </r>
  </si>
  <si>
    <t>gonadotropin releasing hormone receptor</t>
  </si>
  <si>
    <t>G protein-coupled receptor 107</t>
  </si>
  <si>
    <t>G protein-coupled receptor 119</t>
  </si>
  <si>
    <t>G protein-coupled receptor 132</t>
  </si>
  <si>
    <t>G protein-coupled receptor 139</t>
  </si>
  <si>
    <t>G protein-coupled receptor 143</t>
  </si>
  <si>
    <t>G protein-coupled receptor 174</t>
  </si>
  <si>
    <t>G protein-coupled receptor 183</t>
  </si>
  <si>
    <t>GPBA</t>
  </si>
  <si>
    <t>G protein-coupled bile acid receptor 1</t>
  </si>
  <si>
    <t>GPRC6</t>
  </si>
  <si>
    <t>G protein-coupled receptor class C group 6 member A</t>
  </si>
  <si>
    <t>GPER</t>
  </si>
  <si>
    <t>G protein-coupled estrogen receptor 1</t>
  </si>
  <si>
    <t>G protein-coupled receptor 1</t>
  </si>
  <si>
    <t>G protein-coupled receptor 12</t>
  </si>
  <si>
    <t>G protein-coupled receptor 17</t>
  </si>
  <si>
    <t>G protein-coupled receptor 18</t>
  </si>
  <si>
    <t>G protein-coupled receptor 3</t>
  </si>
  <si>
    <t>G protein-coupled receptor 31</t>
  </si>
  <si>
    <t>G protein-coupled receptor 32</t>
  </si>
  <si>
    <t>G protein-coupled receptor 34</t>
  </si>
  <si>
    <t>G protein-coupled receptor 35</t>
  </si>
  <si>
    <t>G protein-coupled receptor 37</t>
  </si>
  <si>
    <t>G protein-coupled receptor 39</t>
  </si>
  <si>
    <t>G protein-coupled receptor 55</t>
  </si>
  <si>
    <t>G protein-coupled receptor 6</t>
  </si>
  <si>
    <t>G protein-coupled receptor 63</t>
  </si>
  <si>
    <t>G protein-coupled receptor 75</t>
  </si>
  <si>
    <t>G protein-coupled receptor 87</t>
  </si>
  <si>
    <t>glutamate metabotropic receptor 1</t>
  </si>
  <si>
    <r>
      <t>mGlu</t>
    </r>
    <r>
      <rPr>
        <vertAlign val="subscript"/>
        <sz val="7"/>
        <color theme="1"/>
        <rFont val="Helvetica"/>
        <family val="2"/>
      </rPr>
      <t>2</t>
    </r>
  </si>
  <si>
    <t>glutamate metabotropic receptor 2</t>
  </si>
  <si>
    <t>glutamate metabotropic receptor 3</t>
  </si>
  <si>
    <r>
      <t>mGlu</t>
    </r>
    <r>
      <rPr>
        <vertAlign val="subscript"/>
        <sz val="7"/>
        <color theme="1"/>
        <rFont val="Helvetica"/>
        <family val="2"/>
      </rPr>
      <t>4</t>
    </r>
  </si>
  <si>
    <t>glutamate metabotropic receptor 4</t>
  </si>
  <si>
    <r>
      <t>mGlu</t>
    </r>
    <r>
      <rPr>
        <vertAlign val="subscript"/>
        <sz val="7"/>
        <color theme="1"/>
        <rFont val="Helvetica"/>
        <family val="2"/>
      </rPr>
      <t>5</t>
    </r>
  </si>
  <si>
    <t>glutamate metabotropic receptor 5</t>
  </si>
  <si>
    <r>
      <t>mGlu</t>
    </r>
    <r>
      <rPr>
        <vertAlign val="subscript"/>
        <sz val="7"/>
        <color theme="1"/>
        <rFont val="Helvetica"/>
        <family val="2"/>
      </rPr>
      <t>6</t>
    </r>
  </si>
  <si>
    <t>glutamate metabotropic receptor 6</t>
  </si>
  <si>
    <t>glutamate metabotropic receptor 7</t>
  </si>
  <si>
    <r>
      <t>mGlu</t>
    </r>
    <r>
      <rPr>
        <vertAlign val="subscript"/>
        <sz val="7"/>
        <color theme="1"/>
        <rFont val="Helvetica"/>
        <family val="2"/>
      </rPr>
      <t>8</t>
    </r>
  </si>
  <si>
    <t>glutamate metabotropic receptor 8</t>
  </si>
  <si>
    <r>
      <t>BB</t>
    </r>
    <r>
      <rPr>
        <vertAlign val="subscript"/>
        <sz val="7"/>
        <color theme="1"/>
        <rFont val="Helvetica"/>
        <family val="2"/>
      </rPr>
      <t>2</t>
    </r>
  </si>
  <si>
    <t>gastrin releasing peptide receptor</t>
  </si>
  <si>
    <t>hydroxycarboxylic acid receptor 1</t>
  </si>
  <si>
    <r>
      <t>HCA</t>
    </r>
    <r>
      <rPr>
        <vertAlign val="subscript"/>
        <sz val="7"/>
        <color theme="1"/>
        <rFont val="Helvetica"/>
        <family val="2"/>
      </rPr>
      <t>2</t>
    </r>
  </si>
  <si>
    <t>hydroxycarboxylic acid receptor 2</t>
  </si>
  <si>
    <r>
      <t>HCA</t>
    </r>
    <r>
      <rPr>
        <vertAlign val="subscript"/>
        <sz val="7"/>
        <color theme="1"/>
        <rFont val="Helvetica"/>
        <family val="2"/>
      </rPr>
      <t>3</t>
    </r>
  </si>
  <si>
    <t>hydroxycarboxylic acid receptor 3</t>
  </si>
  <si>
    <r>
      <t>H</t>
    </r>
    <r>
      <rPr>
        <vertAlign val="subscript"/>
        <sz val="7"/>
        <color theme="1"/>
        <rFont val="Helvetica"/>
        <family val="2"/>
      </rPr>
      <t>1</t>
    </r>
  </si>
  <si>
    <t>histamine receptor H1</t>
  </si>
  <si>
    <r>
      <t>H</t>
    </r>
    <r>
      <rPr>
        <vertAlign val="subscript"/>
        <sz val="7"/>
        <color theme="1"/>
        <rFont val="Helvetica"/>
        <family val="2"/>
      </rPr>
      <t>2</t>
    </r>
  </si>
  <si>
    <t>histamine receptor H2</t>
  </si>
  <si>
    <r>
      <t>H</t>
    </r>
    <r>
      <rPr>
        <vertAlign val="subscript"/>
        <sz val="7"/>
        <color theme="1"/>
        <rFont val="Helvetica"/>
        <family val="2"/>
      </rPr>
      <t>3</t>
    </r>
  </si>
  <si>
    <t>histamine receptor H3</t>
  </si>
  <si>
    <r>
      <t>H</t>
    </r>
    <r>
      <rPr>
        <vertAlign val="subscript"/>
        <sz val="7"/>
        <color theme="1"/>
        <rFont val="Helvetica"/>
        <family val="2"/>
      </rPr>
      <t>4</t>
    </r>
  </si>
  <si>
    <t>histamine receptor H4</t>
  </si>
  <si>
    <t>KISS1 receptor</t>
  </si>
  <si>
    <t>leucine rich repeat containing G protein-coupled receptor 4</t>
  </si>
  <si>
    <t>leucine rich repeat containing G protein-coupled receptor 5</t>
  </si>
  <si>
    <t>leucine rich repeat containing G protein-coupled receptor 6</t>
  </si>
  <si>
    <r>
      <t>LPA</t>
    </r>
    <r>
      <rPr>
        <vertAlign val="subscript"/>
        <sz val="7"/>
        <color theme="1"/>
        <rFont val="Helvetica"/>
        <family val="2"/>
      </rPr>
      <t>1</t>
    </r>
  </si>
  <si>
    <t>lysophosphatidic acid receptor 1</t>
  </si>
  <si>
    <r>
      <t>LPA</t>
    </r>
    <r>
      <rPr>
        <vertAlign val="subscript"/>
        <sz val="7"/>
        <color theme="1"/>
        <rFont val="Helvetica"/>
        <family val="2"/>
      </rPr>
      <t>2</t>
    </r>
  </si>
  <si>
    <t>lysophosphatidic acid receptor 2</t>
  </si>
  <si>
    <r>
      <t>LPA</t>
    </r>
    <r>
      <rPr>
        <vertAlign val="subscript"/>
        <sz val="7"/>
        <color theme="1"/>
        <rFont val="Helvetica"/>
        <family val="2"/>
      </rPr>
      <t>3</t>
    </r>
  </si>
  <si>
    <t>lysophosphatidic acid receptor 3</t>
  </si>
  <si>
    <r>
      <t>LPA</t>
    </r>
    <r>
      <rPr>
        <vertAlign val="subscript"/>
        <sz val="7"/>
        <color theme="1"/>
        <rFont val="Helvetica"/>
        <family val="2"/>
      </rPr>
      <t>4</t>
    </r>
  </si>
  <si>
    <t>lysophosphatidic acid receptor 4</t>
  </si>
  <si>
    <r>
      <t>LPA</t>
    </r>
    <r>
      <rPr>
        <vertAlign val="subscript"/>
        <sz val="7"/>
        <color theme="1"/>
        <rFont val="Helvetica"/>
        <family val="2"/>
      </rPr>
      <t>5</t>
    </r>
  </si>
  <si>
    <t>lysophosphatidic acid receptor 5</t>
  </si>
  <si>
    <r>
      <t>LPA</t>
    </r>
    <r>
      <rPr>
        <vertAlign val="subscript"/>
        <sz val="7"/>
        <color theme="1"/>
        <rFont val="Helvetica"/>
        <family val="2"/>
      </rPr>
      <t>6</t>
    </r>
  </si>
  <si>
    <t>lysophosphatidic acid receptor 6</t>
  </si>
  <si>
    <t>LH</t>
  </si>
  <si>
    <t>luteinizing hormone/choriogonadotropin receptor</t>
  </si>
  <si>
    <r>
      <t>BLT</t>
    </r>
    <r>
      <rPr>
        <vertAlign val="subscript"/>
        <sz val="7"/>
        <color theme="1"/>
        <rFont val="Helvetica"/>
        <family val="2"/>
      </rPr>
      <t>1</t>
    </r>
  </si>
  <si>
    <t>leukotriene B4 receptor</t>
  </si>
  <si>
    <r>
      <t>BLT</t>
    </r>
    <r>
      <rPr>
        <vertAlign val="subscript"/>
        <sz val="7"/>
        <color theme="1"/>
        <rFont val="Helvetica"/>
        <family val="2"/>
      </rPr>
      <t>2</t>
    </r>
  </si>
  <si>
    <t>leukotriene B4 receptor 2</t>
  </si>
  <si>
    <r>
      <t>MC</t>
    </r>
    <r>
      <rPr>
        <vertAlign val="subscript"/>
        <sz val="7"/>
        <color theme="1"/>
        <rFont val="Helvetica"/>
        <family val="2"/>
      </rPr>
      <t>3</t>
    </r>
  </si>
  <si>
    <t>melanocortin 3 receptor</t>
  </si>
  <si>
    <r>
      <t>MC</t>
    </r>
    <r>
      <rPr>
        <vertAlign val="subscript"/>
        <sz val="7"/>
        <color theme="1"/>
        <rFont val="Helvetica"/>
        <family val="2"/>
      </rPr>
      <t>4</t>
    </r>
  </si>
  <si>
    <t>melanocortin 4 receptor</t>
  </si>
  <si>
    <r>
      <t>MC</t>
    </r>
    <r>
      <rPr>
        <vertAlign val="subscript"/>
        <sz val="7"/>
        <color theme="1"/>
        <rFont val="Helvetica"/>
        <family val="2"/>
      </rPr>
      <t>5</t>
    </r>
  </si>
  <si>
    <t>melanocortin 5 receptor</t>
  </si>
  <si>
    <r>
      <t>MCH</t>
    </r>
    <r>
      <rPr>
        <vertAlign val="subscript"/>
        <sz val="7"/>
        <color theme="1"/>
        <rFont val="Helvetica"/>
        <family val="2"/>
      </rPr>
      <t>1</t>
    </r>
  </si>
  <si>
    <t>melanin concentrating hormone receptor 1</t>
  </si>
  <si>
    <r>
      <t>MCH</t>
    </r>
    <r>
      <rPr>
        <vertAlign val="subscript"/>
        <sz val="7"/>
        <color theme="1"/>
        <rFont val="Helvetica"/>
        <family val="2"/>
      </rPr>
      <t>2</t>
    </r>
  </si>
  <si>
    <t>melanin concentrating hormone receptor 2</t>
  </si>
  <si>
    <t>MAS related GPR family member D</t>
  </si>
  <si>
    <t>MAS related GPR family member X1</t>
  </si>
  <si>
    <t>MAS related GPR family member X2</t>
  </si>
  <si>
    <r>
      <t>MC</t>
    </r>
    <r>
      <rPr>
        <vertAlign val="subscript"/>
        <sz val="7"/>
        <color theme="1"/>
        <rFont val="Helvetica"/>
        <family val="2"/>
      </rPr>
      <t>1</t>
    </r>
  </si>
  <si>
    <t>melanocortin 1 receptor</t>
  </si>
  <si>
    <t>motilin</t>
  </si>
  <si>
    <t>motilin receptor</t>
  </si>
  <si>
    <r>
      <t>MT</t>
    </r>
    <r>
      <rPr>
        <vertAlign val="subscript"/>
        <sz val="7"/>
        <color theme="1"/>
        <rFont val="Helvetica"/>
        <family val="2"/>
      </rPr>
      <t>1</t>
    </r>
  </si>
  <si>
    <t>melatonin receptor 1A</t>
  </si>
  <si>
    <r>
      <t>MT</t>
    </r>
    <r>
      <rPr>
        <vertAlign val="subscript"/>
        <sz val="7"/>
        <color theme="1"/>
        <rFont val="Helvetica"/>
        <family val="2"/>
      </rPr>
      <t>2</t>
    </r>
  </si>
  <si>
    <t>melatonin receptor 1B</t>
  </si>
  <si>
    <r>
      <t>NK</t>
    </r>
    <r>
      <rPr>
        <vertAlign val="subscript"/>
        <sz val="7"/>
        <color theme="1"/>
        <rFont val="Helvetica"/>
        <family val="2"/>
      </rPr>
      <t>1</t>
    </r>
  </si>
  <si>
    <t>tachykinin receptor 1</t>
  </si>
  <si>
    <r>
      <t>NK</t>
    </r>
    <r>
      <rPr>
        <vertAlign val="subscript"/>
        <sz val="7"/>
        <color theme="1"/>
        <rFont val="Helvetica"/>
        <family val="2"/>
      </rPr>
      <t>2</t>
    </r>
  </si>
  <si>
    <t>tachykinin receptor 2</t>
  </si>
  <si>
    <r>
      <t>NK</t>
    </r>
    <r>
      <rPr>
        <vertAlign val="subscript"/>
        <sz val="7"/>
        <color theme="1"/>
        <rFont val="Helvetica"/>
        <family val="2"/>
      </rPr>
      <t>3</t>
    </r>
  </si>
  <si>
    <t>tachykinin receptor 3</t>
  </si>
  <si>
    <r>
      <t>BB</t>
    </r>
    <r>
      <rPr>
        <vertAlign val="subscript"/>
        <sz val="7"/>
        <color theme="1"/>
        <rFont val="Helvetica"/>
        <family val="2"/>
      </rPr>
      <t>1</t>
    </r>
  </si>
  <si>
    <t>neuromedin B receptor</t>
  </si>
  <si>
    <t>NMU1</t>
  </si>
  <si>
    <t>neuromedin U receptor 1</t>
  </si>
  <si>
    <t>NMU2</t>
  </si>
  <si>
    <t>neuromedin U receptor 2</t>
  </si>
  <si>
    <t>neuropeptides B and W receptor 1</t>
  </si>
  <si>
    <t>neuropeptides B and W receptor 2</t>
  </si>
  <si>
    <t>neuropeptide FF receptor 1</t>
  </si>
  <si>
    <t>neuropeptide FF receptor 2</t>
  </si>
  <si>
    <t>NPS</t>
  </si>
  <si>
    <t>neuropeptide S receptor 1</t>
  </si>
  <si>
    <r>
      <t>Y</t>
    </r>
    <r>
      <rPr>
        <vertAlign val="subscript"/>
        <sz val="7"/>
        <color theme="1"/>
        <rFont val="Helvetica"/>
        <family val="2"/>
      </rPr>
      <t>1</t>
    </r>
  </si>
  <si>
    <t>neuropeptide Y receptor Y1</t>
  </si>
  <si>
    <t>neuropeptide Y receptor Y2</t>
  </si>
  <si>
    <t>neuropeptide Y receptor Y4</t>
  </si>
  <si>
    <r>
      <t>Y</t>
    </r>
    <r>
      <rPr>
        <vertAlign val="subscript"/>
        <sz val="7"/>
        <color theme="1"/>
        <rFont val="Helvetica"/>
        <family val="2"/>
      </rPr>
      <t>5</t>
    </r>
  </si>
  <si>
    <t>neuropeptide Y receptor Y5</t>
  </si>
  <si>
    <r>
      <t>NTS</t>
    </r>
    <r>
      <rPr>
        <vertAlign val="subscript"/>
        <sz val="7"/>
        <color theme="1"/>
        <rFont val="Helvetica"/>
        <family val="2"/>
      </rPr>
      <t>1</t>
    </r>
  </si>
  <si>
    <t>neurotensin receptor 1</t>
  </si>
  <si>
    <t>neurotensin receptor 2</t>
  </si>
  <si>
    <t>𝛅</t>
  </si>
  <si>
    <t>opioid receptor delta 1</t>
  </si>
  <si>
    <t>𝜅</t>
  </si>
  <si>
    <t>opioid receptor kappa 1</t>
  </si>
  <si>
    <t>μ</t>
  </si>
  <si>
    <t>opioid receptor mu 1</t>
  </si>
  <si>
    <t>opioid related nociceptin receptor 1</t>
  </si>
  <si>
    <r>
      <t>OX</t>
    </r>
    <r>
      <rPr>
        <vertAlign val="subscript"/>
        <sz val="7"/>
        <color theme="1"/>
        <rFont val="Helvetica"/>
        <family val="2"/>
      </rPr>
      <t>1</t>
    </r>
  </si>
  <si>
    <t>hypocretin receptor 1</t>
  </si>
  <si>
    <r>
      <t>OX</t>
    </r>
    <r>
      <rPr>
        <vertAlign val="subscript"/>
        <sz val="7"/>
        <color theme="1"/>
        <rFont val="Helvetica"/>
        <family val="2"/>
      </rPr>
      <t>2</t>
    </r>
  </si>
  <si>
    <t>hypocretin receptor 2</t>
  </si>
  <si>
    <t>OXE</t>
  </si>
  <si>
    <t>oxoeicosanoid receptor 1</t>
  </si>
  <si>
    <t>oxoglutarate receptor 1</t>
  </si>
  <si>
    <t>OT</t>
  </si>
  <si>
    <t>oxytocin receptor</t>
  </si>
  <si>
    <r>
      <t>P2Y</t>
    </r>
    <r>
      <rPr>
        <vertAlign val="subscript"/>
        <sz val="7"/>
        <color theme="1"/>
        <rFont val="Helvetica"/>
        <family val="2"/>
      </rPr>
      <t>1</t>
    </r>
  </si>
  <si>
    <t>purinergic receptor P2Y1</t>
  </si>
  <si>
    <r>
      <t>P2Y</t>
    </r>
    <r>
      <rPr>
        <vertAlign val="subscript"/>
        <sz val="7"/>
        <color theme="1"/>
        <rFont val="Helvetica"/>
        <family val="2"/>
      </rPr>
      <t>2</t>
    </r>
  </si>
  <si>
    <t>purinergic receptor P2Y2</t>
  </si>
  <si>
    <r>
      <t>P2Y</t>
    </r>
    <r>
      <rPr>
        <vertAlign val="subscript"/>
        <sz val="7"/>
        <color theme="1"/>
        <rFont val="Helvetica"/>
        <family val="2"/>
      </rPr>
      <t>4</t>
    </r>
  </si>
  <si>
    <t>pyrimidinergic receptor P2Y4</t>
  </si>
  <si>
    <r>
      <t>P2Y</t>
    </r>
    <r>
      <rPr>
        <vertAlign val="subscript"/>
        <sz val="7"/>
        <color theme="1"/>
        <rFont val="Helvetica"/>
        <family val="2"/>
      </rPr>
      <t>6</t>
    </r>
  </si>
  <si>
    <t>pyrimidinergic receptor P2Y6</t>
  </si>
  <si>
    <r>
      <t>P2RY</t>
    </r>
    <r>
      <rPr>
        <vertAlign val="subscript"/>
        <sz val="7"/>
        <color theme="1"/>
        <rFont val="Helvetica"/>
        <family val="2"/>
      </rPr>
      <t>10</t>
    </r>
  </si>
  <si>
    <t>P2Y receptor family member 10</t>
  </si>
  <si>
    <r>
      <t>P2Y</t>
    </r>
    <r>
      <rPr>
        <vertAlign val="subscript"/>
        <sz val="7"/>
        <color theme="1"/>
        <rFont val="Helvetica"/>
        <family val="2"/>
      </rPr>
      <t>11</t>
    </r>
  </si>
  <si>
    <t>purinergic receptor P2Y11</t>
  </si>
  <si>
    <r>
      <t>P2Y</t>
    </r>
    <r>
      <rPr>
        <vertAlign val="subscript"/>
        <sz val="7"/>
        <color theme="1"/>
        <rFont val="Helvetica"/>
        <family val="2"/>
      </rPr>
      <t>12</t>
    </r>
  </si>
  <si>
    <t>purinergic receptor P2Y12</t>
  </si>
  <si>
    <r>
      <t>P2Y</t>
    </r>
    <r>
      <rPr>
        <vertAlign val="subscript"/>
        <sz val="7"/>
        <color theme="1"/>
        <rFont val="Helvetica"/>
        <family val="2"/>
      </rPr>
      <t>13</t>
    </r>
  </si>
  <si>
    <t>purinergic receptor P2Y13</t>
  </si>
  <si>
    <r>
      <t>P2Y</t>
    </r>
    <r>
      <rPr>
        <vertAlign val="subscript"/>
        <sz val="7"/>
        <color theme="1"/>
        <rFont val="Helvetica"/>
        <family val="2"/>
      </rPr>
      <t>14</t>
    </r>
  </si>
  <si>
    <t>purinergic receptor P2Y14</t>
  </si>
  <si>
    <r>
      <t>PAC</t>
    </r>
    <r>
      <rPr>
        <vertAlign val="subscript"/>
        <sz val="7"/>
        <color theme="1"/>
        <rFont val="Helvetica"/>
        <family val="2"/>
      </rPr>
      <t>1</t>
    </r>
  </si>
  <si>
    <t>ADCYAP receptor type I</t>
  </si>
  <si>
    <t>coagulation factor II thrombin receptor</t>
  </si>
  <si>
    <t>coagulation factor II thrombin receptor like 2</t>
  </si>
  <si>
    <t>F2R like thrombin or trypsin receptor 3</t>
  </si>
  <si>
    <r>
      <t>DP</t>
    </r>
    <r>
      <rPr>
        <vertAlign val="subscript"/>
        <sz val="7"/>
        <color theme="1"/>
        <rFont val="Helvetica"/>
        <family val="2"/>
      </rPr>
      <t>1</t>
    </r>
  </si>
  <si>
    <t>prostaglandin D2 receptor</t>
  </si>
  <si>
    <t>prostaglandin D2 receptor 2</t>
  </si>
  <si>
    <r>
      <t>EP</t>
    </r>
    <r>
      <rPr>
        <vertAlign val="subscript"/>
        <sz val="7"/>
        <color theme="1"/>
        <rFont val="Helvetica"/>
        <family val="2"/>
      </rPr>
      <t>1</t>
    </r>
  </si>
  <si>
    <t>prostaglandin E receptor 1</t>
  </si>
  <si>
    <r>
      <t>EP</t>
    </r>
    <r>
      <rPr>
        <vertAlign val="subscript"/>
        <sz val="7"/>
        <color theme="1"/>
        <rFont val="Helvetica"/>
        <family val="2"/>
      </rPr>
      <t>2</t>
    </r>
  </si>
  <si>
    <t>prostaglandin E receptor 2</t>
  </si>
  <si>
    <r>
      <t>EP</t>
    </r>
    <r>
      <rPr>
        <vertAlign val="subscript"/>
        <sz val="7"/>
        <color theme="1"/>
        <rFont val="Helvetica"/>
        <family val="2"/>
      </rPr>
      <t>3</t>
    </r>
  </si>
  <si>
    <t>prostaglandin E receptor 3</t>
  </si>
  <si>
    <r>
      <t>EP</t>
    </r>
    <r>
      <rPr>
        <vertAlign val="subscript"/>
        <sz val="7"/>
        <color theme="1"/>
        <rFont val="Helvetica"/>
        <family val="2"/>
      </rPr>
      <t>4</t>
    </r>
  </si>
  <si>
    <t>prostaglandin E receptor 4</t>
  </si>
  <si>
    <t>FP</t>
  </si>
  <si>
    <t>prostaglandin F receptor</t>
  </si>
  <si>
    <t>IP</t>
  </si>
  <si>
    <t>prostaglandin I2 receptor</t>
  </si>
  <si>
    <t>prokineticin receptor 1</t>
  </si>
  <si>
    <t>prokineticin receptor 2</t>
  </si>
  <si>
    <t>PrRP</t>
  </si>
  <si>
    <t>prolactin releasing hormone receptor</t>
  </si>
  <si>
    <t>PAF</t>
  </si>
  <si>
    <t>platelet activating factor receptor</t>
  </si>
  <si>
    <t>PTH1</t>
  </si>
  <si>
    <t>parathyroid hormone 1 receptor</t>
  </si>
  <si>
    <t>PTH2</t>
  </si>
  <si>
    <t>parathyroid hormone 2 receptor</t>
  </si>
  <si>
    <t>QRFP</t>
  </si>
  <si>
    <t>pyroglutamylated RFamide peptide receptor</t>
  </si>
  <si>
    <t>relaxin family peptide receptor 3</t>
  </si>
  <si>
    <t>relaxin family peptide/INSL5 receptor 4</t>
  </si>
  <si>
    <t>relaxin family peptide receptor 1</t>
  </si>
  <si>
    <t>relaxin family peptide receptor 2</t>
  </si>
  <si>
    <r>
      <t>S1P</t>
    </r>
    <r>
      <rPr>
        <vertAlign val="subscript"/>
        <sz val="7"/>
        <color theme="1"/>
        <rFont val="Helvetica"/>
        <family val="2"/>
      </rPr>
      <t>1</t>
    </r>
  </si>
  <si>
    <t>sphingosine-1-phosphate receptor 1</t>
  </si>
  <si>
    <r>
      <t>S1P</t>
    </r>
    <r>
      <rPr>
        <vertAlign val="subscript"/>
        <sz val="7"/>
        <color theme="1"/>
        <rFont val="Helvetica"/>
        <family val="2"/>
      </rPr>
      <t>2</t>
    </r>
  </si>
  <si>
    <t>sphingosine-1-phosphate receptor 2</t>
  </si>
  <si>
    <r>
      <t>S1P</t>
    </r>
    <r>
      <rPr>
        <vertAlign val="subscript"/>
        <sz val="7"/>
        <color theme="1"/>
        <rFont val="Helvetica"/>
        <family val="2"/>
      </rPr>
      <t>3</t>
    </r>
  </si>
  <si>
    <t>sphingosine-1-phosphate receptor 3</t>
  </si>
  <si>
    <t>sphingosine-1-phosphate receptor 4</t>
  </si>
  <si>
    <r>
      <t>S1P</t>
    </r>
    <r>
      <rPr>
        <vertAlign val="subscript"/>
        <sz val="7"/>
        <color theme="1"/>
        <rFont val="Helvetica"/>
        <family val="2"/>
      </rPr>
      <t>5</t>
    </r>
  </si>
  <si>
    <t>sphingosine-1-phosphate receptor 5</t>
  </si>
  <si>
    <t>Secretin</t>
  </si>
  <si>
    <t>secretin receptor</t>
  </si>
  <si>
    <t>SST1</t>
  </si>
  <si>
    <t>somatostatin receptor 1</t>
  </si>
  <si>
    <t>SST2</t>
  </si>
  <si>
    <t>somatostatin receptor 2</t>
  </si>
  <si>
    <t>SST3</t>
  </si>
  <si>
    <t>somatostatin receptor 3</t>
  </si>
  <si>
    <t>SST4</t>
  </si>
  <si>
    <t>somatostatin receptor 4</t>
  </si>
  <si>
    <t>SST5</t>
  </si>
  <si>
    <t>somatostatin receptor 5</t>
  </si>
  <si>
    <t>succinate receptor 1</t>
  </si>
  <si>
    <t>TP</t>
  </si>
  <si>
    <t>thromboxane A2 receptor</t>
  </si>
  <si>
    <t>trace amine associated receptor 1</t>
  </si>
  <si>
    <t>trace amine associated receptor 3, pseudogene</t>
  </si>
  <si>
    <r>
      <t>TRH</t>
    </r>
    <r>
      <rPr>
        <vertAlign val="subscript"/>
        <sz val="7"/>
        <color theme="1"/>
        <rFont val="Helvetica"/>
        <family val="2"/>
      </rPr>
      <t>1</t>
    </r>
  </si>
  <si>
    <t>thyrotropin releasing hormone receptor</t>
  </si>
  <si>
    <t>TSH</t>
  </si>
  <si>
    <t>thyroid stimulating hormone receptor</t>
  </si>
  <si>
    <t>UT</t>
  </si>
  <si>
    <t>urotensin 2 receptor</t>
  </si>
  <si>
    <r>
      <t>V</t>
    </r>
    <r>
      <rPr>
        <vertAlign val="subscript"/>
        <sz val="7"/>
        <color theme="1"/>
        <rFont val="Helvetica"/>
        <family val="2"/>
      </rPr>
      <t>1A</t>
    </r>
  </si>
  <si>
    <t>arginine vasopressin receptor 1A</t>
  </si>
  <si>
    <r>
      <t>V</t>
    </r>
    <r>
      <rPr>
        <vertAlign val="subscript"/>
        <sz val="7"/>
        <color theme="1"/>
        <rFont val="Helvetica"/>
        <family val="2"/>
      </rPr>
      <t>1B</t>
    </r>
  </si>
  <si>
    <t>arginine vasopressin receptor 1B</t>
  </si>
  <si>
    <r>
      <t>V</t>
    </r>
    <r>
      <rPr>
        <vertAlign val="subscript"/>
        <sz val="7"/>
        <color theme="1"/>
        <rFont val="Helvetica"/>
        <family val="2"/>
      </rPr>
      <t>2</t>
    </r>
  </si>
  <si>
    <t>arginine vasopressin receptor 2</t>
  </si>
  <si>
    <r>
      <t>VPAC</t>
    </r>
    <r>
      <rPr>
        <vertAlign val="subscript"/>
        <sz val="7"/>
        <color theme="1"/>
        <rFont val="Helvetica"/>
        <family val="2"/>
      </rPr>
      <t>1</t>
    </r>
  </si>
  <si>
    <t>vasoactive intestinal peptide receptor 1</t>
  </si>
  <si>
    <t>vasoactive intestinal peptide receptor 2</t>
  </si>
  <si>
    <t>X-C motif chemokine receptor 1</t>
  </si>
  <si>
    <t>#Gprot
families</t>
  </si>
  <si>
    <t>#Gprots</t>
  </si>
  <si>
    <t xml:space="preserve">&lt;= for GPCRdb resource fig X
</t>
  </si>
  <si>
    <t>~7.657</t>
  </si>
  <si>
    <t>B-pEC50
&gt;1.4SD
βarr2
/GRK2</t>
  </si>
  <si>
    <t>B-pEC50
&gt;1.4SD
βarr2</t>
  </si>
  <si>
    <t>B-pEC50
&gt;1.4SD
βarr1
/GRK2</t>
  </si>
  <si>
    <t>B-pEC50
&gt;1.4SD
G13</t>
  </si>
  <si>
    <t>B-pEC50
&gt;1.4SD
G12</t>
  </si>
  <si>
    <t>B-pEC50
&gt;1.4SD
G15</t>
  </si>
  <si>
    <t>B-pEC50
&gt;1.4SD
G14</t>
  </si>
  <si>
    <t>B-pEC50
&gt;1.4SD
G11</t>
  </si>
  <si>
    <t>B-pEC50
&gt;1.4SD
Gq</t>
  </si>
  <si>
    <t>B-pEC50
&gt;1.4SD
Gz</t>
  </si>
  <si>
    <t>B-pEC50
&gt;1.4SD
GoB</t>
  </si>
  <si>
    <t>B-pEC50
&gt;1.4SD
GoA</t>
  </si>
  <si>
    <t>B-pEC50
&gt;1.4SD
Gi2</t>
  </si>
  <si>
    <t>B-pEC50
&gt;1.4SD
Gi1</t>
  </si>
  <si>
    <t>B-pEC50
&gt;1.4SD
Gs</t>
  </si>
  <si>
    <t>B-pEC
50
βarr2
/GRK2</t>
  </si>
  <si>
    <t>B-pEC
50
βarr2</t>
  </si>
  <si>
    <t>B-pEC
50
βarr1
/GRK2</t>
  </si>
  <si>
    <t>B-pEC
50
G13</t>
  </si>
  <si>
    <t>B-pEC
50
G12</t>
  </si>
  <si>
    <t>B-pEC
50
G15</t>
  </si>
  <si>
    <t>B-pEC
50
G14</t>
  </si>
  <si>
    <t>B-pEC
50
G11</t>
  </si>
  <si>
    <t>B-pEC
50
Gq</t>
  </si>
  <si>
    <t>B-pEC
50
Gz</t>
  </si>
  <si>
    <t>B-pEC
50
GoB</t>
  </si>
  <si>
    <t>B-pEC
50
GoA</t>
  </si>
  <si>
    <t>B-pEC
50
Gi2</t>
  </si>
  <si>
    <t>B-pEC
50
Gi1</t>
  </si>
  <si>
    <t>B-pEC
50
Gs</t>
  </si>
  <si>
    <t>B-Emax
Min
Max
βarr2
/GRK2</t>
  </si>
  <si>
    <t>B-Emax
Min
Max
βarr2</t>
  </si>
  <si>
    <t>B-Emax
Min
Max
βarr1
/GRK2</t>
  </si>
  <si>
    <t>B-Emax
Min
Max
G13</t>
  </si>
  <si>
    <t>B-Emax
Min
Max
G12</t>
  </si>
  <si>
    <t>B-Emax
Min
Max
G15</t>
  </si>
  <si>
    <t>B-Emax
Min
Max
G14</t>
  </si>
  <si>
    <t>B-Emax
Min
Max
G11</t>
  </si>
  <si>
    <t>B-Emax
Min
Max
Gq</t>
  </si>
  <si>
    <t>B-Emax
Min
Max
Gz</t>
  </si>
  <si>
    <t>B-Emax
Min
Max
GoB</t>
  </si>
  <si>
    <t>B-Emax
Min
Max
GoA</t>
  </si>
  <si>
    <t>B-Emax
Min
Max
Gi2</t>
  </si>
  <si>
    <t>B-Emax
Min
Max
Gi1</t>
  </si>
  <si>
    <t>B-Emax
Min
Max
Gs</t>
  </si>
  <si>
    <t>B-Emax
&gt;1.4SD
βarr2
/GRK2</t>
  </si>
  <si>
    <t>B-Emax
&gt;1.4SD
βarr2</t>
  </si>
  <si>
    <t>B-Emax
&gt;1.4SD
βarr1
/GRK2</t>
  </si>
  <si>
    <t>B-Emax
&gt;1.4SD
G13</t>
  </si>
  <si>
    <t>B-Emax
&gt;1.4SD
G12</t>
  </si>
  <si>
    <t>B-Emax
&gt;1.4SD
G15</t>
  </si>
  <si>
    <t>B-Emax
&gt;1.4SD
G14</t>
  </si>
  <si>
    <t>B-Emax
&gt;1.4SD
G11</t>
  </si>
  <si>
    <t>B-Emax
&gt;1.4SD
Gq</t>
  </si>
  <si>
    <t>B-Emax
&gt;1.4SD
Gz</t>
  </si>
  <si>
    <t>B-Emax
&gt;1.4SD
GoB</t>
  </si>
  <si>
    <t>B-Emax
&gt;1.4SD
GoA</t>
  </si>
  <si>
    <t>B-Emax
&gt;1.4SD
Gi2</t>
  </si>
  <si>
    <t>B-Emax
&gt;1.4SD
Gi1</t>
  </si>
  <si>
    <t>B-Emax
&gt;1.4SD
Gs</t>
  </si>
  <si>
    <t>#SDs
βarr2
/GRK2</t>
  </si>
  <si>
    <t>#SDs
βarr2</t>
  </si>
  <si>
    <t>#SDs
βarr1
/GRK2</t>
  </si>
  <si>
    <t>#SDs
G13</t>
  </si>
  <si>
    <t>#SDs
G12</t>
  </si>
  <si>
    <t>#SDs
G15</t>
  </si>
  <si>
    <t>#SDs
G14</t>
  </si>
  <si>
    <t>#SDs
G11</t>
  </si>
  <si>
    <t>#SDs
Gq</t>
  </si>
  <si>
    <t>#SDs
Gz</t>
  </si>
  <si>
    <t>#SDs
GoB</t>
  </si>
  <si>
    <t>#SDs
GoA</t>
  </si>
  <si>
    <t>#SDs
Gi2</t>
  </si>
  <si>
    <t>#SDs
Gi1</t>
  </si>
  <si>
    <t>#SDs
Gs</t>
  </si>
  <si>
    <t>B-Emax
βarr2
/GRK2</t>
  </si>
  <si>
    <t>B-Emax
βarr2</t>
  </si>
  <si>
    <t>B-Emax
βarr1
/GRK2</t>
  </si>
  <si>
    <t>B-Emax
G13</t>
  </si>
  <si>
    <t>B-Emax
G12</t>
  </si>
  <si>
    <t>B-Emax
G15</t>
  </si>
  <si>
    <t>B-Emax
G14</t>
  </si>
  <si>
    <t>B-Emax
G11</t>
  </si>
  <si>
    <t>B-Emax
Gq</t>
  </si>
  <si>
    <t>B-Emax
Gz</t>
  </si>
  <si>
    <t>B-Emax
GoB</t>
  </si>
  <si>
    <t>B-Emax
GoA</t>
  </si>
  <si>
    <t>B-Emax
Gi2</t>
  </si>
  <si>
    <t>B-Emax
Gi1</t>
  </si>
  <si>
    <t>B-Emax
Gs</t>
  </si>
  <si>
    <t>B-Basal
SD
βarr2
/GRK2</t>
  </si>
  <si>
    <t>B-Basal
SD
βarr2</t>
  </si>
  <si>
    <t>B-Basal
SD
βarr1
/GRK2</t>
  </si>
  <si>
    <t>B-Basal
SD
G13</t>
  </si>
  <si>
    <t>B-Basal
SD
G12</t>
  </si>
  <si>
    <t>B-Basal
SD
G15</t>
  </si>
  <si>
    <t>B-Basal
SD
G14</t>
  </si>
  <si>
    <t>B-Basal
SD
G11</t>
  </si>
  <si>
    <t>B-Basal
SD
Gq</t>
  </si>
  <si>
    <t>B-Basal
SD
Gz</t>
  </si>
  <si>
    <t>B-Basal
SD
GoB</t>
  </si>
  <si>
    <t>B-Basal
SD
GoA</t>
  </si>
  <si>
    <t>B-Basal
SD
Gi2</t>
  </si>
  <si>
    <t>B-Basal
SD
Gi1</t>
  </si>
  <si>
    <t>B-Basal
SD
Gs</t>
  </si>
  <si>
    <t>I-pEC50
&gt;1.4SD
G13</t>
  </si>
  <si>
    <t>I-pEC50
&gt;1.4SD
G12</t>
  </si>
  <si>
    <t>I-pEC50
&gt;1.4SD
G15</t>
  </si>
  <si>
    <t>I-pEC50
&gt;1.4SD
G14</t>
  </si>
  <si>
    <t>I-pEC50
&gt;1.4SD
G11</t>
  </si>
  <si>
    <t>I-pEC50
&gt;1.4SD
Gq</t>
  </si>
  <si>
    <t>I-pEC50
&gt;1.4SD
Gz</t>
  </si>
  <si>
    <t>I-pEC50
&gt;1.4SD
GoB</t>
  </si>
  <si>
    <t>I-pEC50
&gt;1.4SD
GoA</t>
  </si>
  <si>
    <t>I-pEC50
&gt;1.4SD
Gi3</t>
  </si>
  <si>
    <t>I-pEC50
&gt;1.4SD
Gi2</t>
  </si>
  <si>
    <t>I-pEC50
&gt;1.4SD
Gi1</t>
  </si>
  <si>
    <t>I-pEC50
&gt;1.4SD
Golf</t>
  </si>
  <si>
    <t>I-pEC50
&gt;1.4SD
Gs</t>
  </si>
  <si>
    <t>I-pEC
50
G13</t>
  </si>
  <si>
    <t>I-pEC
50
G12</t>
  </si>
  <si>
    <t>I-pEC
50
G15</t>
  </si>
  <si>
    <t>I-pEC
50
G14</t>
  </si>
  <si>
    <t>I-pEC
50
G11</t>
  </si>
  <si>
    <t>I-pEC
50
Gq</t>
  </si>
  <si>
    <t>I-pEC
50
Gz</t>
  </si>
  <si>
    <t>I-pEC
50
GoB</t>
  </si>
  <si>
    <t>I-pEC
50
GoA</t>
  </si>
  <si>
    <t>I-pEC
50
Gi3</t>
  </si>
  <si>
    <t>I-pEC
50
Gi2</t>
  </si>
  <si>
    <t>I-pEC
50
Gi1</t>
  </si>
  <si>
    <t>I-pEC
50
Golf</t>
  </si>
  <si>
    <t>I-pEC
50
Gs</t>
  </si>
  <si>
    <t>I-Emax
Min
Max
G13</t>
  </si>
  <si>
    <t>I-Emax
Min
Max
G12</t>
  </si>
  <si>
    <t>I-Emax
Min
Max
G15</t>
  </si>
  <si>
    <t>I-Emax
Min
Max
G14</t>
  </si>
  <si>
    <t>I-Emax
Min
Max
G11</t>
  </si>
  <si>
    <t>I-Emax
Min
Max
Gq</t>
  </si>
  <si>
    <t>I-Emax
Min
Max
Gz</t>
  </si>
  <si>
    <t>I-Emax
Min
Max
GoB</t>
  </si>
  <si>
    <t>I-Emax
Min
Max
GoA</t>
  </si>
  <si>
    <t>I-Emax
Min
Max
Gi3</t>
  </si>
  <si>
    <t>I-Emax
Min
Max
Gi2</t>
  </si>
  <si>
    <t>I-Emax
Min
Max
Gi1</t>
  </si>
  <si>
    <t>I-Emax
Min
Max
Golf</t>
  </si>
  <si>
    <t>I-Emax
Min
Max
Gs</t>
  </si>
  <si>
    <t>I-Emax
&gt;1.4SD
G13</t>
  </si>
  <si>
    <t>I-Emax
&gt;1.4SD
G12</t>
  </si>
  <si>
    <t>I-Emax
&gt;1.4SD
G15</t>
  </si>
  <si>
    <t>I-Emax
&gt;1.4SD
G14</t>
  </si>
  <si>
    <t>I-Emax
&gt;1.4SD
G11</t>
  </si>
  <si>
    <t>I-Emax
&gt;1.4SD
Gq</t>
  </si>
  <si>
    <t>I-Emax
&gt;1.4SD
Gz</t>
  </si>
  <si>
    <t>I-Emax
&gt;1.4SD
GoB</t>
  </si>
  <si>
    <t>I-Emax
&gt;1.4SD
GoA</t>
  </si>
  <si>
    <t>I-Emax
&gt;1.4SD
Gi3</t>
  </si>
  <si>
    <t>I-Emax
&gt;1.4SD
Gi2</t>
  </si>
  <si>
    <t>I-Emax
&gt;1.4SD
Gi1</t>
  </si>
  <si>
    <t>I-Emax
&gt;1.4SD
Golf</t>
  </si>
  <si>
    <t>I-Emax
&gt;1.4SD
Gs</t>
  </si>
  <si>
    <t>#SDs
Gi3</t>
  </si>
  <si>
    <t>#SDs
Golf</t>
  </si>
  <si>
    <t>I-Emax
G13</t>
  </si>
  <si>
    <t>I-Emax
G12</t>
  </si>
  <si>
    <t>I-Emax
G15</t>
  </si>
  <si>
    <t>I-Emax
G14</t>
  </si>
  <si>
    <t>I-Emax
G11</t>
  </si>
  <si>
    <t>I-Emax
Gq</t>
  </si>
  <si>
    <t>I-Emax
Gz</t>
  </si>
  <si>
    <t>I-Emax
GoB</t>
  </si>
  <si>
    <t>I-Emax
GoA</t>
  </si>
  <si>
    <t>I-Emax
Gi3</t>
  </si>
  <si>
    <t>I-Emax
Gi2</t>
  </si>
  <si>
    <t>I-Emax
Gi1</t>
  </si>
  <si>
    <t>I-Emax
Golf</t>
  </si>
  <si>
    <t>I-Emax
Gs</t>
  </si>
  <si>
    <t>I-Basal
SD
G13</t>
  </si>
  <si>
    <t>I-Basal
SD
G12</t>
  </si>
  <si>
    <t>I-Basal
SD
G15</t>
  </si>
  <si>
    <t>I-Basal
SD
G14</t>
  </si>
  <si>
    <t>I-Basal
SD
G11</t>
  </si>
  <si>
    <t>I-Basal
SD
Gq</t>
  </si>
  <si>
    <t>I-Basal
SD
Gz</t>
  </si>
  <si>
    <t>I-Basal
SD
GoB</t>
  </si>
  <si>
    <t>I-Basal
SD
GoA</t>
  </si>
  <si>
    <t>I-Basal
SD
Gi3</t>
  </si>
  <si>
    <t>I-Basal
SD
Gi2</t>
  </si>
  <si>
    <t>I-Basal
SD
Gi1</t>
  </si>
  <si>
    <t>I-Basal
SD
Golf</t>
  </si>
  <si>
    <t>I-Basal
SD
Gs</t>
  </si>
  <si>
    <t>GoA</t>
  </si>
  <si>
    <t>GoB</t>
  </si>
  <si>
    <t>SD</t>
  </si>
  <si>
    <t>B-EmEC</t>
  </si>
  <si>
    <t>I-EmEC</t>
  </si>
  <si>
    <t>Bouvier et al. Emax and pEC50 values</t>
  </si>
  <si>
    <t>Inoue et al. Emax and pEC50 values</t>
  </si>
  <si>
    <t>Guide to Pharmacology primary and secondary transducers (on the G protein family not subtype level)</t>
  </si>
  <si>
    <t>Missing B &amp; I couplings should be evaluated with care on the G protein subtype level, as GtP does not cover this.</t>
  </si>
  <si>
    <t>Coupling percentages</t>
  </si>
  <si>
    <t>Novel couplings</t>
  </si>
  <si>
    <t>Non-couplings</t>
  </si>
  <si>
    <t>Couplings in GtP</t>
  </si>
  <si>
    <t>B's coupling GPCR-G protein pairs (%)</t>
  </si>
  <si>
    <t>I's coupling GPCR-G protein pairs (%)</t>
  </si>
  <si>
    <t>G's coupling GPCR-G protein pairs (%)</t>
  </si>
  <si>
    <t>BIG-QualComp</t>
  </si>
  <si>
    <t>Results: Qualitative comparison of common couplings or non-couplings in B, I and GtP. Also, analysis of the pEC50 of common vs. unique GPCR-G protein couplings in B and I.</t>
  </si>
  <si>
    <t>Counts</t>
  </si>
  <si>
    <t>Non-
coupling</t>
  </si>
  <si>
    <t>Coupling</t>
  </si>
  <si>
    <t>Avg couplings
per GPCR</t>
  </si>
  <si>
    <t>In tab BIG-QualComp</t>
  </si>
  <si>
    <t>B couplings not in GtP</t>
  </si>
  <si>
    <t>I couplings not in GtP</t>
  </si>
  <si>
    <t>Avg pEC50 is lower for couplings not supported by B.</t>
  </si>
  <si>
    <r>
      <t>5-HT</t>
    </r>
    <r>
      <rPr>
        <vertAlign val="subscript"/>
        <sz val="11"/>
        <color theme="1"/>
        <rFont val="Calibri (Body)"/>
      </rPr>
      <t>1A</t>
    </r>
  </si>
  <si>
    <r>
      <t>5-HT</t>
    </r>
    <r>
      <rPr>
        <vertAlign val="subscript"/>
        <sz val="11"/>
        <color theme="1"/>
        <rFont val="Calibri (Body)"/>
      </rPr>
      <t>1B</t>
    </r>
  </si>
  <si>
    <r>
      <t>5-HT</t>
    </r>
    <r>
      <rPr>
        <vertAlign val="subscript"/>
        <sz val="11"/>
        <color theme="1"/>
        <rFont val="Calibri (Body)"/>
      </rPr>
      <t>1D</t>
    </r>
  </si>
  <si>
    <r>
      <t>5-HT</t>
    </r>
    <r>
      <rPr>
        <vertAlign val="subscript"/>
        <sz val="11"/>
        <color theme="1"/>
        <rFont val="Calibri (Body)"/>
      </rPr>
      <t>2A</t>
    </r>
  </si>
  <si>
    <r>
      <t>5-HT</t>
    </r>
    <r>
      <rPr>
        <vertAlign val="subscript"/>
        <sz val="11"/>
        <color theme="1"/>
        <rFont val="Calibri (Body)"/>
      </rPr>
      <t>2B</t>
    </r>
  </si>
  <si>
    <r>
      <t>5-HT</t>
    </r>
    <r>
      <rPr>
        <vertAlign val="subscript"/>
        <sz val="11"/>
        <color theme="1"/>
        <rFont val="Calibri (Body)"/>
      </rPr>
      <t>2C</t>
    </r>
  </si>
  <si>
    <r>
      <t>A</t>
    </r>
    <r>
      <rPr>
        <vertAlign val="subscript"/>
        <sz val="11"/>
        <color theme="1"/>
        <rFont val="Calibri (Body)"/>
      </rPr>
      <t>1</t>
    </r>
  </si>
  <si>
    <r>
      <t>A</t>
    </r>
    <r>
      <rPr>
        <vertAlign val="subscript"/>
        <sz val="11"/>
        <color theme="1"/>
        <rFont val="Calibri (Body)"/>
      </rPr>
      <t>2A</t>
    </r>
  </si>
  <si>
    <r>
      <t>A</t>
    </r>
    <r>
      <rPr>
        <vertAlign val="subscript"/>
        <sz val="11"/>
        <color theme="1"/>
        <rFont val="Calibri (Body)"/>
      </rPr>
      <t>2B</t>
    </r>
  </si>
  <si>
    <r>
      <t>A</t>
    </r>
    <r>
      <rPr>
        <vertAlign val="subscript"/>
        <sz val="11"/>
        <color theme="1"/>
        <rFont val="Calibri (Body)"/>
      </rPr>
      <t>3</t>
    </r>
  </si>
  <si>
    <r>
      <t>M</t>
    </r>
    <r>
      <rPr>
        <vertAlign val="subscript"/>
        <sz val="11"/>
        <color theme="1"/>
        <rFont val="Calibri (Body)"/>
      </rPr>
      <t>1</t>
    </r>
  </si>
  <si>
    <r>
      <t>M</t>
    </r>
    <r>
      <rPr>
        <vertAlign val="subscript"/>
        <sz val="11"/>
        <color theme="1"/>
        <rFont val="Calibri (Body)"/>
      </rPr>
      <t>2</t>
    </r>
  </si>
  <si>
    <r>
      <t>M</t>
    </r>
    <r>
      <rPr>
        <vertAlign val="subscript"/>
        <sz val="11"/>
        <color theme="1"/>
        <rFont val="Calibri (Body)"/>
      </rPr>
      <t>3</t>
    </r>
  </si>
  <si>
    <r>
      <t>M</t>
    </r>
    <r>
      <rPr>
        <vertAlign val="subscript"/>
        <sz val="11"/>
        <color theme="1"/>
        <rFont val="Calibri (Body)"/>
      </rPr>
      <t>4</t>
    </r>
  </si>
  <si>
    <r>
      <t>α</t>
    </r>
    <r>
      <rPr>
        <vertAlign val="subscript"/>
        <sz val="11"/>
        <color theme="1"/>
        <rFont val="Calibri (Body)"/>
      </rPr>
      <t>1A</t>
    </r>
  </si>
  <si>
    <r>
      <t>α</t>
    </r>
    <r>
      <rPr>
        <vertAlign val="subscript"/>
        <sz val="11"/>
        <color theme="1"/>
        <rFont val="Calibri (Body)"/>
      </rPr>
      <t>2A</t>
    </r>
  </si>
  <si>
    <r>
      <t>α</t>
    </r>
    <r>
      <rPr>
        <vertAlign val="subscript"/>
        <sz val="11"/>
        <color theme="1"/>
        <rFont val="Calibri (Body)"/>
      </rPr>
      <t>2B</t>
    </r>
  </si>
  <si>
    <r>
      <t>α</t>
    </r>
    <r>
      <rPr>
        <vertAlign val="subscript"/>
        <sz val="11"/>
        <color theme="1"/>
        <rFont val="Calibri (Body)"/>
      </rPr>
      <t>2C</t>
    </r>
  </si>
  <si>
    <r>
      <t>β</t>
    </r>
    <r>
      <rPr>
        <vertAlign val="subscript"/>
        <sz val="11"/>
        <color theme="1"/>
        <rFont val="Calibri (Body)"/>
      </rPr>
      <t>1</t>
    </r>
  </si>
  <si>
    <r>
      <t>β</t>
    </r>
    <r>
      <rPr>
        <vertAlign val="subscript"/>
        <sz val="11"/>
        <color theme="1"/>
        <rFont val="Calibri (Body)"/>
      </rPr>
      <t>2</t>
    </r>
  </si>
  <si>
    <r>
      <t>AT</t>
    </r>
    <r>
      <rPr>
        <vertAlign val="subscript"/>
        <sz val="11"/>
        <color theme="1"/>
        <rFont val="Calibri (Body)"/>
      </rPr>
      <t>1</t>
    </r>
  </si>
  <si>
    <r>
      <t>B</t>
    </r>
    <r>
      <rPr>
        <vertAlign val="subscript"/>
        <sz val="11"/>
        <color theme="1"/>
        <rFont val="Calibri (Body)"/>
      </rPr>
      <t>1</t>
    </r>
  </si>
  <si>
    <r>
      <t>B</t>
    </r>
    <r>
      <rPr>
        <vertAlign val="subscript"/>
        <sz val="11"/>
        <color theme="1"/>
        <rFont val="Calibri (Body)"/>
      </rPr>
      <t>2</t>
    </r>
  </si>
  <si>
    <r>
      <t>CCK</t>
    </r>
    <r>
      <rPr>
        <vertAlign val="subscript"/>
        <sz val="11"/>
        <color theme="1"/>
        <rFont val="Calibri (Body)"/>
      </rPr>
      <t>1</t>
    </r>
  </si>
  <si>
    <r>
      <t>CysLT</t>
    </r>
    <r>
      <rPr>
        <vertAlign val="subscript"/>
        <sz val="11"/>
        <color theme="1"/>
        <rFont val="Calibri (Body)"/>
      </rPr>
      <t>1</t>
    </r>
  </si>
  <si>
    <r>
      <t>CysLT</t>
    </r>
    <r>
      <rPr>
        <vertAlign val="subscript"/>
        <sz val="11"/>
        <color theme="1"/>
        <rFont val="Calibri (Body)"/>
      </rPr>
      <t>2</t>
    </r>
  </si>
  <si>
    <r>
      <t>CB</t>
    </r>
    <r>
      <rPr>
        <vertAlign val="subscript"/>
        <sz val="11"/>
        <color theme="1"/>
        <rFont val="Calibri (Body)"/>
      </rPr>
      <t>1</t>
    </r>
  </si>
  <si>
    <r>
      <t>CB</t>
    </r>
    <r>
      <rPr>
        <vertAlign val="subscript"/>
        <sz val="11"/>
        <color theme="1"/>
        <rFont val="Calibri (Body)"/>
      </rPr>
      <t>2</t>
    </r>
  </si>
  <si>
    <r>
      <t>D</t>
    </r>
    <r>
      <rPr>
        <vertAlign val="subscript"/>
        <sz val="11"/>
        <color theme="1"/>
        <rFont val="Calibri (Body)"/>
      </rPr>
      <t>1</t>
    </r>
  </si>
  <si>
    <r>
      <t>D</t>
    </r>
    <r>
      <rPr>
        <vertAlign val="subscript"/>
        <sz val="11"/>
        <color theme="1"/>
        <rFont val="Calibri (Body)"/>
      </rPr>
      <t>2</t>
    </r>
  </si>
  <si>
    <r>
      <t>D</t>
    </r>
    <r>
      <rPr>
        <vertAlign val="subscript"/>
        <sz val="11"/>
        <color theme="1"/>
        <rFont val="Calibri (Body)"/>
      </rPr>
      <t>5</t>
    </r>
  </si>
  <si>
    <r>
      <t>ET</t>
    </r>
    <r>
      <rPr>
        <vertAlign val="subscript"/>
        <sz val="11"/>
        <color theme="1"/>
        <rFont val="Calibri (Body)"/>
      </rPr>
      <t>A</t>
    </r>
  </si>
  <si>
    <r>
      <t>GnRH</t>
    </r>
    <r>
      <rPr>
        <vertAlign val="subscript"/>
        <sz val="11"/>
        <color theme="1"/>
        <rFont val="Calibri (Body)"/>
      </rPr>
      <t>1</t>
    </r>
  </si>
  <si>
    <r>
      <t>H</t>
    </r>
    <r>
      <rPr>
        <vertAlign val="subscript"/>
        <sz val="11"/>
        <color theme="1"/>
        <rFont val="Calibri (Body)"/>
      </rPr>
      <t>1</t>
    </r>
  </si>
  <si>
    <r>
      <t>H</t>
    </r>
    <r>
      <rPr>
        <vertAlign val="subscript"/>
        <sz val="11"/>
        <color theme="1"/>
        <rFont val="Calibri (Body)"/>
      </rPr>
      <t>2</t>
    </r>
  </si>
  <si>
    <r>
      <t>LPA</t>
    </r>
    <r>
      <rPr>
        <vertAlign val="subscript"/>
        <sz val="11"/>
        <color theme="1"/>
        <rFont val="Calibri (Body)"/>
      </rPr>
      <t>1</t>
    </r>
  </si>
  <si>
    <r>
      <t>LPA</t>
    </r>
    <r>
      <rPr>
        <vertAlign val="subscript"/>
        <sz val="11"/>
        <color theme="1"/>
        <rFont val="Calibri (Body)"/>
      </rPr>
      <t>2</t>
    </r>
  </si>
  <si>
    <r>
      <t>BLT</t>
    </r>
    <r>
      <rPr>
        <vertAlign val="subscript"/>
        <sz val="11"/>
        <color theme="1"/>
        <rFont val="Calibri (Body)"/>
      </rPr>
      <t>1</t>
    </r>
  </si>
  <si>
    <r>
      <t>BLT</t>
    </r>
    <r>
      <rPr>
        <vertAlign val="subscript"/>
        <sz val="11"/>
        <color theme="1"/>
        <rFont val="Calibri (Body)"/>
      </rPr>
      <t>2</t>
    </r>
  </si>
  <si>
    <r>
      <t>MC</t>
    </r>
    <r>
      <rPr>
        <vertAlign val="subscript"/>
        <sz val="11"/>
        <color theme="1"/>
        <rFont val="Calibri (Body)"/>
      </rPr>
      <t>3</t>
    </r>
  </si>
  <si>
    <r>
      <t>MC</t>
    </r>
    <r>
      <rPr>
        <vertAlign val="subscript"/>
        <sz val="11"/>
        <color theme="1"/>
        <rFont val="Calibri (Body)"/>
      </rPr>
      <t>4</t>
    </r>
  </si>
  <si>
    <r>
      <t>MT</t>
    </r>
    <r>
      <rPr>
        <vertAlign val="subscript"/>
        <sz val="11"/>
        <color theme="1"/>
        <rFont val="Calibri (Body)"/>
      </rPr>
      <t>1</t>
    </r>
  </si>
  <si>
    <r>
      <t>MT</t>
    </r>
    <r>
      <rPr>
        <vertAlign val="subscript"/>
        <sz val="11"/>
        <color theme="1"/>
        <rFont val="Calibri (Body)"/>
      </rPr>
      <t>2</t>
    </r>
  </si>
  <si>
    <r>
      <t>OX</t>
    </r>
    <r>
      <rPr>
        <vertAlign val="subscript"/>
        <sz val="11"/>
        <color theme="1"/>
        <rFont val="Calibri (Body)"/>
      </rPr>
      <t>2</t>
    </r>
  </si>
  <si>
    <r>
      <t>P2Y</t>
    </r>
    <r>
      <rPr>
        <vertAlign val="subscript"/>
        <sz val="11"/>
        <color theme="1"/>
        <rFont val="Calibri (Body)"/>
      </rPr>
      <t>2</t>
    </r>
  </si>
  <si>
    <r>
      <t>EP</t>
    </r>
    <r>
      <rPr>
        <vertAlign val="subscript"/>
        <sz val="11"/>
        <color theme="1"/>
        <rFont val="Calibri (Body)"/>
      </rPr>
      <t>1</t>
    </r>
  </si>
  <si>
    <r>
      <t>EP</t>
    </r>
    <r>
      <rPr>
        <vertAlign val="subscript"/>
        <sz val="11"/>
        <color theme="1"/>
        <rFont val="Calibri (Body)"/>
      </rPr>
      <t>2</t>
    </r>
  </si>
  <si>
    <r>
      <t>EP</t>
    </r>
    <r>
      <rPr>
        <vertAlign val="subscript"/>
        <sz val="11"/>
        <color theme="1"/>
        <rFont val="Calibri (Body)"/>
      </rPr>
      <t>3</t>
    </r>
  </si>
  <si>
    <r>
      <t>EP</t>
    </r>
    <r>
      <rPr>
        <vertAlign val="subscript"/>
        <sz val="11"/>
        <color theme="1"/>
        <rFont val="Calibri (Body)"/>
      </rPr>
      <t>4</t>
    </r>
  </si>
  <si>
    <r>
      <t>S1P</t>
    </r>
    <r>
      <rPr>
        <vertAlign val="subscript"/>
        <sz val="11"/>
        <color theme="1"/>
        <rFont val="Calibri (Body)"/>
      </rPr>
      <t>1</t>
    </r>
  </si>
  <si>
    <r>
      <t>V</t>
    </r>
    <r>
      <rPr>
        <vertAlign val="subscript"/>
        <sz val="11"/>
        <color theme="1"/>
        <rFont val="Calibri (Body)"/>
      </rPr>
      <t>1A</t>
    </r>
  </si>
  <si>
    <r>
      <t>V</t>
    </r>
    <r>
      <rPr>
        <vertAlign val="subscript"/>
        <sz val="11"/>
        <color theme="1"/>
        <rFont val="Calibri (Body)"/>
      </rPr>
      <t>2</t>
    </r>
  </si>
  <si>
    <r>
      <t>5-HT</t>
    </r>
    <r>
      <rPr>
        <vertAlign val="subscript"/>
        <sz val="11"/>
        <color theme="1"/>
        <rFont val="Calibri (Body)"/>
      </rPr>
      <t>1E</t>
    </r>
  </si>
  <si>
    <r>
      <t>5-HT</t>
    </r>
    <r>
      <rPr>
        <vertAlign val="subscript"/>
        <sz val="11"/>
        <color theme="1"/>
        <rFont val="Calibri (Body)"/>
      </rPr>
      <t>1F</t>
    </r>
  </si>
  <si>
    <r>
      <t>5-HT</t>
    </r>
    <r>
      <rPr>
        <vertAlign val="subscript"/>
        <sz val="11"/>
        <color theme="1"/>
        <rFont val="Calibri (Body)"/>
      </rPr>
      <t>4</t>
    </r>
  </si>
  <si>
    <r>
      <t>5-HT</t>
    </r>
    <r>
      <rPr>
        <vertAlign val="subscript"/>
        <sz val="11"/>
        <color theme="1"/>
        <rFont val="Calibri (Body)"/>
      </rPr>
      <t>5A</t>
    </r>
  </si>
  <si>
    <r>
      <t>5-HT</t>
    </r>
    <r>
      <rPr>
        <vertAlign val="subscript"/>
        <sz val="11"/>
        <color theme="1"/>
        <rFont val="Calibri (Body)"/>
      </rPr>
      <t>6</t>
    </r>
  </si>
  <si>
    <r>
      <t>5-HT</t>
    </r>
    <r>
      <rPr>
        <vertAlign val="subscript"/>
        <sz val="11"/>
        <color theme="1"/>
        <rFont val="Calibri (Body)"/>
      </rPr>
      <t>7</t>
    </r>
  </si>
  <si>
    <r>
      <t>M</t>
    </r>
    <r>
      <rPr>
        <vertAlign val="subscript"/>
        <sz val="11"/>
        <color theme="1"/>
        <rFont val="Calibri (Body)"/>
      </rPr>
      <t>5</t>
    </r>
  </si>
  <si>
    <r>
      <t>MC</t>
    </r>
    <r>
      <rPr>
        <vertAlign val="subscript"/>
        <sz val="11"/>
        <color theme="1"/>
        <rFont val="Calibri (Body)"/>
      </rPr>
      <t>2</t>
    </r>
  </si>
  <si>
    <r>
      <t>α</t>
    </r>
    <r>
      <rPr>
        <vertAlign val="subscript"/>
        <sz val="11"/>
        <color theme="1"/>
        <rFont val="Calibri (Body)"/>
      </rPr>
      <t>1B</t>
    </r>
  </si>
  <si>
    <r>
      <t>α</t>
    </r>
    <r>
      <rPr>
        <vertAlign val="subscript"/>
        <sz val="11"/>
        <color theme="1"/>
        <rFont val="Calibri (Body)"/>
      </rPr>
      <t>1D</t>
    </r>
  </si>
  <si>
    <r>
      <t>β</t>
    </r>
    <r>
      <rPr>
        <vertAlign val="subscript"/>
        <sz val="11"/>
        <color theme="1"/>
        <rFont val="Calibri (Body)"/>
      </rPr>
      <t>3</t>
    </r>
  </si>
  <si>
    <r>
      <t>AT</t>
    </r>
    <r>
      <rPr>
        <vertAlign val="subscript"/>
        <sz val="11"/>
        <color theme="1"/>
        <rFont val="Calibri (Body)"/>
      </rPr>
      <t>2</t>
    </r>
  </si>
  <si>
    <r>
      <t>BB</t>
    </r>
    <r>
      <rPr>
        <vertAlign val="subscript"/>
        <sz val="11"/>
        <color theme="1"/>
        <rFont val="Calibri (Body)"/>
      </rPr>
      <t>3</t>
    </r>
  </si>
  <si>
    <r>
      <t>C5a</t>
    </r>
    <r>
      <rPr>
        <vertAlign val="subscript"/>
        <sz val="11"/>
        <color theme="1"/>
        <rFont val="Calibri (Body)"/>
      </rPr>
      <t>1</t>
    </r>
  </si>
  <si>
    <r>
      <t>C5a</t>
    </r>
    <r>
      <rPr>
        <vertAlign val="subscript"/>
        <sz val="11"/>
        <color theme="1"/>
        <rFont val="Calibri (Body)"/>
      </rPr>
      <t>2</t>
    </r>
  </si>
  <si>
    <r>
      <t>AMY</t>
    </r>
    <r>
      <rPr>
        <vertAlign val="subscript"/>
        <sz val="11"/>
        <color theme="1"/>
        <rFont val="Calibri (Body)"/>
      </rPr>
      <t>1</t>
    </r>
  </si>
  <si>
    <r>
      <t>AMY</t>
    </r>
    <r>
      <rPr>
        <vertAlign val="subscript"/>
        <sz val="11"/>
        <color theme="1"/>
        <rFont val="Calibri (Body)"/>
      </rPr>
      <t>2</t>
    </r>
    <r>
      <rPr>
        <sz val="12"/>
        <color theme="1"/>
        <rFont val="Calibri"/>
        <family val="2"/>
        <scheme val="minor"/>
      </rPr>
      <t/>
    </r>
  </si>
  <si>
    <r>
      <t>AMY</t>
    </r>
    <r>
      <rPr>
        <vertAlign val="subscript"/>
        <sz val="11"/>
        <color theme="1"/>
        <rFont val="Calibri (Body)"/>
      </rPr>
      <t>3</t>
    </r>
    <r>
      <rPr>
        <sz val="12"/>
        <color theme="1"/>
        <rFont val="Calibri"/>
        <family val="2"/>
        <scheme val="minor"/>
      </rPr>
      <t/>
    </r>
  </si>
  <si>
    <r>
      <t>CRF</t>
    </r>
    <r>
      <rPr>
        <vertAlign val="subscript"/>
        <sz val="11"/>
        <color theme="1"/>
        <rFont val="Calibri (Body)"/>
      </rPr>
      <t>1</t>
    </r>
  </si>
  <si>
    <r>
      <t>CRF</t>
    </r>
    <r>
      <rPr>
        <vertAlign val="subscript"/>
        <sz val="11"/>
        <color theme="1"/>
        <rFont val="Calibri (Body)"/>
      </rPr>
      <t>2</t>
    </r>
  </si>
  <si>
    <r>
      <t>D</t>
    </r>
    <r>
      <rPr>
        <vertAlign val="subscript"/>
        <sz val="11"/>
        <color theme="1"/>
        <rFont val="Calibri (Body)"/>
      </rPr>
      <t>3</t>
    </r>
  </si>
  <si>
    <r>
      <t>D</t>
    </r>
    <r>
      <rPr>
        <vertAlign val="subscript"/>
        <sz val="11"/>
        <color theme="1"/>
        <rFont val="Calibri (Body)"/>
      </rPr>
      <t>4</t>
    </r>
  </si>
  <si>
    <r>
      <t>ET</t>
    </r>
    <r>
      <rPr>
        <vertAlign val="subscript"/>
        <sz val="11"/>
        <color theme="1"/>
        <rFont val="Calibri (Body)"/>
      </rPr>
      <t>B</t>
    </r>
  </si>
  <si>
    <r>
      <t>FZD</t>
    </r>
    <r>
      <rPr>
        <vertAlign val="subscript"/>
        <sz val="11"/>
        <color theme="1"/>
        <rFont val="Calibri (Body)"/>
      </rPr>
      <t>1</t>
    </r>
  </si>
  <si>
    <r>
      <t>FZD</t>
    </r>
    <r>
      <rPr>
        <vertAlign val="subscript"/>
        <sz val="11"/>
        <color theme="1"/>
        <rFont val="Calibri (Body)"/>
      </rPr>
      <t>10</t>
    </r>
  </si>
  <si>
    <r>
      <t>FZD</t>
    </r>
    <r>
      <rPr>
        <vertAlign val="subscript"/>
        <sz val="11"/>
        <color theme="1"/>
        <rFont val="Calibri (Body)"/>
      </rPr>
      <t>2</t>
    </r>
  </si>
  <si>
    <r>
      <t>FZD</t>
    </r>
    <r>
      <rPr>
        <vertAlign val="subscript"/>
        <sz val="11"/>
        <color theme="1"/>
        <rFont val="Calibri (Body)"/>
      </rPr>
      <t>3</t>
    </r>
  </si>
  <si>
    <r>
      <t>FZD</t>
    </r>
    <r>
      <rPr>
        <vertAlign val="subscript"/>
        <sz val="11"/>
        <color theme="1"/>
        <rFont val="Calibri (Body)"/>
      </rPr>
      <t>4</t>
    </r>
  </si>
  <si>
    <r>
      <t>FZD</t>
    </r>
    <r>
      <rPr>
        <vertAlign val="subscript"/>
        <sz val="11"/>
        <color theme="1"/>
        <rFont val="Calibri (Body)"/>
      </rPr>
      <t>5</t>
    </r>
  </si>
  <si>
    <r>
      <t>FZD</t>
    </r>
    <r>
      <rPr>
        <vertAlign val="subscript"/>
        <sz val="11"/>
        <color theme="1"/>
        <rFont val="Calibri (Body)"/>
      </rPr>
      <t>6</t>
    </r>
  </si>
  <si>
    <r>
      <t>FZD</t>
    </r>
    <r>
      <rPr>
        <vertAlign val="subscript"/>
        <sz val="11"/>
        <color theme="1"/>
        <rFont val="Calibri (Body)"/>
      </rPr>
      <t>7</t>
    </r>
  </si>
  <si>
    <r>
      <t>FZD</t>
    </r>
    <r>
      <rPr>
        <vertAlign val="subscript"/>
        <sz val="11"/>
        <color theme="1"/>
        <rFont val="Calibri (Body)"/>
      </rPr>
      <t>8</t>
    </r>
  </si>
  <si>
    <r>
      <t>FZD</t>
    </r>
    <r>
      <rPr>
        <vertAlign val="subscript"/>
        <sz val="11"/>
        <color theme="1"/>
        <rFont val="Calibri (Body)"/>
      </rPr>
      <t>9</t>
    </r>
  </si>
  <si>
    <r>
      <t>GABA</t>
    </r>
    <r>
      <rPr>
        <vertAlign val="subscript"/>
        <sz val="11"/>
        <color theme="1"/>
        <rFont val="Calibri (Body)"/>
      </rPr>
      <t>B1</t>
    </r>
  </si>
  <si>
    <r>
      <t>GABA</t>
    </r>
    <r>
      <rPr>
        <vertAlign val="subscript"/>
        <sz val="11"/>
        <color theme="1"/>
        <rFont val="Calibri (Body)"/>
      </rPr>
      <t>B2</t>
    </r>
  </si>
  <si>
    <r>
      <t>GAL</t>
    </r>
    <r>
      <rPr>
        <vertAlign val="subscript"/>
        <sz val="11"/>
        <color theme="1"/>
        <rFont val="Calibri (Body)"/>
      </rPr>
      <t>1</t>
    </r>
  </si>
  <si>
    <r>
      <t>GAL</t>
    </r>
    <r>
      <rPr>
        <vertAlign val="subscript"/>
        <sz val="11"/>
        <color theme="1"/>
        <rFont val="Calibri (Body)"/>
      </rPr>
      <t>2</t>
    </r>
  </si>
  <si>
    <r>
      <t>GAL</t>
    </r>
    <r>
      <rPr>
        <vertAlign val="subscript"/>
        <sz val="11"/>
        <color theme="1"/>
        <rFont val="Calibri (Body)"/>
      </rPr>
      <t>3</t>
    </r>
  </si>
  <si>
    <r>
      <t>CCK</t>
    </r>
    <r>
      <rPr>
        <vertAlign val="subscript"/>
        <sz val="11"/>
        <color theme="1"/>
        <rFont val="Calibri (Body)"/>
      </rPr>
      <t>2</t>
    </r>
  </si>
  <si>
    <r>
      <t>mGlu</t>
    </r>
    <r>
      <rPr>
        <vertAlign val="subscript"/>
        <sz val="11"/>
        <color theme="1"/>
        <rFont val="Calibri (Body)"/>
      </rPr>
      <t>1</t>
    </r>
  </si>
  <si>
    <r>
      <t>mGlu</t>
    </r>
    <r>
      <rPr>
        <vertAlign val="subscript"/>
        <sz val="11"/>
        <color theme="1"/>
        <rFont val="Calibri (Body)"/>
      </rPr>
      <t>2</t>
    </r>
  </si>
  <si>
    <r>
      <t>mGlu</t>
    </r>
    <r>
      <rPr>
        <vertAlign val="subscript"/>
        <sz val="11"/>
        <color theme="1"/>
        <rFont val="Calibri (Body)"/>
      </rPr>
      <t>3</t>
    </r>
  </si>
  <si>
    <r>
      <t>mGlu</t>
    </r>
    <r>
      <rPr>
        <vertAlign val="subscript"/>
        <sz val="11"/>
        <color theme="1"/>
        <rFont val="Calibri (Body)"/>
      </rPr>
      <t>4</t>
    </r>
  </si>
  <si>
    <r>
      <t>mGlu</t>
    </r>
    <r>
      <rPr>
        <vertAlign val="subscript"/>
        <sz val="11"/>
        <color theme="1"/>
        <rFont val="Calibri (Body)"/>
      </rPr>
      <t>5</t>
    </r>
  </si>
  <si>
    <r>
      <t>mGlu</t>
    </r>
    <r>
      <rPr>
        <vertAlign val="subscript"/>
        <sz val="11"/>
        <color theme="1"/>
        <rFont val="Calibri (Body)"/>
      </rPr>
      <t>6</t>
    </r>
  </si>
  <si>
    <r>
      <t>mGlu</t>
    </r>
    <r>
      <rPr>
        <vertAlign val="subscript"/>
        <sz val="11"/>
        <color theme="1"/>
        <rFont val="Calibri (Body)"/>
      </rPr>
      <t>7</t>
    </r>
  </si>
  <si>
    <r>
      <t>mGlu</t>
    </r>
    <r>
      <rPr>
        <vertAlign val="subscript"/>
        <sz val="11"/>
        <color theme="1"/>
        <rFont val="Calibri (Body)"/>
      </rPr>
      <t>8</t>
    </r>
  </si>
  <si>
    <r>
      <t>BB</t>
    </r>
    <r>
      <rPr>
        <vertAlign val="subscript"/>
        <sz val="11"/>
        <color theme="1"/>
        <rFont val="Calibri (Body)"/>
      </rPr>
      <t>2</t>
    </r>
  </si>
  <si>
    <r>
      <t>HCA</t>
    </r>
    <r>
      <rPr>
        <vertAlign val="subscript"/>
        <sz val="11"/>
        <color theme="1"/>
        <rFont val="Calibri (Body)"/>
      </rPr>
      <t>1</t>
    </r>
  </si>
  <si>
    <r>
      <t>HCA</t>
    </r>
    <r>
      <rPr>
        <vertAlign val="subscript"/>
        <sz val="11"/>
        <color theme="1"/>
        <rFont val="Calibri (Body)"/>
      </rPr>
      <t>2</t>
    </r>
  </si>
  <si>
    <r>
      <t>HCA</t>
    </r>
    <r>
      <rPr>
        <vertAlign val="subscript"/>
        <sz val="11"/>
        <color theme="1"/>
        <rFont val="Calibri (Body)"/>
      </rPr>
      <t>3</t>
    </r>
  </si>
  <si>
    <r>
      <t>H</t>
    </r>
    <r>
      <rPr>
        <vertAlign val="subscript"/>
        <sz val="11"/>
        <color theme="1"/>
        <rFont val="Calibri (Body)"/>
      </rPr>
      <t>3</t>
    </r>
  </si>
  <si>
    <r>
      <t>H</t>
    </r>
    <r>
      <rPr>
        <vertAlign val="subscript"/>
        <sz val="11"/>
        <color theme="1"/>
        <rFont val="Calibri (Body)"/>
      </rPr>
      <t>4</t>
    </r>
  </si>
  <si>
    <r>
      <t>LPA</t>
    </r>
    <r>
      <rPr>
        <vertAlign val="subscript"/>
        <sz val="11"/>
        <color theme="1"/>
        <rFont val="Calibri (Body)"/>
      </rPr>
      <t>3</t>
    </r>
  </si>
  <si>
    <r>
      <t>LPA</t>
    </r>
    <r>
      <rPr>
        <vertAlign val="subscript"/>
        <sz val="11"/>
        <color theme="1"/>
        <rFont val="Calibri (Body)"/>
      </rPr>
      <t>4</t>
    </r>
  </si>
  <si>
    <r>
      <t>LPA</t>
    </r>
    <r>
      <rPr>
        <vertAlign val="subscript"/>
        <sz val="11"/>
        <color theme="1"/>
        <rFont val="Calibri (Body)"/>
      </rPr>
      <t>5</t>
    </r>
  </si>
  <si>
    <r>
      <t>LPA</t>
    </r>
    <r>
      <rPr>
        <vertAlign val="subscript"/>
        <sz val="11"/>
        <color theme="1"/>
        <rFont val="Calibri (Body)"/>
      </rPr>
      <t>6</t>
    </r>
  </si>
  <si>
    <r>
      <t>MC</t>
    </r>
    <r>
      <rPr>
        <vertAlign val="subscript"/>
        <sz val="11"/>
        <color theme="1"/>
        <rFont val="Calibri (Body)"/>
      </rPr>
      <t>5</t>
    </r>
  </si>
  <si>
    <r>
      <t>MCH</t>
    </r>
    <r>
      <rPr>
        <vertAlign val="subscript"/>
        <sz val="11"/>
        <color theme="1"/>
        <rFont val="Calibri (Body)"/>
      </rPr>
      <t>1</t>
    </r>
  </si>
  <si>
    <r>
      <t>MCH</t>
    </r>
    <r>
      <rPr>
        <vertAlign val="subscript"/>
        <sz val="11"/>
        <color theme="1"/>
        <rFont val="Calibri (Body)"/>
      </rPr>
      <t>2</t>
    </r>
  </si>
  <si>
    <r>
      <t>MC</t>
    </r>
    <r>
      <rPr>
        <vertAlign val="subscript"/>
        <sz val="11"/>
        <color theme="1"/>
        <rFont val="Calibri (Body)"/>
      </rPr>
      <t>1</t>
    </r>
  </si>
  <si>
    <r>
      <t>NK</t>
    </r>
    <r>
      <rPr>
        <vertAlign val="subscript"/>
        <sz val="11"/>
        <color theme="1"/>
        <rFont val="Calibri (Body)"/>
      </rPr>
      <t>1</t>
    </r>
  </si>
  <si>
    <r>
      <t>NK</t>
    </r>
    <r>
      <rPr>
        <vertAlign val="subscript"/>
        <sz val="11"/>
        <color theme="1"/>
        <rFont val="Calibri (Body)"/>
      </rPr>
      <t>2</t>
    </r>
  </si>
  <si>
    <r>
      <t>NK</t>
    </r>
    <r>
      <rPr>
        <vertAlign val="subscript"/>
        <sz val="11"/>
        <color theme="1"/>
        <rFont val="Calibri (Body)"/>
      </rPr>
      <t>3</t>
    </r>
  </si>
  <si>
    <r>
      <t>BB</t>
    </r>
    <r>
      <rPr>
        <vertAlign val="subscript"/>
        <sz val="11"/>
        <color theme="1"/>
        <rFont val="Calibri (Body)"/>
      </rPr>
      <t>1</t>
    </r>
  </si>
  <si>
    <r>
      <t>Y</t>
    </r>
    <r>
      <rPr>
        <vertAlign val="subscript"/>
        <sz val="11"/>
        <color theme="1"/>
        <rFont val="Calibri (Body)"/>
      </rPr>
      <t>1</t>
    </r>
  </si>
  <si>
    <r>
      <t>Y</t>
    </r>
    <r>
      <rPr>
        <vertAlign val="subscript"/>
        <sz val="11"/>
        <color theme="1"/>
        <rFont val="Calibri (Body)"/>
      </rPr>
      <t>2</t>
    </r>
  </si>
  <si>
    <r>
      <t>Y</t>
    </r>
    <r>
      <rPr>
        <vertAlign val="subscript"/>
        <sz val="11"/>
        <color theme="1"/>
        <rFont val="Calibri (Body)"/>
      </rPr>
      <t>4</t>
    </r>
  </si>
  <si>
    <r>
      <t>Y</t>
    </r>
    <r>
      <rPr>
        <vertAlign val="subscript"/>
        <sz val="11"/>
        <color theme="1"/>
        <rFont val="Calibri (Body)"/>
      </rPr>
      <t>5</t>
    </r>
  </si>
  <si>
    <r>
      <t>Y</t>
    </r>
    <r>
      <rPr>
        <vertAlign val="subscript"/>
        <sz val="11"/>
        <color theme="1"/>
        <rFont val="Calibri (Body)"/>
      </rPr>
      <t>6</t>
    </r>
  </si>
  <si>
    <r>
      <t>NTS</t>
    </r>
    <r>
      <rPr>
        <vertAlign val="subscript"/>
        <sz val="11"/>
        <color theme="1"/>
        <rFont val="Calibri (Body)"/>
      </rPr>
      <t>1</t>
    </r>
  </si>
  <si>
    <r>
      <t>NTS</t>
    </r>
    <r>
      <rPr>
        <vertAlign val="subscript"/>
        <sz val="11"/>
        <color theme="1"/>
        <rFont val="Calibri (Body)"/>
      </rPr>
      <t>2</t>
    </r>
  </si>
  <si>
    <r>
      <t>OX</t>
    </r>
    <r>
      <rPr>
        <vertAlign val="subscript"/>
        <sz val="11"/>
        <color theme="1"/>
        <rFont val="Calibri (Body)"/>
      </rPr>
      <t>1</t>
    </r>
  </si>
  <si>
    <r>
      <t>P2Y</t>
    </r>
    <r>
      <rPr>
        <vertAlign val="subscript"/>
        <sz val="11"/>
        <color theme="1"/>
        <rFont val="Calibri (Body)"/>
      </rPr>
      <t>1</t>
    </r>
  </si>
  <si>
    <r>
      <t>P2Y</t>
    </r>
    <r>
      <rPr>
        <vertAlign val="subscript"/>
        <sz val="11"/>
        <color theme="1"/>
        <rFont val="Calibri (Body)"/>
      </rPr>
      <t>4</t>
    </r>
  </si>
  <si>
    <r>
      <t>P2Y</t>
    </r>
    <r>
      <rPr>
        <vertAlign val="subscript"/>
        <sz val="11"/>
        <color theme="1"/>
        <rFont val="Calibri (Body)"/>
      </rPr>
      <t>6</t>
    </r>
  </si>
  <si>
    <r>
      <t>P2RY</t>
    </r>
    <r>
      <rPr>
        <vertAlign val="subscript"/>
        <sz val="11"/>
        <color theme="1"/>
        <rFont val="Calibri (Body)"/>
      </rPr>
      <t>10</t>
    </r>
  </si>
  <si>
    <r>
      <t>P2Y</t>
    </r>
    <r>
      <rPr>
        <vertAlign val="subscript"/>
        <sz val="11"/>
        <color theme="1"/>
        <rFont val="Calibri (Body)"/>
      </rPr>
      <t>11</t>
    </r>
  </si>
  <si>
    <r>
      <t>P2Y</t>
    </r>
    <r>
      <rPr>
        <vertAlign val="subscript"/>
        <sz val="11"/>
        <color theme="1"/>
        <rFont val="Calibri (Body)"/>
      </rPr>
      <t>12</t>
    </r>
  </si>
  <si>
    <r>
      <t>P2Y</t>
    </r>
    <r>
      <rPr>
        <vertAlign val="subscript"/>
        <sz val="11"/>
        <color theme="1"/>
        <rFont val="Calibri (Body)"/>
      </rPr>
      <t>13</t>
    </r>
  </si>
  <si>
    <r>
      <t>P2Y</t>
    </r>
    <r>
      <rPr>
        <vertAlign val="subscript"/>
        <sz val="11"/>
        <color theme="1"/>
        <rFont val="Calibri (Body)"/>
      </rPr>
      <t>14</t>
    </r>
  </si>
  <si>
    <r>
      <t>PAC</t>
    </r>
    <r>
      <rPr>
        <vertAlign val="subscript"/>
        <sz val="11"/>
        <color theme="1"/>
        <rFont val="Calibri (Body)"/>
      </rPr>
      <t>1</t>
    </r>
  </si>
  <si>
    <r>
      <t>DP</t>
    </r>
    <r>
      <rPr>
        <vertAlign val="subscript"/>
        <sz val="11"/>
        <color theme="1"/>
        <rFont val="Calibri (Body)"/>
      </rPr>
      <t>1</t>
    </r>
  </si>
  <si>
    <r>
      <t>DP</t>
    </r>
    <r>
      <rPr>
        <vertAlign val="subscript"/>
        <sz val="11"/>
        <color theme="1"/>
        <rFont val="Calibri (Body)"/>
      </rPr>
      <t>2</t>
    </r>
  </si>
  <si>
    <r>
      <t>PKR</t>
    </r>
    <r>
      <rPr>
        <vertAlign val="subscript"/>
        <sz val="11"/>
        <color theme="1"/>
        <rFont val="Calibri (Body)"/>
      </rPr>
      <t>1</t>
    </r>
  </si>
  <si>
    <r>
      <t>PKR</t>
    </r>
    <r>
      <rPr>
        <vertAlign val="subscript"/>
        <sz val="11"/>
        <color theme="1"/>
        <rFont val="Calibri (Body)"/>
      </rPr>
      <t>2</t>
    </r>
  </si>
  <si>
    <r>
      <t>S1P</t>
    </r>
    <r>
      <rPr>
        <vertAlign val="subscript"/>
        <sz val="11"/>
        <color theme="1"/>
        <rFont val="Calibri (Body)"/>
      </rPr>
      <t>2</t>
    </r>
  </si>
  <si>
    <r>
      <t>S1P</t>
    </r>
    <r>
      <rPr>
        <vertAlign val="subscript"/>
        <sz val="11"/>
        <color theme="1"/>
        <rFont val="Calibri (Body)"/>
      </rPr>
      <t>3</t>
    </r>
  </si>
  <si>
    <r>
      <t>S1P</t>
    </r>
    <r>
      <rPr>
        <vertAlign val="subscript"/>
        <sz val="11"/>
        <color theme="1"/>
        <rFont val="Calibri (Body)"/>
      </rPr>
      <t>4</t>
    </r>
  </si>
  <si>
    <r>
      <t>S1P</t>
    </r>
    <r>
      <rPr>
        <vertAlign val="subscript"/>
        <sz val="11"/>
        <color theme="1"/>
        <rFont val="Calibri (Body)"/>
      </rPr>
      <t>5</t>
    </r>
  </si>
  <si>
    <r>
      <t>TA</t>
    </r>
    <r>
      <rPr>
        <vertAlign val="subscript"/>
        <sz val="11"/>
        <color theme="1"/>
        <rFont val="Calibri (Body)"/>
      </rPr>
      <t>1</t>
    </r>
  </si>
  <si>
    <r>
      <t>TRH</t>
    </r>
    <r>
      <rPr>
        <vertAlign val="subscript"/>
        <sz val="11"/>
        <color theme="1"/>
        <rFont val="Calibri (Body)"/>
      </rPr>
      <t>1</t>
    </r>
  </si>
  <si>
    <r>
      <t>V</t>
    </r>
    <r>
      <rPr>
        <vertAlign val="subscript"/>
        <sz val="11"/>
        <color theme="1"/>
        <rFont val="Calibri (Body)"/>
      </rPr>
      <t>1B</t>
    </r>
  </si>
  <si>
    <r>
      <t>VPAC</t>
    </r>
    <r>
      <rPr>
        <vertAlign val="subscript"/>
        <sz val="11"/>
        <color theme="1"/>
        <rFont val="Calibri (Body)"/>
      </rPr>
      <t>1</t>
    </r>
  </si>
  <si>
    <r>
      <t>VPAC</t>
    </r>
    <r>
      <rPr>
        <vertAlign val="subscript"/>
        <sz val="11"/>
        <color theme="1"/>
        <rFont val="Calibri (Body)"/>
      </rPr>
      <t>2</t>
    </r>
  </si>
  <si>
    <t>RecNamesAll</t>
  </si>
  <si>
    <t>BG</t>
  </si>
  <si>
    <t>IG</t>
  </si>
  <si>
    <t>BIG</t>
  </si>
  <si>
    <t>O51E1</t>
  </si>
  <si>
    <t>STE2_YEAST</t>
  </si>
  <si>
    <t>IUPHAR
TargetID</t>
  </si>
  <si>
    <t>IUPHAR
Name</t>
  </si>
  <si>
    <t>In Fig CoverageA</t>
  </si>
  <si>
    <t>Venn
area</t>
  </si>
  <si>
    <r>
      <t>5-HT</t>
    </r>
    <r>
      <rPr>
        <vertAlign val="subscript"/>
        <sz val="7"/>
        <color theme="1"/>
        <rFont val="Calibri (Body)"/>
      </rPr>
      <t>1A</t>
    </r>
  </si>
  <si>
    <r>
      <t>5-HT</t>
    </r>
    <r>
      <rPr>
        <vertAlign val="subscript"/>
        <sz val="7"/>
        <color theme="1"/>
        <rFont val="Calibri (Body)"/>
      </rPr>
      <t>1B</t>
    </r>
  </si>
  <si>
    <r>
      <t>5-HT</t>
    </r>
    <r>
      <rPr>
        <vertAlign val="subscript"/>
        <sz val="7"/>
        <color theme="1"/>
        <rFont val="Calibri (Body)"/>
      </rPr>
      <t>1D</t>
    </r>
  </si>
  <si>
    <r>
      <t>5-HT</t>
    </r>
    <r>
      <rPr>
        <vertAlign val="subscript"/>
        <sz val="7"/>
        <color theme="1"/>
        <rFont val="Calibri (Body)"/>
      </rPr>
      <t>2A</t>
    </r>
  </si>
  <si>
    <r>
      <t>5-HT</t>
    </r>
    <r>
      <rPr>
        <vertAlign val="subscript"/>
        <sz val="7"/>
        <color theme="1"/>
        <rFont val="Calibri (Body)"/>
      </rPr>
      <t>2B</t>
    </r>
  </si>
  <si>
    <r>
      <t>5-HT</t>
    </r>
    <r>
      <rPr>
        <vertAlign val="subscript"/>
        <sz val="7"/>
        <color theme="1"/>
        <rFont val="Calibri (Body)"/>
      </rPr>
      <t>2C</t>
    </r>
  </si>
  <si>
    <r>
      <t>A</t>
    </r>
    <r>
      <rPr>
        <vertAlign val="subscript"/>
        <sz val="7"/>
        <color theme="1"/>
        <rFont val="Calibri (Body)"/>
      </rPr>
      <t>1</t>
    </r>
  </si>
  <si>
    <r>
      <t>A</t>
    </r>
    <r>
      <rPr>
        <vertAlign val="subscript"/>
        <sz val="7"/>
        <color theme="1"/>
        <rFont val="Calibri (Body)"/>
      </rPr>
      <t>2A</t>
    </r>
  </si>
  <si>
    <r>
      <t>A</t>
    </r>
    <r>
      <rPr>
        <vertAlign val="subscript"/>
        <sz val="7"/>
        <color theme="1"/>
        <rFont val="Calibri (Body)"/>
      </rPr>
      <t>2B</t>
    </r>
  </si>
  <si>
    <r>
      <t>A</t>
    </r>
    <r>
      <rPr>
        <vertAlign val="subscript"/>
        <sz val="7"/>
        <color theme="1"/>
        <rFont val="Calibri (Body)"/>
      </rPr>
      <t>3</t>
    </r>
  </si>
  <si>
    <r>
      <t>M</t>
    </r>
    <r>
      <rPr>
        <vertAlign val="subscript"/>
        <sz val="7"/>
        <color theme="1"/>
        <rFont val="Calibri (Body)"/>
      </rPr>
      <t>1</t>
    </r>
  </si>
  <si>
    <r>
      <t>M</t>
    </r>
    <r>
      <rPr>
        <vertAlign val="subscript"/>
        <sz val="7"/>
        <color theme="1"/>
        <rFont val="Calibri (Body)"/>
      </rPr>
      <t>2</t>
    </r>
  </si>
  <si>
    <r>
      <t>M</t>
    </r>
    <r>
      <rPr>
        <vertAlign val="subscript"/>
        <sz val="7"/>
        <color theme="1"/>
        <rFont val="Calibri (Body)"/>
      </rPr>
      <t>3</t>
    </r>
  </si>
  <si>
    <r>
      <t>M</t>
    </r>
    <r>
      <rPr>
        <vertAlign val="subscript"/>
        <sz val="7"/>
        <color theme="1"/>
        <rFont val="Calibri (Body)"/>
      </rPr>
      <t>4</t>
    </r>
  </si>
  <si>
    <r>
      <t>α</t>
    </r>
    <r>
      <rPr>
        <vertAlign val="subscript"/>
        <sz val="7"/>
        <color theme="1"/>
        <rFont val="Calibri (Body)"/>
      </rPr>
      <t>1A</t>
    </r>
  </si>
  <si>
    <r>
      <t>α</t>
    </r>
    <r>
      <rPr>
        <vertAlign val="subscript"/>
        <sz val="7"/>
        <color theme="1"/>
        <rFont val="Calibri (Body)"/>
      </rPr>
      <t>2A</t>
    </r>
  </si>
  <si>
    <r>
      <t>α</t>
    </r>
    <r>
      <rPr>
        <vertAlign val="subscript"/>
        <sz val="7"/>
        <color theme="1"/>
        <rFont val="Calibri (Body)"/>
      </rPr>
      <t>2B</t>
    </r>
  </si>
  <si>
    <r>
      <t>α</t>
    </r>
    <r>
      <rPr>
        <vertAlign val="subscript"/>
        <sz val="7"/>
        <color theme="1"/>
        <rFont val="Calibri (Body)"/>
      </rPr>
      <t>2C</t>
    </r>
  </si>
  <si>
    <r>
      <t>β</t>
    </r>
    <r>
      <rPr>
        <vertAlign val="subscript"/>
        <sz val="7"/>
        <color theme="1"/>
        <rFont val="Calibri (Body)"/>
      </rPr>
      <t>1</t>
    </r>
  </si>
  <si>
    <r>
      <t>β</t>
    </r>
    <r>
      <rPr>
        <vertAlign val="subscript"/>
        <sz val="7"/>
        <color theme="1"/>
        <rFont val="Calibri (Body)"/>
      </rPr>
      <t>2</t>
    </r>
  </si>
  <si>
    <r>
      <t>AT</t>
    </r>
    <r>
      <rPr>
        <vertAlign val="subscript"/>
        <sz val="7"/>
        <color theme="1"/>
        <rFont val="Calibri (Body)"/>
      </rPr>
      <t>1</t>
    </r>
  </si>
  <si>
    <r>
      <t>B</t>
    </r>
    <r>
      <rPr>
        <vertAlign val="subscript"/>
        <sz val="7"/>
        <color theme="1"/>
        <rFont val="Calibri (Body)"/>
      </rPr>
      <t>1</t>
    </r>
  </si>
  <si>
    <r>
      <t>B</t>
    </r>
    <r>
      <rPr>
        <vertAlign val="subscript"/>
        <sz val="7"/>
        <color theme="1"/>
        <rFont val="Calibri (Body)"/>
      </rPr>
      <t>2</t>
    </r>
  </si>
  <si>
    <r>
      <t>CCK</t>
    </r>
    <r>
      <rPr>
        <vertAlign val="subscript"/>
        <sz val="7"/>
        <color theme="1"/>
        <rFont val="Calibri (Body)"/>
      </rPr>
      <t>1</t>
    </r>
  </si>
  <si>
    <r>
      <t>CysLT</t>
    </r>
    <r>
      <rPr>
        <vertAlign val="subscript"/>
        <sz val="7"/>
        <color theme="1"/>
        <rFont val="Calibri (Body)"/>
      </rPr>
      <t>1</t>
    </r>
  </si>
  <si>
    <r>
      <t>CysLT</t>
    </r>
    <r>
      <rPr>
        <vertAlign val="subscript"/>
        <sz val="7"/>
        <color theme="1"/>
        <rFont val="Calibri (Body)"/>
      </rPr>
      <t>2</t>
    </r>
  </si>
  <si>
    <r>
      <t>CB</t>
    </r>
    <r>
      <rPr>
        <vertAlign val="subscript"/>
        <sz val="7"/>
        <color theme="1"/>
        <rFont val="Calibri (Body)"/>
      </rPr>
      <t>1</t>
    </r>
  </si>
  <si>
    <r>
      <t>CB</t>
    </r>
    <r>
      <rPr>
        <vertAlign val="subscript"/>
        <sz val="7"/>
        <color theme="1"/>
        <rFont val="Calibri (Body)"/>
      </rPr>
      <t>2</t>
    </r>
  </si>
  <si>
    <r>
      <t>D</t>
    </r>
    <r>
      <rPr>
        <vertAlign val="subscript"/>
        <sz val="7"/>
        <color theme="1"/>
        <rFont val="Calibri (Body)"/>
      </rPr>
      <t>1</t>
    </r>
  </si>
  <si>
    <r>
      <t>D</t>
    </r>
    <r>
      <rPr>
        <vertAlign val="subscript"/>
        <sz val="7"/>
        <color theme="1"/>
        <rFont val="Calibri (Body)"/>
      </rPr>
      <t>2</t>
    </r>
  </si>
  <si>
    <r>
      <t>D</t>
    </r>
    <r>
      <rPr>
        <vertAlign val="subscript"/>
        <sz val="7"/>
        <color theme="1"/>
        <rFont val="Calibri (Body)"/>
      </rPr>
      <t>5</t>
    </r>
  </si>
  <si>
    <r>
      <t>ET</t>
    </r>
    <r>
      <rPr>
        <vertAlign val="subscript"/>
        <sz val="7"/>
        <color theme="1"/>
        <rFont val="Calibri (Body)"/>
      </rPr>
      <t>A</t>
    </r>
  </si>
  <si>
    <r>
      <t>GnRH</t>
    </r>
    <r>
      <rPr>
        <vertAlign val="subscript"/>
        <sz val="7"/>
        <color theme="1"/>
        <rFont val="Calibri (Body)"/>
      </rPr>
      <t>1</t>
    </r>
  </si>
  <si>
    <r>
      <t>H</t>
    </r>
    <r>
      <rPr>
        <vertAlign val="subscript"/>
        <sz val="7"/>
        <color theme="1"/>
        <rFont val="Calibri (Body)"/>
      </rPr>
      <t>1</t>
    </r>
  </si>
  <si>
    <r>
      <t>H</t>
    </r>
    <r>
      <rPr>
        <vertAlign val="subscript"/>
        <sz val="7"/>
        <color theme="1"/>
        <rFont val="Calibri (Body)"/>
      </rPr>
      <t>2</t>
    </r>
  </si>
  <si>
    <r>
      <t>LPA</t>
    </r>
    <r>
      <rPr>
        <vertAlign val="subscript"/>
        <sz val="7"/>
        <color theme="1"/>
        <rFont val="Calibri (Body)"/>
      </rPr>
      <t>1</t>
    </r>
  </si>
  <si>
    <r>
      <t>LPA</t>
    </r>
    <r>
      <rPr>
        <vertAlign val="subscript"/>
        <sz val="7"/>
        <color theme="1"/>
        <rFont val="Calibri (Body)"/>
      </rPr>
      <t>2</t>
    </r>
  </si>
  <si>
    <r>
      <t>BLT</t>
    </r>
    <r>
      <rPr>
        <vertAlign val="subscript"/>
        <sz val="7"/>
        <color theme="1"/>
        <rFont val="Calibri (Body)"/>
      </rPr>
      <t>1</t>
    </r>
  </si>
  <si>
    <r>
      <t>BLT</t>
    </r>
    <r>
      <rPr>
        <vertAlign val="subscript"/>
        <sz val="7"/>
        <color theme="1"/>
        <rFont val="Calibri (Body)"/>
      </rPr>
      <t>2</t>
    </r>
  </si>
  <si>
    <r>
      <t>MC</t>
    </r>
    <r>
      <rPr>
        <vertAlign val="subscript"/>
        <sz val="7"/>
        <color theme="1"/>
        <rFont val="Calibri (Body)"/>
      </rPr>
      <t>3</t>
    </r>
  </si>
  <si>
    <r>
      <t>MC</t>
    </r>
    <r>
      <rPr>
        <vertAlign val="subscript"/>
        <sz val="7"/>
        <color theme="1"/>
        <rFont val="Calibri (Body)"/>
      </rPr>
      <t>4</t>
    </r>
  </si>
  <si>
    <r>
      <t>MT</t>
    </r>
    <r>
      <rPr>
        <vertAlign val="subscript"/>
        <sz val="7"/>
        <color theme="1"/>
        <rFont val="Calibri (Body)"/>
      </rPr>
      <t>1</t>
    </r>
  </si>
  <si>
    <r>
      <t>MT</t>
    </r>
    <r>
      <rPr>
        <vertAlign val="subscript"/>
        <sz val="7"/>
        <color theme="1"/>
        <rFont val="Calibri (Body)"/>
      </rPr>
      <t>2</t>
    </r>
  </si>
  <si>
    <r>
      <t>OX</t>
    </r>
    <r>
      <rPr>
        <vertAlign val="subscript"/>
        <sz val="7"/>
        <color theme="1"/>
        <rFont val="Calibri (Body)"/>
      </rPr>
      <t>2</t>
    </r>
  </si>
  <si>
    <r>
      <t>P2Y</t>
    </r>
    <r>
      <rPr>
        <vertAlign val="subscript"/>
        <sz val="7"/>
        <color theme="1"/>
        <rFont val="Calibri (Body)"/>
      </rPr>
      <t>2</t>
    </r>
  </si>
  <si>
    <r>
      <t>EP</t>
    </r>
    <r>
      <rPr>
        <vertAlign val="subscript"/>
        <sz val="7"/>
        <color theme="1"/>
        <rFont val="Calibri (Body)"/>
      </rPr>
      <t>1</t>
    </r>
  </si>
  <si>
    <r>
      <t>EP</t>
    </r>
    <r>
      <rPr>
        <vertAlign val="subscript"/>
        <sz val="7"/>
        <color theme="1"/>
        <rFont val="Calibri (Body)"/>
      </rPr>
      <t>2</t>
    </r>
  </si>
  <si>
    <r>
      <t>EP</t>
    </r>
    <r>
      <rPr>
        <vertAlign val="subscript"/>
        <sz val="7"/>
        <color theme="1"/>
        <rFont val="Calibri (Body)"/>
      </rPr>
      <t>3</t>
    </r>
  </si>
  <si>
    <r>
      <t>EP</t>
    </r>
    <r>
      <rPr>
        <vertAlign val="subscript"/>
        <sz val="7"/>
        <color theme="1"/>
        <rFont val="Calibri (Body)"/>
      </rPr>
      <t>4</t>
    </r>
  </si>
  <si>
    <r>
      <t>S1P</t>
    </r>
    <r>
      <rPr>
        <vertAlign val="subscript"/>
        <sz val="7"/>
        <color theme="1"/>
        <rFont val="Calibri (Body)"/>
      </rPr>
      <t>1</t>
    </r>
  </si>
  <si>
    <r>
      <t>V</t>
    </r>
    <r>
      <rPr>
        <vertAlign val="subscript"/>
        <sz val="7"/>
        <color theme="1"/>
        <rFont val="Calibri (Body)"/>
      </rPr>
      <t>1A</t>
    </r>
  </si>
  <si>
    <r>
      <t>V</t>
    </r>
    <r>
      <rPr>
        <vertAlign val="subscript"/>
        <sz val="7"/>
        <color theme="1"/>
        <rFont val="Calibri (Body)"/>
      </rPr>
      <t>2</t>
    </r>
  </si>
  <si>
    <t>G
sum</t>
  </si>
  <si>
    <t>I
sum</t>
  </si>
  <si>
    <t>B
sum</t>
  </si>
  <si>
    <t>B and/or
I sum</t>
  </si>
  <si>
    <t>All
sum</t>
  </si>
  <si>
    <t>not in
GtP
Gs</t>
  </si>
  <si>
    <t>not in
GtP
Gi/o</t>
  </si>
  <si>
    <t>not in
GtP
Gq
/11</t>
  </si>
  <si>
    <t>not in
GtP
G12
/13</t>
  </si>
  <si>
    <t>contradicted GtP couplings are not evaluated on the G protein subtype level, as GtP does not cover this.</t>
  </si>
  <si>
    <t>contradicted couplings' Emax and EC50 values relative mean</t>
  </si>
  <si>
    <t>Avg pEC50 is the same for contradicted and supported couplings.</t>
  </si>
  <si>
    <t>Emax is lower for contradicted couplings.</t>
  </si>
  <si>
    <t>Data used to generate Figure 1A.</t>
  </si>
  <si>
    <t>Fig_1B</t>
  </si>
  <si>
    <t>Data used to generate Figure 1B.</t>
  </si>
  <si>
    <t>Fig_1A</t>
  </si>
  <si>
    <t>Gs
no
Gq</t>
  </si>
  <si>
    <t>Gi1
no
Gq</t>
  </si>
  <si>
    <t>Gi2
no
Gq</t>
  </si>
  <si>
    <t>GoA
no
Gq</t>
  </si>
  <si>
    <t>GoB
no
Gq</t>
  </si>
  <si>
    <t>Gz
no
Gq</t>
  </si>
  <si>
    <t>Gq
no
Gq</t>
  </si>
  <si>
    <t>G11
no
Gq</t>
  </si>
  <si>
    <t>G14
no
Gq</t>
  </si>
  <si>
    <t>G15
no
Gq</t>
  </si>
  <si>
    <t>G12
no
Gq</t>
  </si>
  <si>
    <t>G13
no
Gq</t>
  </si>
  <si>
    <t>All couplings</t>
  </si>
  <si>
    <t>Co-couplings with Gq</t>
  </si>
  <si>
    <t>No Gq co-coupling</t>
  </si>
  <si>
    <t>Expected Gq couplings</t>
  </si>
  <si>
    <t>Overrepresentation</t>
  </si>
  <si>
    <t>Overrepresentation as # of all couplings</t>
  </si>
  <si>
    <t>B's unique couplings</t>
  </si>
  <si>
    <t>I's unique couplings</t>
  </si>
  <si>
    <t>G's unique couplings</t>
  </si>
  <si>
    <t>Total:</t>
  </si>
  <si>
    <t>B:</t>
  </si>
  <si>
    <t>I:</t>
  </si>
  <si>
    <t>Among
70
common</t>
  </si>
  <si>
    <t>Coupling
count
for 70
common</t>
  </si>
  <si>
    <t>Arr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</si>
</sst>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7"/>
      <name val="Arial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  <charset val="128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2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1"/>
      <color rgb="FFFFFFFF"/>
      <name val="Calibri"/>
      <family val="2"/>
      <scheme val="minor"/>
    </font>
    <font>
      <b/>
      <sz val="15"/>
      <color rgb="FF000000"/>
      <name val="Calibri"/>
      <family val="2"/>
      <scheme val="minor"/>
    </font>
    <font>
      <sz val="11"/>
      <color rgb="FFFDFF7B"/>
      <name val="Calibri"/>
      <family val="2"/>
      <scheme val="minor"/>
    </font>
    <font>
      <sz val="8"/>
      <name val="Calibri"/>
      <family val="2"/>
      <scheme val="minor"/>
    </font>
    <font>
      <sz val="7"/>
      <color theme="1"/>
      <name val="Helvetica"/>
      <family val="2"/>
    </font>
    <font>
      <vertAlign val="subscript"/>
      <sz val="7"/>
      <color theme="1"/>
      <name val="Helvetica"/>
      <family val="2"/>
    </font>
    <font>
      <sz val="12"/>
      <color rgb="FF9C0006"/>
      <name val="Calibri"/>
      <family val="2"/>
      <scheme val="minor"/>
    </font>
    <font>
      <sz val="7"/>
      <name val="Helvetica"/>
      <family val="2"/>
    </font>
    <font>
      <sz val="7"/>
      <color rgb="FFFF0000"/>
      <name val="Helvetica"/>
      <family val="2"/>
    </font>
    <font>
      <sz val="7"/>
      <color rgb="FFC00000"/>
      <name val="Helvetica"/>
      <family val="2"/>
    </font>
    <font>
      <strike/>
      <sz val="7"/>
      <color rgb="FFFF0000"/>
      <name val="Helvetica"/>
      <family val="2"/>
    </font>
    <font>
      <b/>
      <sz val="7"/>
      <name val="Helvetica"/>
      <family val="2"/>
    </font>
    <font>
      <b/>
      <sz val="7"/>
      <color theme="1"/>
      <name val="Helvetica"/>
      <family val="2"/>
    </font>
    <font>
      <sz val="9"/>
      <color theme="1"/>
      <name val="Arial"/>
      <family val="2"/>
      <charset val="128"/>
    </font>
    <font>
      <b/>
      <sz val="7"/>
      <color rgb="FF008000"/>
      <name val="Helvetica"/>
      <family val="2"/>
    </font>
    <font>
      <sz val="7"/>
      <color indexed="8"/>
      <name val="Helvetica"/>
      <family val="2"/>
    </font>
    <font>
      <b/>
      <sz val="7"/>
      <color rgb="FF0000FF"/>
      <name val="Helvetica"/>
      <family val="2"/>
    </font>
    <font>
      <sz val="7"/>
      <color rgb="FF00B050"/>
      <name val="Helvetica"/>
      <family val="2"/>
    </font>
    <font>
      <sz val="7"/>
      <color theme="1" tint="0.499984740745262"/>
      <name val="Helvetica"/>
      <family val="2"/>
    </font>
    <font>
      <b/>
      <sz val="7"/>
      <color rgb="FFFF0000"/>
      <name val="Helvetica"/>
      <family val="2"/>
    </font>
    <font>
      <sz val="7"/>
      <color rgb="FF0070C0"/>
      <name val="Helvetica"/>
      <family val="2"/>
    </font>
    <font>
      <sz val="7"/>
      <color rgb="FF7030A0"/>
      <name val="Helvetica"/>
      <family val="2"/>
    </font>
    <font>
      <sz val="7"/>
      <color rgb="FF9C0006"/>
      <name val="Helvetica"/>
      <family val="2"/>
    </font>
    <font>
      <sz val="11"/>
      <color theme="1"/>
      <name val="Calibri (Body)"/>
    </font>
    <font>
      <b/>
      <sz val="11"/>
      <color theme="1"/>
      <name val="Calibri (Body)"/>
    </font>
    <font>
      <vertAlign val="subscript"/>
      <sz val="11"/>
      <color theme="1"/>
      <name val="Calibri (Body)"/>
    </font>
    <font>
      <sz val="11"/>
      <color rgb="FF000000"/>
      <name val="Times New Roman"/>
      <family val="1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7"/>
      <color theme="1"/>
      <name val="Calibri (Body)"/>
    </font>
    <font>
      <vertAlign val="subscript"/>
      <sz val="7"/>
      <color theme="1"/>
      <name val="Calibri (Body)"/>
    </font>
  </fonts>
  <fills count="2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rgb="FF000000"/>
      </patternFill>
    </fill>
    <fill>
      <patternFill patternType="solid">
        <fgColor rgb="FFD9E1F2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145AFF"/>
        <bgColor indexed="64"/>
      </patternFill>
    </fill>
    <fill>
      <patternFill patternType="solid">
        <fgColor rgb="FFA70CC6"/>
        <bgColor indexed="64"/>
      </patternFill>
    </fill>
    <fill>
      <patternFill patternType="solid">
        <fgColor rgb="FF18FF0B"/>
        <bgColor indexed="64"/>
      </patternFill>
    </fill>
    <fill>
      <patternFill patternType="solid">
        <fgColor rgb="FFE60A0A"/>
        <bgColor indexed="64"/>
      </patternFill>
    </fill>
    <fill>
      <patternFill patternType="solid">
        <fgColor rgb="FFE6E600"/>
        <bgColor indexed="64"/>
      </patternFill>
    </fill>
    <fill>
      <patternFill patternType="solid">
        <fgColor rgb="FFB2B548"/>
        <bgColor indexed="64"/>
      </patternFill>
    </fill>
    <fill>
      <patternFill patternType="solid">
        <fgColor rgb="FFFF00F2"/>
        <bgColor indexed="64"/>
      </patternFill>
    </fill>
    <fill>
      <patternFill patternType="solid">
        <fgColor rgb="FF99FF0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C7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7030A0"/>
        <bgColor rgb="FF000000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/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8">
    <xf numFmtId="0" fontId="0" fillId="0" borderId="0"/>
    <xf numFmtId="0" fontId="7" fillId="0" borderId="0"/>
    <xf numFmtId="0" fontId="7" fillId="0" borderId="0"/>
    <xf numFmtId="0" fontId="8" fillId="0" borderId="0"/>
    <xf numFmtId="0" fontId="2" fillId="0" borderId="0"/>
    <xf numFmtId="0" fontId="22" fillId="21" borderId="0" applyNumberFormat="0" applyBorder="0" applyAlignment="0" applyProtection="0"/>
    <xf numFmtId="0" fontId="29" fillId="0" borderId="0"/>
    <xf numFmtId="0" fontId="8" fillId="0" borderId="0"/>
  </cellStyleXfs>
  <cellXfs count="344">
    <xf numFmtId="0" fontId="0" fillId="0" borderId="0" xfId="0"/>
    <xf numFmtId="0" fontId="6" fillId="0" borderId="0" xfId="0" applyFont="1" applyAlignment="1">
      <alignment horizontal="center"/>
    </xf>
    <xf numFmtId="0" fontId="0" fillId="0" borderId="0" xfId="0" applyBorder="1"/>
    <xf numFmtId="0" fontId="0" fillId="0" borderId="3" xfId="0" applyBorder="1"/>
    <xf numFmtId="0" fontId="0" fillId="0" borderId="0" xfId="0" applyAlignment="1">
      <alignment horizontal="center"/>
    </xf>
    <xf numFmtId="0" fontId="6" fillId="0" borderId="0" xfId="0" applyFont="1" applyAlignment="1">
      <alignment horizontal="center" wrapText="1"/>
    </xf>
    <xf numFmtId="0" fontId="6" fillId="0" borderId="3" xfId="0" applyFont="1" applyBorder="1" applyAlignment="1">
      <alignment horizontal="center"/>
    </xf>
    <xf numFmtId="0" fontId="6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20" fontId="0" fillId="0" borderId="0" xfId="0" applyNumberFormat="1"/>
    <xf numFmtId="0" fontId="0" fillId="0" borderId="0" xfId="0" applyBorder="1" applyAlignment="1">
      <alignment horizontal="center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3" xfId="0" applyFont="1" applyBorder="1" applyAlignment="1">
      <alignment horizontal="center" wrapText="1"/>
    </xf>
    <xf numFmtId="0" fontId="6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wrapText="1"/>
    </xf>
    <xf numFmtId="0" fontId="10" fillId="0" borderId="0" xfId="0" applyFont="1" applyAlignment="1">
      <alignment horizontal="center"/>
    </xf>
    <xf numFmtId="49" fontId="10" fillId="0" borderId="0" xfId="0" applyNumberFormat="1" applyFont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1" fillId="0" borderId="3" xfId="0" applyFont="1" applyBorder="1" applyAlignment="1">
      <alignment horizontal="left"/>
    </xf>
    <xf numFmtId="0" fontId="11" fillId="0" borderId="0" xfId="0" applyFont="1" applyAlignment="1">
      <alignment horizontal="left"/>
    </xf>
    <xf numFmtId="49" fontId="11" fillId="0" borderId="0" xfId="0" applyNumberFormat="1" applyFont="1" applyAlignment="1">
      <alignment horizontal="left"/>
    </xf>
    <xf numFmtId="49" fontId="11" fillId="0" borderId="0" xfId="0" applyNumberFormat="1" applyFont="1" applyAlignment="1">
      <alignment horizontal="center" vertical="center"/>
    </xf>
    <xf numFmtId="0" fontId="13" fillId="0" borderId="0" xfId="0" applyFont="1"/>
    <xf numFmtId="0" fontId="14" fillId="0" borderId="0" xfId="0" applyFont="1"/>
    <xf numFmtId="0" fontId="15" fillId="0" borderId="0" xfId="0" applyFont="1"/>
    <xf numFmtId="0" fontId="14" fillId="3" borderId="0" xfId="0" applyFont="1" applyFill="1"/>
    <xf numFmtId="0" fontId="14" fillId="4" borderId="0" xfId="0" applyFont="1" applyFill="1"/>
    <xf numFmtId="0" fontId="16" fillId="5" borderId="0" xfId="0" applyFont="1" applyFill="1"/>
    <xf numFmtId="0" fontId="17" fillId="0" borderId="0" xfId="0" applyFont="1"/>
    <xf numFmtId="0" fontId="12" fillId="0" borderId="0" xfId="0" applyFont="1"/>
    <xf numFmtId="0" fontId="0" fillId="0" borderId="0" xfId="0" applyAlignment="1">
      <alignment horizontal="right"/>
    </xf>
    <xf numFmtId="0" fontId="0" fillId="6" borderId="0" xfId="0" applyFill="1"/>
    <xf numFmtId="0" fontId="0" fillId="2" borderId="0" xfId="0" applyFill="1"/>
    <xf numFmtId="0" fontId="18" fillId="7" borderId="0" xfId="0" applyFont="1" applyFill="1" applyAlignment="1">
      <alignment horizontal="center"/>
    </xf>
    <xf numFmtId="0" fontId="18" fillId="8" borderId="0" xfId="0" applyFont="1" applyFill="1" applyAlignment="1">
      <alignment horizontal="center"/>
    </xf>
    <xf numFmtId="0" fontId="14" fillId="9" borderId="0" xfId="0" applyFont="1" applyFill="1" applyAlignment="1">
      <alignment horizontal="center"/>
    </xf>
    <xf numFmtId="0" fontId="18" fillId="10" borderId="0" xfId="0" applyFont="1" applyFill="1" applyAlignment="1">
      <alignment horizontal="center"/>
    </xf>
    <xf numFmtId="0" fontId="14" fillId="11" borderId="0" xfId="0" applyFont="1" applyFill="1" applyAlignment="1">
      <alignment horizontal="center"/>
    </xf>
    <xf numFmtId="0" fontId="14" fillId="12" borderId="0" xfId="0" applyFont="1" applyFill="1" applyAlignment="1">
      <alignment horizontal="center"/>
    </xf>
    <xf numFmtId="0" fontId="14" fillId="13" borderId="0" xfId="0" applyFont="1" applyFill="1" applyAlignment="1">
      <alignment horizontal="center"/>
    </xf>
    <xf numFmtId="0" fontId="0" fillId="14" borderId="0" xfId="0" applyFill="1" applyAlignment="1">
      <alignment horizontal="right"/>
    </xf>
    <xf numFmtId="0" fontId="0" fillId="15" borderId="0" xfId="0" applyFill="1" applyAlignment="1">
      <alignment horizontal="right"/>
    </xf>
    <xf numFmtId="0" fontId="0" fillId="16" borderId="0" xfId="0" applyFill="1" applyAlignment="1">
      <alignment horizontal="right"/>
    </xf>
    <xf numFmtId="0" fontId="0" fillId="2" borderId="0" xfId="0" applyFill="1" applyAlignment="1">
      <alignment horizontal="right"/>
    </xf>
    <xf numFmtId="0" fontId="0" fillId="17" borderId="0" xfId="0" applyFill="1" applyAlignment="1">
      <alignment horizontal="right"/>
    </xf>
    <xf numFmtId="0" fontId="0" fillId="0" borderId="2" xfId="0" applyBorder="1"/>
    <xf numFmtId="0" fontId="18" fillId="7" borderId="2" xfId="0" applyFont="1" applyFill="1" applyBorder="1" applyAlignment="1">
      <alignment horizontal="center"/>
    </xf>
    <xf numFmtId="0" fontId="18" fillId="8" borderId="2" xfId="0" applyFont="1" applyFill="1" applyBorder="1" applyAlignment="1">
      <alignment horizontal="center"/>
    </xf>
    <xf numFmtId="0" fontId="14" fillId="11" borderId="2" xfId="0" applyFont="1" applyFill="1" applyBorder="1" applyAlignment="1">
      <alignment horizontal="center"/>
    </xf>
    <xf numFmtId="0" fontId="6" fillId="0" borderId="0" xfId="0" applyFont="1"/>
    <xf numFmtId="0" fontId="6" fillId="0" borderId="2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2" xfId="0" applyFont="1" applyBorder="1"/>
    <xf numFmtId="0" fontId="0" fillId="0" borderId="1" xfId="0" applyBorder="1" applyAlignment="1">
      <alignment horizontal="center"/>
    </xf>
    <xf numFmtId="0" fontId="0" fillId="0" borderId="0" xfId="0" applyAlignment="1"/>
    <xf numFmtId="0" fontId="0" fillId="0" borderId="2" xfId="0" applyBorder="1" applyAlignment="1"/>
    <xf numFmtId="0" fontId="0" fillId="0" borderId="2" xfId="0" applyBorder="1" applyAlignment="1">
      <alignment horizontal="center"/>
    </xf>
    <xf numFmtId="0" fontId="6" fillId="2" borderId="0" xfId="0" applyFont="1" applyFill="1"/>
    <xf numFmtId="0" fontId="0" fillId="2" borderId="0" xfId="0" applyFill="1" applyAlignment="1">
      <alignment horizontal="center"/>
    </xf>
    <xf numFmtId="0" fontId="0" fillId="2" borderId="3" xfId="0" applyFill="1" applyBorder="1" applyAlignment="1">
      <alignment horizontal="center"/>
    </xf>
    <xf numFmtId="1" fontId="0" fillId="0" borderId="3" xfId="0" applyNumberFormat="1" applyBorder="1" applyAlignment="1">
      <alignment horizontal="center"/>
    </xf>
    <xf numFmtId="0" fontId="3" fillId="0" borderId="0" xfId="0" applyFont="1"/>
    <xf numFmtId="0" fontId="5" fillId="0" borderId="0" xfId="0" applyFont="1"/>
    <xf numFmtId="11" fontId="0" fillId="0" borderId="3" xfId="0" applyNumberFormat="1" applyBorder="1"/>
    <xf numFmtId="11" fontId="0" fillId="0" borderId="1" xfId="0" applyNumberFormat="1" applyBorder="1"/>
    <xf numFmtId="0" fontId="0" fillId="0" borderId="0" xfId="0" applyFill="1"/>
    <xf numFmtId="0" fontId="20" fillId="0" borderId="0" xfId="0" applyFont="1" applyAlignment="1">
      <alignment horizontal="center"/>
    </xf>
    <xf numFmtId="164" fontId="23" fillId="0" borderId="0" xfId="0" applyNumberFormat="1" applyFont="1" applyAlignment="1">
      <alignment horizontal="right" vertical="center"/>
    </xf>
    <xf numFmtId="164" fontId="23" fillId="0" borderId="3" xfId="0" applyNumberFormat="1" applyFont="1" applyBorder="1" applyAlignment="1">
      <alignment horizontal="right" vertical="center"/>
    </xf>
    <xf numFmtId="1" fontId="20" fillId="0" borderId="0" xfId="0" applyNumberFormat="1" applyFont="1" applyAlignment="1">
      <alignment horizontal="right" vertical="center"/>
    </xf>
    <xf numFmtId="1" fontId="20" fillId="0" borderId="3" xfId="0" applyNumberFormat="1" applyFont="1" applyBorder="1" applyAlignment="1">
      <alignment horizontal="right" vertical="center"/>
    </xf>
    <xf numFmtId="164" fontId="20" fillId="0" borderId="0" xfId="0" applyNumberFormat="1" applyFont="1" applyAlignment="1">
      <alignment horizontal="right" vertical="center"/>
    </xf>
    <xf numFmtId="164" fontId="20" fillId="0" borderId="3" xfId="0" applyNumberFormat="1" applyFont="1" applyBorder="1" applyAlignment="1">
      <alignment horizontal="right" vertical="center"/>
    </xf>
    <xf numFmtId="1" fontId="23" fillId="0" borderId="0" xfId="0" applyNumberFormat="1" applyFont="1" applyAlignment="1">
      <alignment horizontal="right" vertical="center"/>
    </xf>
    <xf numFmtId="1" fontId="23" fillId="0" borderId="3" xfId="0" applyNumberFormat="1" applyFont="1" applyBorder="1" applyAlignment="1">
      <alignment horizontal="right" vertical="center"/>
    </xf>
    <xf numFmtId="0" fontId="20" fillId="0" borderId="0" xfId="0" applyFont="1" applyAlignment="1">
      <alignment horizontal="center" vertical="center"/>
    </xf>
    <xf numFmtId="164" fontId="23" fillId="22" borderId="0" xfId="0" applyNumberFormat="1" applyFont="1" applyFill="1" applyAlignment="1">
      <alignment horizontal="right" vertical="center"/>
    </xf>
    <xf numFmtId="164" fontId="23" fillId="22" borderId="3" xfId="0" applyNumberFormat="1" applyFont="1" applyFill="1" applyBorder="1" applyAlignment="1">
      <alignment horizontal="right" vertical="center"/>
    </xf>
    <xf numFmtId="1" fontId="23" fillId="22" borderId="0" xfId="0" applyNumberFormat="1" applyFont="1" applyFill="1" applyAlignment="1">
      <alignment horizontal="right" vertical="center"/>
    </xf>
    <xf numFmtId="1" fontId="23" fillId="22" borderId="3" xfId="0" applyNumberFormat="1" applyFont="1" applyFill="1" applyBorder="1" applyAlignment="1">
      <alignment horizontal="right" vertical="center"/>
    </xf>
    <xf numFmtId="1" fontId="20" fillId="22" borderId="0" xfId="0" applyNumberFormat="1" applyFont="1" applyFill="1" applyAlignment="1">
      <alignment horizontal="right" vertical="center"/>
    </xf>
    <xf numFmtId="164" fontId="24" fillId="2" borderId="0" xfId="0" applyNumberFormat="1" applyFont="1" applyFill="1" applyAlignment="1">
      <alignment horizontal="right" vertical="center"/>
    </xf>
    <xf numFmtId="1" fontId="24" fillId="2" borderId="0" xfId="0" applyNumberFormat="1" applyFont="1" applyFill="1" applyAlignment="1">
      <alignment horizontal="right" vertical="center"/>
    </xf>
    <xf numFmtId="164" fontId="25" fillId="23" borderId="0" xfId="0" applyNumberFormat="1" applyFont="1" applyFill="1" applyAlignment="1">
      <alignment horizontal="right" vertical="center"/>
    </xf>
    <xf numFmtId="1" fontId="25" fillId="23" borderId="0" xfId="0" applyNumberFormat="1" applyFont="1" applyFill="1" applyAlignment="1">
      <alignment horizontal="right" vertical="center"/>
    </xf>
    <xf numFmtId="164" fontId="25" fillId="0" borderId="0" xfId="0" applyNumberFormat="1" applyFont="1" applyAlignment="1">
      <alignment horizontal="right" vertical="center"/>
    </xf>
    <xf numFmtId="1" fontId="25" fillId="0" borderId="0" xfId="0" applyNumberFormat="1" applyFont="1" applyAlignment="1">
      <alignment horizontal="right" vertical="center"/>
    </xf>
    <xf numFmtId="1" fontId="26" fillId="2" borderId="0" xfId="0" applyNumberFormat="1" applyFont="1" applyFill="1" applyAlignment="1">
      <alignment horizontal="right" vertical="center"/>
    </xf>
    <xf numFmtId="164" fontId="25" fillId="2" borderId="0" xfId="0" applyNumberFormat="1" applyFont="1" applyFill="1" applyAlignment="1">
      <alignment horizontal="right" vertical="center"/>
    </xf>
    <xf numFmtId="0" fontId="23" fillId="0" borderId="3" xfId="0" applyFont="1" applyBorder="1" applyAlignment="1">
      <alignment horizontal="right" vertical="center"/>
    </xf>
    <xf numFmtId="0" fontId="23" fillId="22" borderId="0" xfId="0" applyFont="1" applyFill="1" applyAlignment="1">
      <alignment horizontal="right" vertical="center"/>
    </xf>
    <xf numFmtId="0" fontId="23" fillId="22" borderId="3" xfId="0" applyFont="1" applyFill="1" applyBorder="1" applyAlignment="1">
      <alignment horizontal="right" vertical="center"/>
    </xf>
    <xf numFmtId="164" fontId="27" fillId="0" borderId="0" xfId="0" applyNumberFormat="1" applyFont="1" applyAlignment="1">
      <alignment horizontal="center" wrapText="1"/>
    </xf>
    <xf numFmtId="164" fontId="27" fillId="0" borderId="3" xfId="0" applyNumberFormat="1" applyFont="1" applyBorder="1" applyAlignment="1">
      <alignment horizontal="center" wrapText="1"/>
    </xf>
    <xf numFmtId="1" fontId="27" fillId="0" borderId="0" xfId="0" applyNumberFormat="1" applyFont="1" applyAlignment="1">
      <alignment horizontal="center" wrapText="1"/>
    </xf>
    <xf numFmtId="1" fontId="27" fillId="0" borderId="3" xfId="0" applyNumberFormat="1" applyFont="1" applyBorder="1" applyAlignment="1">
      <alignment horizontal="center" wrapText="1"/>
    </xf>
    <xf numFmtId="0" fontId="27" fillId="0" borderId="0" xfId="0" applyFont="1" applyAlignment="1">
      <alignment horizontal="center" wrapText="1"/>
    </xf>
    <xf numFmtId="0" fontId="27" fillId="0" borderId="3" xfId="0" applyFont="1" applyBorder="1" applyAlignment="1">
      <alignment horizontal="center" wrapText="1"/>
    </xf>
    <xf numFmtId="0" fontId="28" fillId="0" borderId="0" xfId="0" applyFont="1" applyAlignment="1">
      <alignment horizontal="center"/>
    </xf>
    <xf numFmtId="0" fontId="20" fillId="0" borderId="0" xfId="6" applyFont="1"/>
    <xf numFmtId="164" fontId="20" fillId="0" borderId="0" xfId="6" applyNumberFormat="1" applyFont="1"/>
    <xf numFmtId="164" fontId="20" fillId="0" borderId="3" xfId="6" applyNumberFormat="1" applyFont="1" applyBorder="1"/>
    <xf numFmtId="1" fontId="20" fillId="0" borderId="0" xfId="6" applyNumberFormat="1" applyFont="1"/>
    <xf numFmtId="1" fontId="20" fillId="0" borderId="3" xfId="6" applyNumberFormat="1" applyFont="1" applyBorder="1"/>
    <xf numFmtId="0" fontId="20" fillId="0" borderId="6" xfId="6" applyFont="1" applyBorder="1"/>
    <xf numFmtId="0" fontId="20" fillId="0" borderId="0" xfId="7" applyFont="1" applyAlignment="1">
      <alignment horizontal="center"/>
    </xf>
    <xf numFmtId="0" fontId="30" fillId="0" borderId="0" xfId="0" applyFont="1" applyAlignment="1">
      <alignment wrapText="1"/>
    </xf>
    <xf numFmtId="0" fontId="28" fillId="0" borderId="0" xfId="0" applyFont="1" applyBorder="1" applyAlignment="1">
      <alignment horizontal="center" wrapText="1"/>
    </xf>
    <xf numFmtId="0" fontId="28" fillId="0" borderId="4" xfId="0" applyFont="1" applyBorder="1" applyAlignment="1">
      <alignment horizontal="center" wrapText="1"/>
    </xf>
    <xf numFmtId="0" fontId="28" fillId="0" borderId="4" xfId="0" applyFont="1" applyFill="1" applyBorder="1" applyAlignment="1">
      <alignment horizontal="center"/>
    </xf>
    <xf numFmtId="0" fontId="28" fillId="0" borderId="5" xfId="0" applyFont="1" applyFill="1" applyBorder="1" applyAlignment="1">
      <alignment horizontal="center" wrapText="1"/>
    </xf>
    <xf numFmtId="164" fontId="28" fillId="0" borderId="4" xfId="0" applyNumberFormat="1" applyFont="1" applyFill="1" applyBorder="1" applyAlignment="1">
      <alignment horizontal="center"/>
    </xf>
    <xf numFmtId="164" fontId="28" fillId="0" borderId="0" xfId="0" applyNumberFormat="1" applyFont="1" applyFill="1" applyBorder="1" applyAlignment="1">
      <alignment horizontal="center"/>
    </xf>
    <xf numFmtId="0" fontId="28" fillId="0" borderId="0" xfId="0" applyFont="1" applyFill="1" applyBorder="1" applyAlignment="1">
      <alignment horizontal="left" vertical="center"/>
    </xf>
    <xf numFmtId="0" fontId="20" fillId="0" borderId="0" xfId="0" applyFont="1" applyFill="1" applyBorder="1"/>
    <xf numFmtId="0" fontId="20" fillId="0" borderId="0" xfId="0" applyFont="1" applyFill="1" applyAlignment="1">
      <alignment horizontal="center"/>
    </xf>
    <xf numFmtId="0" fontId="20" fillId="0" borderId="3" xfId="0" applyFont="1" applyBorder="1"/>
    <xf numFmtId="0" fontId="20" fillId="0" borderId="0" xfId="0" applyFont="1" applyFill="1" applyBorder="1" applyAlignment="1">
      <alignment horizontal="center" vertical="center"/>
    </xf>
    <xf numFmtId="164" fontId="20" fillId="0" borderId="4" xfId="0" applyNumberFormat="1" applyFont="1" applyFill="1" applyBorder="1"/>
    <xf numFmtId="164" fontId="20" fillId="0" borderId="0" xfId="0" applyNumberFormat="1" applyFont="1" applyFill="1" applyBorder="1" applyAlignment="1">
      <alignment horizontal="center" vertical="center"/>
    </xf>
    <xf numFmtId="164" fontId="20" fillId="0" borderId="3" xfId="0" applyNumberFormat="1" applyFont="1" applyFill="1" applyBorder="1"/>
    <xf numFmtId="164" fontId="20" fillId="0" borderId="0" xfId="0" applyNumberFormat="1" applyFont="1" applyFill="1" applyBorder="1"/>
    <xf numFmtId="1" fontId="20" fillId="0" borderId="3" xfId="0" applyNumberFormat="1" applyFont="1" applyFill="1" applyBorder="1"/>
    <xf numFmtId="1" fontId="20" fillId="0" borderId="0" xfId="0" applyNumberFormat="1" applyFont="1" applyFill="1" applyBorder="1" applyAlignment="1">
      <alignment horizontal="center" vertical="center"/>
    </xf>
    <xf numFmtId="1" fontId="20" fillId="0" borderId="0" xfId="0" applyNumberFormat="1" applyFont="1" applyFill="1" applyBorder="1"/>
    <xf numFmtId="0" fontId="20" fillId="0" borderId="0" xfId="0" applyFont="1" applyBorder="1" applyAlignment="1">
      <alignment horizontal="center"/>
    </xf>
    <xf numFmtId="0" fontId="20" fillId="0" borderId="4" xfId="0" applyFont="1" applyBorder="1" applyAlignment="1">
      <alignment horizontal="center"/>
    </xf>
    <xf numFmtId="0" fontId="20" fillId="0" borderId="4" xfId="0" applyFont="1" applyFill="1" applyBorder="1" applyAlignment="1">
      <alignment horizontal="center"/>
    </xf>
    <xf numFmtId="0" fontId="20" fillId="0" borderId="5" xfId="0" applyFont="1" applyFill="1" applyBorder="1" applyAlignment="1">
      <alignment horizontal="center"/>
    </xf>
    <xf numFmtId="0" fontId="20" fillId="0" borderId="3" xfId="0" applyFont="1" applyFill="1" applyBorder="1"/>
    <xf numFmtId="0" fontId="30" fillId="0" borderId="0" xfId="0" applyFont="1"/>
    <xf numFmtId="0" fontId="20" fillId="0" borderId="0" xfId="0" applyFont="1" applyFill="1" applyBorder="1" applyAlignment="1">
      <alignment horizontal="center"/>
    </xf>
    <xf numFmtId="0" fontId="20" fillId="0" borderId="0" xfId="0" applyFont="1"/>
    <xf numFmtId="0" fontId="20" fillId="0" borderId="0" xfId="0" applyFont="1" applyBorder="1"/>
    <xf numFmtId="164" fontId="20" fillId="0" borderId="4" xfId="0" applyNumberFormat="1" applyFont="1" applyFill="1" applyBorder="1" applyAlignment="1">
      <alignment horizontal="center" vertical="center"/>
    </xf>
    <xf numFmtId="0" fontId="20" fillId="0" borderId="4" xfId="0" applyFont="1" applyFill="1" applyBorder="1"/>
    <xf numFmtId="0" fontId="28" fillId="0" borderId="4" xfId="0" applyFont="1" applyFill="1" applyBorder="1" applyAlignment="1">
      <alignment horizontal="left" vertical="center"/>
    </xf>
    <xf numFmtId="1" fontId="28" fillId="0" borderId="4" xfId="0" applyNumberFormat="1" applyFont="1" applyFill="1" applyBorder="1" applyAlignment="1">
      <alignment horizontal="left" vertical="center"/>
    </xf>
    <xf numFmtId="1" fontId="32" fillId="0" borderId="0" xfId="0" applyNumberFormat="1" applyFont="1" applyFill="1" applyBorder="1" applyAlignment="1">
      <alignment horizontal="center"/>
    </xf>
    <xf numFmtId="1" fontId="23" fillId="0" borderId="0" xfId="0" applyNumberFormat="1" applyFont="1" applyFill="1" applyBorder="1" applyAlignment="1">
      <alignment horizontal="center" vertical="center"/>
    </xf>
    <xf numFmtId="1" fontId="28" fillId="0" borderId="3" xfId="0" applyNumberFormat="1" applyFont="1" applyFill="1" applyBorder="1"/>
    <xf numFmtId="1" fontId="27" fillId="0" borderId="3" xfId="0" applyNumberFormat="1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right"/>
    </xf>
    <xf numFmtId="0" fontId="28" fillId="0" borderId="3" xfId="0" applyFont="1" applyFill="1" applyBorder="1" applyAlignment="1">
      <alignment horizontal="right"/>
    </xf>
    <xf numFmtId="0" fontId="28" fillId="0" borderId="0" xfId="0" applyFont="1" applyFill="1" applyBorder="1" applyAlignment="1">
      <alignment horizontal="right"/>
    </xf>
    <xf numFmtId="0" fontId="28" fillId="0" borderId="0" xfId="0" applyFont="1" applyFill="1" applyBorder="1" applyAlignment="1">
      <alignment horizontal="center"/>
    </xf>
    <xf numFmtId="0" fontId="28" fillId="0" borderId="0" xfId="0" applyFont="1" applyBorder="1" applyAlignment="1">
      <alignment horizontal="center"/>
    </xf>
    <xf numFmtId="1" fontId="28" fillId="0" borderId="0" xfId="0" applyNumberFormat="1" applyFont="1" applyFill="1" applyBorder="1" applyAlignment="1">
      <alignment horizontal="right" vertical="center"/>
    </xf>
    <xf numFmtId="1" fontId="20" fillId="0" borderId="0" xfId="0" applyNumberFormat="1" applyFont="1" applyFill="1" applyBorder="1" applyAlignment="1">
      <alignment horizontal="right" vertical="center"/>
    </xf>
    <xf numFmtId="1" fontId="20" fillId="0" borderId="0" xfId="0" applyNumberFormat="1" applyFont="1" applyFill="1" applyBorder="1" applyAlignment="1">
      <alignment horizontal="right"/>
    </xf>
    <xf numFmtId="1" fontId="28" fillId="0" borderId="0" xfId="0" applyNumberFormat="1" applyFont="1" applyFill="1" applyBorder="1" applyAlignment="1">
      <alignment horizontal="center"/>
    </xf>
    <xf numFmtId="0" fontId="33" fillId="0" borderId="0" xfId="0" applyFont="1" applyFill="1" applyBorder="1" applyAlignment="1">
      <alignment horizontal="right"/>
    </xf>
    <xf numFmtId="0" fontId="20" fillId="19" borderId="0" xfId="0" applyFont="1" applyFill="1" applyBorder="1" applyAlignment="1">
      <alignment horizontal="right"/>
    </xf>
    <xf numFmtId="0" fontId="20" fillId="19" borderId="0" xfId="0" applyFont="1" applyFill="1" applyBorder="1" applyAlignment="1">
      <alignment horizontal="center"/>
    </xf>
    <xf numFmtId="0" fontId="24" fillId="0" borderId="0" xfId="0" applyFont="1" applyFill="1" applyBorder="1"/>
    <xf numFmtId="1" fontId="20" fillId="0" borderId="4" xfId="0" applyNumberFormat="1" applyFont="1" applyFill="1" applyBorder="1" applyAlignment="1">
      <alignment horizontal="center" vertical="center"/>
    </xf>
    <xf numFmtId="1" fontId="24" fillId="0" borderId="0" xfId="0" applyNumberFormat="1" applyFont="1" applyFill="1" applyBorder="1" applyAlignment="1">
      <alignment horizontal="left"/>
    </xf>
    <xf numFmtId="0" fontId="24" fillId="0" borderId="0" xfId="0" applyFont="1" applyFill="1" applyBorder="1" applyAlignment="1">
      <alignment horizontal="right"/>
    </xf>
    <xf numFmtId="0" fontId="31" fillId="0" borderId="0" xfId="0" applyFont="1" applyFill="1" applyBorder="1" applyAlignment="1">
      <alignment horizontal="right"/>
    </xf>
    <xf numFmtId="0" fontId="20" fillId="18" borderId="0" xfId="0" applyFont="1" applyFill="1" applyBorder="1" applyAlignment="1">
      <alignment horizontal="center"/>
    </xf>
    <xf numFmtId="1" fontId="24" fillId="0" borderId="0" xfId="0" applyNumberFormat="1" applyFont="1" applyFill="1" applyBorder="1"/>
    <xf numFmtId="0" fontId="20" fillId="18" borderId="0" xfId="0" applyFont="1" applyFill="1" applyBorder="1" applyAlignment="1">
      <alignment horizontal="right"/>
    </xf>
    <xf numFmtId="1" fontId="24" fillId="0" borderId="0" xfId="0" applyNumberFormat="1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horizontal="right"/>
    </xf>
    <xf numFmtId="0" fontId="34" fillId="0" borderId="0" xfId="0" applyFont="1" applyFill="1" applyBorder="1" applyAlignment="1">
      <alignment horizontal="center"/>
    </xf>
    <xf numFmtId="1" fontId="34" fillId="0" borderId="0" xfId="0" applyNumberFormat="1" applyFont="1" applyFill="1" applyBorder="1" applyAlignment="1">
      <alignment horizontal="center" vertical="center"/>
    </xf>
    <xf numFmtId="1" fontId="34" fillId="0" borderId="0" xfId="0" applyNumberFormat="1" applyFont="1" applyFill="1" applyBorder="1" applyAlignment="1">
      <alignment horizontal="right" vertical="center"/>
    </xf>
    <xf numFmtId="0" fontId="34" fillId="0" borderId="3" xfId="0" applyFont="1" applyFill="1" applyBorder="1"/>
    <xf numFmtId="0" fontId="34" fillId="0" borderId="0" xfId="0" applyFont="1" applyFill="1" applyBorder="1"/>
    <xf numFmtId="1" fontId="34" fillId="0" borderId="0" xfId="0" applyNumberFormat="1" applyFont="1" applyFill="1" applyBorder="1"/>
    <xf numFmtId="1" fontId="34" fillId="0" borderId="3" xfId="0" applyNumberFormat="1" applyFont="1" applyFill="1" applyBorder="1"/>
    <xf numFmtId="0" fontId="34" fillId="0" borderId="4" xfId="0" applyFont="1" applyFill="1" applyBorder="1" applyAlignment="1">
      <alignment horizontal="center"/>
    </xf>
    <xf numFmtId="0" fontId="34" fillId="0" borderId="5" xfId="0" applyFont="1" applyFill="1" applyBorder="1" applyAlignment="1">
      <alignment horizontal="center"/>
    </xf>
    <xf numFmtId="1" fontId="20" fillId="0" borderId="4" xfId="0" applyNumberFormat="1" applyFont="1" applyFill="1" applyBorder="1"/>
    <xf numFmtId="0" fontId="34" fillId="0" borderId="3" xfId="0" applyFont="1" applyFill="1" applyBorder="1" applyAlignment="1">
      <alignment horizontal="right"/>
    </xf>
    <xf numFmtId="164" fontId="34" fillId="0" borderId="0" xfId="0" applyNumberFormat="1" applyFont="1" applyFill="1" applyBorder="1"/>
    <xf numFmtId="1" fontId="34" fillId="0" borderId="0" xfId="0" applyNumberFormat="1" applyFont="1" applyFill="1" applyBorder="1" applyAlignment="1">
      <alignment horizontal="right"/>
    </xf>
    <xf numFmtId="164" fontId="24" fillId="0" borderId="0" xfId="0" applyNumberFormat="1" applyFont="1" applyFill="1" applyBorder="1"/>
    <xf numFmtId="164" fontId="20" fillId="0" borderId="0" xfId="0" applyNumberFormat="1" applyFont="1" applyFill="1" applyBorder="1" applyAlignment="1">
      <alignment horizontal="center"/>
    </xf>
    <xf numFmtId="164" fontId="20" fillId="0" borderId="4" xfId="0" applyNumberFormat="1" applyFont="1" applyFill="1" applyBorder="1" applyAlignment="1">
      <alignment horizontal="center"/>
    </xf>
    <xf numFmtId="164" fontId="20" fillId="0" borderId="5" xfId="0" applyNumberFormat="1" applyFont="1" applyFill="1" applyBorder="1" applyAlignment="1">
      <alignment horizontal="center"/>
    </xf>
    <xf numFmtId="0" fontId="28" fillId="18" borderId="0" xfId="0" applyFont="1" applyFill="1" applyBorder="1" applyAlignment="1">
      <alignment horizontal="center"/>
    </xf>
    <xf numFmtId="0" fontId="28" fillId="18" borderId="0" xfId="0" applyFont="1" applyFill="1" applyBorder="1" applyAlignment="1">
      <alignment horizontal="right"/>
    </xf>
    <xf numFmtId="164" fontId="20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left"/>
    </xf>
    <xf numFmtId="0" fontId="20" fillId="0" borderId="0" xfId="0" applyFont="1" applyFill="1" applyAlignment="1">
      <alignment horizontal="right"/>
    </xf>
    <xf numFmtId="164" fontId="20" fillId="0" borderId="0" xfId="0" applyNumberFormat="1" applyFont="1" applyFill="1" applyBorder="1" applyAlignment="1">
      <alignment horizontal="right" vertical="center"/>
    </xf>
    <xf numFmtId="0" fontId="23" fillId="0" borderId="0" xfId="0" applyFont="1" applyFill="1" applyBorder="1" applyAlignment="1">
      <alignment horizontal="center" vertical="center"/>
    </xf>
    <xf numFmtId="164" fontId="23" fillId="0" borderId="0" xfId="0" applyNumberFormat="1" applyFont="1" applyFill="1" applyBorder="1"/>
    <xf numFmtId="164" fontId="23" fillId="0" borderId="3" xfId="0" applyNumberFormat="1" applyFont="1" applyFill="1" applyBorder="1"/>
    <xf numFmtId="1" fontId="23" fillId="0" borderId="3" xfId="0" applyNumberFormat="1" applyFont="1" applyFill="1" applyBorder="1"/>
    <xf numFmtId="1" fontId="23" fillId="0" borderId="0" xfId="0" applyNumberFormat="1" applyFont="1" applyFill="1" applyBorder="1"/>
    <xf numFmtId="0" fontId="23" fillId="0" borderId="0" xfId="0" applyFont="1" applyFill="1" applyBorder="1"/>
    <xf numFmtId="0" fontId="23" fillId="0" borderId="0" xfId="0" applyFont="1" applyFill="1" applyBorder="1" applyAlignment="1">
      <alignment horizontal="center"/>
    </xf>
    <xf numFmtId="0" fontId="23" fillId="0" borderId="4" xfId="0" applyFont="1" applyFill="1" applyBorder="1" applyAlignment="1">
      <alignment horizontal="center"/>
    </xf>
    <xf numFmtId="0" fontId="23" fillId="0" borderId="5" xfId="0" applyFont="1" applyFill="1" applyBorder="1" applyAlignment="1">
      <alignment horizontal="center"/>
    </xf>
    <xf numFmtId="164" fontId="23" fillId="0" borderId="0" xfId="0" applyNumberFormat="1" applyFont="1" applyFill="1" applyBorder="1" applyAlignment="1">
      <alignment horizontal="center" vertical="center"/>
    </xf>
    <xf numFmtId="164" fontId="23" fillId="0" borderId="0" xfId="0" applyNumberFormat="1" applyFont="1" applyFill="1" applyBorder="1" applyAlignment="1">
      <alignment horizontal="center"/>
    </xf>
    <xf numFmtId="164" fontId="23" fillId="0" borderId="4" xfId="0" applyNumberFormat="1" applyFont="1" applyFill="1" applyBorder="1" applyAlignment="1">
      <alignment horizontal="center"/>
    </xf>
    <xf numFmtId="164" fontId="23" fillId="0" borderId="5" xfId="0" applyNumberFormat="1" applyFont="1" applyFill="1" applyBorder="1" applyAlignment="1">
      <alignment horizontal="center"/>
    </xf>
    <xf numFmtId="1" fontId="28" fillId="0" borderId="0" xfId="0" applyNumberFormat="1" applyFont="1" applyFill="1" applyBorder="1"/>
    <xf numFmtId="1" fontId="20" fillId="0" borderId="0" xfId="0" applyNumberFormat="1" applyFont="1" applyFill="1" applyBorder="1" applyAlignment="1">
      <alignment horizontal="center"/>
    </xf>
    <xf numFmtId="1" fontId="28" fillId="0" borderId="0" xfId="0" applyNumberFormat="1" applyFont="1" applyFill="1" applyBorder="1" applyAlignment="1">
      <alignment horizontal="right"/>
    </xf>
    <xf numFmtId="164" fontId="28" fillId="0" borderId="0" xfId="0" applyNumberFormat="1" applyFont="1" applyFill="1" applyBorder="1"/>
    <xf numFmtId="1" fontId="28" fillId="0" borderId="0" xfId="0" applyNumberFormat="1" applyFont="1" applyFill="1" applyBorder="1" applyAlignment="1">
      <alignment horizontal="center" wrapText="1"/>
    </xf>
    <xf numFmtId="0" fontId="28" fillId="0" borderId="3" xfId="0" applyFont="1" applyFill="1" applyBorder="1" applyAlignment="1"/>
    <xf numFmtId="0" fontId="28" fillId="0" borderId="0" xfId="0" applyFont="1" applyFill="1" applyBorder="1" applyAlignment="1"/>
    <xf numFmtId="164" fontId="35" fillId="0" borderId="0" xfId="0" applyNumberFormat="1" applyFont="1" applyFill="1" applyBorder="1" applyAlignment="1">
      <alignment horizontal="center"/>
    </xf>
    <xf numFmtId="164" fontId="28" fillId="0" borderId="3" xfId="0" applyNumberFormat="1" applyFont="1" applyFill="1" applyBorder="1" applyAlignment="1"/>
    <xf numFmtId="164" fontId="28" fillId="0" borderId="0" xfId="0" applyNumberFormat="1" applyFont="1" applyFill="1" applyBorder="1" applyAlignment="1"/>
    <xf numFmtId="0" fontId="28" fillId="0" borderId="0" xfId="0" applyFont="1" applyFill="1" applyAlignment="1">
      <alignment horizontal="center"/>
    </xf>
    <xf numFmtId="0" fontId="28" fillId="0" borderId="3" xfId="0" applyFont="1" applyFill="1" applyBorder="1" applyAlignment="1">
      <alignment horizontal="center" wrapText="1"/>
    </xf>
    <xf numFmtId="164" fontId="27" fillId="0" borderId="3" xfId="0" applyNumberFormat="1" applyFont="1" applyFill="1" applyBorder="1" applyAlignment="1">
      <alignment horizontal="center"/>
    </xf>
    <xf numFmtId="164" fontId="27" fillId="0" borderId="0" xfId="0" applyNumberFormat="1" applyFont="1" applyFill="1" applyBorder="1" applyAlignment="1">
      <alignment horizontal="center"/>
    </xf>
    <xf numFmtId="0" fontId="28" fillId="0" borderId="0" xfId="0" applyFont="1" applyFill="1" applyBorder="1" applyAlignment="1">
      <alignment horizontal="center" wrapText="1"/>
    </xf>
    <xf numFmtId="1" fontId="36" fillId="0" borderId="0" xfId="0" applyNumberFormat="1" applyFont="1" applyFill="1" applyBorder="1" applyAlignment="1">
      <alignment horizontal="right" vertical="center"/>
    </xf>
    <xf numFmtId="1" fontId="37" fillId="0" borderId="0" xfId="0" applyNumberFormat="1" applyFont="1" applyFill="1" applyBorder="1" applyAlignment="1">
      <alignment horizontal="right" vertical="center"/>
    </xf>
    <xf numFmtId="1" fontId="28" fillId="0" borderId="3" xfId="0" applyNumberFormat="1" applyFont="1" applyFill="1" applyBorder="1" applyAlignment="1">
      <alignment horizontal="center"/>
    </xf>
    <xf numFmtId="1" fontId="20" fillId="0" borderId="0" xfId="0" applyNumberFormat="1" applyFont="1" applyFill="1" applyBorder="1" applyAlignment="1">
      <alignment horizontal="left" vertical="center"/>
    </xf>
    <xf numFmtId="1" fontId="20" fillId="0" borderId="0" xfId="0" applyNumberFormat="1" applyFont="1" applyFill="1" applyAlignment="1">
      <alignment horizontal="center"/>
    </xf>
    <xf numFmtId="1" fontId="20" fillId="0" borderId="0" xfId="0" applyNumberFormat="1" applyFont="1" applyFill="1" applyBorder="1" applyAlignment="1"/>
    <xf numFmtId="1" fontId="34" fillId="0" borderId="0" xfId="0" applyNumberFormat="1" applyFont="1" applyFill="1" applyBorder="1" applyAlignment="1"/>
    <xf numFmtId="1" fontId="28" fillId="0" borderId="0" xfId="0" applyNumberFormat="1" applyFont="1" applyFill="1" applyBorder="1" applyAlignment="1"/>
    <xf numFmtId="1" fontId="20" fillId="0" borderId="0" xfId="0" applyNumberFormat="1" applyFont="1" applyFill="1" applyBorder="1" applyAlignment="1">
      <alignment vertical="center"/>
    </xf>
    <xf numFmtId="1" fontId="20" fillId="0" borderId="4" xfId="0" applyNumberFormat="1" applyFont="1" applyFill="1" applyBorder="1" applyAlignment="1">
      <alignment vertical="center"/>
    </xf>
    <xf numFmtId="0" fontId="24" fillId="0" borderId="2" xfId="0" applyFont="1" applyFill="1" applyBorder="1" applyAlignment="1">
      <alignment horizontal="right"/>
    </xf>
    <xf numFmtId="0" fontId="28" fillId="18" borderId="2" xfId="0" applyFont="1" applyFill="1" applyBorder="1" applyAlignment="1">
      <alignment horizontal="right"/>
    </xf>
    <xf numFmtId="0" fontId="20" fillId="0" borderId="2" xfId="0" applyFont="1" applyFill="1" applyBorder="1" applyAlignment="1">
      <alignment horizontal="center"/>
    </xf>
    <xf numFmtId="1" fontId="20" fillId="0" borderId="2" xfId="0" applyNumberFormat="1" applyFont="1" applyFill="1" applyBorder="1" applyAlignment="1">
      <alignment horizontal="right" vertical="center"/>
    </xf>
    <xf numFmtId="1" fontId="20" fillId="0" borderId="2" xfId="0" applyNumberFormat="1" applyFont="1" applyFill="1" applyBorder="1" applyAlignment="1">
      <alignment horizontal="center" vertical="center"/>
    </xf>
    <xf numFmtId="1" fontId="20" fillId="0" borderId="2" xfId="0" applyNumberFormat="1" applyFont="1" applyFill="1" applyBorder="1" applyAlignment="1">
      <alignment vertical="center"/>
    </xf>
    <xf numFmtId="1" fontId="36" fillId="0" borderId="2" xfId="0" applyNumberFormat="1" applyFont="1" applyFill="1" applyBorder="1" applyAlignment="1">
      <alignment horizontal="right" vertical="center"/>
    </xf>
    <xf numFmtId="0" fontId="20" fillId="0" borderId="1" xfId="0" applyFont="1" applyFill="1" applyBorder="1"/>
    <xf numFmtId="0" fontId="20" fillId="0" borderId="2" xfId="0" applyFont="1" applyFill="1" applyBorder="1"/>
    <xf numFmtId="0" fontId="24" fillId="0" borderId="2" xfId="0" applyFont="1" applyFill="1" applyBorder="1"/>
    <xf numFmtId="1" fontId="24" fillId="0" borderId="2" xfId="0" applyNumberFormat="1" applyFont="1" applyFill="1" applyBorder="1"/>
    <xf numFmtId="1" fontId="20" fillId="0" borderId="2" xfId="0" applyNumberFormat="1" applyFont="1" applyFill="1" applyBorder="1"/>
    <xf numFmtId="1" fontId="20" fillId="0" borderId="1" xfId="0" applyNumberFormat="1" applyFont="1" applyFill="1" applyBorder="1"/>
    <xf numFmtId="0" fontId="20" fillId="0" borderId="8" xfId="0" applyFont="1" applyFill="1" applyBorder="1" applyAlignment="1">
      <alignment horizontal="center"/>
    </xf>
    <xf numFmtId="0" fontId="20" fillId="0" borderId="9" xfId="0" applyFont="1" applyFill="1" applyBorder="1" applyAlignment="1">
      <alignment horizontal="center"/>
    </xf>
    <xf numFmtId="1" fontId="33" fillId="0" borderId="2" xfId="0" applyNumberFormat="1" applyFont="1" applyFill="1" applyBorder="1" applyAlignment="1">
      <alignment horizontal="right" vertical="center"/>
    </xf>
    <xf numFmtId="0" fontId="20" fillId="19" borderId="2" xfId="0" applyFont="1" applyFill="1" applyBorder="1" applyAlignment="1">
      <alignment horizontal="right"/>
    </xf>
    <xf numFmtId="0" fontId="20" fillId="19" borderId="2" xfId="0" applyFont="1" applyFill="1" applyBorder="1" applyAlignment="1">
      <alignment horizontal="center"/>
    </xf>
    <xf numFmtId="1" fontId="20" fillId="0" borderId="2" xfId="0" applyNumberFormat="1" applyFont="1" applyFill="1" applyBorder="1" applyAlignment="1">
      <alignment horizontal="left" vertical="center"/>
    </xf>
    <xf numFmtId="164" fontId="20" fillId="0" borderId="1" xfId="0" applyNumberFormat="1" applyFont="1" applyFill="1" applyBorder="1"/>
    <xf numFmtId="164" fontId="20" fillId="0" borderId="2" xfId="0" applyNumberFormat="1" applyFont="1" applyFill="1" applyBorder="1"/>
    <xf numFmtId="164" fontId="24" fillId="0" borderId="2" xfId="0" applyNumberFormat="1" applyFont="1" applyFill="1" applyBorder="1"/>
    <xf numFmtId="164" fontId="20" fillId="0" borderId="2" xfId="0" applyNumberFormat="1" applyFont="1" applyFill="1" applyBorder="1" applyAlignment="1">
      <alignment horizontal="center"/>
    </xf>
    <xf numFmtId="164" fontId="20" fillId="0" borderId="8" xfId="0" applyNumberFormat="1" applyFont="1" applyFill="1" applyBorder="1" applyAlignment="1">
      <alignment horizontal="center"/>
    </xf>
    <xf numFmtId="164" fontId="20" fillId="0" borderId="9" xfId="0" applyNumberFormat="1" applyFont="1" applyFill="1" applyBorder="1" applyAlignment="1">
      <alignment horizontal="center"/>
    </xf>
    <xf numFmtId="0" fontId="20" fillId="18" borderId="2" xfId="0" applyFont="1" applyFill="1" applyBorder="1" applyAlignment="1">
      <alignment horizontal="right"/>
    </xf>
    <xf numFmtId="1" fontId="20" fillId="0" borderId="8" xfId="0" applyNumberFormat="1" applyFont="1" applyFill="1" applyBorder="1" applyAlignment="1">
      <alignment vertical="center"/>
    </xf>
    <xf numFmtId="1" fontId="24" fillId="0" borderId="2" xfId="0" applyNumberFormat="1" applyFont="1" applyFill="1" applyBorder="1" applyAlignment="1">
      <alignment horizontal="center"/>
    </xf>
    <xf numFmtId="1" fontId="23" fillId="0" borderId="2" xfId="0" applyNumberFormat="1" applyFont="1" applyFill="1" applyBorder="1" applyAlignment="1">
      <alignment horizontal="center" vertical="center"/>
    </xf>
    <xf numFmtId="164" fontId="33" fillId="0" borderId="3" xfId="0" applyNumberFormat="1" applyFont="1" applyFill="1" applyBorder="1"/>
    <xf numFmtId="164" fontId="24" fillId="0" borderId="3" xfId="0" applyNumberFormat="1" applyFont="1" applyFill="1" applyBorder="1"/>
    <xf numFmtId="1" fontId="27" fillId="0" borderId="0" xfId="0" applyNumberFormat="1" applyFont="1" applyFill="1" applyBorder="1" applyAlignment="1">
      <alignment horizontal="center"/>
    </xf>
    <xf numFmtId="1" fontId="27" fillId="0" borderId="0" xfId="0" applyNumberFormat="1" applyFont="1" applyFill="1" applyBorder="1" applyAlignment="1">
      <alignment horizontal="center" wrapText="1"/>
    </xf>
    <xf numFmtId="1" fontId="27" fillId="20" borderId="0" xfId="0" applyNumberFormat="1" applyFont="1" applyFill="1" applyBorder="1" applyAlignment="1">
      <alignment horizontal="center" wrapText="1"/>
    </xf>
    <xf numFmtId="164" fontId="28" fillId="0" borderId="0" xfId="0" applyNumberFormat="1" applyFont="1" applyFill="1" applyBorder="1" applyAlignment="1">
      <alignment horizontal="right"/>
    </xf>
    <xf numFmtId="1" fontId="34" fillId="0" borderId="2" xfId="0" applyNumberFormat="1" applyFont="1" applyFill="1" applyBorder="1" applyAlignment="1">
      <alignment horizontal="right" vertical="center"/>
    </xf>
    <xf numFmtId="1" fontId="34" fillId="0" borderId="0" xfId="0" applyNumberFormat="1" applyFont="1" applyFill="1" applyBorder="1" applyAlignment="1">
      <alignment horizontal="left" vertical="center"/>
    </xf>
    <xf numFmtId="164" fontId="27" fillId="0" borderId="10" xfId="0" applyNumberFormat="1" applyFont="1" applyFill="1" applyBorder="1" applyAlignment="1">
      <alignment horizontal="center"/>
    </xf>
    <xf numFmtId="0" fontId="28" fillId="0" borderId="0" xfId="0" applyFont="1"/>
    <xf numFmtId="1" fontId="20" fillId="0" borderId="0" xfId="0" applyNumberFormat="1" applyFont="1"/>
    <xf numFmtId="0" fontId="16" fillId="24" borderId="0" xfId="0" applyFont="1" applyFill="1"/>
    <xf numFmtId="0" fontId="0" fillId="2" borderId="0" xfId="0" applyFont="1" applyFill="1"/>
    <xf numFmtId="0" fontId="20" fillId="0" borderId="3" xfId="0" applyFont="1" applyBorder="1" applyAlignment="1">
      <alignment horizontal="right" vertical="center"/>
    </xf>
    <xf numFmtId="0" fontId="20" fillId="0" borderId="0" xfId="0" applyFont="1" applyAlignment="1">
      <alignment horizontal="right" vertical="center"/>
    </xf>
    <xf numFmtId="1" fontId="38" fillId="21" borderId="0" xfId="5" applyNumberFormat="1" applyFont="1" applyBorder="1" applyAlignment="1">
      <alignment horizontal="right" vertical="center"/>
    </xf>
    <xf numFmtId="164" fontId="38" fillId="21" borderId="0" xfId="5" applyNumberFormat="1" applyFont="1" applyBorder="1" applyAlignment="1">
      <alignment horizontal="right" vertical="center"/>
    </xf>
    <xf numFmtId="164" fontId="38" fillId="21" borderId="0" xfId="5" applyNumberFormat="1" applyFont="1" applyAlignment="1">
      <alignment horizontal="right" vertical="center"/>
    </xf>
    <xf numFmtId="0" fontId="20" fillId="0" borderId="0" xfId="0" applyFont="1" applyAlignment="1">
      <alignment horizontal="right"/>
    </xf>
    <xf numFmtId="0" fontId="23" fillId="0" borderId="3" xfId="0" applyFont="1" applyBorder="1" applyAlignment="1">
      <alignment horizontal="right"/>
    </xf>
    <xf numFmtId="0" fontId="23" fillId="0" borderId="0" xfId="0" applyFont="1" applyAlignment="1">
      <alignment horizontal="right"/>
    </xf>
    <xf numFmtId="164" fontId="20" fillId="0" borderId="3" xfId="0" applyNumberFormat="1" applyFont="1" applyBorder="1" applyAlignment="1">
      <alignment horizontal="right"/>
    </xf>
    <xf numFmtId="164" fontId="20" fillId="0" borderId="0" xfId="0" applyNumberFormat="1" applyFont="1" applyAlignment="1">
      <alignment horizontal="right"/>
    </xf>
    <xf numFmtId="1" fontId="20" fillId="0" borderId="3" xfId="0" applyNumberFormat="1" applyFont="1" applyBorder="1" applyAlignment="1">
      <alignment horizontal="right"/>
    </xf>
    <xf numFmtId="1" fontId="20" fillId="0" borderId="0" xfId="0" applyNumberFormat="1" applyFont="1" applyAlignment="1">
      <alignment horizontal="right"/>
    </xf>
    <xf numFmtId="0" fontId="20" fillId="0" borderId="3" xfId="0" applyFont="1" applyBorder="1" applyAlignment="1">
      <alignment horizontal="right"/>
    </xf>
    <xf numFmtId="0" fontId="28" fillId="0" borderId="3" xfId="0" applyFont="1" applyBorder="1" applyAlignment="1">
      <alignment horizontal="center" wrapText="1"/>
    </xf>
    <xf numFmtId="0" fontId="28" fillId="0" borderId="0" xfId="0" applyFont="1" applyAlignment="1">
      <alignment horizontal="center" wrapText="1"/>
    </xf>
    <xf numFmtId="1" fontId="27" fillId="0" borderId="3" xfId="0" applyNumberFormat="1" applyFont="1" applyFill="1" applyBorder="1" applyAlignment="1">
      <alignment horizontal="center" wrapText="1"/>
    </xf>
    <xf numFmtId="1" fontId="20" fillId="0" borderId="3" xfId="0" applyNumberFormat="1" applyFont="1" applyFill="1" applyBorder="1" applyAlignment="1">
      <alignment horizontal="center" vertical="center"/>
    </xf>
    <xf numFmtId="1" fontId="20" fillId="0" borderId="3" xfId="0" applyNumberFormat="1" applyFont="1" applyFill="1" applyBorder="1" applyAlignment="1">
      <alignment horizontal="right" vertical="center"/>
    </xf>
    <xf numFmtId="1" fontId="20" fillId="0" borderId="1" xfId="0" applyNumberFormat="1" applyFont="1" applyFill="1" applyBorder="1" applyAlignment="1">
      <alignment horizontal="right" vertical="center"/>
    </xf>
    <xf numFmtId="1" fontId="20" fillId="0" borderId="3" xfId="0" applyNumberFormat="1" applyFont="1" applyFill="1" applyBorder="1" applyAlignment="1">
      <alignment vertical="center"/>
    </xf>
    <xf numFmtId="1" fontId="34" fillId="0" borderId="3" xfId="0" applyNumberFormat="1" applyFont="1" applyFill="1" applyBorder="1" applyAlignment="1">
      <alignment vertical="center"/>
    </xf>
    <xf numFmtId="1" fontId="34" fillId="0" borderId="3" xfId="0" applyNumberFormat="1" applyFont="1" applyFill="1" applyBorder="1" applyAlignment="1"/>
    <xf numFmtId="1" fontId="23" fillId="0" borderId="3" xfId="0" applyNumberFormat="1" applyFont="1" applyFill="1" applyBorder="1" applyAlignment="1">
      <alignment horizontal="center" vertical="center"/>
    </xf>
    <xf numFmtId="164" fontId="20" fillId="0" borderId="0" xfId="0" applyNumberFormat="1" applyFont="1"/>
    <xf numFmtId="164" fontId="28" fillId="0" borderId="0" xfId="0" applyNumberFormat="1" applyFont="1" applyAlignment="1">
      <alignment horizontal="center" wrapText="1"/>
    </xf>
    <xf numFmtId="164" fontId="20" fillId="0" borderId="0" xfId="0" applyNumberFormat="1" applyFont="1" applyAlignment="1">
      <alignment horizontal="center"/>
    </xf>
    <xf numFmtId="1" fontId="28" fillId="0" borderId="3" xfId="0" applyNumberFormat="1" applyFont="1" applyFill="1" applyBorder="1" applyAlignment="1">
      <alignment horizontal="center" vertical="center"/>
    </xf>
    <xf numFmtId="1" fontId="28" fillId="0" borderId="0" xfId="0" applyNumberFormat="1" applyFont="1" applyFill="1" applyBorder="1" applyAlignment="1">
      <alignment horizontal="center" vertical="center"/>
    </xf>
    <xf numFmtId="0" fontId="40" fillId="0" borderId="0" xfId="0" applyFont="1" applyAlignment="1">
      <alignment horizontal="center"/>
    </xf>
    <xf numFmtId="0" fontId="39" fillId="0" borderId="0" xfId="0" applyFont="1" applyAlignment="1">
      <alignment horizontal="center"/>
    </xf>
    <xf numFmtId="0" fontId="39" fillId="0" borderId="0" xfId="4" applyFont="1" applyAlignment="1">
      <alignment horizontal="center"/>
    </xf>
    <xf numFmtId="0" fontId="39" fillId="0" borderId="0" xfId="2" applyFont="1" applyAlignment="1">
      <alignment horizontal="center"/>
    </xf>
    <xf numFmtId="0" fontId="0" fillId="0" borderId="0" xfId="0" applyFont="1"/>
    <xf numFmtId="1" fontId="43" fillId="0" borderId="0" xfId="0" applyNumberFormat="1" applyFont="1" applyAlignment="1">
      <alignment horizontal="center" vertical="center" wrapText="1"/>
    </xf>
    <xf numFmtId="1" fontId="44" fillId="0" borderId="0" xfId="0" applyNumberFormat="1" applyFont="1" applyAlignment="1">
      <alignment horizontal="right" vertical="center"/>
    </xf>
    <xf numFmtId="1" fontId="42" fillId="0" borderId="0" xfId="0" applyNumberFormat="1" applyFont="1"/>
    <xf numFmtId="1" fontId="0" fillId="0" borderId="0" xfId="0" applyNumberFormat="1"/>
    <xf numFmtId="0" fontId="9" fillId="0" borderId="0" xfId="0" applyFont="1"/>
    <xf numFmtId="0" fontId="45" fillId="0" borderId="0" xfId="0" applyFont="1" applyAlignment="1">
      <alignment horizontal="center"/>
    </xf>
    <xf numFmtId="0" fontId="6" fillId="0" borderId="0" xfId="0" applyFont="1" applyAlignment="1">
      <alignment wrapText="1"/>
    </xf>
    <xf numFmtId="0" fontId="0" fillId="0" borderId="0" xfId="0" applyFont="1" applyAlignment="1">
      <alignment horizontal="center"/>
    </xf>
    <xf numFmtId="0" fontId="20" fillId="0" borderId="0" xfId="0" applyFont="1" applyBorder="1" applyAlignment="1">
      <alignment horizontal="right"/>
    </xf>
    <xf numFmtId="164" fontId="27" fillId="0" borderId="0" xfId="0" applyNumberFormat="1" applyFont="1" applyFill="1" applyAlignment="1">
      <alignment horizontal="center" wrapText="1"/>
    </xf>
    <xf numFmtId="0" fontId="20" fillId="0" borderId="0" xfId="0" applyFont="1" applyFill="1" applyAlignment="1">
      <alignment horizontal="center" vertical="center"/>
    </xf>
    <xf numFmtId="0" fontId="28" fillId="0" borderId="7" xfId="6" applyFont="1" applyFill="1" applyBorder="1" applyAlignment="1">
      <alignment horizontal="center"/>
    </xf>
    <xf numFmtId="0" fontId="28" fillId="0" borderId="2" xfId="6" applyFont="1" applyFill="1" applyBorder="1" applyAlignment="1">
      <alignment horizontal="center"/>
    </xf>
    <xf numFmtId="164" fontId="28" fillId="0" borderId="1" xfId="6" applyNumberFormat="1" applyFont="1" applyFill="1" applyBorder="1" applyAlignment="1">
      <alignment horizontal="center" wrapText="1"/>
    </xf>
    <xf numFmtId="164" fontId="28" fillId="0" borderId="2" xfId="6" applyNumberFormat="1" applyFont="1" applyFill="1" applyBorder="1" applyAlignment="1">
      <alignment horizontal="center" wrapText="1"/>
    </xf>
    <xf numFmtId="1" fontId="28" fillId="0" borderId="1" xfId="6" applyNumberFormat="1" applyFont="1" applyFill="1" applyBorder="1" applyAlignment="1">
      <alignment horizontal="center" wrapText="1"/>
    </xf>
    <xf numFmtId="1" fontId="28" fillId="0" borderId="2" xfId="6" applyNumberFormat="1" applyFont="1" applyFill="1" applyBorder="1" applyAlignment="1">
      <alignment horizontal="center" wrapText="1"/>
    </xf>
    <xf numFmtId="0" fontId="28" fillId="0" borderId="1" xfId="6" applyFont="1" applyFill="1" applyBorder="1" applyAlignment="1">
      <alignment horizontal="center" wrapText="1"/>
    </xf>
    <xf numFmtId="0" fontId="28" fillId="0" borderId="2" xfId="6" applyFont="1" applyFill="1" applyBorder="1" applyAlignment="1">
      <alignment horizontal="center" wrapText="1"/>
    </xf>
    <xf numFmtId="0" fontId="28" fillId="0" borderId="0" xfId="0" applyFont="1" applyFill="1" applyAlignment="1">
      <alignment horizontal="center" wrapText="1"/>
    </xf>
    <xf numFmtId="0" fontId="20" fillId="0" borderId="6" xfId="6" applyFont="1" applyFill="1" applyBorder="1"/>
    <xf numFmtId="0" fontId="20" fillId="0" borderId="0" xfId="7" applyFont="1" applyFill="1" applyAlignment="1">
      <alignment horizontal="center"/>
    </xf>
    <xf numFmtId="164" fontId="20" fillId="0" borderId="3" xfId="6" applyNumberFormat="1" applyFont="1" applyFill="1" applyBorder="1"/>
    <xf numFmtId="164" fontId="20" fillId="0" borderId="0" xfId="6" applyNumberFormat="1" applyFont="1" applyFill="1"/>
    <xf numFmtId="1" fontId="20" fillId="0" borderId="3" xfId="6" applyNumberFormat="1" applyFont="1" applyFill="1" applyBorder="1"/>
    <xf numFmtId="1" fontId="20" fillId="0" borderId="0" xfId="6" applyNumberFormat="1" applyFont="1" applyFill="1"/>
    <xf numFmtId="0" fontId="20" fillId="0" borderId="3" xfId="0" applyFont="1" applyFill="1" applyBorder="1" applyAlignment="1">
      <alignment horizontal="right" vertical="center"/>
    </xf>
    <xf numFmtId="0" fontId="20" fillId="0" borderId="0" xfId="0" applyFont="1" applyFill="1" applyAlignment="1">
      <alignment horizontal="right" vertical="center"/>
    </xf>
    <xf numFmtId="0" fontId="20" fillId="0" borderId="0" xfId="6" applyFont="1" applyFill="1"/>
    <xf numFmtId="0" fontId="16" fillId="0" borderId="0" xfId="0" applyFont="1" applyFill="1"/>
    <xf numFmtId="0" fontId="12" fillId="0" borderId="0" xfId="0" applyFont="1" applyFill="1"/>
    <xf numFmtId="164" fontId="27" fillId="0" borderId="3" xfId="0" applyNumberFormat="1" applyFont="1" applyFill="1" applyBorder="1" applyAlignment="1">
      <alignment horizontal="center" wrapText="1"/>
    </xf>
    <xf numFmtId="164" fontId="27" fillId="0" borderId="0" xfId="0" applyNumberFormat="1" applyFont="1" applyFill="1" applyBorder="1" applyAlignment="1">
      <alignment horizontal="center" wrapText="1"/>
    </xf>
    <xf numFmtId="0" fontId="28" fillId="20" borderId="0" xfId="0" applyFont="1" applyFill="1" applyBorder="1" applyAlignment="1">
      <alignment horizontal="center"/>
    </xf>
    <xf numFmtId="0" fontId="20" fillId="0" borderId="3" xfId="0" applyFont="1" applyFill="1" applyBorder="1" applyAlignment="1">
      <alignment horizontal="center"/>
    </xf>
    <xf numFmtId="164" fontId="23" fillId="0" borderId="3" xfId="0" applyNumberFormat="1" applyFont="1" applyFill="1" applyBorder="1" applyAlignment="1">
      <alignment horizontal="center"/>
    </xf>
    <xf numFmtId="164" fontId="23" fillId="0" borderId="0" xfId="0" applyNumberFormat="1" applyFont="1" applyFill="1" applyBorder="1" applyAlignment="1">
      <alignment horizontal="right"/>
    </xf>
    <xf numFmtId="0" fontId="20" fillId="0" borderId="3" xfId="0" applyFont="1" applyFill="1" applyBorder="1" applyAlignment="1">
      <alignment horizontal="right"/>
    </xf>
    <xf numFmtId="164" fontId="20" fillId="0" borderId="3" xfId="0" applyNumberFormat="1" applyFont="1" applyFill="1" applyBorder="1" applyAlignment="1">
      <alignment horizontal="right"/>
    </xf>
    <xf numFmtId="164" fontId="23" fillId="0" borderId="3" xfId="0" applyNumberFormat="1" applyFont="1" applyFill="1" applyBorder="1" applyAlignment="1">
      <alignment horizontal="right"/>
    </xf>
    <xf numFmtId="1" fontId="20" fillId="0" borderId="3" xfId="0" applyNumberFormat="1" applyFont="1" applyFill="1" applyBorder="1" applyAlignment="1">
      <alignment horizontal="right"/>
    </xf>
  </cellXfs>
  <cellStyles count="8">
    <cellStyle name="Bad" xfId="5" builtinId="27"/>
    <cellStyle name="Normal" xfId="0" builtinId="0"/>
    <cellStyle name="Normal 10" xfId="3" xr:uid="{EAEE6F26-4B75-ED46-AE7A-1824A7832590}"/>
    <cellStyle name="Normal 2" xfId="2" xr:uid="{93C49931-2363-DE46-B0CE-A39EEEB558F5}"/>
    <cellStyle name="Normal 2 2" xfId="4" xr:uid="{71B1EBDB-B0EF-404A-8945-643ADD4DD44C}"/>
    <cellStyle name="Normal 2 3" xfId="7" xr:uid="{873C6256-2B45-E847-84C0-A31870A42AC2}"/>
    <cellStyle name="Normal 3" xfId="6" xr:uid="{6D1783FA-98F1-8A4C-A1CB-5002D8DCB8A7}"/>
    <cellStyle name="標準 4" xfId="1" xr:uid="{00000000-0005-0000-0000-000001000000}"/>
  </cellStyles>
  <dxfs count="14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 tint="-0.24994659260841701"/>
      </font>
      <fill>
        <patternFill>
          <bgColor theme="0" tint="-0.24994659260841701"/>
        </patternFill>
      </fill>
    </dxf>
    <dxf>
      <font>
        <strike val="0"/>
        <color theme="0" tint="-0.24994659260841701"/>
      </font>
      <fill>
        <patternFill>
          <bgColor theme="0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strike val="0"/>
        <color theme="0" tint="-0.24994659260841701"/>
      </font>
      <fill>
        <patternFill>
          <bgColor theme="0" tint="-0.24994659260841701"/>
        </patternFill>
      </fill>
    </dxf>
    <dxf>
      <font>
        <strike val="0"/>
        <color theme="0" tint="-0.24994659260841701"/>
      </font>
      <fill>
        <patternFill>
          <bgColor theme="0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onnections" Target="connection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900" b="1">
                <a:latin typeface="Helvetica" pitchFamily="2" charset="0"/>
              </a:rPr>
              <a:t>Bouvier and Inoue datasets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DK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'BIG-QaulComp'!$J$88</c:f>
              <c:strCache>
                <c:ptCount val="1"/>
                <c:pt idx="0">
                  <c:v>Non-couplings</c:v>
                </c:pt>
              </c:strCache>
            </c:strRef>
          </c:tx>
          <c:spPr>
            <a:solidFill>
              <a:schemeClr val="bg1">
                <a:lumMod val="95000"/>
              </a:schemeClr>
            </a:solidFill>
            <a:ln>
              <a:noFill/>
            </a:ln>
            <a:effectLst/>
          </c:spPr>
          <c:invertIfNegative val="0"/>
          <c:cat>
            <c:strRef>
              <c:f>'BIG-QaulComp'!$K$86:$W$86</c:f>
              <c:strCache>
                <c:ptCount val="13"/>
                <c:pt idx="0">
                  <c:v>Avg</c:v>
                </c:pt>
                <c:pt idx="1">
                  <c:v>Gs</c:v>
                </c:pt>
                <c:pt idx="2">
                  <c:v>Gi1</c:v>
                </c:pt>
                <c:pt idx="3">
                  <c:v>Gi2</c:v>
                </c:pt>
                <c:pt idx="4">
                  <c:v>GoA</c:v>
                </c:pt>
                <c:pt idx="5">
                  <c:v>GoB</c:v>
                </c:pt>
                <c:pt idx="6">
                  <c:v>Gz</c:v>
                </c:pt>
                <c:pt idx="7">
                  <c:v>Gq</c:v>
                </c:pt>
                <c:pt idx="8">
                  <c:v>G11</c:v>
                </c:pt>
                <c:pt idx="9">
                  <c:v>G14</c:v>
                </c:pt>
                <c:pt idx="10">
                  <c:v>G15</c:v>
                </c:pt>
                <c:pt idx="11">
                  <c:v>G12</c:v>
                </c:pt>
                <c:pt idx="12">
                  <c:v>G13</c:v>
                </c:pt>
              </c:strCache>
            </c:strRef>
          </c:cat>
          <c:val>
            <c:numRef>
              <c:f>'BIG-QaulComp'!$K$88:$W$88</c:f>
              <c:numCache>
                <c:formatCode>0</c:formatCode>
                <c:ptCount val="13"/>
                <c:pt idx="0">
                  <c:v>16.190476190476193</c:v>
                </c:pt>
                <c:pt idx="1">
                  <c:v>31.428571428571427</c:v>
                </c:pt>
                <c:pt idx="2">
                  <c:v>5.7142857142857144</c:v>
                </c:pt>
                <c:pt idx="3">
                  <c:v>5.7142857142857144</c:v>
                </c:pt>
                <c:pt idx="4">
                  <c:v>5.7142857142857144</c:v>
                </c:pt>
                <c:pt idx="5">
                  <c:v>2.8571428571428572</c:v>
                </c:pt>
                <c:pt idx="6">
                  <c:v>1.4285714285714286</c:v>
                </c:pt>
                <c:pt idx="7">
                  <c:v>27.142857142857142</c:v>
                </c:pt>
                <c:pt idx="8">
                  <c:v>28.571428571428569</c:v>
                </c:pt>
                <c:pt idx="9">
                  <c:v>18.571428571428573</c:v>
                </c:pt>
                <c:pt idx="10">
                  <c:v>5.7142857142857144</c:v>
                </c:pt>
                <c:pt idx="11">
                  <c:v>28.571428571428569</c:v>
                </c:pt>
                <c:pt idx="12">
                  <c:v>32.857142857142854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14-DB48-AF41-3554B9199617}"/>
            </c:ext>
          </c:extLst>
        </c:ser>
        <c:ser>
          <c:idx val="1"/>
          <c:order val="1"/>
          <c:tx>
            <c:strRef>
              <c:f>'BIG-QaulComp'!$J$89</c:f>
              <c:strCache>
                <c:ptCount val="1"/>
                <c:pt idx="0">
                  <c:v>Couplings in GtP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cat>
            <c:strRef>
              <c:f>'BIG-QaulComp'!$K$86:$W$86</c:f>
              <c:strCache>
                <c:ptCount val="13"/>
                <c:pt idx="0">
                  <c:v>Avg</c:v>
                </c:pt>
                <c:pt idx="1">
                  <c:v>Gs</c:v>
                </c:pt>
                <c:pt idx="2">
                  <c:v>Gi1</c:v>
                </c:pt>
                <c:pt idx="3">
                  <c:v>Gi2</c:v>
                </c:pt>
                <c:pt idx="4">
                  <c:v>GoA</c:v>
                </c:pt>
                <c:pt idx="5">
                  <c:v>GoB</c:v>
                </c:pt>
                <c:pt idx="6">
                  <c:v>Gz</c:v>
                </c:pt>
                <c:pt idx="7">
                  <c:v>Gq</c:v>
                </c:pt>
                <c:pt idx="8">
                  <c:v>G11</c:v>
                </c:pt>
                <c:pt idx="9">
                  <c:v>G14</c:v>
                </c:pt>
                <c:pt idx="10">
                  <c:v>G15</c:v>
                </c:pt>
                <c:pt idx="11">
                  <c:v>G12</c:v>
                </c:pt>
                <c:pt idx="12">
                  <c:v>G13</c:v>
                </c:pt>
              </c:strCache>
            </c:strRef>
          </c:cat>
          <c:val>
            <c:numRef>
              <c:f>'BIG-QaulComp'!$K$89:$W$89</c:f>
              <c:numCache>
                <c:formatCode>0</c:formatCode>
                <c:ptCount val="13"/>
                <c:pt idx="0">
                  <c:v>38.571428571428577</c:v>
                </c:pt>
                <c:pt idx="1">
                  <c:v>24.285714285714285</c:v>
                </c:pt>
                <c:pt idx="2">
                  <c:v>60</c:v>
                </c:pt>
                <c:pt idx="3">
                  <c:v>58.571428571428577</c:v>
                </c:pt>
                <c:pt idx="4">
                  <c:v>61.428571428571431</c:v>
                </c:pt>
                <c:pt idx="5">
                  <c:v>58.571428571428577</c:v>
                </c:pt>
                <c:pt idx="6">
                  <c:v>47.142857142857139</c:v>
                </c:pt>
                <c:pt idx="7">
                  <c:v>35.714285714285715</c:v>
                </c:pt>
                <c:pt idx="8">
                  <c:v>35.714285714285715</c:v>
                </c:pt>
                <c:pt idx="9">
                  <c:v>38.571428571428577</c:v>
                </c:pt>
                <c:pt idx="10">
                  <c:v>37.142857142857146</c:v>
                </c:pt>
                <c:pt idx="11">
                  <c:v>1.4285714285714286</c:v>
                </c:pt>
                <c:pt idx="12">
                  <c:v>4.2857142857142856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14-DB48-AF41-3554B9199617}"/>
            </c:ext>
          </c:extLst>
        </c:ser>
        <c:ser>
          <c:idx val="2"/>
          <c:order val="2"/>
          <c:tx>
            <c:strRef>
              <c:f>'BIG-QaulComp'!$J$90</c:f>
              <c:strCache>
                <c:ptCount val="1"/>
                <c:pt idx="0">
                  <c:v>Novel couplings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f>'BIG-QaulComp'!$K$86:$W$86</c:f>
              <c:strCache>
                <c:ptCount val="13"/>
                <c:pt idx="0">
                  <c:v>Avg</c:v>
                </c:pt>
                <c:pt idx="1">
                  <c:v>Gs</c:v>
                </c:pt>
                <c:pt idx="2">
                  <c:v>Gi1</c:v>
                </c:pt>
                <c:pt idx="3">
                  <c:v>Gi2</c:v>
                </c:pt>
                <c:pt idx="4">
                  <c:v>GoA</c:v>
                </c:pt>
                <c:pt idx="5">
                  <c:v>GoB</c:v>
                </c:pt>
                <c:pt idx="6">
                  <c:v>Gz</c:v>
                </c:pt>
                <c:pt idx="7">
                  <c:v>Gq</c:v>
                </c:pt>
                <c:pt idx="8">
                  <c:v>G11</c:v>
                </c:pt>
                <c:pt idx="9">
                  <c:v>G14</c:v>
                </c:pt>
                <c:pt idx="10">
                  <c:v>G15</c:v>
                </c:pt>
                <c:pt idx="11">
                  <c:v>G12</c:v>
                </c:pt>
                <c:pt idx="12">
                  <c:v>G13</c:v>
                </c:pt>
              </c:strCache>
            </c:strRef>
          </c:cat>
          <c:val>
            <c:numRef>
              <c:f>'BIG-QaulComp'!$K$90:$W$90</c:f>
              <c:numCache>
                <c:formatCode>0</c:formatCode>
                <c:ptCount val="13"/>
                <c:pt idx="0">
                  <c:v>13.214285714285715</c:v>
                </c:pt>
                <c:pt idx="1">
                  <c:v>5.7142857142857144</c:v>
                </c:pt>
                <c:pt idx="2">
                  <c:v>12.857142857142856</c:v>
                </c:pt>
                <c:pt idx="3">
                  <c:v>11.428571428571429</c:v>
                </c:pt>
                <c:pt idx="4">
                  <c:v>14.285714285714285</c:v>
                </c:pt>
                <c:pt idx="5">
                  <c:v>15.714285714285714</c:v>
                </c:pt>
                <c:pt idx="6">
                  <c:v>17.142857142857142</c:v>
                </c:pt>
                <c:pt idx="7">
                  <c:v>5.7142857142857144</c:v>
                </c:pt>
                <c:pt idx="8">
                  <c:v>2.8571428571428572</c:v>
                </c:pt>
                <c:pt idx="9">
                  <c:v>11.428571428571429</c:v>
                </c:pt>
                <c:pt idx="10">
                  <c:v>10</c:v>
                </c:pt>
                <c:pt idx="11">
                  <c:v>25.714285714285712</c:v>
                </c:pt>
                <c:pt idx="12">
                  <c:v>25.714285714285712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14-DB48-AF41-3554B91996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91154224"/>
        <c:axId val="1591155872"/>
      </c:barChart>
      <c:catAx>
        <c:axId val="1591154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endParaRPr lang="en-DK"/>
          </a:p>
        </c:txPr>
        <c:crossAx val="1591155872"/>
        <c:crosses val="autoZero"/>
        <c:auto val="1"/>
        <c:lblAlgn val="ctr"/>
        <c:lblOffset val="100"/>
        <c:noMultiLvlLbl val="0"/>
      </c:catAx>
      <c:valAx>
        <c:axId val="1591155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endParaRPr lang="en-DK"/>
          </a:p>
        </c:txPr>
        <c:crossAx val="1591154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Helvetica" pitchFamily="2" charset="0"/>
              <a:ea typeface="+mn-ea"/>
              <a:cs typeface="+mn-cs"/>
            </a:defRPr>
          </a:pPr>
          <a:endParaRPr lang="en-D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D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900" b="1" i="0" baseline="0">
                <a:effectLst/>
                <a:latin typeface="Helvetica" pitchFamily="2" charset="0"/>
              </a:rPr>
              <a:t>Unique and missing couplings</a:t>
            </a:r>
            <a:endParaRPr lang="en-DK" sz="900">
              <a:effectLst/>
              <a:latin typeface="Helvetica" pitchFamily="2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DK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'BIG-QaulComp'!$J$93</c:f>
              <c:strCache>
                <c:ptCount val="1"/>
                <c:pt idx="0">
                  <c:v>B's unique couplings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 w="12700" cap="sq" cmpd="sng">
              <a:solidFill>
                <a:schemeClr val="accent4">
                  <a:lumMod val="75000"/>
                </a:schemeClr>
              </a:solidFill>
              <a:prstDash val="solid"/>
            </a:ln>
            <a:effectLst/>
          </c:spPr>
          <c:invertIfNegative val="0"/>
          <c:cat>
            <c:strRef>
              <c:f>'BIG-QaulComp'!$K$86:$W$86</c:f>
              <c:strCache>
                <c:ptCount val="13"/>
                <c:pt idx="0">
                  <c:v>Avg</c:v>
                </c:pt>
                <c:pt idx="1">
                  <c:v>Gs</c:v>
                </c:pt>
                <c:pt idx="2">
                  <c:v>Gi1</c:v>
                </c:pt>
                <c:pt idx="3">
                  <c:v>Gi2</c:v>
                </c:pt>
                <c:pt idx="4">
                  <c:v>GoA</c:v>
                </c:pt>
                <c:pt idx="5">
                  <c:v>GoB</c:v>
                </c:pt>
                <c:pt idx="6">
                  <c:v>Gz</c:v>
                </c:pt>
                <c:pt idx="7">
                  <c:v>Gq</c:v>
                </c:pt>
                <c:pt idx="8">
                  <c:v>G11</c:v>
                </c:pt>
                <c:pt idx="9">
                  <c:v>G14</c:v>
                </c:pt>
                <c:pt idx="10">
                  <c:v>G15</c:v>
                </c:pt>
                <c:pt idx="11">
                  <c:v>G12</c:v>
                </c:pt>
                <c:pt idx="12">
                  <c:v>G13</c:v>
                </c:pt>
              </c:strCache>
            </c:strRef>
          </c:cat>
          <c:val>
            <c:numRef>
              <c:f>'BIG-QaulComp'!$K$93:$W$93</c:f>
              <c:numCache>
                <c:formatCode>0</c:formatCode>
                <c:ptCount val="13"/>
                <c:pt idx="0">
                  <c:v>6.9047619047619042</c:v>
                </c:pt>
                <c:pt idx="1">
                  <c:v>0</c:v>
                </c:pt>
                <c:pt idx="2">
                  <c:v>4.2857142857142856</c:v>
                </c:pt>
                <c:pt idx="3">
                  <c:v>4.2857142857142856</c:v>
                </c:pt>
                <c:pt idx="4">
                  <c:v>2.8571428571428572</c:v>
                </c:pt>
                <c:pt idx="5">
                  <c:v>5.7142857142857144</c:v>
                </c:pt>
                <c:pt idx="6">
                  <c:v>4.2857142857142856</c:v>
                </c:pt>
                <c:pt idx="7">
                  <c:v>1.4285714285714286</c:v>
                </c:pt>
                <c:pt idx="8">
                  <c:v>0</c:v>
                </c:pt>
                <c:pt idx="9">
                  <c:v>1.4285714285714286</c:v>
                </c:pt>
                <c:pt idx="10">
                  <c:v>30</c:v>
                </c:pt>
                <c:pt idx="11">
                  <c:v>12.857142857142856</c:v>
                </c:pt>
                <c:pt idx="12">
                  <c:v>15.714285714285714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52-6A43-9E85-35DA814F90D8}"/>
            </c:ext>
          </c:extLst>
        </c:ser>
        <c:ser>
          <c:idx val="6"/>
          <c:order val="1"/>
          <c:tx>
            <c:strRef>
              <c:f>'BIG-QaulComp'!$J$94</c:f>
              <c:strCache>
                <c:ptCount val="1"/>
                <c:pt idx="0">
                  <c:v>I's unique couplings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  <a:prstDash val="dash"/>
            </a:ln>
            <a:effectLst/>
          </c:spPr>
          <c:invertIfNegative val="0"/>
          <c:cat>
            <c:strRef>
              <c:f>'BIG-QaulComp'!$K$86:$W$86</c:f>
              <c:strCache>
                <c:ptCount val="13"/>
                <c:pt idx="0">
                  <c:v>Avg</c:v>
                </c:pt>
                <c:pt idx="1">
                  <c:v>Gs</c:v>
                </c:pt>
                <c:pt idx="2">
                  <c:v>Gi1</c:v>
                </c:pt>
                <c:pt idx="3">
                  <c:v>Gi2</c:v>
                </c:pt>
                <c:pt idx="4">
                  <c:v>GoA</c:v>
                </c:pt>
                <c:pt idx="5">
                  <c:v>GoB</c:v>
                </c:pt>
                <c:pt idx="6">
                  <c:v>Gz</c:v>
                </c:pt>
                <c:pt idx="7">
                  <c:v>Gq</c:v>
                </c:pt>
                <c:pt idx="8">
                  <c:v>G11</c:v>
                </c:pt>
                <c:pt idx="9">
                  <c:v>G14</c:v>
                </c:pt>
                <c:pt idx="10">
                  <c:v>G15</c:v>
                </c:pt>
                <c:pt idx="11">
                  <c:v>G12</c:v>
                </c:pt>
                <c:pt idx="12">
                  <c:v>G13</c:v>
                </c:pt>
              </c:strCache>
            </c:strRef>
          </c:cat>
          <c:val>
            <c:numRef>
              <c:f>'BIG-QaulComp'!$K$94:$W$94</c:f>
              <c:numCache>
                <c:formatCode>0</c:formatCode>
                <c:ptCount val="13"/>
                <c:pt idx="0">
                  <c:v>12.5</c:v>
                </c:pt>
                <c:pt idx="1">
                  <c:v>27.142857142857142</c:v>
                </c:pt>
                <c:pt idx="2">
                  <c:v>7.1428571428571423</c:v>
                </c:pt>
                <c:pt idx="3">
                  <c:v>8.5714285714285712</c:v>
                </c:pt>
                <c:pt idx="4">
                  <c:v>7.1428571428571423</c:v>
                </c:pt>
                <c:pt idx="5">
                  <c:v>5.7142857142857144</c:v>
                </c:pt>
                <c:pt idx="6">
                  <c:v>7.1428571428571423</c:v>
                </c:pt>
                <c:pt idx="7">
                  <c:v>12.857142857142856</c:v>
                </c:pt>
                <c:pt idx="8">
                  <c:v>15.714285714285714</c:v>
                </c:pt>
                <c:pt idx="9">
                  <c:v>15.714285714285714</c:v>
                </c:pt>
                <c:pt idx="10">
                  <c:v>1.4285714285714286</c:v>
                </c:pt>
                <c:pt idx="11">
                  <c:v>24.285714285714285</c:v>
                </c:pt>
                <c:pt idx="12">
                  <c:v>17.142857142857142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C52-6A43-9E85-35DA814F90D8}"/>
            </c:ext>
          </c:extLst>
        </c:ser>
        <c:ser>
          <c:idx val="5"/>
          <c:order val="2"/>
          <c:tx>
            <c:strRef>
              <c:f>'BIG-QaulComp'!$J$92</c:f>
              <c:strCache>
                <c:ptCount val="1"/>
                <c:pt idx="0">
                  <c:v>B's missing couplings</c:v>
                </c:pt>
              </c:strCache>
            </c:strRef>
          </c:tx>
          <c:spPr>
            <a:solidFill>
              <a:schemeClr val="bg1"/>
            </a:solidFill>
            <a:ln w="12700">
              <a:solidFill>
                <a:schemeClr val="accent4">
                  <a:lumMod val="75000"/>
                </a:schemeClr>
              </a:solidFill>
              <a:prstDash val="solid"/>
            </a:ln>
            <a:effectLst/>
          </c:spPr>
          <c:invertIfNegative val="0"/>
          <c:cat>
            <c:strRef>
              <c:f>'BIG-QaulComp'!$K$86:$W$86</c:f>
              <c:strCache>
                <c:ptCount val="13"/>
                <c:pt idx="0">
                  <c:v>Avg</c:v>
                </c:pt>
                <c:pt idx="1">
                  <c:v>Gs</c:v>
                </c:pt>
                <c:pt idx="2">
                  <c:v>Gi1</c:v>
                </c:pt>
                <c:pt idx="3">
                  <c:v>Gi2</c:v>
                </c:pt>
                <c:pt idx="4">
                  <c:v>GoA</c:v>
                </c:pt>
                <c:pt idx="5">
                  <c:v>GoB</c:v>
                </c:pt>
                <c:pt idx="6">
                  <c:v>Gz</c:v>
                </c:pt>
                <c:pt idx="7">
                  <c:v>Gq</c:v>
                </c:pt>
                <c:pt idx="8">
                  <c:v>G11</c:v>
                </c:pt>
                <c:pt idx="9">
                  <c:v>G14</c:v>
                </c:pt>
                <c:pt idx="10">
                  <c:v>G15</c:v>
                </c:pt>
                <c:pt idx="11">
                  <c:v>G12</c:v>
                </c:pt>
                <c:pt idx="12">
                  <c:v>G13</c:v>
                </c:pt>
              </c:strCache>
            </c:strRef>
          </c:cat>
          <c:val>
            <c:numRef>
              <c:f>'BIG-QaulComp'!$K$92:$W$92</c:f>
              <c:numCache>
                <c:formatCode>0</c:formatCode>
                <c:ptCount val="13"/>
                <c:pt idx="0">
                  <c:v>-5.833333333333333</c:v>
                </c:pt>
                <c:pt idx="1">
                  <c:v>-7.1428571428571423</c:v>
                </c:pt>
                <c:pt idx="2">
                  <c:v>-4.2857142857142856</c:v>
                </c:pt>
                <c:pt idx="3">
                  <c:v>-5.7142857142857144</c:v>
                </c:pt>
                <c:pt idx="4">
                  <c:v>-2.8571428571428572</c:v>
                </c:pt>
                <c:pt idx="5">
                  <c:v>-5.7142857142857144</c:v>
                </c:pt>
                <c:pt idx="6">
                  <c:v>-8.5714285714285712</c:v>
                </c:pt>
                <c:pt idx="7">
                  <c:v>-10</c:v>
                </c:pt>
                <c:pt idx="8">
                  <c:v>-10</c:v>
                </c:pt>
                <c:pt idx="9">
                  <c:v>-7.1428571428571423</c:v>
                </c:pt>
                <c:pt idx="10">
                  <c:v>-1.4285714285714286</c:v>
                </c:pt>
                <c:pt idx="11">
                  <c:v>-5.7142857142857144</c:v>
                </c:pt>
                <c:pt idx="12">
                  <c:v>-1.4285714285714286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C52-6A43-9E85-35DA814F90D8}"/>
            </c:ext>
          </c:extLst>
        </c:ser>
        <c:ser>
          <c:idx val="0"/>
          <c:order val="3"/>
          <c:tx>
            <c:strRef>
              <c:f>'BIG-QaulComp'!$J$91</c:f>
              <c:strCache>
                <c:ptCount val="1"/>
                <c:pt idx="0">
                  <c:v>I's missing couplings</c:v>
                </c:pt>
              </c:strCache>
            </c:strRef>
          </c:tx>
          <c:spPr>
            <a:solidFill>
              <a:schemeClr val="bg1"/>
            </a:solidFill>
            <a:ln w="12700">
              <a:solidFill>
                <a:schemeClr val="accent1">
                  <a:lumMod val="75000"/>
                </a:schemeClr>
              </a:solidFill>
              <a:prstDash val="solid"/>
            </a:ln>
            <a:effectLst/>
          </c:spPr>
          <c:invertIfNegative val="0"/>
          <c:cat>
            <c:strRef>
              <c:f>'BIG-QaulComp'!$K$86:$W$86</c:f>
              <c:strCache>
                <c:ptCount val="13"/>
                <c:pt idx="0">
                  <c:v>Avg</c:v>
                </c:pt>
                <c:pt idx="1">
                  <c:v>Gs</c:v>
                </c:pt>
                <c:pt idx="2">
                  <c:v>Gi1</c:v>
                </c:pt>
                <c:pt idx="3">
                  <c:v>Gi2</c:v>
                </c:pt>
                <c:pt idx="4">
                  <c:v>GoA</c:v>
                </c:pt>
                <c:pt idx="5">
                  <c:v>GoB</c:v>
                </c:pt>
                <c:pt idx="6">
                  <c:v>Gz</c:v>
                </c:pt>
                <c:pt idx="7">
                  <c:v>Gq</c:v>
                </c:pt>
                <c:pt idx="8">
                  <c:v>G11</c:v>
                </c:pt>
                <c:pt idx="9">
                  <c:v>G14</c:v>
                </c:pt>
                <c:pt idx="10">
                  <c:v>G15</c:v>
                </c:pt>
                <c:pt idx="11">
                  <c:v>G12</c:v>
                </c:pt>
                <c:pt idx="12">
                  <c:v>G13</c:v>
                </c:pt>
              </c:strCache>
            </c:strRef>
          </c:cat>
          <c:val>
            <c:numRef>
              <c:f>'BIG-QaulComp'!$K$91:$W$91</c:f>
              <c:numCache>
                <c:formatCode>0</c:formatCode>
                <c:ptCount val="13"/>
                <c:pt idx="0">
                  <c:v>-3.3333333333333335</c:v>
                </c:pt>
                <c:pt idx="1">
                  <c:v>0</c:v>
                </c:pt>
                <c:pt idx="2">
                  <c:v>-2.8571428571428572</c:v>
                </c:pt>
                <c:pt idx="3">
                  <c:v>-2.8571428571428572</c:v>
                </c:pt>
                <c:pt idx="4">
                  <c:v>-1.4285714285714286</c:v>
                </c:pt>
                <c:pt idx="5">
                  <c:v>-2.8571428571428572</c:v>
                </c:pt>
                <c:pt idx="6">
                  <c:v>-8.5714285714285712</c:v>
                </c:pt>
                <c:pt idx="7">
                  <c:v>-2.8571428571428572</c:v>
                </c:pt>
                <c:pt idx="8">
                  <c:v>-2.8571428571428572</c:v>
                </c:pt>
                <c:pt idx="9">
                  <c:v>-2.8571428571428572</c:v>
                </c:pt>
                <c:pt idx="10">
                  <c:v>-12.857142857142856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52-6A43-9E85-35DA814F90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73049200"/>
        <c:axId val="1548656592"/>
      </c:barChart>
      <c:catAx>
        <c:axId val="177304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endParaRPr lang="en-DK"/>
          </a:p>
        </c:txPr>
        <c:crossAx val="1548656592"/>
        <c:crosses val="autoZero"/>
        <c:auto val="1"/>
        <c:lblAlgn val="ctr"/>
        <c:lblOffset val="100"/>
        <c:noMultiLvlLbl val="0"/>
      </c:catAx>
      <c:valAx>
        <c:axId val="1548656592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endParaRPr lang="en-DK"/>
          </a:p>
        </c:txPr>
        <c:crossAx val="1773049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Helvetica" pitchFamily="2" charset="0"/>
              <a:ea typeface="+mn-ea"/>
              <a:cs typeface="+mn-cs"/>
            </a:defRPr>
          </a:pPr>
          <a:endParaRPr lang="en-D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DK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900" b="1" i="0" baseline="0">
                <a:effectLst/>
                <a:latin typeface="Helvetica" pitchFamily="2" charset="0"/>
              </a:rPr>
              <a:t>Disagreeing couplings in the Bouvier and Inoue datasets</a:t>
            </a:r>
            <a:endParaRPr lang="en-DK" sz="900">
              <a:effectLst/>
              <a:latin typeface="Helvetica" pitchFamily="2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DK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'BIG-QaulComp'!$J$91</c:f>
              <c:strCache>
                <c:ptCount val="1"/>
                <c:pt idx="0">
                  <c:v>I's missing couplings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'BIG-QaulComp'!$E$86:$I$86</c:f>
              <c:strCache>
                <c:ptCount val="5"/>
                <c:pt idx="0">
                  <c:v>Avg</c:v>
                </c:pt>
                <c:pt idx="1">
                  <c:v>Gs</c:v>
                </c:pt>
                <c:pt idx="2">
                  <c:v>Gi/o</c:v>
                </c:pt>
                <c:pt idx="3">
                  <c:v>Gq
/11</c:v>
                </c:pt>
                <c:pt idx="4">
                  <c:v>G12
/13</c:v>
                </c:pt>
              </c:strCache>
            </c:strRef>
          </c:cat>
          <c:val>
            <c:numRef>
              <c:f>'BIG-QaulComp'!$E$91:$I$91</c:f>
              <c:numCache>
                <c:formatCode>0</c:formatCode>
                <c:ptCount val="5"/>
                <c:pt idx="0">
                  <c:v>1.7857142857142858</c:v>
                </c:pt>
                <c:pt idx="1">
                  <c:v>0</c:v>
                </c:pt>
                <c:pt idx="2">
                  <c:v>1.4285714285714286</c:v>
                </c:pt>
                <c:pt idx="3">
                  <c:v>5.7142857142857144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63-744F-A9EF-0AD4048FBD28}"/>
            </c:ext>
          </c:extLst>
        </c:ser>
        <c:ser>
          <c:idx val="1"/>
          <c:order val="1"/>
          <c:tx>
            <c:strRef>
              <c:f>'BIG-QaulComp'!$J$92</c:f>
              <c:strCache>
                <c:ptCount val="1"/>
                <c:pt idx="0">
                  <c:v>B's missing couplings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'BIG-QaulComp'!$E$86:$I$86</c:f>
              <c:strCache>
                <c:ptCount val="5"/>
                <c:pt idx="0">
                  <c:v>Avg</c:v>
                </c:pt>
                <c:pt idx="1">
                  <c:v>Gs</c:v>
                </c:pt>
                <c:pt idx="2">
                  <c:v>Gi/o</c:v>
                </c:pt>
                <c:pt idx="3">
                  <c:v>Gq
/11</c:v>
                </c:pt>
                <c:pt idx="4">
                  <c:v>G12
/13</c:v>
                </c:pt>
              </c:strCache>
            </c:strRef>
          </c:cat>
          <c:val>
            <c:numRef>
              <c:f>'BIG-QaulComp'!$E$92:$I$92</c:f>
              <c:numCache>
                <c:formatCode>0</c:formatCode>
                <c:ptCount val="5"/>
                <c:pt idx="0">
                  <c:v>3.5714285714285716</c:v>
                </c:pt>
                <c:pt idx="1">
                  <c:v>7.1428571428571423</c:v>
                </c:pt>
                <c:pt idx="2">
                  <c:v>2.8571428571428572</c:v>
                </c:pt>
                <c:pt idx="3">
                  <c:v>1.4285714285714286</c:v>
                </c:pt>
                <c:pt idx="4">
                  <c:v>2.8571428571428572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63-744F-A9EF-0AD4048FBD28}"/>
            </c:ext>
          </c:extLst>
        </c:ser>
        <c:ser>
          <c:idx val="2"/>
          <c:order val="2"/>
          <c:tx>
            <c:strRef>
              <c:f>'BIG-QaulComp'!$J$93</c:f>
              <c:strCache>
                <c:ptCount val="1"/>
                <c:pt idx="0">
                  <c:v>B's unique couplings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none"/>
          </c:marker>
          <c:cat>
            <c:strRef>
              <c:f>'BIG-QaulComp'!$E$86:$I$86</c:f>
              <c:strCache>
                <c:ptCount val="5"/>
                <c:pt idx="0">
                  <c:v>Avg</c:v>
                </c:pt>
                <c:pt idx="1">
                  <c:v>Gs</c:v>
                </c:pt>
                <c:pt idx="2">
                  <c:v>Gi/o</c:v>
                </c:pt>
                <c:pt idx="3">
                  <c:v>Gq
/11</c:v>
                </c:pt>
                <c:pt idx="4">
                  <c:v>G12
/13</c:v>
                </c:pt>
              </c:strCache>
            </c:strRef>
          </c:cat>
          <c:val>
            <c:numRef>
              <c:f>'BIG-QaulComp'!$E$93:$I$93</c:f>
              <c:numCache>
                <c:formatCode>0</c:formatCode>
                <c:ptCount val="5"/>
                <c:pt idx="0">
                  <c:v>8.5714285714285712</c:v>
                </c:pt>
                <c:pt idx="1">
                  <c:v>0</c:v>
                </c:pt>
                <c:pt idx="2">
                  <c:v>5.7142857142857144</c:v>
                </c:pt>
                <c:pt idx="3">
                  <c:v>12.857142857142856</c:v>
                </c:pt>
                <c:pt idx="4">
                  <c:v>15.714285714285714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63-744F-A9EF-0AD4048FBD28}"/>
            </c:ext>
          </c:extLst>
        </c:ser>
        <c:ser>
          <c:idx val="3"/>
          <c:order val="3"/>
          <c:tx>
            <c:strRef>
              <c:f>'BIG-QaulComp'!$J$94</c:f>
              <c:strCache>
                <c:ptCount val="1"/>
                <c:pt idx="0">
                  <c:v>I's unique couplings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none"/>
          </c:marker>
          <c:cat>
            <c:strRef>
              <c:f>'BIG-QaulComp'!$E$86:$I$86</c:f>
              <c:strCache>
                <c:ptCount val="5"/>
                <c:pt idx="0">
                  <c:v>Avg</c:v>
                </c:pt>
                <c:pt idx="1">
                  <c:v>Gs</c:v>
                </c:pt>
                <c:pt idx="2">
                  <c:v>Gi/o</c:v>
                </c:pt>
                <c:pt idx="3">
                  <c:v>Gq
/11</c:v>
                </c:pt>
                <c:pt idx="4">
                  <c:v>G12
/13</c:v>
                </c:pt>
              </c:strCache>
            </c:strRef>
          </c:cat>
          <c:val>
            <c:numRef>
              <c:f>'BIG-QaulComp'!$E$94:$I$94</c:f>
              <c:numCache>
                <c:formatCode>0</c:formatCode>
                <c:ptCount val="5"/>
                <c:pt idx="0">
                  <c:v>13.928571428571427</c:v>
                </c:pt>
                <c:pt idx="1">
                  <c:v>27.142857142857142</c:v>
                </c:pt>
                <c:pt idx="2">
                  <c:v>2.8571428571428572</c:v>
                </c:pt>
                <c:pt idx="3">
                  <c:v>2.8571428571428572</c:v>
                </c:pt>
                <c:pt idx="4">
                  <c:v>22.857142857142858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863-744F-A9EF-0AD4048FBD28}"/>
            </c:ext>
          </c:extLst>
        </c:ser>
        <c:ser>
          <c:idx val="4"/>
          <c:order val="4"/>
          <c:tx>
            <c:strRef>
              <c:f>'BIG-QaulComp'!$J$98</c:f>
              <c:strCache>
                <c:ptCount val="1"/>
                <c:pt idx="0">
                  <c:v>B's coupling GPCR-G protein pairs 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'BIG-QaulComp'!$E$86:$I$86</c:f>
              <c:strCache>
                <c:ptCount val="5"/>
                <c:pt idx="0">
                  <c:v>Avg</c:v>
                </c:pt>
                <c:pt idx="1">
                  <c:v>Gs</c:v>
                </c:pt>
                <c:pt idx="2">
                  <c:v>Gi/o</c:v>
                </c:pt>
                <c:pt idx="3">
                  <c:v>Gq
/11</c:v>
                </c:pt>
                <c:pt idx="4">
                  <c:v>G12
/13</c:v>
                </c:pt>
              </c:strCache>
            </c:strRef>
          </c:cat>
          <c:val>
            <c:numRef>
              <c:f>'BIG-QaulComp'!$E$98:$I$98</c:f>
              <c:numCache>
                <c:formatCode>0</c:formatCode>
                <c:ptCount val="5"/>
                <c:pt idx="0">
                  <c:v>66.428571428571431</c:v>
                </c:pt>
                <c:pt idx="1">
                  <c:v>30</c:v>
                </c:pt>
                <c:pt idx="2">
                  <c:v>92.857142857142861</c:v>
                </c:pt>
                <c:pt idx="3">
                  <c:v>91.428571428571431</c:v>
                </c:pt>
                <c:pt idx="4">
                  <c:v>51.428571428571423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863-744F-A9EF-0AD4048FBD28}"/>
            </c:ext>
          </c:extLst>
        </c:ser>
        <c:ser>
          <c:idx val="5"/>
          <c:order val="5"/>
          <c:tx>
            <c:strRef>
              <c:f>'BIG-QaulComp'!$J$99</c:f>
              <c:strCache>
                <c:ptCount val="1"/>
                <c:pt idx="0">
                  <c:v>I's coupling GPCR-G protein pairs (%)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'BIG-QaulComp'!$E$86:$I$86</c:f>
              <c:strCache>
                <c:ptCount val="5"/>
                <c:pt idx="0">
                  <c:v>Avg</c:v>
                </c:pt>
                <c:pt idx="1">
                  <c:v>Gs</c:v>
                </c:pt>
                <c:pt idx="2">
                  <c:v>Gi/o</c:v>
                </c:pt>
                <c:pt idx="3">
                  <c:v>Gq
/11</c:v>
                </c:pt>
                <c:pt idx="4">
                  <c:v>G12
/13</c:v>
                </c:pt>
              </c:strCache>
            </c:strRef>
          </c:cat>
          <c:val>
            <c:numRef>
              <c:f>'BIG-QaulComp'!$E$99:$I$99</c:f>
              <c:numCache>
                <c:formatCode>0</c:formatCode>
                <c:ptCount val="5"/>
                <c:pt idx="0">
                  <c:v>73.571428571428584</c:v>
                </c:pt>
                <c:pt idx="1">
                  <c:v>64.285714285714292</c:v>
                </c:pt>
                <c:pt idx="2">
                  <c:v>91.428571428571431</c:v>
                </c:pt>
                <c:pt idx="3">
                  <c:v>77.142857142857153</c:v>
                </c:pt>
                <c:pt idx="4">
                  <c:v>61.428571428571431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863-744F-A9EF-0AD4048FBD28}"/>
            </c:ext>
          </c:extLst>
        </c:ser>
        <c:ser>
          <c:idx val="6"/>
          <c:order val="6"/>
          <c:tx>
            <c:strRef>
              <c:f>'BIG-QaulComp'!$J$100</c:f>
              <c:strCache>
                <c:ptCount val="1"/>
                <c:pt idx="0">
                  <c:v>G's coupling GPCR-G protein pairs (%)</c:v>
                </c:pt>
              </c:strCache>
            </c:strRef>
          </c:tx>
          <c:spPr>
            <a:ln w="28575" cap="rnd">
              <a:solidFill>
                <a:schemeClr val="tx1">
                  <a:lumMod val="50000"/>
                  <a:lumOff val="50000"/>
                </a:schemeClr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'BIG-QaulComp'!$E$86:$I$86</c:f>
              <c:strCache>
                <c:ptCount val="5"/>
                <c:pt idx="0">
                  <c:v>Avg</c:v>
                </c:pt>
                <c:pt idx="1">
                  <c:v>Gs</c:v>
                </c:pt>
                <c:pt idx="2">
                  <c:v>Gi/o</c:v>
                </c:pt>
                <c:pt idx="3">
                  <c:v>Gq
/11</c:v>
                </c:pt>
                <c:pt idx="4">
                  <c:v>G12
/13</c:v>
                </c:pt>
              </c:strCache>
            </c:strRef>
          </c:cat>
          <c:val>
            <c:numRef>
              <c:f>'BIG-QaulComp'!$E$100:$I$100</c:f>
              <c:numCache>
                <c:formatCode>0</c:formatCode>
                <c:ptCount val="5"/>
                <c:pt idx="0">
                  <c:v>41.785714285714292</c:v>
                </c:pt>
                <c:pt idx="1">
                  <c:v>35.714285714285715</c:v>
                </c:pt>
                <c:pt idx="2">
                  <c:v>70</c:v>
                </c:pt>
                <c:pt idx="3">
                  <c:v>52.857142857142861</c:v>
                </c:pt>
                <c:pt idx="4">
                  <c:v>8.5714285714285712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863-744F-A9EF-0AD4048FBD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3049200"/>
        <c:axId val="1548656592"/>
      </c:lineChart>
      <c:catAx>
        <c:axId val="177304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endParaRPr lang="en-DK"/>
          </a:p>
        </c:txPr>
        <c:crossAx val="1548656592"/>
        <c:crosses val="autoZero"/>
        <c:auto val="1"/>
        <c:lblAlgn val="ctr"/>
        <c:lblOffset val="100"/>
        <c:noMultiLvlLbl val="0"/>
      </c:catAx>
      <c:valAx>
        <c:axId val="1548656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endParaRPr lang="en-DK"/>
          </a:p>
        </c:txPr>
        <c:crossAx val="1773049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Helvetica" pitchFamily="2" charset="0"/>
              <a:ea typeface="+mn-ea"/>
              <a:cs typeface="+mn-cs"/>
            </a:defRPr>
          </a:pPr>
          <a:endParaRPr lang="en-D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D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900" b="1">
                <a:latin typeface="Helvetica" pitchFamily="2" charset="0"/>
              </a:rPr>
              <a:t>Couplin</a:t>
            </a:r>
            <a:r>
              <a:rPr lang="en-US" sz="900" b="1" baseline="0">
                <a:latin typeface="Helvetica" pitchFamily="2" charset="0"/>
              </a:rPr>
              <a:t>g coverage</a:t>
            </a:r>
            <a:endParaRPr lang="en-US" sz="900" b="1">
              <a:latin typeface="Helvetica" pitchFamily="2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DK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4"/>
          <c:order val="0"/>
          <c:tx>
            <c:strRef>
              <c:f>Fig_1b!$F$6</c:f>
              <c:strCache>
                <c:ptCount val="1"/>
                <c:pt idx="0">
                  <c:v>Non-
coupling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D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Fig_1b!$A$7:$A$9</c:f>
              <c:strCache>
                <c:ptCount val="3"/>
                <c:pt idx="0">
                  <c:v>Bouvier</c:v>
                </c:pt>
                <c:pt idx="1">
                  <c:v>Inoue</c:v>
                </c:pt>
                <c:pt idx="2">
                  <c:v>GtP</c:v>
                </c:pt>
              </c:strCache>
            </c:strRef>
          </c:cat>
          <c:val>
            <c:numRef>
              <c:f>Fig_1b!$F$7:$F$9</c:f>
              <c:numCache>
                <c:formatCode>0</c:formatCode>
                <c:ptCount val="3"/>
                <c:pt idx="0">
                  <c:v>35.25</c:v>
                </c:pt>
                <c:pt idx="1">
                  <c:v>24.5</c:v>
                </c:pt>
                <c:pt idx="2">
                  <c:v>61.614173228346459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5B7-5840-A206-07FC0E08C3A3}"/>
            </c:ext>
          </c:extLst>
        </c:ser>
        <c:ser>
          <c:idx val="3"/>
          <c:order val="1"/>
          <c:tx>
            <c:strRef>
              <c:f>Fig_1b!$E$6</c:f>
              <c:strCache>
                <c:ptCount val="1"/>
                <c:pt idx="0">
                  <c:v>G12/13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Helvetica" pitchFamily="2" charset="0"/>
                    <a:ea typeface="+mn-ea"/>
                    <a:cs typeface="+mn-cs"/>
                  </a:defRPr>
                </a:pPr>
                <a:endParaRPr lang="en-D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Fig_1b!$A$7:$A$9</c:f>
              <c:strCache>
                <c:ptCount val="3"/>
                <c:pt idx="0">
                  <c:v>Bouvier</c:v>
                </c:pt>
                <c:pt idx="1">
                  <c:v>Inoue</c:v>
                </c:pt>
                <c:pt idx="2">
                  <c:v>GtP</c:v>
                </c:pt>
              </c:strCache>
            </c:strRef>
          </c:cat>
          <c:val>
            <c:numRef>
              <c:f>Fig_1b!$E$7:$E$9</c:f>
              <c:numCache>
                <c:formatCode>0</c:formatCode>
                <c:ptCount val="3"/>
                <c:pt idx="0">
                  <c:v>12.5</c:v>
                </c:pt>
                <c:pt idx="1">
                  <c:v>17.333333333333336</c:v>
                </c:pt>
                <c:pt idx="2">
                  <c:v>2.5590551181102361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5B7-5840-A206-07FC0E08C3A3}"/>
            </c:ext>
          </c:extLst>
        </c:ser>
        <c:ser>
          <c:idx val="2"/>
          <c:order val="2"/>
          <c:tx>
            <c:strRef>
              <c:f>Fig_1b!$D$6</c:f>
              <c:strCache>
                <c:ptCount val="1"/>
                <c:pt idx="0">
                  <c:v>Gq/11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Helvetica" pitchFamily="2" charset="0"/>
                    <a:ea typeface="+mn-ea"/>
                    <a:cs typeface="+mn-cs"/>
                  </a:defRPr>
                </a:pPr>
                <a:endParaRPr lang="en-D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Fig_1b!$A$7:$A$9</c:f>
              <c:strCache>
                <c:ptCount val="3"/>
                <c:pt idx="0">
                  <c:v>Bouvier</c:v>
                </c:pt>
                <c:pt idx="1">
                  <c:v>Inoue</c:v>
                </c:pt>
                <c:pt idx="2">
                  <c:v>GtP</c:v>
                </c:pt>
              </c:strCache>
            </c:strRef>
          </c:cat>
          <c:val>
            <c:numRef>
              <c:f>Fig_1b!$D$7:$D$9</c:f>
              <c:numCache>
                <c:formatCode>0</c:formatCode>
                <c:ptCount val="3"/>
                <c:pt idx="0">
                  <c:v>20.75</c:v>
                </c:pt>
                <c:pt idx="1">
                  <c:v>19.833333333333332</c:v>
                </c:pt>
                <c:pt idx="2">
                  <c:v>12.007874015748031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B7-5840-A206-07FC0E08C3A3}"/>
            </c:ext>
          </c:extLst>
        </c:ser>
        <c:ser>
          <c:idx val="1"/>
          <c:order val="3"/>
          <c:tx>
            <c:strRef>
              <c:f>Fig_1b!$C$6</c:f>
              <c:strCache>
                <c:ptCount val="1"/>
                <c:pt idx="0">
                  <c:v>Gi/o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Helvetica" pitchFamily="2" charset="0"/>
                    <a:ea typeface="+mn-ea"/>
                    <a:cs typeface="+mn-cs"/>
                  </a:defRPr>
                </a:pPr>
                <a:endParaRPr lang="en-D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Fig_1b!$A$7:$A$9</c:f>
              <c:strCache>
                <c:ptCount val="3"/>
                <c:pt idx="0">
                  <c:v>Bouvier</c:v>
                </c:pt>
                <c:pt idx="1">
                  <c:v>Inoue</c:v>
                </c:pt>
                <c:pt idx="2">
                  <c:v>GtP</c:v>
                </c:pt>
              </c:strCache>
            </c:strRef>
          </c:cat>
          <c:val>
            <c:numRef>
              <c:f>Fig_1b!$C$7:$C$9</c:f>
              <c:numCache>
                <c:formatCode>0</c:formatCode>
                <c:ptCount val="3"/>
                <c:pt idx="0">
                  <c:v>23.25</c:v>
                </c:pt>
                <c:pt idx="1">
                  <c:v>22.333333333333332</c:v>
                </c:pt>
                <c:pt idx="2">
                  <c:v>15.649606299212598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B7-5840-A206-07FC0E08C3A3}"/>
            </c:ext>
          </c:extLst>
        </c:ser>
        <c:ser>
          <c:idx val="0"/>
          <c:order val="4"/>
          <c:tx>
            <c:strRef>
              <c:f>Fig_1b!$B$6</c:f>
              <c:strCache>
                <c:ptCount val="1"/>
                <c:pt idx="0">
                  <c:v>Gs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Helvetica" pitchFamily="2" charset="0"/>
                    <a:ea typeface="+mn-ea"/>
                    <a:cs typeface="+mn-cs"/>
                  </a:defRPr>
                </a:pPr>
                <a:endParaRPr lang="en-D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Fig_1b!$A$7:$A$9</c:f>
              <c:strCache>
                <c:ptCount val="3"/>
                <c:pt idx="0">
                  <c:v>Bouvier</c:v>
                </c:pt>
                <c:pt idx="1">
                  <c:v>Inoue</c:v>
                </c:pt>
                <c:pt idx="2">
                  <c:v>GtP</c:v>
                </c:pt>
              </c:strCache>
            </c:strRef>
          </c:cat>
          <c:val>
            <c:numRef>
              <c:f>Fig_1b!$B$7:$B$9</c:f>
              <c:numCache>
                <c:formatCode>0</c:formatCode>
                <c:ptCount val="3"/>
                <c:pt idx="0">
                  <c:v>8.25</c:v>
                </c:pt>
                <c:pt idx="1">
                  <c:v>16</c:v>
                </c:pt>
                <c:pt idx="2">
                  <c:v>8.169291338582676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B7-5840-A206-07FC0E08C3A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683653616"/>
        <c:axId val="765741072"/>
      </c:barChart>
      <c:catAx>
        <c:axId val="683653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endParaRPr lang="en-DK"/>
          </a:p>
        </c:txPr>
        <c:crossAx val="765741072"/>
        <c:crosses val="autoZero"/>
        <c:auto val="1"/>
        <c:lblAlgn val="ctr"/>
        <c:lblOffset val="100"/>
        <c:noMultiLvlLbl val="0"/>
      </c:catAx>
      <c:valAx>
        <c:axId val="765741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endParaRPr lang="en-DK"/>
          </a:p>
        </c:txPr>
        <c:crossAx val="683653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Helvetica" pitchFamily="2" charset="0"/>
              <a:ea typeface="+mn-ea"/>
              <a:cs typeface="+mn-cs"/>
            </a:defRPr>
          </a:pPr>
          <a:endParaRPr lang="en-D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D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54</xdr:col>
      <xdr:colOff>50800</xdr:colOff>
      <xdr:row>73</xdr:row>
      <xdr:rowOff>63500</xdr:rowOff>
    </xdr:from>
    <xdr:to>
      <xdr:col>66</xdr:col>
      <xdr:colOff>203200</xdr:colOff>
      <xdr:row>93</xdr:row>
      <xdr:rowOff>88900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2579170-C5BF-6F4D-A071-2E6F388867D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53</xdr:col>
      <xdr:colOff>361950</xdr:colOff>
      <xdr:row>95</xdr:row>
      <xdr:rowOff>31750</xdr:rowOff>
    </xdr:from>
    <xdr:to>
      <xdr:col>73</xdr:col>
      <xdr:colOff>381000</xdr:colOff>
      <xdr:row>118</xdr:row>
      <xdr:rowOff>107950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6EA777F7-DA13-5C49-AB9B-52AA22BE185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47</xdr:col>
      <xdr:colOff>6350</xdr:colOff>
      <xdr:row>157</xdr:row>
      <xdr:rowOff>120650</xdr:rowOff>
    </xdr:from>
    <xdr:to>
      <xdr:col>67</xdr:col>
      <xdr:colOff>146050</xdr:colOff>
      <xdr:row>179</xdr:row>
      <xdr:rowOff>69850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C2FD5AF-2683-7146-B262-AB40EA4808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544286</xdr:colOff>
      <xdr:row>2</xdr:row>
      <xdr:rowOff>31448</xdr:rowOff>
    </xdr:from>
    <xdr:to>
      <xdr:col>14</xdr:col>
      <xdr:colOff>145143</xdr:colOff>
      <xdr:row>22</xdr:row>
      <xdr:rowOff>83457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A4526CB-13DD-604E-9314-EABFCFB985F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NewFile" connectionId="1" xr16:uid="{6D3761AF-E7AB-194C-9EF7-F55A4DB11CA5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6937A-AE56-7F4A-8CB0-799881FB4EC0}">
  <sheetPr>
    <tabColor rgb="FF00B050"/>
  </sheetPr>
  <dimension ref="A1:B21"/>
  <sheetViews>
    <sheetView zoomScale="140" zoomScaleNormal="140" workbookViewId="0">
      <selection activeCell="A13" sqref="A13"/>
    </sheetView>
  </sheetViews>
  <sheetFormatPr baseColWidth="10" defaultRowHeight="15" x14ac:dyDescent="0.2"/>
  <sheetData>
    <row r="1" spans="1:2" ht="26" x14ac:dyDescent="0.3">
      <c r="A1" s="25" t="s">
        <v>2197</v>
      </c>
    </row>
    <row r="2" spans="1:2" x14ac:dyDescent="0.2">
      <c r="A2" s="26"/>
    </row>
    <row r="3" spans="1:2" ht="19" x14ac:dyDescent="0.25">
      <c r="A3" s="27" t="s">
        <v>2192</v>
      </c>
    </row>
    <row r="4" spans="1:2" x14ac:dyDescent="0.2">
      <c r="A4" s="28" t="s">
        <v>3252</v>
      </c>
      <c r="B4" t="s">
        <v>2199</v>
      </c>
    </row>
    <row r="5" spans="1:2" x14ac:dyDescent="0.2">
      <c r="A5" s="28" t="s">
        <v>2193</v>
      </c>
      <c r="B5" t="s">
        <v>2200</v>
      </c>
    </row>
    <row r="6" spans="1:2" x14ac:dyDescent="0.2">
      <c r="A6" s="28" t="s">
        <v>2298</v>
      </c>
      <c r="B6" t="s">
        <v>2299</v>
      </c>
    </row>
    <row r="7" spans="1:2" x14ac:dyDescent="0.2">
      <c r="A7" s="28" t="s">
        <v>2296</v>
      </c>
      <c r="B7" t="s">
        <v>2297</v>
      </c>
    </row>
    <row r="8" spans="1:2" x14ac:dyDescent="0.2">
      <c r="A8" s="34" t="s">
        <v>3082</v>
      </c>
      <c r="B8" t="s">
        <v>3084</v>
      </c>
    </row>
    <row r="9" spans="1:2" x14ac:dyDescent="0.2">
      <c r="A9" s="34" t="s">
        <v>3083</v>
      </c>
      <c r="B9" t="s">
        <v>3085</v>
      </c>
    </row>
    <row r="10" spans="1:2" x14ac:dyDescent="0.2">
      <c r="A10" s="29" t="s">
        <v>2198</v>
      </c>
      <c r="B10" t="s">
        <v>3086</v>
      </c>
    </row>
    <row r="11" spans="1:2" x14ac:dyDescent="0.2">
      <c r="A11" s="30" t="s">
        <v>3095</v>
      </c>
      <c r="B11" s="32" t="s">
        <v>3096</v>
      </c>
    </row>
    <row r="12" spans="1:2" x14ac:dyDescent="0.2">
      <c r="A12" s="268" t="s">
        <v>3330</v>
      </c>
      <c r="B12" s="269" t="s">
        <v>3327</v>
      </c>
    </row>
    <row r="13" spans="1:2" s="68" customFormat="1" x14ac:dyDescent="0.2">
      <c r="A13" s="268" t="s">
        <v>3328</v>
      </c>
      <c r="B13" s="269" t="s">
        <v>3329</v>
      </c>
    </row>
    <row r="14" spans="1:2" s="68" customFormat="1" x14ac:dyDescent="0.2">
      <c r="A14" s="332"/>
      <c r="B14" s="333"/>
    </row>
    <row r="15" spans="1:2" x14ac:dyDescent="0.2">
      <c r="A15" s="26"/>
    </row>
    <row r="16" spans="1:2" ht="20" x14ac:dyDescent="0.25">
      <c r="A16" s="31" t="s">
        <v>2195</v>
      </c>
    </row>
    <row r="17" spans="1:2" x14ac:dyDescent="0.2">
      <c r="A17" s="26" t="s">
        <v>2186</v>
      </c>
      <c r="B17" t="s">
        <v>2201</v>
      </c>
    </row>
    <row r="18" spans="1:2" x14ac:dyDescent="0.2">
      <c r="A18" s="26" t="s">
        <v>2187</v>
      </c>
      <c r="B18" t="s">
        <v>2202</v>
      </c>
    </row>
    <row r="19" spans="1:2" x14ac:dyDescent="0.2">
      <c r="A19" s="26" t="s">
        <v>2194</v>
      </c>
      <c r="B19" t="s">
        <v>2203</v>
      </c>
    </row>
    <row r="20" spans="1:2" x14ac:dyDescent="0.2">
      <c r="A20" s="26" t="s">
        <v>178</v>
      </c>
      <c r="B20" t="s">
        <v>2204</v>
      </c>
    </row>
    <row r="21" spans="1:2" x14ac:dyDescent="0.2">
      <c r="A21" s="26" t="s">
        <v>2196</v>
      </c>
      <c r="B21" t="s">
        <v>2205</v>
      </c>
    </row>
  </sheetData>
  <pageMargins left="0.7" right="0.7" top="0.75" bottom="0.75" header="0.3" footer="0.3"/>
  <pageSetup paperSize="9" orientation="portrait" horizontalDpi="0" verticalDpi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6C54D9-1B4C-5745-BAC0-68142C0837E1}">
  <dimension ref="A1:AE106"/>
  <sheetViews>
    <sheetView zoomScale="200" zoomScaleNormal="200" workbookViewId="0">
      <pane xSplit="4" ySplit="1" topLeftCell="E47" activePane="bottomRight" state="frozen"/>
      <selection activeCell="AI118" sqref="AI118"/>
      <selection pane="topRight" activeCell="AI118" sqref="AI118"/>
      <selection pane="bottomLeft" activeCell="AI118" sqref="AI118"/>
      <selection pane="bottomRight" activeCell="W85" sqref="W85"/>
    </sheetView>
  </sheetViews>
  <sheetFormatPr baseColWidth="10" defaultColWidth="11.5" defaultRowHeight="10" x14ac:dyDescent="0.15"/>
  <cols>
    <col min="1" max="1" width="17.33203125" style="117" customWidth="1"/>
    <col min="2" max="2" width="5.33203125" style="117" bestFit="1" customWidth="1"/>
    <col min="3" max="3" width="2.33203125" style="118" bestFit="1" customWidth="1"/>
    <col min="4" max="4" width="4.6640625" style="118" bestFit="1" customWidth="1"/>
    <col min="5" max="5" width="3" style="286" bestFit="1" customWidth="1"/>
    <col min="6" max="8" width="2.83203125" style="120" bestFit="1" customWidth="1"/>
    <col min="9" max="10" width="3.1640625" style="120" bestFit="1" customWidth="1"/>
    <col min="11" max="12" width="2.83203125" style="120" bestFit="1" customWidth="1"/>
    <col min="13" max="17" width="3" style="120" bestFit="1" customWidth="1"/>
    <col min="18" max="18" width="2.5" style="117" customWidth="1"/>
    <col min="19" max="19" width="2.5" style="134" bestFit="1" customWidth="1"/>
    <col min="20" max="20" width="2.83203125" style="337" bestFit="1" customWidth="1"/>
    <col min="21" max="21" width="2.83203125" style="134" bestFit="1" customWidth="1"/>
    <col min="22" max="23" width="3.33203125" style="134" bestFit="1" customWidth="1"/>
    <col min="24" max="24" width="2.5" style="134" bestFit="1" customWidth="1"/>
    <col min="25" max="25" width="3.1640625" style="337" bestFit="1" customWidth="1"/>
    <col min="26" max="28" width="3.1640625" style="134" bestFit="1" customWidth="1"/>
    <col min="29" max="29" width="3.1640625" style="337" bestFit="1" customWidth="1"/>
    <col min="30" max="30" width="3.1640625" style="134" bestFit="1" customWidth="1"/>
    <col min="31" max="16384" width="11.5" style="117"/>
  </cols>
  <sheetData>
    <row r="1" spans="1:30" s="148" customFormat="1" ht="65" customHeight="1" x14ac:dyDescent="0.15">
      <c r="A1" s="148" t="s">
        <v>169</v>
      </c>
      <c r="B1" s="148" t="s">
        <v>172</v>
      </c>
      <c r="C1" s="213" t="s">
        <v>173</v>
      </c>
      <c r="D1" s="214" t="s">
        <v>872</v>
      </c>
      <c r="E1" s="285" t="s">
        <v>2292</v>
      </c>
      <c r="F1" s="265" t="s">
        <v>0</v>
      </c>
      <c r="G1" s="215" t="s">
        <v>1</v>
      </c>
      <c r="H1" s="216" t="s">
        <v>2</v>
      </c>
      <c r="I1" s="216" t="s">
        <v>3079</v>
      </c>
      <c r="J1" s="216" t="s">
        <v>3080</v>
      </c>
      <c r="K1" s="216" t="s">
        <v>3</v>
      </c>
      <c r="L1" s="215" t="s">
        <v>6</v>
      </c>
      <c r="M1" s="216" t="s">
        <v>7</v>
      </c>
      <c r="N1" s="216" t="s">
        <v>8</v>
      </c>
      <c r="O1" s="216" t="s">
        <v>177</v>
      </c>
      <c r="P1" s="215" t="s">
        <v>4</v>
      </c>
      <c r="Q1" s="216" t="s">
        <v>5</v>
      </c>
      <c r="R1" s="336"/>
      <c r="S1" s="334" t="s">
        <v>3331</v>
      </c>
      <c r="T1" s="334" t="s">
        <v>3332</v>
      </c>
      <c r="U1" s="335" t="s">
        <v>3333</v>
      </c>
      <c r="V1" s="335" t="s">
        <v>3334</v>
      </c>
      <c r="W1" s="335" t="s">
        <v>3335</v>
      </c>
      <c r="X1" s="335" t="s">
        <v>3336</v>
      </c>
      <c r="Y1" s="334" t="s">
        <v>3337</v>
      </c>
      <c r="Z1" s="335" t="s">
        <v>3338</v>
      </c>
      <c r="AA1" s="335" t="s">
        <v>3339</v>
      </c>
      <c r="AB1" s="335" t="s">
        <v>3340</v>
      </c>
      <c r="AC1" s="334" t="s">
        <v>3341</v>
      </c>
      <c r="AD1" s="335" t="s">
        <v>3342</v>
      </c>
    </row>
    <row r="2" spans="1:30" s="132" customFormat="1" x14ac:dyDescent="0.15">
      <c r="A2" s="308" t="s">
        <v>3293</v>
      </c>
      <c r="B2" s="69" t="s">
        <v>480</v>
      </c>
      <c r="C2" s="118" t="str">
        <f>VLOOKUP(B2,RecNamesAll!A:E,5,FALSE)</f>
        <v>A</v>
      </c>
      <c r="D2" s="119" t="b">
        <f>VLOOKUP(B2,Ligands!A:B,2,FALSE)</f>
        <v>1</v>
      </c>
      <c r="E2" s="286"/>
      <c r="F2" s="120" t="str">
        <f>VLOOKUP($B2,'BIG-QaulComp'!$B:$AV,11,FALSE)</f>
        <v>BI-</v>
      </c>
      <c r="G2" s="120" t="str">
        <f>VLOOKUP($B2,'BIG-QaulComp'!$B:$AV,12,FALSE)</f>
        <v>BI-</v>
      </c>
      <c r="H2" s="120" t="str">
        <f>VLOOKUP($B2,'BIG-QaulComp'!$B:$AV,13,FALSE)</f>
        <v>BI-</v>
      </c>
      <c r="I2" s="120" t="str">
        <f>VLOOKUP($B2,'BIG-QaulComp'!$B:$AV,14,FALSE)</f>
        <v>BI-</v>
      </c>
      <c r="J2" s="120" t="str">
        <f>VLOOKUP($B2,'BIG-QaulComp'!$B:$AV,15,FALSE)</f>
        <v>BI-</v>
      </c>
      <c r="K2" s="120" t="str">
        <f>VLOOKUP($B2,'BIG-QaulComp'!$B:$AV,16,FALSE)</f>
        <v>BI-</v>
      </c>
      <c r="L2" s="120" t="str">
        <f>VLOOKUP($B2,'BIG-QaulComp'!$B:$AV,17,FALSE)</f>
        <v>BIG</v>
      </c>
      <c r="M2" s="120" t="str">
        <f>VLOOKUP($B2,'BIG-QaulComp'!$B:$AV,18,FALSE)</f>
        <v>BIG</v>
      </c>
      <c r="N2" s="120" t="str">
        <f>VLOOKUP($B2,'BIG-QaulComp'!$B:$AV,19,FALSE)</f>
        <v>BIG</v>
      </c>
      <c r="O2" s="120" t="str">
        <f>VLOOKUP($B2,'BIG-QaulComp'!$B:$AV,20,FALSE)</f>
        <v>BIG</v>
      </c>
      <c r="P2" s="120" t="str">
        <f>VLOOKUP($B2,'BIG-QaulComp'!$B:$AV,21,FALSE)</f>
        <v>BI-</v>
      </c>
      <c r="Q2" s="120" t="str">
        <f>VLOOKUP($B2,'BIG-QaulComp'!$B:$AV,22,FALSE)</f>
        <v>BI-</v>
      </c>
      <c r="R2" s="117"/>
      <c r="S2" s="134" t="str" cm="1">
        <f t="array" ref="S2">_xlfn.IFS(ISNUMBER(SEARCH("I",F2))=FALSE(),"-",AND(ISNUMBER(SEARCH("I",F2)),ISNUMBER(SEARCH("I",$L2))),"y",ISNUMBER(SEARCH("I",$L2))=FALSE(),"n")</f>
        <v>y</v>
      </c>
      <c r="T2" s="337" t="str" cm="1">
        <f t="array" ref="T2">_xlfn.IFS(ISNUMBER(SEARCH("I",G2))=FALSE(),"-",AND(ISNUMBER(SEARCH("I",G2)),ISNUMBER(SEARCH("I",$L2))),"y",ISNUMBER(SEARCH("I",$L2))=FALSE(),"n")</f>
        <v>y</v>
      </c>
      <c r="U2" s="134" t="str" cm="1">
        <f t="array" ref="U2">_xlfn.IFS(ISNUMBER(SEARCH("I",H2))=FALSE(),"-",AND(ISNUMBER(SEARCH("I",H2)),ISNUMBER(SEARCH("I",$L2))),"y",ISNUMBER(SEARCH("I",$L2))=FALSE(),"n")</f>
        <v>y</v>
      </c>
      <c r="V2" s="134" t="str" cm="1">
        <f t="array" ref="V2">_xlfn.IFS(ISNUMBER(SEARCH("I",I2))=FALSE(),"-",AND(ISNUMBER(SEARCH("I",I2)),ISNUMBER(SEARCH("I",$L2))),"y",ISNUMBER(SEARCH("I",$L2))=FALSE(),"n")</f>
        <v>y</v>
      </c>
      <c r="W2" s="134" t="str" cm="1">
        <f t="array" ref="W2">_xlfn.IFS(ISNUMBER(SEARCH("I",J2))=FALSE(),"-",AND(ISNUMBER(SEARCH("I",J2)),ISNUMBER(SEARCH("I",$L2))),"y",ISNUMBER(SEARCH("I",$L2))=FALSE(),"n")</f>
        <v>y</v>
      </c>
      <c r="X2" s="134" t="str" cm="1">
        <f t="array" ref="X2">_xlfn.IFS(ISNUMBER(SEARCH("I",K2))=FALSE(),"-",AND(ISNUMBER(SEARCH("I",K2)),ISNUMBER(SEARCH("I",$L2))),"y",ISNUMBER(SEARCH("I",$L2))=FALSE(),"n")</f>
        <v>y</v>
      </c>
      <c r="Y2" s="337" t="str" cm="1">
        <f t="array" ref="Y2">_xlfn.IFS(ISNUMBER(SEARCH("I",L2))=FALSE(),"-",AND(ISNUMBER(SEARCH("I",L2)),ISNUMBER(SEARCH("I",$L2))),"y",ISNUMBER(SEARCH("I",$L2))=FALSE(),"n")</f>
        <v>y</v>
      </c>
      <c r="Z2" s="134" t="str" cm="1">
        <f t="array" ref="Z2">_xlfn.IFS(ISNUMBER(SEARCH("I",M2))=FALSE(),"-",AND(ISNUMBER(SEARCH("I",M2)),ISNUMBER(SEARCH("I",$L2))),"y",ISNUMBER(SEARCH("I",$L2))=FALSE(),"n")</f>
        <v>y</v>
      </c>
      <c r="AA2" s="134" t="str" cm="1">
        <f t="array" ref="AA2">_xlfn.IFS(ISNUMBER(SEARCH("I",N2))=FALSE(),"-",AND(ISNUMBER(SEARCH("I",N2)),ISNUMBER(SEARCH("I",$L2))),"y",ISNUMBER(SEARCH("I",$L2))=FALSE(),"n")</f>
        <v>y</v>
      </c>
      <c r="AB2" s="134" t="str" cm="1">
        <f t="array" ref="AB2">_xlfn.IFS(ISNUMBER(SEARCH("I",O2))=FALSE(),"-",AND(ISNUMBER(SEARCH("I",O2)),ISNUMBER(SEARCH("I",$L2))),"y",ISNUMBER(SEARCH("I",$L2))=FALSE(),"n")</f>
        <v>y</v>
      </c>
      <c r="AC2" s="337" t="str" cm="1">
        <f t="array" ref="AC2">_xlfn.IFS(ISNUMBER(SEARCH("I",P2))=FALSE(),"-",AND(ISNUMBER(SEARCH("I",P2)),ISNUMBER(SEARCH("I",$L2))),"y",ISNUMBER(SEARCH("I",$L2))=FALSE(),"n")</f>
        <v>y</v>
      </c>
      <c r="AD2" s="134" t="str" cm="1">
        <f t="array" ref="AD2">_xlfn.IFS(ISNUMBER(SEARCH("I",Q2))=FALSE(),"-",AND(ISNUMBER(SEARCH("I",Q2)),ISNUMBER(SEARCH("I",$L2))),"y",ISNUMBER(SEARCH("I",$L2))=FALSE(),"n")</f>
        <v>y</v>
      </c>
    </row>
    <row r="3" spans="1:30" s="132" customFormat="1" x14ac:dyDescent="0.15">
      <c r="A3" s="308" t="s">
        <v>3295</v>
      </c>
      <c r="B3" s="69" t="s">
        <v>548</v>
      </c>
      <c r="C3" s="118" t="str">
        <f>VLOOKUP(B3,RecNamesAll!A:E,5,FALSE)</f>
        <v>A</v>
      </c>
      <c r="D3" s="119" t="b">
        <f>VLOOKUP(B3,Ligands!A:B,2,FALSE)</f>
        <v>1</v>
      </c>
      <c r="E3" s="286"/>
      <c r="F3" s="120" t="str">
        <f>VLOOKUP($B3,'BIG-QaulComp'!$B:$AV,11,FALSE)</f>
        <v>BI-</v>
      </c>
      <c r="G3" s="120" t="str">
        <f>VLOOKUP($B3,'BIG-QaulComp'!$B:$AV,12,FALSE)</f>
        <v>BI-</v>
      </c>
      <c r="H3" s="120" t="str">
        <f>VLOOKUP($B3,'BIG-QaulComp'!$B:$AV,13,FALSE)</f>
        <v>BI-</v>
      </c>
      <c r="I3" s="120" t="str">
        <f>VLOOKUP($B3,'BIG-QaulComp'!$B:$AV,14,FALSE)</f>
        <v>BI-</v>
      </c>
      <c r="J3" s="120" t="str">
        <f>VLOOKUP($B3,'BIG-QaulComp'!$B:$AV,15,FALSE)</f>
        <v>BI-</v>
      </c>
      <c r="K3" s="120" t="str">
        <f>VLOOKUP($B3,'BIG-QaulComp'!$B:$AV,16,FALSE)</f>
        <v>BI-</v>
      </c>
      <c r="L3" s="120" t="str">
        <f>VLOOKUP($B3,'BIG-QaulComp'!$B:$AV,17,FALSE)</f>
        <v>BIG</v>
      </c>
      <c r="M3" s="120" t="str">
        <f>VLOOKUP($B3,'BIG-QaulComp'!$B:$AV,18,FALSE)</f>
        <v>BIG</v>
      </c>
      <c r="N3" s="120" t="str">
        <f>VLOOKUP($B3,'BIG-QaulComp'!$B:$AV,19,FALSE)</f>
        <v>BIG</v>
      </c>
      <c r="O3" s="120" t="str">
        <f>VLOOKUP($B3,'BIG-QaulComp'!$B:$AV,20,FALSE)</f>
        <v>BIG</v>
      </c>
      <c r="P3" s="120" t="str">
        <f>VLOOKUP($B3,'BIG-QaulComp'!$B:$AV,21,FALSE)</f>
        <v>BI-</v>
      </c>
      <c r="Q3" s="120" t="str">
        <f>VLOOKUP($B3,'BIG-QaulComp'!$B:$AV,22,FALSE)</f>
        <v>BI-</v>
      </c>
      <c r="R3" s="117"/>
      <c r="S3" s="134" t="str" cm="1">
        <f t="array" ref="S3">_xlfn.IFS(ISNUMBER(SEARCH("I",F3))=FALSE(),"-",AND(ISNUMBER(SEARCH("I",F3)),ISNUMBER(SEARCH("I",$L3))),"y",ISNUMBER(SEARCH("I",$L3))=FALSE(),"n")</f>
        <v>y</v>
      </c>
      <c r="T3" s="337" t="str" cm="1">
        <f t="array" ref="T3">_xlfn.IFS(ISNUMBER(SEARCH("I",G3))=FALSE(),"-",AND(ISNUMBER(SEARCH("I",G3)),ISNUMBER(SEARCH("I",$L3))),"y",ISNUMBER(SEARCH("I",$L3))=FALSE(),"n")</f>
        <v>y</v>
      </c>
      <c r="U3" s="134" t="str" cm="1">
        <f t="array" ref="U3">_xlfn.IFS(ISNUMBER(SEARCH("I",H3))=FALSE(),"-",AND(ISNUMBER(SEARCH("I",H3)),ISNUMBER(SEARCH("I",$L3))),"y",ISNUMBER(SEARCH("I",$L3))=FALSE(),"n")</f>
        <v>y</v>
      </c>
      <c r="V3" s="134" t="str" cm="1">
        <f t="array" ref="V3">_xlfn.IFS(ISNUMBER(SEARCH("I",I3))=FALSE(),"-",AND(ISNUMBER(SEARCH("I",I3)),ISNUMBER(SEARCH("I",$L3))),"y",ISNUMBER(SEARCH("I",$L3))=FALSE(),"n")</f>
        <v>y</v>
      </c>
      <c r="W3" s="134" t="str" cm="1">
        <f t="array" ref="W3">_xlfn.IFS(ISNUMBER(SEARCH("I",J3))=FALSE(),"-",AND(ISNUMBER(SEARCH("I",J3)),ISNUMBER(SEARCH("I",$L3))),"y",ISNUMBER(SEARCH("I",$L3))=FALSE(),"n")</f>
        <v>y</v>
      </c>
      <c r="X3" s="134" t="str" cm="1">
        <f t="array" ref="X3">_xlfn.IFS(ISNUMBER(SEARCH("I",K3))=FALSE(),"-",AND(ISNUMBER(SEARCH("I",K3)),ISNUMBER(SEARCH("I",$L3))),"y",ISNUMBER(SEARCH("I",$L3))=FALSE(),"n")</f>
        <v>y</v>
      </c>
      <c r="Y3" s="337" t="str" cm="1">
        <f t="array" ref="Y3">_xlfn.IFS(ISNUMBER(SEARCH("I",L3))=FALSE(),"-",AND(ISNUMBER(SEARCH("I",L3)),ISNUMBER(SEARCH("I",$L3))),"y",ISNUMBER(SEARCH("I",$L3))=FALSE(),"n")</f>
        <v>y</v>
      </c>
      <c r="Z3" s="134" t="str" cm="1">
        <f t="array" ref="Z3">_xlfn.IFS(ISNUMBER(SEARCH("I",M3))=FALSE(),"-",AND(ISNUMBER(SEARCH("I",M3)),ISNUMBER(SEARCH("I",$L3))),"y",ISNUMBER(SEARCH("I",$L3))=FALSE(),"n")</f>
        <v>y</v>
      </c>
      <c r="AA3" s="134" t="str" cm="1">
        <f t="array" ref="AA3">_xlfn.IFS(ISNUMBER(SEARCH("I",N3))=FALSE(),"-",AND(ISNUMBER(SEARCH("I",N3)),ISNUMBER(SEARCH("I",$L3))),"y",ISNUMBER(SEARCH("I",$L3))=FALSE(),"n")</f>
        <v>y</v>
      </c>
      <c r="AB3" s="134" t="str" cm="1">
        <f t="array" ref="AB3">_xlfn.IFS(ISNUMBER(SEARCH("I",O3))=FALSE(),"-",AND(ISNUMBER(SEARCH("I",O3)),ISNUMBER(SEARCH("I",$L3))),"y",ISNUMBER(SEARCH("I",$L3))=FALSE(),"n")</f>
        <v>y</v>
      </c>
      <c r="AC3" s="337" t="str" cm="1">
        <f t="array" ref="AC3">_xlfn.IFS(ISNUMBER(SEARCH("I",P3))=FALSE(),"-",AND(ISNUMBER(SEARCH("I",P3)),ISNUMBER(SEARCH("I",$L3))),"y",ISNUMBER(SEARCH("I",$L3))=FALSE(),"n")</f>
        <v>y</v>
      </c>
      <c r="AD3" s="134" t="str" cm="1">
        <f t="array" ref="AD3">_xlfn.IFS(ISNUMBER(SEARCH("I",Q3))=FALSE(),"-",AND(ISNUMBER(SEARCH("I",Q3)),ISNUMBER(SEARCH("I",$L3))),"y",ISNUMBER(SEARCH("I",$L3))=FALSE(),"n")</f>
        <v>y</v>
      </c>
    </row>
    <row r="4" spans="1:30" s="132" customFormat="1" x14ac:dyDescent="0.15">
      <c r="A4" s="308" t="s">
        <v>3276</v>
      </c>
      <c r="B4" s="69" t="s">
        <v>258</v>
      </c>
      <c r="C4" s="118" t="str">
        <f>VLOOKUP(B4,RecNamesAll!A:E,5,FALSE)</f>
        <v>A</v>
      </c>
      <c r="D4" s="119" t="b">
        <f>VLOOKUP(B4,Ligands!A:B,2,FALSE)</f>
        <v>1</v>
      </c>
      <c r="E4" s="286"/>
      <c r="F4" s="120" t="str">
        <f>VLOOKUP($B4,'BIG-QaulComp'!$B:$AV,11,FALSE)</f>
        <v>BI-</v>
      </c>
      <c r="G4" s="120" t="str">
        <f>VLOOKUP($B4,'BIG-QaulComp'!$B:$AV,12,FALSE)</f>
        <v>BI-</v>
      </c>
      <c r="H4" s="120" t="str">
        <f>VLOOKUP($B4,'BIG-QaulComp'!$B:$AV,13,FALSE)</f>
        <v>-I-</v>
      </c>
      <c r="I4" s="120" t="str">
        <f>VLOOKUP($B4,'BIG-QaulComp'!$B:$AV,14,FALSE)</f>
        <v>BI-</v>
      </c>
      <c r="J4" s="120" t="str">
        <f>VLOOKUP($B4,'BIG-QaulComp'!$B:$AV,15,FALSE)</f>
        <v>-I-</v>
      </c>
      <c r="K4" s="120" t="str">
        <f>VLOOKUP($B4,'BIG-QaulComp'!$B:$AV,16,FALSE)</f>
        <v>-I-</v>
      </c>
      <c r="L4" s="120" t="str">
        <f>VLOOKUP($B4,'BIG-QaulComp'!$B:$AV,17,FALSE)</f>
        <v>BIG</v>
      </c>
      <c r="M4" s="120" t="str">
        <f>VLOOKUP($B4,'BIG-QaulComp'!$B:$AV,18,FALSE)</f>
        <v>BIG</v>
      </c>
      <c r="N4" s="120" t="str">
        <f>VLOOKUP($B4,'BIG-QaulComp'!$B:$AV,19,FALSE)</f>
        <v>BIG</v>
      </c>
      <c r="O4" s="120" t="str">
        <f>VLOOKUP($B4,'BIG-QaulComp'!$B:$AV,20,FALSE)</f>
        <v>BIG</v>
      </c>
      <c r="P4" s="120" t="str">
        <f>VLOOKUP($B4,'BIG-QaulComp'!$B:$AV,21,FALSE)</f>
        <v>-IG</v>
      </c>
      <c r="Q4" s="120" t="str">
        <f>VLOOKUP($B4,'BIG-QaulComp'!$B:$AV,22,FALSE)</f>
        <v>-IG</v>
      </c>
      <c r="R4" s="117"/>
      <c r="S4" s="134" t="str" cm="1">
        <f t="array" ref="S4">_xlfn.IFS(ISNUMBER(SEARCH("I",F4))=FALSE(),"-",AND(ISNUMBER(SEARCH("I",F4)),ISNUMBER(SEARCH("I",$L4))),"y",ISNUMBER(SEARCH("I",$L4))=FALSE(),"n")</f>
        <v>y</v>
      </c>
      <c r="T4" s="337" t="str" cm="1">
        <f t="array" ref="T4">_xlfn.IFS(ISNUMBER(SEARCH("I",G4))=FALSE(),"-",AND(ISNUMBER(SEARCH("I",G4)),ISNUMBER(SEARCH("I",$L4))),"y",ISNUMBER(SEARCH("I",$L4))=FALSE(),"n")</f>
        <v>y</v>
      </c>
      <c r="U4" s="134" t="str" cm="1">
        <f t="array" ref="U4">_xlfn.IFS(ISNUMBER(SEARCH("I",H4))=FALSE(),"-",AND(ISNUMBER(SEARCH("I",H4)),ISNUMBER(SEARCH("I",$L4))),"y",ISNUMBER(SEARCH("I",$L4))=FALSE(),"n")</f>
        <v>y</v>
      </c>
      <c r="V4" s="134" t="str" cm="1">
        <f t="array" ref="V4">_xlfn.IFS(ISNUMBER(SEARCH("I",I4))=FALSE(),"-",AND(ISNUMBER(SEARCH("I",I4)),ISNUMBER(SEARCH("I",$L4))),"y",ISNUMBER(SEARCH("I",$L4))=FALSE(),"n")</f>
        <v>y</v>
      </c>
      <c r="W4" s="134" t="str" cm="1">
        <f t="array" ref="W4">_xlfn.IFS(ISNUMBER(SEARCH("I",J4))=FALSE(),"-",AND(ISNUMBER(SEARCH("I",J4)),ISNUMBER(SEARCH("I",$L4))),"y",ISNUMBER(SEARCH("I",$L4))=FALSE(),"n")</f>
        <v>y</v>
      </c>
      <c r="X4" s="134" t="str" cm="1">
        <f t="array" ref="X4">_xlfn.IFS(ISNUMBER(SEARCH("I",K4))=FALSE(),"-",AND(ISNUMBER(SEARCH("I",K4)),ISNUMBER(SEARCH("I",$L4))),"y",ISNUMBER(SEARCH("I",$L4))=FALSE(),"n")</f>
        <v>y</v>
      </c>
      <c r="Y4" s="337" t="str" cm="1">
        <f t="array" ref="Y4">_xlfn.IFS(ISNUMBER(SEARCH("I",L4))=FALSE(),"-",AND(ISNUMBER(SEARCH("I",L4)),ISNUMBER(SEARCH("I",$L4))),"y",ISNUMBER(SEARCH("I",$L4))=FALSE(),"n")</f>
        <v>y</v>
      </c>
      <c r="Z4" s="134" t="str" cm="1">
        <f t="array" ref="Z4">_xlfn.IFS(ISNUMBER(SEARCH("I",M4))=FALSE(),"-",AND(ISNUMBER(SEARCH("I",M4)),ISNUMBER(SEARCH("I",$L4))),"y",ISNUMBER(SEARCH("I",$L4))=FALSE(),"n")</f>
        <v>y</v>
      </c>
      <c r="AA4" s="134" t="str" cm="1">
        <f t="array" ref="AA4">_xlfn.IFS(ISNUMBER(SEARCH("I",N4))=FALSE(),"-",AND(ISNUMBER(SEARCH("I",N4)),ISNUMBER(SEARCH("I",$L4))),"y",ISNUMBER(SEARCH("I",$L4))=FALSE(),"n")</f>
        <v>y</v>
      </c>
      <c r="AB4" s="134" t="str" cm="1">
        <f t="array" ref="AB4">_xlfn.IFS(ISNUMBER(SEARCH("I",O4))=FALSE(),"-",AND(ISNUMBER(SEARCH("I",O4)),ISNUMBER(SEARCH("I",$L4))),"y",ISNUMBER(SEARCH("I",$L4))=FALSE(),"n")</f>
        <v>y</v>
      </c>
      <c r="AC4" s="337" t="str" cm="1">
        <f t="array" ref="AC4">_xlfn.IFS(ISNUMBER(SEARCH("I",P4))=FALSE(),"-",AND(ISNUMBER(SEARCH("I",P4)),ISNUMBER(SEARCH("I",$L4))),"y",ISNUMBER(SEARCH("I",$L4))=FALSE(),"n")</f>
        <v>y</v>
      </c>
      <c r="AD4" s="134" t="str" cm="1">
        <f t="array" ref="AD4">_xlfn.IFS(ISNUMBER(SEARCH("I",Q4))=FALSE(),"-",AND(ISNUMBER(SEARCH("I",Q4)),ISNUMBER(SEARCH("I",$L4))),"y",ISNUMBER(SEARCH("I",$L4))=FALSE(),"n")</f>
        <v>y</v>
      </c>
    </row>
    <row r="5" spans="1:30" s="132" customFormat="1" x14ac:dyDescent="0.15">
      <c r="A5" s="308" t="s">
        <v>3285</v>
      </c>
      <c r="B5" s="69" t="s">
        <v>357</v>
      </c>
      <c r="C5" s="118" t="str">
        <f>VLOOKUP(B5,RecNamesAll!A:E,5,FALSE)</f>
        <v>A</v>
      </c>
      <c r="D5" s="119" t="b">
        <f>VLOOKUP(B5,Ligands!A:B,2,FALSE)</f>
        <v>1</v>
      </c>
      <c r="E5" s="286"/>
      <c r="F5" s="120" t="str">
        <f>VLOOKUP($B5,'BIG-QaulComp'!$B:$AV,11,FALSE)</f>
        <v>BIG</v>
      </c>
      <c r="G5" s="120" t="str">
        <f>VLOOKUP($B5,'BIG-QaulComp'!$B:$AV,12,FALSE)</f>
        <v>BI-</v>
      </c>
      <c r="H5" s="120" t="str">
        <f>VLOOKUP($B5,'BIG-QaulComp'!$B:$AV,13,FALSE)</f>
        <v>BI-</v>
      </c>
      <c r="I5" s="120" t="str">
        <f>VLOOKUP($B5,'BIG-QaulComp'!$B:$AV,14,FALSE)</f>
        <v>BI-</v>
      </c>
      <c r="J5" s="120" t="str">
        <f>VLOOKUP($B5,'BIG-QaulComp'!$B:$AV,15,FALSE)</f>
        <v>BI-</v>
      </c>
      <c r="K5" s="120" t="str">
        <f>VLOOKUP($B5,'BIG-QaulComp'!$B:$AV,16,FALSE)</f>
        <v>BI-</v>
      </c>
      <c r="L5" s="120" t="str">
        <f>VLOOKUP($B5,'BIG-QaulComp'!$B:$AV,17,FALSE)</f>
        <v>BIG</v>
      </c>
      <c r="M5" s="120" t="str">
        <f>VLOOKUP($B5,'BIG-QaulComp'!$B:$AV,18,FALSE)</f>
        <v>BIG</v>
      </c>
      <c r="N5" s="120" t="str">
        <f>VLOOKUP($B5,'BIG-QaulComp'!$B:$AV,19,FALSE)</f>
        <v>BIG</v>
      </c>
      <c r="O5" s="120" t="str">
        <f>VLOOKUP($B5,'BIG-QaulComp'!$B:$AV,20,FALSE)</f>
        <v>BIG</v>
      </c>
      <c r="P5" s="120" t="str">
        <f>VLOOKUP($B5,'BIG-QaulComp'!$B:$AV,21,FALSE)</f>
        <v>BI-</v>
      </c>
      <c r="Q5" s="120" t="str">
        <f>VLOOKUP($B5,'BIG-QaulComp'!$B:$AV,22,FALSE)</f>
        <v>BI-</v>
      </c>
      <c r="R5" s="117"/>
      <c r="S5" s="134" t="str" cm="1">
        <f t="array" ref="S5">_xlfn.IFS(ISNUMBER(SEARCH("I",F5))=FALSE(),"-",AND(ISNUMBER(SEARCH("I",F5)),ISNUMBER(SEARCH("I",$L5))),"y",ISNUMBER(SEARCH("I",$L5))=FALSE(),"n")</f>
        <v>y</v>
      </c>
      <c r="T5" s="337" t="str" cm="1">
        <f t="array" ref="T5">_xlfn.IFS(ISNUMBER(SEARCH("I",G5))=FALSE(),"-",AND(ISNUMBER(SEARCH("I",G5)),ISNUMBER(SEARCH("I",$L5))),"y",ISNUMBER(SEARCH("I",$L5))=FALSE(),"n")</f>
        <v>y</v>
      </c>
      <c r="U5" s="134" t="str" cm="1">
        <f t="array" ref="U5">_xlfn.IFS(ISNUMBER(SEARCH("I",H5))=FALSE(),"-",AND(ISNUMBER(SEARCH("I",H5)),ISNUMBER(SEARCH("I",$L5))),"y",ISNUMBER(SEARCH("I",$L5))=FALSE(),"n")</f>
        <v>y</v>
      </c>
      <c r="V5" s="134" t="str" cm="1">
        <f t="array" ref="V5">_xlfn.IFS(ISNUMBER(SEARCH("I",I5))=FALSE(),"-",AND(ISNUMBER(SEARCH("I",I5)),ISNUMBER(SEARCH("I",$L5))),"y",ISNUMBER(SEARCH("I",$L5))=FALSE(),"n")</f>
        <v>y</v>
      </c>
      <c r="W5" s="134" t="str" cm="1">
        <f t="array" ref="W5">_xlfn.IFS(ISNUMBER(SEARCH("I",J5))=FALSE(),"-",AND(ISNUMBER(SEARCH("I",J5)),ISNUMBER(SEARCH("I",$L5))),"y",ISNUMBER(SEARCH("I",$L5))=FALSE(),"n")</f>
        <v>y</v>
      </c>
      <c r="X5" s="134" t="str" cm="1">
        <f t="array" ref="X5">_xlfn.IFS(ISNUMBER(SEARCH("I",K5))=FALSE(),"-",AND(ISNUMBER(SEARCH("I",K5)),ISNUMBER(SEARCH("I",$L5))),"y",ISNUMBER(SEARCH("I",$L5))=FALSE(),"n")</f>
        <v>y</v>
      </c>
      <c r="Y5" s="337" t="str" cm="1">
        <f t="array" ref="Y5">_xlfn.IFS(ISNUMBER(SEARCH("I",L5))=FALSE(),"-",AND(ISNUMBER(SEARCH("I",L5)),ISNUMBER(SEARCH("I",$L5))),"y",ISNUMBER(SEARCH("I",$L5))=FALSE(),"n")</f>
        <v>y</v>
      </c>
      <c r="Z5" s="134" t="str" cm="1">
        <f t="array" ref="Z5">_xlfn.IFS(ISNUMBER(SEARCH("I",M5))=FALSE(),"-",AND(ISNUMBER(SEARCH("I",M5)),ISNUMBER(SEARCH("I",$L5))),"y",ISNUMBER(SEARCH("I",$L5))=FALSE(),"n")</f>
        <v>y</v>
      </c>
      <c r="AA5" s="134" t="str" cm="1">
        <f t="array" ref="AA5">_xlfn.IFS(ISNUMBER(SEARCH("I",N5))=FALSE(),"-",AND(ISNUMBER(SEARCH("I",N5)),ISNUMBER(SEARCH("I",$L5))),"y",ISNUMBER(SEARCH("I",$L5))=FALSE(),"n")</f>
        <v>y</v>
      </c>
      <c r="AB5" s="134" t="str" cm="1">
        <f t="array" ref="AB5">_xlfn.IFS(ISNUMBER(SEARCH("I",O5))=FALSE(),"-",AND(ISNUMBER(SEARCH("I",O5)),ISNUMBER(SEARCH("I",$L5))),"y",ISNUMBER(SEARCH("I",$L5))=FALSE(),"n")</f>
        <v>y</v>
      </c>
      <c r="AC5" s="337" t="str" cm="1">
        <f t="array" ref="AC5">_xlfn.IFS(ISNUMBER(SEARCH("I",P5))=FALSE(),"-",AND(ISNUMBER(SEARCH("I",P5)),ISNUMBER(SEARCH("I",$L5))),"y",ISNUMBER(SEARCH("I",$L5))=FALSE(),"n")</f>
        <v>y</v>
      </c>
      <c r="AD5" s="134" t="str" cm="1">
        <f t="array" ref="AD5">_xlfn.IFS(ISNUMBER(SEARCH("I",Q5))=FALSE(),"-",AND(ISNUMBER(SEARCH("I",Q5)),ISNUMBER(SEARCH("I",$L5))),"y",ISNUMBER(SEARCH("I",$L5))=FALSE(),"n")</f>
        <v>y</v>
      </c>
    </row>
    <row r="6" spans="1:30" s="132" customFormat="1" x14ac:dyDescent="0.15">
      <c r="A6" s="308" t="s">
        <v>3288</v>
      </c>
      <c r="B6" s="69" t="s">
        <v>319</v>
      </c>
      <c r="C6" s="118" t="str">
        <f>VLOOKUP(B6,RecNamesAll!A:E,5,FALSE)</f>
        <v>A</v>
      </c>
      <c r="D6" s="119" t="b">
        <f>VLOOKUP(B6,Ligands!A:B,2,FALSE)</f>
        <v>0</v>
      </c>
      <c r="E6" s="286"/>
      <c r="F6" s="120" t="str">
        <f>VLOOKUP($B6,'BIG-QaulComp'!$B:$AV,11,FALSE)</f>
        <v>--G</v>
      </c>
      <c r="G6" s="120" t="str">
        <f>VLOOKUP($B6,'BIG-QaulComp'!$B:$AV,12,FALSE)</f>
        <v>BIG</v>
      </c>
      <c r="H6" s="120" t="str">
        <f>VLOOKUP($B6,'BIG-QaulComp'!$B:$AV,13,FALSE)</f>
        <v>BIG</v>
      </c>
      <c r="I6" s="120" t="str">
        <f>VLOOKUP($B6,'BIG-QaulComp'!$B:$AV,14,FALSE)</f>
        <v>BIG</v>
      </c>
      <c r="J6" s="120" t="str">
        <f>VLOOKUP($B6,'BIG-QaulComp'!$B:$AV,15,FALSE)</f>
        <v>BIG</v>
      </c>
      <c r="K6" s="120" t="str">
        <f>VLOOKUP($B6,'BIG-QaulComp'!$B:$AV,16,FALSE)</f>
        <v>B-G</v>
      </c>
      <c r="L6" s="120" t="str">
        <f>VLOOKUP($B6,'BIG-QaulComp'!$B:$AV,17,FALSE)</f>
        <v>---</v>
      </c>
      <c r="M6" s="120" t="str">
        <f>VLOOKUP($B6,'BIG-QaulComp'!$B:$AV,18,FALSE)</f>
        <v>---</v>
      </c>
      <c r="N6" s="120" t="str">
        <f>VLOOKUP($B6,'BIG-QaulComp'!$B:$AV,19,FALSE)</f>
        <v>BI-</v>
      </c>
      <c r="O6" s="120" t="str">
        <f>VLOOKUP($B6,'BIG-QaulComp'!$B:$AV,20,FALSE)</f>
        <v>B--</v>
      </c>
      <c r="P6" s="120" t="str">
        <f>VLOOKUP($B6,'BIG-QaulComp'!$B:$AV,21,FALSE)</f>
        <v>BI-</v>
      </c>
      <c r="Q6" s="120" t="str">
        <f>VLOOKUP($B6,'BIG-QaulComp'!$B:$AV,22,FALSE)</f>
        <v>BI-</v>
      </c>
      <c r="R6" s="117"/>
      <c r="S6" s="134" t="str" cm="1">
        <f t="array" ref="S6">_xlfn.IFS(ISNUMBER(SEARCH("I",F6))=FALSE(),"-",AND(ISNUMBER(SEARCH("I",F6)),ISNUMBER(SEARCH("I",$L6))),"y",ISNUMBER(SEARCH("I",$L6))=FALSE(),"n")</f>
        <v>-</v>
      </c>
      <c r="T6" s="337" t="str" cm="1">
        <f t="array" ref="T6">_xlfn.IFS(ISNUMBER(SEARCH("I",G6))=FALSE(),"-",AND(ISNUMBER(SEARCH("I",G6)),ISNUMBER(SEARCH("I",$L6))),"y",ISNUMBER(SEARCH("I",$L6))=FALSE(),"n")</f>
        <v>n</v>
      </c>
      <c r="U6" s="134" t="str" cm="1">
        <f t="array" ref="U6">_xlfn.IFS(ISNUMBER(SEARCH("I",H6))=FALSE(),"-",AND(ISNUMBER(SEARCH("I",H6)),ISNUMBER(SEARCH("I",$L6))),"y",ISNUMBER(SEARCH("I",$L6))=FALSE(),"n")</f>
        <v>n</v>
      </c>
      <c r="V6" s="134" t="str" cm="1">
        <f t="array" ref="V6">_xlfn.IFS(ISNUMBER(SEARCH("I",I6))=FALSE(),"-",AND(ISNUMBER(SEARCH("I",I6)),ISNUMBER(SEARCH("I",$L6))),"y",ISNUMBER(SEARCH("I",$L6))=FALSE(),"n")</f>
        <v>n</v>
      </c>
      <c r="W6" s="134" t="str" cm="1">
        <f t="array" ref="W6">_xlfn.IFS(ISNUMBER(SEARCH("I",J6))=FALSE(),"-",AND(ISNUMBER(SEARCH("I",J6)),ISNUMBER(SEARCH("I",$L6))),"y",ISNUMBER(SEARCH("I",$L6))=FALSE(),"n")</f>
        <v>n</v>
      </c>
      <c r="X6" s="134" t="str" cm="1">
        <f t="array" ref="X6">_xlfn.IFS(ISNUMBER(SEARCH("I",K6))=FALSE(),"-",AND(ISNUMBER(SEARCH("I",K6)),ISNUMBER(SEARCH("I",$L6))),"y",ISNUMBER(SEARCH("I",$L6))=FALSE(),"n")</f>
        <v>-</v>
      </c>
      <c r="Y6" s="337" t="str" cm="1">
        <f t="array" ref="Y6">_xlfn.IFS(ISNUMBER(SEARCH("I",L6))=FALSE(),"-",AND(ISNUMBER(SEARCH("I",L6)),ISNUMBER(SEARCH("I",$L6))),"y",ISNUMBER(SEARCH("I",$L6))=FALSE(),"n")</f>
        <v>-</v>
      </c>
      <c r="Z6" s="134" t="str" cm="1">
        <f t="array" ref="Z6">_xlfn.IFS(ISNUMBER(SEARCH("I",M6))=FALSE(),"-",AND(ISNUMBER(SEARCH("I",M6)),ISNUMBER(SEARCH("I",$L6))),"y",ISNUMBER(SEARCH("I",$L6))=FALSE(),"n")</f>
        <v>-</v>
      </c>
      <c r="AA6" s="134" t="str" cm="1">
        <f t="array" ref="AA6">_xlfn.IFS(ISNUMBER(SEARCH("I",N6))=FALSE(),"-",AND(ISNUMBER(SEARCH("I",N6)),ISNUMBER(SEARCH("I",$L6))),"y",ISNUMBER(SEARCH("I",$L6))=FALSE(),"n")</f>
        <v>n</v>
      </c>
      <c r="AB6" s="134" t="str" cm="1">
        <f t="array" ref="AB6">_xlfn.IFS(ISNUMBER(SEARCH("I",O6))=FALSE(),"-",AND(ISNUMBER(SEARCH("I",O6)),ISNUMBER(SEARCH("I",$L6))),"y",ISNUMBER(SEARCH("I",$L6))=FALSE(),"n")</f>
        <v>-</v>
      </c>
      <c r="AC6" s="337" t="str" cm="1">
        <f t="array" ref="AC6">_xlfn.IFS(ISNUMBER(SEARCH("I",P6))=FALSE(),"-",AND(ISNUMBER(SEARCH("I",P6)),ISNUMBER(SEARCH("I",$L6))),"y",ISNUMBER(SEARCH("I",$L6))=FALSE(),"n")</f>
        <v>n</v>
      </c>
      <c r="AD6" s="134" t="str" cm="1">
        <f t="array" ref="AD6">_xlfn.IFS(ISNUMBER(SEARCH("I",Q6))=FALSE(),"-",AND(ISNUMBER(SEARCH("I",Q6)),ISNUMBER(SEARCH("I",$L6))),"y",ISNUMBER(SEARCH("I",$L6))=FALSE(),"n")</f>
        <v>n</v>
      </c>
    </row>
    <row r="7" spans="1:30" s="132" customFormat="1" x14ac:dyDescent="0.15">
      <c r="A7" s="308" t="s">
        <v>3277</v>
      </c>
      <c r="B7" s="69" t="s">
        <v>266</v>
      </c>
      <c r="C7" s="118" t="str">
        <f>VLOOKUP(B7,RecNamesAll!A:E,5,FALSE)</f>
        <v>A</v>
      </c>
      <c r="D7" s="119" t="b">
        <f>VLOOKUP(B7,Ligands!A:B,2,FALSE)</f>
        <v>1</v>
      </c>
      <c r="E7" s="286"/>
      <c r="F7" s="120" t="str">
        <f>VLOOKUP($B7,'BIG-QaulComp'!$B:$AV,11,FALSE)</f>
        <v>BIG</v>
      </c>
      <c r="G7" s="120" t="str">
        <f>VLOOKUP($B7,'BIG-QaulComp'!$B:$AV,12,FALSE)</f>
        <v>BIG</v>
      </c>
      <c r="H7" s="120" t="str">
        <f>VLOOKUP($B7,'BIG-QaulComp'!$B:$AV,13,FALSE)</f>
        <v>BIG</v>
      </c>
      <c r="I7" s="120" t="str">
        <f>VLOOKUP($B7,'BIG-QaulComp'!$B:$AV,14,FALSE)</f>
        <v>BIG</v>
      </c>
      <c r="J7" s="120" t="str">
        <f>VLOOKUP($B7,'BIG-QaulComp'!$B:$AV,15,FALSE)</f>
        <v>BIG</v>
      </c>
      <c r="K7" s="120" t="str">
        <f>VLOOKUP($B7,'BIG-QaulComp'!$B:$AV,16,FALSE)</f>
        <v>BIG</v>
      </c>
      <c r="L7" s="120" t="str">
        <f>VLOOKUP($B7,'BIG-QaulComp'!$B:$AV,17,FALSE)</f>
        <v>BI-</v>
      </c>
      <c r="M7" s="120" t="str">
        <f>VLOOKUP($B7,'BIG-QaulComp'!$B:$AV,18,FALSE)</f>
        <v>BI-</v>
      </c>
      <c r="N7" s="120" t="str">
        <f>VLOOKUP($B7,'BIG-QaulComp'!$B:$AV,19,FALSE)</f>
        <v>BI-</v>
      </c>
      <c r="O7" s="120" t="str">
        <f>VLOOKUP($B7,'BIG-QaulComp'!$B:$AV,20,FALSE)</f>
        <v>BI-</v>
      </c>
      <c r="P7" s="120" t="str">
        <f>VLOOKUP($B7,'BIG-QaulComp'!$B:$AV,21,FALSE)</f>
        <v>BI-</v>
      </c>
      <c r="Q7" s="120" t="str">
        <f>VLOOKUP($B7,'BIG-QaulComp'!$B:$AV,22,FALSE)</f>
        <v>BI-</v>
      </c>
      <c r="R7" s="117"/>
      <c r="S7" s="134" t="str" cm="1">
        <f t="array" ref="S7">_xlfn.IFS(ISNUMBER(SEARCH("I",F7))=FALSE(),"-",AND(ISNUMBER(SEARCH("I",F7)),ISNUMBER(SEARCH("I",$L7))),"y",ISNUMBER(SEARCH("I",$L7))=FALSE(),"n")</f>
        <v>y</v>
      </c>
      <c r="T7" s="337" t="str" cm="1">
        <f t="array" ref="T7">_xlfn.IFS(ISNUMBER(SEARCH("I",G7))=FALSE(),"-",AND(ISNUMBER(SEARCH("I",G7)),ISNUMBER(SEARCH("I",$L7))),"y",ISNUMBER(SEARCH("I",$L7))=FALSE(),"n")</f>
        <v>y</v>
      </c>
      <c r="U7" s="134" t="str" cm="1">
        <f t="array" ref="U7">_xlfn.IFS(ISNUMBER(SEARCH("I",H7))=FALSE(),"-",AND(ISNUMBER(SEARCH("I",H7)),ISNUMBER(SEARCH("I",$L7))),"y",ISNUMBER(SEARCH("I",$L7))=FALSE(),"n")</f>
        <v>y</v>
      </c>
      <c r="V7" s="134" t="str" cm="1">
        <f t="array" ref="V7">_xlfn.IFS(ISNUMBER(SEARCH("I",I7))=FALSE(),"-",AND(ISNUMBER(SEARCH("I",I7)),ISNUMBER(SEARCH("I",$L7))),"y",ISNUMBER(SEARCH("I",$L7))=FALSE(),"n")</f>
        <v>y</v>
      </c>
      <c r="W7" s="134" t="str" cm="1">
        <f t="array" ref="W7">_xlfn.IFS(ISNUMBER(SEARCH("I",J7))=FALSE(),"-",AND(ISNUMBER(SEARCH("I",J7)),ISNUMBER(SEARCH("I",$L7))),"y",ISNUMBER(SEARCH("I",$L7))=FALSE(),"n")</f>
        <v>y</v>
      </c>
      <c r="X7" s="134" t="str" cm="1">
        <f t="array" ref="X7">_xlfn.IFS(ISNUMBER(SEARCH("I",K7))=FALSE(),"-",AND(ISNUMBER(SEARCH("I",K7)),ISNUMBER(SEARCH("I",$L7))),"y",ISNUMBER(SEARCH("I",$L7))=FALSE(),"n")</f>
        <v>y</v>
      </c>
      <c r="Y7" s="337" t="str" cm="1">
        <f t="array" ref="Y7">_xlfn.IFS(ISNUMBER(SEARCH("I",L7))=FALSE(),"-",AND(ISNUMBER(SEARCH("I",L7)),ISNUMBER(SEARCH("I",$L7))),"y",ISNUMBER(SEARCH("I",$L7))=FALSE(),"n")</f>
        <v>y</v>
      </c>
      <c r="Z7" s="134" t="str" cm="1">
        <f t="array" ref="Z7">_xlfn.IFS(ISNUMBER(SEARCH("I",M7))=FALSE(),"-",AND(ISNUMBER(SEARCH("I",M7)),ISNUMBER(SEARCH("I",$L7))),"y",ISNUMBER(SEARCH("I",$L7))=FALSE(),"n")</f>
        <v>y</v>
      </c>
      <c r="AA7" s="134" t="str" cm="1">
        <f t="array" ref="AA7">_xlfn.IFS(ISNUMBER(SEARCH("I",N7))=FALSE(),"-",AND(ISNUMBER(SEARCH("I",N7)),ISNUMBER(SEARCH("I",$L7))),"y",ISNUMBER(SEARCH("I",$L7))=FALSE(),"n")</f>
        <v>y</v>
      </c>
      <c r="AB7" s="134" t="str" cm="1">
        <f t="array" ref="AB7">_xlfn.IFS(ISNUMBER(SEARCH("I",O7))=FALSE(),"-",AND(ISNUMBER(SEARCH("I",O7)),ISNUMBER(SEARCH("I",$L7))),"y",ISNUMBER(SEARCH("I",$L7))=FALSE(),"n")</f>
        <v>y</v>
      </c>
      <c r="AC7" s="337" t="str" cm="1">
        <f t="array" ref="AC7">_xlfn.IFS(ISNUMBER(SEARCH("I",P7))=FALSE(),"-",AND(ISNUMBER(SEARCH("I",P7)),ISNUMBER(SEARCH("I",$L7))),"y",ISNUMBER(SEARCH("I",$L7))=FALSE(),"n")</f>
        <v>y</v>
      </c>
      <c r="AD7" s="134" t="str" cm="1">
        <f t="array" ref="AD7">_xlfn.IFS(ISNUMBER(SEARCH("I",Q7))=FALSE(),"-",AND(ISNUMBER(SEARCH("I",Q7)),ISNUMBER(SEARCH("I",$L7))),"y",ISNUMBER(SEARCH("I",$L7))=FALSE(),"n")</f>
        <v>y</v>
      </c>
    </row>
    <row r="8" spans="1:30" s="132" customFormat="1" x14ac:dyDescent="0.15">
      <c r="A8" s="308" t="s">
        <v>3272</v>
      </c>
      <c r="B8" s="69" t="s">
        <v>215</v>
      </c>
      <c r="C8" s="118" t="str">
        <f>VLOOKUP(B8,RecNamesAll!A:E,5,FALSE)</f>
        <v>A</v>
      </c>
      <c r="D8" s="119" t="b">
        <f>VLOOKUP(B8,Ligands!A:B,2,FALSE)</f>
        <v>1</v>
      </c>
      <c r="E8" s="286"/>
      <c r="F8" s="120" t="str">
        <f>VLOOKUP($B8,'BIG-QaulComp'!$B:$AV,11,FALSE)</f>
        <v>BI-</v>
      </c>
      <c r="G8" s="120" t="str">
        <f>VLOOKUP($B8,'BIG-QaulComp'!$B:$AV,12,FALSE)</f>
        <v>BI-</v>
      </c>
      <c r="H8" s="120" t="str">
        <f>VLOOKUP($B8,'BIG-QaulComp'!$B:$AV,13,FALSE)</f>
        <v>BI-</v>
      </c>
      <c r="I8" s="120" t="str">
        <f>VLOOKUP($B8,'BIG-QaulComp'!$B:$AV,14,FALSE)</f>
        <v>BI-</v>
      </c>
      <c r="J8" s="120" t="str">
        <f>VLOOKUP($B8,'BIG-QaulComp'!$B:$AV,15,FALSE)</f>
        <v>BI-</v>
      </c>
      <c r="K8" s="120" t="str">
        <f>VLOOKUP($B8,'BIG-QaulComp'!$B:$AV,16,FALSE)</f>
        <v>BI-</v>
      </c>
      <c r="L8" s="120" t="str">
        <f>VLOOKUP($B8,'BIG-QaulComp'!$B:$AV,17,FALSE)</f>
        <v>BIG</v>
      </c>
      <c r="M8" s="120" t="str">
        <f>VLOOKUP($B8,'BIG-QaulComp'!$B:$AV,18,FALSE)</f>
        <v>BIG</v>
      </c>
      <c r="N8" s="120" t="str">
        <f>VLOOKUP($B8,'BIG-QaulComp'!$B:$AV,19,FALSE)</f>
        <v>BIG</v>
      </c>
      <c r="O8" s="120" t="str">
        <f>VLOOKUP($B8,'BIG-QaulComp'!$B:$AV,20,FALSE)</f>
        <v>BIG</v>
      </c>
      <c r="P8" s="120" t="str">
        <f>VLOOKUP($B8,'BIG-QaulComp'!$B:$AV,21,FALSE)</f>
        <v>-I-</v>
      </c>
      <c r="Q8" s="120" t="str">
        <f>VLOOKUP($B8,'BIG-QaulComp'!$B:$AV,22,FALSE)</f>
        <v>-I-</v>
      </c>
      <c r="R8" s="117"/>
      <c r="S8" s="134" t="str" cm="1">
        <f t="array" ref="S8">_xlfn.IFS(ISNUMBER(SEARCH("I",F8))=FALSE(),"-",AND(ISNUMBER(SEARCH("I",F8)),ISNUMBER(SEARCH("I",$L8))),"y",ISNUMBER(SEARCH("I",$L8))=FALSE(),"n")</f>
        <v>y</v>
      </c>
      <c r="T8" s="337" t="str" cm="1">
        <f t="array" ref="T8">_xlfn.IFS(ISNUMBER(SEARCH("I",G8))=FALSE(),"-",AND(ISNUMBER(SEARCH("I",G8)),ISNUMBER(SEARCH("I",$L8))),"y",ISNUMBER(SEARCH("I",$L8))=FALSE(),"n")</f>
        <v>y</v>
      </c>
      <c r="U8" s="134" t="str" cm="1">
        <f t="array" ref="U8">_xlfn.IFS(ISNUMBER(SEARCH("I",H8))=FALSE(),"-",AND(ISNUMBER(SEARCH("I",H8)),ISNUMBER(SEARCH("I",$L8))),"y",ISNUMBER(SEARCH("I",$L8))=FALSE(),"n")</f>
        <v>y</v>
      </c>
      <c r="V8" s="134" t="str" cm="1">
        <f t="array" ref="V8">_xlfn.IFS(ISNUMBER(SEARCH("I",I8))=FALSE(),"-",AND(ISNUMBER(SEARCH("I",I8)),ISNUMBER(SEARCH("I",$L8))),"y",ISNUMBER(SEARCH("I",$L8))=FALSE(),"n")</f>
        <v>y</v>
      </c>
      <c r="W8" s="134" t="str" cm="1">
        <f t="array" ref="W8">_xlfn.IFS(ISNUMBER(SEARCH("I",J8))=FALSE(),"-",AND(ISNUMBER(SEARCH("I",J8)),ISNUMBER(SEARCH("I",$L8))),"y",ISNUMBER(SEARCH("I",$L8))=FALSE(),"n")</f>
        <v>y</v>
      </c>
      <c r="X8" s="134" t="str" cm="1">
        <f t="array" ref="X8">_xlfn.IFS(ISNUMBER(SEARCH("I",K8))=FALSE(),"-",AND(ISNUMBER(SEARCH("I",K8)),ISNUMBER(SEARCH("I",$L8))),"y",ISNUMBER(SEARCH("I",$L8))=FALSE(),"n")</f>
        <v>y</v>
      </c>
      <c r="Y8" s="337" t="str" cm="1">
        <f t="array" ref="Y8">_xlfn.IFS(ISNUMBER(SEARCH("I",L8))=FALSE(),"-",AND(ISNUMBER(SEARCH("I",L8)),ISNUMBER(SEARCH("I",$L8))),"y",ISNUMBER(SEARCH("I",$L8))=FALSE(),"n")</f>
        <v>y</v>
      </c>
      <c r="Z8" s="134" t="str" cm="1">
        <f t="array" ref="Z8">_xlfn.IFS(ISNUMBER(SEARCH("I",M8))=FALSE(),"-",AND(ISNUMBER(SEARCH("I",M8)),ISNUMBER(SEARCH("I",$L8))),"y",ISNUMBER(SEARCH("I",$L8))=FALSE(),"n")</f>
        <v>y</v>
      </c>
      <c r="AA8" s="134" t="str" cm="1">
        <f t="array" ref="AA8">_xlfn.IFS(ISNUMBER(SEARCH("I",N8))=FALSE(),"-",AND(ISNUMBER(SEARCH("I",N8)),ISNUMBER(SEARCH("I",$L8))),"y",ISNUMBER(SEARCH("I",$L8))=FALSE(),"n")</f>
        <v>y</v>
      </c>
      <c r="AB8" s="134" t="str" cm="1">
        <f t="array" ref="AB8">_xlfn.IFS(ISNUMBER(SEARCH("I",O8))=FALSE(),"-",AND(ISNUMBER(SEARCH("I",O8)),ISNUMBER(SEARCH("I",$L8))),"y",ISNUMBER(SEARCH("I",$L8))=FALSE(),"n")</f>
        <v>y</v>
      </c>
      <c r="AC8" s="337" t="str" cm="1">
        <f t="array" ref="AC8">_xlfn.IFS(ISNUMBER(SEARCH("I",P8))=FALSE(),"-",AND(ISNUMBER(SEARCH("I",P8)),ISNUMBER(SEARCH("I",$L8))),"y",ISNUMBER(SEARCH("I",$L8))=FALSE(),"n")</f>
        <v>y</v>
      </c>
      <c r="AD8" s="134" t="str" cm="1">
        <f t="array" ref="AD8">_xlfn.IFS(ISNUMBER(SEARCH("I",Q8))=FALSE(),"-",AND(ISNUMBER(SEARCH("I",Q8)),ISNUMBER(SEARCH("I",$L8))),"y",ISNUMBER(SEARCH("I",$L8))=FALSE(),"n")</f>
        <v>y</v>
      </c>
    </row>
    <row r="9" spans="1:30" s="132" customFormat="1" x14ac:dyDescent="0.15">
      <c r="A9" s="308" t="s">
        <v>3280</v>
      </c>
      <c r="B9" s="69" t="s">
        <v>275</v>
      </c>
      <c r="C9" s="118" t="str">
        <f>VLOOKUP(B9,RecNamesAll!A:E,5,FALSE)</f>
        <v>A</v>
      </c>
      <c r="D9" s="119" t="b">
        <f>VLOOKUP(B9,Ligands!A:B,2,FALSE)</f>
        <v>0</v>
      </c>
      <c r="E9" s="286"/>
      <c r="F9" s="120" t="str">
        <f>VLOOKUP($B9,'BIG-QaulComp'!$B:$AV,11,FALSE)</f>
        <v>BIG</v>
      </c>
      <c r="G9" s="120" t="str">
        <f>VLOOKUP($B9,'BIG-QaulComp'!$B:$AV,12,FALSE)</f>
        <v>-IG</v>
      </c>
      <c r="H9" s="120" t="str">
        <f>VLOOKUP($B9,'BIG-QaulComp'!$B:$AV,13,FALSE)</f>
        <v>-IG</v>
      </c>
      <c r="I9" s="120" t="str">
        <f>VLOOKUP($B9,'BIG-QaulComp'!$B:$AV,14,FALSE)</f>
        <v>BIG</v>
      </c>
      <c r="J9" s="120" t="str">
        <f>VLOOKUP($B9,'BIG-QaulComp'!$B:$AV,15,FALSE)</f>
        <v>BIG</v>
      </c>
      <c r="K9" s="120" t="str">
        <f>VLOOKUP($B9,'BIG-QaulComp'!$B:$AV,16,FALSE)</f>
        <v>BIG</v>
      </c>
      <c r="L9" s="120" t="str">
        <f>VLOOKUP($B9,'BIG-QaulComp'!$B:$AV,17,FALSE)</f>
        <v>BI-</v>
      </c>
      <c r="M9" s="120" t="str">
        <f>VLOOKUP($B9,'BIG-QaulComp'!$B:$AV,18,FALSE)</f>
        <v>-I-</v>
      </c>
      <c r="N9" s="120" t="str">
        <f>VLOOKUP($B9,'BIG-QaulComp'!$B:$AV,19,FALSE)</f>
        <v>BI-</v>
      </c>
      <c r="O9" s="120" t="str">
        <f>VLOOKUP($B9,'BIG-QaulComp'!$B:$AV,20,FALSE)</f>
        <v>B--</v>
      </c>
      <c r="P9" s="120" t="str">
        <f>VLOOKUP($B9,'BIG-QaulComp'!$B:$AV,21,FALSE)</f>
        <v>B--</v>
      </c>
      <c r="Q9" s="120" t="str">
        <f>VLOOKUP($B9,'BIG-QaulComp'!$B:$AV,22,FALSE)</f>
        <v>BI-</v>
      </c>
      <c r="R9" s="117"/>
      <c r="S9" s="134" t="str" cm="1">
        <f t="array" ref="S9">_xlfn.IFS(ISNUMBER(SEARCH("I",F9))=FALSE(),"-",AND(ISNUMBER(SEARCH("I",F9)),ISNUMBER(SEARCH("I",$L9))),"y",ISNUMBER(SEARCH("I",$L9))=FALSE(),"n")</f>
        <v>y</v>
      </c>
      <c r="T9" s="337" t="str" cm="1">
        <f t="array" ref="T9">_xlfn.IFS(ISNUMBER(SEARCH("I",G9))=FALSE(),"-",AND(ISNUMBER(SEARCH("I",G9)),ISNUMBER(SEARCH("I",$L9))),"y",ISNUMBER(SEARCH("I",$L9))=FALSE(),"n")</f>
        <v>y</v>
      </c>
      <c r="U9" s="134" t="str" cm="1">
        <f t="array" ref="U9">_xlfn.IFS(ISNUMBER(SEARCH("I",H9))=FALSE(),"-",AND(ISNUMBER(SEARCH("I",H9)),ISNUMBER(SEARCH("I",$L9))),"y",ISNUMBER(SEARCH("I",$L9))=FALSE(),"n")</f>
        <v>y</v>
      </c>
      <c r="V9" s="134" t="str" cm="1">
        <f t="array" ref="V9">_xlfn.IFS(ISNUMBER(SEARCH("I",I9))=FALSE(),"-",AND(ISNUMBER(SEARCH("I",I9)),ISNUMBER(SEARCH("I",$L9))),"y",ISNUMBER(SEARCH("I",$L9))=FALSE(),"n")</f>
        <v>y</v>
      </c>
      <c r="W9" s="134" t="str" cm="1">
        <f t="array" ref="W9">_xlfn.IFS(ISNUMBER(SEARCH("I",J9))=FALSE(),"-",AND(ISNUMBER(SEARCH("I",J9)),ISNUMBER(SEARCH("I",$L9))),"y",ISNUMBER(SEARCH("I",$L9))=FALSE(),"n")</f>
        <v>y</v>
      </c>
      <c r="X9" s="134" t="str" cm="1">
        <f t="array" ref="X9">_xlfn.IFS(ISNUMBER(SEARCH("I",K9))=FALSE(),"-",AND(ISNUMBER(SEARCH("I",K9)),ISNUMBER(SEARCH("I",$L9))),"y",ISNUMBER(SEARCH("I",$L9))=FALSE(),"n")</f>
        <v>y</v>
      </c>
      <c r="Y9" s="337" t="str" cm="1">
        <f t="array" ref="Y9">_xlfn.IFS(ISNUMBER(SEARCH("I",L9))=FALSE(),"-",AND(ISNUMBER(SEARCH("I",L9)),ISNUMBER(SEARCH("I",$L9))),"y",ISNUMBER(SEARCH("I",$L9))=FALSE(),"n")</f>
        <v>y</v>
      </c>
      <c r="Z9" s="134" t="str" cm="1">
        <f t="array" ref="Z9">_xlfn.IFS(ISNUMBER(SEARCH("I",M9))=FALSE(),"-",AND(ISNUMBER(SEARCH("I",M9)),ISNUMBER(SEARCH("I",$L9))),"y",ISNUMBER(SEARCH("I",$L9))=FALSE(),"n")</f>
        <v>y</v>
      </c>
      <c r="AA9" s="134" t="str" cm="1">
        <f t="array" ref="AA9">_xlfn.IFS(ISNUMBER(SEARCH("I",N9))=FALSE(),"-",AND(ISNUMBER(SEARCH("I",N9)),ISNUMBER(SEARCH("I",$L9))),"y",ISNUMBER(SEARCH("I",$L9))=FALSE(),"n")</f>
        <v>y</v>
      </c>
      <c r="AB9" s="134" t="str" cm="1">
        <f t="array" ref="AB9">_xlfn.IFS(ISNUMBER(SEARCH("I",O9))=FALSE(),"-",AND(ISNUMBER(SEARCH("I",O9)),ISNUMBER(SEARCH("I",$L9))),"y",ISNUMBER(SEARCH("I",$L9))=FALSE(),"n")</f>
        <v>-</v>
      </c>
      <c r="AC9" s="337" t="str" cm="1">
        <f t="array" ref="AC9">_xlfn.IFS(ISNUMBER(SEARCH("I",P9))=FALSE(),"-",AND(ISNUMBER(SEARCH("I",P9)),ISNUMBER(SEARCH("I",$L9))),"y",ISNUMBER(SEARCH("I",$L9))=FALSE(),"n")</f>
        <v>-</v>
      </c>
      <c r="AD9" s="134" t="str" cm="1">
        <f t="array" ref="AD9">_xlfn.IFS(ISNUMBER(SEARCH("I",Q9))=FALSE(),"-",AND(ISNUMBER(SEARCH("I",Q9)),ISNUMBER(SEARCH("I",$L9))),"y",ISNUMBER(SEARCH("I",$L9))=FALSE(),"n")</f>
        <v>y</v>
      </c>
    </row>
    <row r="10" spans="1:30" s="132" customFormat="1" x14ac:dyDescent="0.15">
      <c r="A10" s="308" t="s">
        <v>2822</v>
      </c>
      <c r="B10" s="69" t="s">
        <v>742</v>
      </c>
      <c r="C10" s="118" t="str">
        <f>VLOOKUP(B10,RecNamesAll!A:E,5,FALSE)</f>
        <v>A</v>
      </c>
      <c r="D10" s="119" t="b">
        <f>VLOOKUP(B10,Ligands!A:B,2,FALSE)</f>
        <v>1</v>
      </c>
      <c r="E10" s="286"/>
      <c r="F10" s="120" t="str">
        <f>VLOOKUP($B10,'BIG-QaulComp'!$B:$AV,11,FALSE)</f>
        <v>-IG</v>
      </c>
      <c r="G10" s="120" t="str">
        <f>VLOOKUP($B10,'BIG-QaulComp'!$B:$AV,12,FALSE)</f>
        <v>-I-</v>
      </c>
      <c r="H10" s="120" t="str">
        <f>VLOOKUP($B10,'BIG-QaulComp'!$B:$AV,13,FALSE)</f>
        <v>-I-</v>
      </c>
      <c r="I10" s="120" t="str">
        <f>VLOOKUP($B10,'BIG-QaulComp'!$B:$AV,14,FALSE)</f>
        <v>BI-</v>
      </c>
      <c r="J10" s="120" t="str">
        <f>VLOOKUP($B10,'BIG-QaulComp'!$B:$AV,15,FALSE)</f>
        <v>BI-</v>
      </c>
      <c r="K10" s="120" t="str">
        <f>VLOOKUP($B10,'BIG-QaulComp'!$B:$AV,16,FALSE)</f>
        <v>BI-</v>
      </c>
      <c r="L10" s="120" t="str">
        <f>VLOOKUP($B10,'BIG-QaulComp'!$B:$AV,17,FALSE)</f>
        <v>BIG</v>
      </c>
      <c r="M10" s="120" t="str">
        <f>VLOOKUP($B10,'BIG-QaulComp'!$B:$AV,18,FALSE)</f>
        <v>BIG</v>
      </c>
      <c r="N10" s="120" t="str">
        <f>VLOOKUP($B10,'BIG-QaulComp'!$B:$AV,19,FALSE)</f>
        <v>BIG</v>
      </c>
      <c r="O10" s="120" t="str">
        <f>VLOOKUP($B10,'BIG-QaulComp'!$B:$AV,20,FALSE)</f>
        <v>BIG</v>
      </c>
      <c r="P10" s="120" t="str">
        <f>VLOOKUP($B10,'BIG-QaulComp'!$B:$AV,21,FALSE)</f>
        <v>BI-</v>
      </c>
      <c r="Q10" s="120" t="str">
        <f>VLOOKUP($B10,'BIG-QaulComp'!$B:$AV,22,FALSE)</f>
        <v>BI-</v>
      </c>
      <c r="R10" s="117"/>
      <c r="S10" s="134" t="str" cm="1">
        <f t="array" ref="S10">_xlfn.IFS(ISNUMBER(SEARCH("I",F10))=FALSE(),"-",AND(ISNUMBER(SEARCH("I",F10)),ISNUMBER(SEARCH("I",$L10))),"y",ISNUMBER(SEARCH("I",$L10))=FALSE(),"n")</f>
        <v>y</v>
      </c>
      <c r="T10" s="337" t="str" cm="1">
        <f t="array" ref="T10">_xlfn.IFS(ISNUMBER(SEARCH("I",G10))=FALSE(),"-",AND(ISNUMBER(SEARCH("I",G10)),ISNUMBER(SEARCH("I",$L10))),"y",ISNUMBER(SEARCH("I",$L10))=FALSE(),"n")</f>
        <v>y</v>
      </c>
      <c r="U10" s="134" t="str" cm="1">
        <f t="array" ref="U10">_xlfn.IFS(ISNUMBER(SEARCH("I",H10))=FALSE(),"-",AND(ISNUMBER(SEARCH("I",H10)),ISNUMBER(SEARCH("I",$L10))),"y",ISNUMBER(SEARCH("I",$L10))=FALSE(),"n")</f>
        <v>y</v>
      </c>
      <c r="V10" s="134" t="str" cm="1">
        <f t="array" ref="V10">_xlfn.IFS(ISNUMBER(SEARCH("I",I10))=FALSE(),"-",AND(ISNUMBER(SEARCH("I",I10)),ISNUMBER(SEARCH("I",$L10))),"y",ISNUMBER(SEARCH("I",$L10))=FALSE(),"n")</f>
        <v>y</v>
      </c>
      <c r="W10" s="134" t="str" cm="1">
        <f t="array" ref="W10">_xlfn.IFS(ISNUMBER(SEARCH("I",J10))=FALSE(),"-",AND(ISNUMBER(SEARCH("I",J10)),ISNUMBER(SEARCH("I",$L10))),"y",ISNUMBER(SEARCH("I",$L10))=FALSE(),"n")</f>
        <v>y</v>
      </c>
      <c r="X10" s="134" t="str" cm="1">
        <f t="array" ref="X10">_xlfn.IFS(ISNUMBER(SEARCH("I",K10))=FALSE(),"-",AND(ISNUMBER(SEARCH("I",K10)),ISNUMBER(SEARCH("I",$L10))),"y",ISNUMBER(SEARCH("I",$L10))=FALSE(),"n")</f>
        <v>y</v>
      </c>
      <c r="Y10" s="337" t="str" cm="1">
        <f t="array" ref="Y10">_xlfn.IFS(ISNUMBER(SEARCH("I",L10))=FALSE(),"-",AND(ISNUMBER(SEARCH("I",L10)),ISNUMBER(SEARCH("I",$L10))),"y",ISNUMBER(SEARCH("I",$L10))=FALSE(),"n")</f>
        <v>y</v>
      </c>
      <c r="Z10" s="134" t="str" cm="1">
        <f t="array" ref="Z10">_xlfn.IFS(ISNUMBER(SEARCH("I",M10))=FALSE(),"-",AND(ISNUMBER(SEARCH("I",M10)),ISNUMBER(SEARCH("I",$L10))),"y",ISNUMBER(SEARCH("I",$L10))=FALSE(),"n")</f>
        <v>y</v>
      </c>
      <c r="AA10" s="134" t="str" cm="1">
        <f t="array" ref="AA10">_xlfn.IFS(ISNUMBER(SEARCH("I",N10))=FALSE(),"-",AND(ISNUMBER(SEARCH("I",N10)),ISNUMBER(SEARCH("I",$L10))),"y",ISNUMBER(SEARCH("I",$L10))=FALSE(),"n")</f>
        <v>y</v>
      </c>
      <c r="AB10" s="134" t="str" cm="1">
        <f t="array" ref="AB10">_xlfn.IFS(ISNUMBER(SEARCH("I",O10))=FALSE(),"-",AND(ISNUMBER(SEARCH("I",O10)),ISNUMBER(SEARCH("I",$L10))),"y",ISNUMBER(SEARCH("I",$L10))=FALSE(),"n")</f>
        <v>y</v>
      </c>
      <c r="AC10" s="337" t="str" cm="1">
        <f t="array" ref="AC10">_xlfn.IFS(ISNUMBER(SEARCH("I",P10))=FALSE(),"-",AND(ISNUMBER(SEARCH("I",P10)),ISNUMBER(SEARCH("I",$L10))),"y",ISNUMBER(SEARCH("I",$L10))=FALSE(),"n")</f>
        <v>y</v>
      </c>
      <c r="AD10" s="134" t="str" cm="1">
        <f t="array" ref="AD10">_xlfn.IFS(ISNUMBER(SEARCH("I",Q10))=FALSE(),"-",AND(ISNUMBER(SEARCH("I",Q10)),ISNUMBER(SEARCH("I",$L10))),"y",ISNUMBER(SEARCH("I",$L10))=FALSE(),"n")</f>
        <v>y</v>
      </c>
    </row>
    <row r="11" spans="1:30" s="132" customFormat="1" x14ac:dyDescent="0.15">
      <c r="A11" s="308" t="s">
        <v>2612</v>
      </c>
      <c r="B11" s="69" t="s">
        <v>498</v>
      </c>
      <c r="C11" s="118" t="str">
        <f>VLOOKUP(B11,RecNamesAll!A:E,5,FALSE)</f>
        <v>A</v>
      </c>
      <c r="D11" s="119" t="b">
        <f>VLOOKUP(B11,Ligands!A:B,2,FALSE)</f>
        <v>0</v>
      </c>
      <c r="E11" s="286"/>
      <c r="F11" s="120" t="str">
        <f>VLOOKUP($B11,'BIG-QaulComp'!$B:$AV,11,FALSE)</f>
        <v>-I-</v>
      </c>
      <c r="G11" s="120" t="str">
        <f>VLOOKUP($B11,'BIG-QaulComp'!$B:$AV,12,FALSE)</f>
        <v>BI-</v>
      </c>
      <c r="H11" s="120" t="str">
        <f>VLOOKUP($B11,'BIG-QaulComp'!$B:$AV,13,FALSE)</f>
        <v>BI-</v>
      </c>
      <c r="I11" s="120" t="str">
        <f>VLOOKUP($B11,'BIG-QaulComp'!$B:$AV,14,FALSE)</f>
        <v>BI-</v>
      </c>
      <c r="J11" s="120" t="str">
        <f>VLOOKUP($B11,'BIG-QaulComp'!$B:$AV,15,FALSE)</f>
        <v>BI-</v>
      </c>
      <c r="K11" s="120" t="str">
        <f>VLOOKUP($B11,'BIG-QaulComp'!$B:$AV,16,FALSE)</f>
        <v>-I-</v>
      </c>
      <c r="L11" s="120" t="str">
        <f>VLOOKUP($B11,'BIG-QaulComp'!$B:$AV,17,FALSE)</f>
        <v>BIG</v>
      </c>
      <c r="M11" s="120" t="str">
        <f>VLOOKUP($B11,'BIG-QaulComp'!$B:$AV,18,FALSE)</f>
        <v>BIG</v>
      </c>
      <c r="N11" s="120" t="str">
        <f>VLOOKUP($B11,'BIG-QaulComp'!$B:$AV,19,FALSE)</f>
        <v>BIG</v>
      </c>
      <c r="O11" s="120" t="str">
        <f>VLOOKUP($B11,'BIG-QaulComp'!$B:$AV,20,FALSE)</f>
        <v>BIG</v>
      </c>
      <c r="P11" s="120" t="str">
        <f>VLOOKUP($B11,'BIG-QaulComp'!$B:$AV,21,FALSE)</f>
        <v>-I-</v>
      </c>
      <c r="Q11" s="120" t="str">
        <f>VLOOKUP($B11,'BIG-QaulComp'!$B:$AV,22,FALSE)</f>
        <v>BI-</v>
      </c>
      <c r="R11" s="117"/>
      <c r="S11" s="134" t="str" cm="1">
        <f t="array" ref="S11">_xlfn.IFS(ISNUMBER(SEARCH("I",F11))=FALSE(),"-",AND(ISNUMBER(SEARCH("I",F11)),ISNUMBER(SEARCH("I",$L11))),"y",ISNUMBER(SEARCH("I",$L11))=FALSE(),"n")</f>
        <v>y</v>
      </c>
      <c r="T11" s="337" t="str" cm="1">
        <f t="array" ref="T11">_xlfn.IFS(ISNUMBER(SEARCH("I",G11))=FALSE(),"-",AND(ISNUMBER(SEARCH("I",G11)),ISNUMBER(SEARCH("I",$L11))),"y",ISNUMBER(SEARCH("I",$L11))=FALSE(),"n")</f>
        <v>y</v>
      </c>
      <c r="U11" s="134" t="str" cm="1">
        <f t="array" ref="U11">_xlfn.IFS(ISNUMBER(SEARCH("I",H11))=FALSE(),"-",AND(ISNUMBER(SEARCH("I",H11)),ISNUMBER(SEARCH("I",$L11))),"y",ISNUMBER(SEARCH("I",$L11))=FALSE(),"n")</f>
        <v>y</v>
      </c>
      <c r="V11" s="134" t="str" cm="1">
        <f t="array" ref="V11">_xlfn.IFS(ISNUMBER(SEARCH("I",I11))=FALSE(),"-",AND(ISNUMBER(SEARCH("I",I11)),ISNUMBER(SEARCH("I",$L11))),"y",ISNUMBER(SEARCH("I",$L11))=FALSE(),"n")</f>
        <v>y</v>
      </c>
      <c r="W11" s="134" t="str" cm="1">
        <f t="array" ref="W11">_xlfn.IFS(ISNUMBER(SEARCH("I",J11))=FALSE(),"-",AND(ISNUMBER(SEARCH("I",J11)),ISNUMBER(SEARCH("I",$L11))),"y",ISNUMBER(SEARCH("I",$L11))=FALSE(),"n")</f>
        <v>y</v>
      </c>
      <c r="X11" s="134" t="str" cm="1">
        <f t="array" ref="X11">_xlfn.IFS(ISNUMBER(SEARCH("I",K11))=FALSE(),"-",AND(ISNUMBER(SEARCH("I",K11)),ISNUMBER(SEARCH("I",$L11))),"y",ISNUMBER(SEARCH("I",$L11))=FALSE(),"n")</f>
        <v>y</v>
      </c>
      <c r="Y11" s="337" t="str" cm="1">
        <f t="array" ref="Y11">_xlfn.IFS(ISNUMBER(SEARCH("I",L11))=FALSE(),"-",AND(ISNUMBER(SEARCH("I",L11)),ISNUMBER(SEARCH("I",$L11))),"y",ISNUMBER(SEARCH("I",$L11))=FALSE(),"n")</f>
        <v>y</v>
      </c>
      <c r="Z11" s="134" t="str" cm="1">
        <f t="array" ref="Z11">_xlfn.IFS(ISNUMBER(SEARCH("I",M11))=FALSE(),"-",AND(ISNUMBER(SEARCH("I",M11)),ISNUMBER(SEARCH("I",$L11))),"y",ISNUMBER(SEARCH("I",$L11))=FALSE(),"n")</f>
        <v>y</v>
      </c>
      <c r="AA11" s="134" t="str" cm="1">
        <f t="array" ref="AA11">_xlfn.IFS(ISNUMBER(SEARCH("I",N11))=FALSE(),"-",AND(ISNUMBER(SEARCH("I",N11)),ISNUMBER(SEARCH("I",$L11))),"y",ISNUMBER(SEARCH("I",$L11))=FALSE(),"n")</f>
        <v>y</v>
      </c>
      <c r="AB11" s="134" t="str" cm="1">
        <f t="array" ref="AB11">_xlfn.IFS(ISNUMBER(SEARCH("I",O11))=FALSE(),"-",AND(ISNUMBER(SEARCH("I",O11)),ISNUMBER(SEARCH("I",$L11))),"y",ISNUMBER(SEARCH("I",$L11))=FALSE(),"n")</f>
        <v>y</v>
      </c>
      <c r="AC11" s="337" t="str" cm="1">
        <f t="array" ref="AC11">_xlfn.IFS(ISNUMBER(SEARCH("I",P11))=FALSE(),"-",AND(ISNUMBER(SEARCH("I",P11)),ISNUMBER(SEARCH("I",$L11))),"y",ISNUMBER(SEARCH("I",$L11))=FALSE(),"n")</f>
        <v>y</v>
      </c>
      <c r="AD11" s="134" t="str" cm="1">
        <f t="array" ref="AD11">_xlfn.IFS(ISNUMBER(SEARCH("I",Q11))=FALSE(),"-",AND(ISNUMBER(SEARCH("I",Q11)),ISNUMBER(SEARCH("I",$L11))),"y",ISNUMBER(SEARCH("I",$L11))=FALSE(),"n")</f>
        <v>y</v>
      </c>
    </row>
    <row r="12" spans="1:30" s="132" customFormat="1" x14ac:dyDescent="0.15">
      <c r="A12" s="308" t="s">
        <v>288</v>
      </c>
      <c r="B12" s="69" t="s">
        <v>9</v>
      </c>
      <c r="C12" s="118" t="str">
        <f>VLOOKUP(B12,RecNamesAll!A:E,5,FALSE)</f>
        <v>A</v>
      </c>
      <c r="D12" s="119" t="b">
        <f>VLOOKUP(B12,Ligands!A:B,2,FALSE)</f>
        <v>1</v>
      </c>
      <c r="E12" s="286"/>
      <c r="F12" s="120" t="str">
        <f>VLOOKUP($B12,'BIG-QaulComp'!$B:$AV,11,FALSE)</f>
        <v>---</v>
      </c>
      <c r="G12" s="120" t="str">
        <f>VLOOKUP($B12,'BIG-QaulComp'!$B:$AV,12,FALSE)</f>
        <v>BIG</v>
      </c>
      <c r="H12" s="120" t="str">
        <f>VLOOKUP($B12,'BIG-QaulComp'!$B:$AV,13,FALSE)</f>
        <v>BIG</v>
      </c>
      <c r="I12" s="120" t="str">
        <f>VLOOKUP($B12,'BIG-QaulComp'!$B:$AV,14,FALSE)</f>
        <v>BIG</v>
      </c>
      <c r="J12" s="120" t="str">
        <f>VLOOKUP($B12,'BIG-QaulComp'!$B:$AV,15,FALSE)</f>
        <v>BIG</v>
      </c>
      <c r="K12" s="120" t="str">
        <f>VLOOKUP($B12,'BIG-QaulComp'!$B:$AV,16,FALSE)</f>
        <v>BIG</v>
      </c>
      <c r="L12" s="120" t="str">
        <f>VLOOKUP($B12,'BIG-QaulComp'!$B:$AV,17,FALSE)</f>
        <v>-I-</v>
      </c>
      <c r="M12" s="120" t="str">
        <f>VLOOKUP($B12,'BIG-QaulComp'!$B:$AV,18,FALSE)</f>
        <v>-I-</v>
      </c>
      <c r="N12" s="120" t="str">
        <f>VLOOKUP($B12,'BIG-QaulComp'!$B:$AV,19,FALSE)</f>
        <v>---</v>
      </c>
      <c r="O12" s="120" t="str">
        <f>VLOOKUP($B12,'BIG-QaulComp'!$B:$AV,20,FALSE)</f>
        <v>B--</v>
      </c>
      <c r="P12" s="120" t="str">
        <f>VLOOKUP($B12,'BIG-QaulComp'!$B:$AV,21,FALSE)</f>
        <v>BI-</v>
      </c>
      <c r="Q12" s="120" t="str">
        <f>VLOOKUP($B12,'BIG-QaulComp'!$B:$AV,22,FALSE)</f>
        <v>B--</v>
      </c>
      <c r="R12" s="117"/>
      <c r="S12" s="134" t="str" cm="1">
        <f t="array" ref="S12">_xlfn.IFS(ISNUMBER(SEARCH("I",F12))=FALSE(),"-",AND(ISNUMBER(SEARCH("I",F12)),ISNUMBER(SEARCH("I",$L12))),"y",ISNUMBER(SEARCH("I",$L12))=FALSE(),"n")</f>
        <v>-</v>
      </c>
      <c r="T12" s="337" t="str" cm="1">
        <f t="array" ref="T12">_xlfn.IFS(ISNUMBER(SEARCH("I",G12))=FALSE(),"-",AND(ISNUMBER(SEARCH("I",G12)),ISNUMBER(SEARCH("I",$L12))),"y",ISNUMBER(SEARCH("I",$L12))=FALSE(),"n")</f>
        <v>y</v>
      </c>
      <c r="U12" s="134" t="str" cm="1">
        <f t="array" ref="U12">_xlfn.IFS(ISNUMBER(SEARCH("I",H12))=FALSE(),"-",AND(ISNUMBER(SEARCH("I",H12)),ISNUMBER(SEARCH("I",$L12))),"y",ISNUMBER(SEARCH("I",$L12))=FALSE(),"n")</f>
        <v>y</v>
      </c>
      <c r="V12" s="134" t="str" cm="1">
        <f t="array" ref="V12">_xlfn.IFS(ISNUMBER(SEARCH("I",I12))=FALSE(),"-",AND(ISNUMBER(SEARCH("I",I12)),ISNUMBER(SEARCH("I",$L12))),"y",ISNUMBER(SEARCH("I",$L12))=FALSE(),"n")</f>
        <v>y</v>
      </c>
      <c r="W12" s="134" t="str" cm="1">
        <f t="array" ref="W12">_xlfn.IFS(ISNUMBER(SEARCH("I",J12))=FALSE(),"-",AND(ISNUMBER(SEARCH("I",J12)),ISNUMBER(SEARCH("I",$L12))),"y",ISNUMBER(SEARCH("I",$L12))=FALSE(),"n")</f>
        <v>y</v>
      </c>
      <c r="X12" s="134" t="str" cm="1">
        <f t="array" ref="X12">_xlfn.IFS(ISNUMBER(SEARCH("I",K12))=FALSE(),"-",AND(ISNUMBER(SEARCH("I",K12)),ISNUMBER(SEARCH("I",$L12))),"y",ISNUMBER(SEARCH("I",$L12))=FALSE(),"n")</f>
        <v>y</v>
      </c>
      <c r="Y12" s="337" t="str" cm="1">
        <f t="array" ref="Y12">_xlfn.IFS(ISNUMBER(SEARCH("I",L12))=FALSE(),"-",AND(ISNUMBER(SEARCH("I",L12)),ISNUMBER(SEARCH("I",$L12))),"y",ISNUMBER(SEARCH("I",$L12))=FALSE(),"n")</f>
        <v>y</v>
      </c>
      <c r="Z12" s="134" t="str" cm="1">
        <f t="array" ref="Z12">_xlfn.IFS(ISNUMBER(SEARCH("I",M12))=FALSE(),"-",AND(ISNUMBER(SEARCH("I",M12)),ISNUMBER(SEARCH("I",$L12))),"y",ISNUMBER(SEARCH("I",$L12))=FALSE(),"n")</f>
        <v>y</v>
      </c>
      <c r="AA12" s="134" t="str" cm="1">
        <f t="array" ref="AA12">_xlfn.IFS(ISNUMBER(SEARCH("I",N12))=FALSE(),"-",AND(ISNUMBER(SEARCH("I",N12)),ISNUMBER(SEARCH("I",$L12))),"y",ISNUMBER(SEARCH("I",$L12))=FALSE(),"n")</f>
        <v>-</v>
      </c>
      <c r="AB12" s="134" t="str" cm="1">
        <f t="array" ref="AB12">_xlfn.IFS(ISNUMBER(SEARCH("I",O12))=FALSE(),"-",AND(ISNUMBER(SEARCH("I",O12)),ISNUMBER(SEARCH("I",$L12))),"y",ISNUMBER(SEARCH("I",$L12))=FALSE(),"n")</f>
        <v>-</v>
      </c>
      <c r="AC12" s="337" t="str" cm="1">
        <f t="array" ref="AC12">_xlfn.IFS(ISNUMBER(SEARCH("I",P12))=FALSE(),"-",AND(ISNUMBER(SEARCH("I",P12)),ISNUMBER(SEARCH("I",$L12))),"y",ISNUMBER(SEARCH("I",$L12))=FALSE(),"n")</f>
        <v>y</v>
      </c>
      <c r="AD12" s="134" t="str" cm="1">
        <f t="array" ref="AD12">_xlfn.IFS(ISNUMBER(SEARCH("I",Q12))=FALSE(),"-",AND(ISNUMBER(SEARCH("I",Q12)),ISNUMBER(SEARCH("I",$L12))),"y",ISNUMBER(SEARCH("I",$L12))=FALSE(),"n")</f>
        <v>-</v>
      </c>
    </row>
    <row r="13" spans="1:30" s="132" customFormat="1" x14ac:dyDescent="0.15">
      <c r="A13" s="308" t="s">
        <v>3299</v>
      </c>
      <c r="B13" s="69" t="s">
        <v>574</v>
      </c>
      <c r="C13" s="118" t="str">
        <f>VLOOKUP(B13,RecNamesAll!A:E,5,FALSE)</f>
        <v>A</v>
      </c>
      <c r="D13" s="119" t="b">
        <f>VLOOKUP(B13,Ligands!A:B,2,FALSE)</f>
        <v>1</v>
      </c>
      <c r="E13" s="286"/>
      <c r="F13" s="120" t="str">
        <f>VLOOKUP($B13,'BIG-QaulComp'!$B:$AV,11,FALSE)</f>
        <v>-I-</v>
      </c>
      <c r="G13" s="120" t="str">
        <f>VLOOKUP($B13,'BIG-QaulComp'!$B:$AV,12,FALSE)</f>
        <v>BIG</v>
      </c>
      <c r="H13" s="120" t="str">
        <f>VLOOKUP($B13,'BIG-QaulComp'!$B:$AV,13,FALSE)</f>
        <v>BIG</v>
      </c>
      <c r="I13" s="120" t="str">
        <f>VLOOKUP($B13,'BIG-QaulComp'!$B:$AV,14,FALSE)</f>
        <v>BIG</v>
      </c>
      <c r="J13" s="120" t="str">
        <f>VLOOKUP($B13,'BIG-QaulComp'!$B:$AV,15,FALSE)</f>
        <v>BIG</v>
      </c>
      <c r="K13" s="120" t="str">
        <f>VLOOKUP($B13,'BIG-QaulComp'!$B:$AV,16,FALSE)</f>
        <v>BIG</v>
      </c>
      <c r="L13" s="120" t="str">
        <f>VLOOKUP($B13,'BIG-QaulComp'!$B:$AV,17,FALSE)</f>
        <v>BIG</v>
      </c>
      <c r="M13" s="120" t="str">
        <f>VLOOKUP($B13,'BIG-QaulComp'!$B:$AV,18,FALSE)</f>
        <v>BIG</v>
      </c>
      <c r="N13" s="120" t="str">
        <f>VLOOKUP($B13,'BIG-QaulComp'!$B:$AV,19,FALSE)</f>
        <v>BIG</v>
      </c>
      <c r="O13" s="120" t="str">
        <f>VLOOKUP($B13,'BIG-QaulComp'!$B:$AV,20,FALSE)</f>
        <v>BIG</v>
      </c>
      <c r="P13" s="120" t="str">
        <f>VLOOKUP($B13,'BIG-QaulComp'!$B:$AV,21,FALSE)</f>
        <v>BI-</v>
      </c>
      <c r="Q13" s="120" t="str">
        <f>VLOOKUP($B13,'BIG-QaulComp'!$B:$AV,22,FALSE)</f>
        <v>BI-</v>
      </c>
      <c r="R13" s="117"/>
      <c r="S13" s="134" t="str" cm="1">
        <f t="array" ref="S13">_xlfn.IFS(ISNUMBER(SEARCH("I",F13))=FALSE(),"-",AND(ISNUMBER(SEARCH("I",F13)),ISNUMBER(SEARCH("I",$L13))),"y",ISNUMBER(SEARCH("I",$L13))=FALSE(),"n")</f>
        <v>y</v>
      </c>
      <c r="T13" s="337" t="str" cm="1">
        <f t="array" ref="T13">_xlfn.IFS(ISNUMBER(SEARCH("I",G13))=FALSE(),"-",AND(ISNUMBER(SEARCH("I",G13)),ISNUMBER(SEARCH("I",$L13))),"y",ISNUMBER(SEARCH("I",$L13))=FALSE(),"n")</f>
        <v>y</v>
      </c>
      <c r="U13" s="134" t="str" cm="1">
        <f t="array" ref="U13">_xlfn.IFS(ISNUMBER(SEARCH("I",H13))=FALSE(),"-",AND(ISNUMBER(SEARCH("I",H13)),ISNUMBER(SEARCH("I",$L13))),"y",ISNUMBER(SEARCH("I",$L13))=FALSE(),"n")</f>
        <v>y</v>
      </c>
      <c r="V13" s="134" t="str" cm="1">
        <f t="array" ref="V13">_xlfn.IFS(ISNUMBER(SEARCH("I",I13))=FALSE(),"-",AND(ISNUMBER(SEARCH("I",I13)),ISNUMBER(SEARCH("I",$L13))),"y",ISNUMBER(SEARCH("I",$L13))=FALSE(),"n")</f>
        <v>y</v>
      </c>
      <c r="W13" s="134" t="str" cm="1">
        <f t="array" ref="W13">_xlfn.IFS(ISNUMBER(SEARCH("I",J13))=FALSE(),"-",AND(ISNUMBER(SEARCH("I",J13)),ISNUMBER(SEARCH("I",$L13))),"y",ISNUMBER(SEARCH("I",$L13))=FALSE(),"n")</f>
        <v>y</v>
      </c>
      <c r="X13" s="134" t="str" cm="1">
        <f t="array" ref="X13">_xlfn.IFS(ISNUMBER(SEARCH("I",K13))=FALSE(),"-",AND(ISNUMBER(SEARCH("I",K13)),ISNUMBER(SEARCH("I",$L13))),"y",ISNUMBER(SEARCH("I",$L13))=FALSE(),"n")</f>
        <v>y</v>
      </c>
      <c r="Y13" s="337" t="str" cm="1">
        <f t="array" ref="Y13">_xlfn.IFS(ISNUMBER(SEARCH("I",L13))=FALSE(),"-",AND(ISNUMBER(SEARCH("I",L13)),ISNUMBER(SEARCH("I",$L13))),"y",ISNUMBER(SEARCH("I",$L13))=FALSE(),"n")</f>
        <v>y</v>
      </c>
      <c r="Z13" s="134" t="str" cm="1">
        <f t="array" ref="Z13">_xlfn.IFS(ISNUMBER(SEARCH("I",M13))=FALSE(),"-",AND(ISNUMBER(SEARCH("I",M13)),ISNUMBER(SEARCH("I",$L13))),"y",ISNUMBER(SEARCH("I",$L13))=FALSE(),"n")</f>
        <v>y</v>
      </c>
      <c r="AA13" s="134" t="str" cm="1">
        <f t="array" ref="AA13">_xlfn.IFS(ISNUMBER(SEARCH("I",N13))=FALSE(),"-",AND(ISNUMBER(SEARCH("I",N13)),ISNUMBER(SEARCH("I",$L13))),"y",ISNUMBER(SEARCH("I",$L13))=FALSE(),"n")</f>
        <v>y</v>
      </c>
      <c r="AB13" s="134" t="str" cm="1">
        <f t="array" ref="AB13">_xlfn.IFS(ISNUMBER(SEARCH("I",O13))=FALSE(),"-",AND(ISNUMBER(SEARCH("I",O13)),ISNUMBER(SEARCH("I",$L13))),"y",ISNUMBER(SEARCH("I",$L13))=FALSE(),"n")</f>
        <v>y</v>
      </c>
      <c r="AC13" s="337" t="str" cm="1">
        <f t="array" ref="AC13">_xlfn.IFS(ISNUMBER(SEARCH("I",P13))=FALSE(),"-",AND(ISNUMBER(SEARCH("I",P13)),ISNUMBER(SEARCH("I",$L13))),"y",ISNUMBER(SEARCH("I",$L13))=FALSE(),"n")</f>
        <v>y</v>
      </c>
      <c r="AD13" s="134" t="str" cm="1">
        <f t="array" ref="AD13">_xlfn.IFS(ISNUMBER(SEARCH("I",Q13))=FALSE(),"-",AND(ISNUMBER(SEARCH("I",Q13)),ISNUMBER(SEARCH("I",$L13))),"y",ISNUMBER(SEARCH("I",$L13))=FALSE(),"n")</f>
        <v>y</v>
      </c>
    </row>
    <row r="14" spans="1:30" s="132" customFormat="1" x14ac:dyDescent="0.15">
      <c r="A14" s="308" t="s">
        <v>3284</v>
      </c>
      <c r="B14" s="69" t="s">
        <v>307</v>
      </c>
      <c r="C14" s="118" t="str">
        <f>VLOOKUP(B14,RecNamesAll!A:E,5,FALSE)</f>
        <v>A</v>
      </c>
      <c r="D14" s="119" t="b">
        <f>VLOOKUP(B14,Ligands!A:B,2,FALSE)</f>
        <v>0</v>
      </c>
      <c r="E14" s="286"/>
      <c r="F14" s="120" t="str">
        <f>VLOOKUP($B14,'BIG-QaulComp'!$B:$AV,11,FALSE)</f>
        <v>-IG</v>
      </c>
      <c r="G14" s="120" t="str">
        <f>VLOOKUP($B14,'BIG-QaulComp'!$B:$AV,12,FALSE)</f>
        <v>BIG</v>
      </c>
      <c r="H14" s="120" t="str">
        <f>VLOOKUP($B14,'BIG-QaulComp'!$B:$AV,13,FALSE)</f>
        <v>BIG</v>
      </c>
      <c r="I14" s="120" t="str">
        <f>VLOOKUP($B14,'BIG-QaulComp'!$B:$AV,14,FALSE)</f>
        <v>BIG</v>
      </c>
      <c r="J14" s="120" t="str">
        <f>VLOOKUP($B14,'BIG-QaulComp'!$B:$AV,15,FALSE)</f>
        <v>BIG</v>
      </c>
      <c r="K14" s="120" t="str">
        <f>VLOOKUP($B14,'BIG-QaulComp'!$B:$AV,16,FALSE)</f>
        <v>BIG</v>
      </c>
      <c r="L14" s="120" t="str">
        <f>VLOOKUP($B14,'BIG-QaulComp'!$B:$AV,17,FALSE)</f>
        <v>BIG</v>
      </c>
      <c r="M14" s="120" t="str">
        <f>VLOOKUP($B14,'BIG-QaulComp'!$B:$AV,18,FALSE)</f>
        <v>BIG</v>
      </c>
      <c r="N14" s="120" t="str">
        <f>VLOOKUP($B14,'BIG-QaulComp'!$B:$AV,19,FALSE)</f>
        <v>BIG</v>
      </c>
      <c r="O14" s="120" t="str">
        <f>VLOOKUP($B14,'BIG-QaulComp'!$B:$AV,20,FALSE)</f>
        <v>BIG</v>
      </c>
      <c r="P14" s="120" t="str">
        <f>VLOOKUP($B14,'BIG-QaulComp'!$B:$AV,21,FALSE)</f>
        <v>BI-</v>
      </c>
      <c r="Q14" s="120" t="str">
        <f>VLOOKUP($B14,'BIG-QaulComp'!$B:$AV,22,FALSE)</f>
        <v>BI-</v>
      </c>
      <c r="R14" s="117"/>
      <c r="S14" s="134" t="str" cm="1">
        <f t="array" ref="S14">_xlfn.IFS(ISNUMBER(SEARCH("I",F14))=FALSE(),"-",AND(ISNUMBER(SEARCH("I",F14)),ISNUMBER(SEARCH("I",$L14))),"y",ISNUMBER(SEARCH("I",$L14))=FALSE(),"n")</f>
        <v>y</v>
      </c>
      <c r="T14" s="337" t="str" cm="1">
        <f t="array" ref="T14">_xlfn.IFS(ISNUMBER(SEARCH("I",G14))=FALSE(),"-",AND(ISNUMBER(SEARCH("I",G14)),ISNUMBER(SEARCH("I",$L14))),"y",ISNUMBER(SEARCH("I",$L14))=FALSE(),"n")</f>
        <v>y</v>
      </c>
      <c r="U14" s="134" t="str" cm="1">
        <f t="array" ref="U14">_xlfn.IFS(ISNUMBER(SEARCH("I",H14))=FALSE(),"-",AND(ISNUMBER(SEARCH("I",H14)),ISNUMBER(SEARCH("I",$L14))),"y",ISNUMBER(SEARCH("I",$L14))=FALSE(),"n")</f>
        <v>y</v>
      </c>
      <c r="V14" s="134" t="str" cm="1">
        <f t="array" ref="V14">_xlfn.IFS(ISNUMBER(SEARCH("I",I14))=FALSE(),"-",AND(ISNUMBER(SEARCH("I",I14)),ISNUMBER(SEARCH("I",$L14))),"y",ISNUMBER(SEARCH("I",$L14))=FALSE(),"n")</f>
        <v>y</v>
      </c>
      <c r="W14" s="134" t="str" cm="1">
        <f t="array" ref="W14">_xlfn.IFS(ISNUMBER(SEARCH("I",J14))=FALSE(),"-",AND(ISNUMBER(SEARCH("I",J14)),ISNUMBER(SEARCH("I",$L14))),"y",ISNUMBER(SEARCH("I",$L14))=FALSE(),"n")</f>
        <v>y</v>
      </c>
      <c r="X14" s="134" t="str" cm="1">
        <f t="array" ref="X14">_xlfn.IFS(ISNUMBER(SEARCH("I",K14))=FALSE(),"-",AND(ISNUMBER(SEARCH("I",K14)),ISNUMBER(SEARCH("I",$L14))),"y",ISNUMBER(SEARCH("I",$L14))=FALSE(),"n")</f>
        <v>y</v>
      </c>
      <c r="Y14" s="337" t="str" cm="1">
        <f t="array" ref="Y14">_xlfn.IFS(ISNUMBER(SEARCH("I",L14))=FALSE(),"-",AND(ISNUMBER(SEARCH("I",L14)),ISNUMBER(SEARCH("I",$L14))),"y",ISNUMBER(SEARCH("I",$L14))=FALSE(),"n")</f>
        <v>y</v>
      </c>
      <c r="Z14" s="134" t="str" cm="1">
        <f t="array" ref="Z14">_xlfn.IFS(ISNUMBER(SEARCH("I",M14))=FALSE(),"-",AND(ISNUMBER(SEARCH("I",M14)),ISNUMBER(SEARCH("I",$L14))),"y",ISNUMBER(SEARCH("I",$L14))=FALSE(),"n")</f>
        <v>y</v>
      </c>
      <c r="AA14" s="134" t="str" cm="1">
        <f t="array" ref="AA14">_xlfn.IFS(ISNUMBER(SEARCH("I",N14))=FALSE(),"-",AND(ISNUMBER(SEARCH("I",N14)),ISNUMBER(SEARCH("I",$L14))),"y",ISNUMBER(SEARCH("I",$L14))=FALSE(),"n")</f>
        <v>y</v>
      </c>
      <c r="AB14" s="134" t="str" cm="1">
        <f t="array" ref="AB14">_xlfn.IFS(ISNUMBER(SEARCH("I",O14))=FALSE(),"-",AND(ISNUMBER(SEARCH("I",O14)),ISNUMBER(SEARCH("I",$L14))),"y",ISNUMBER(SEARCH("I",$L14))=FALSE(),"n")</f>
        <v>y</v>
      </c>
      <c r="AC14" s="337" t="str" cm="1">
        <f t="array" ref="AC14">_xlfn.IFS(ISNUMBER(SEARCH("I",P14))=FALSE(),"-",AND(ISNUMBER(SEARCH("I",P14)),ISNUMBER(SEARCH("I",$L14))),"y",ISNUMBER(SEARCH("I",$L14))=FALSE(),"n")</f>
        <v>y</v>
      </c>
      <c r="AD14" s="134" t="str" cm="1">
        <f t="array" ref="AD14">_xlfn.IFS(ISNUMBER(SEARCH("I",Q14))=FALSE(),"-",AND(ISNUMBER(SEARCH("I",Q14)),ISNUMBER(SEARCH("I",$L14))),"y",ISNUMBER(SEARCH("I",$L14))=FALSE(),"n")</f>
        <v>y</v>
      </c>
    </row>
    <row r="15" spans="1:30" s="132" customFormat="1" x14ac:dyDescent="0.15">
      <c r="A15" s="308" t="s">
        <v>3301</v>
      </c>
      <c r="B15" s="69" t="s">
        <v>63</v>
      </c>
      <c r="C15" s="118" t="str">
        <f>VLOOKUP(B15,RecNamesAll!A:E,5,FALSE)</f>
        <v>A</v>
      </c>
      <c r="D15" s="119" t="b">
        <f>VLOOKUP(B15,Ligands!A:B,2,FALSE)</f>
        <v>0</v>
      </c>
      <c r="E15" s="286"/>
      <c r="F15" s="120" t="str">
        <f>VLOOKUP($B15,'BIG-QaulComp'!$B:$AV,11,FALSE)</f>
        <v>BIG</v>
      </c>
      <c r="G15" s="120" t="str">
        <f>VLOOKUP($B15,'BIG-QaulComp'!$B:$AV,12,FALSE)</f>
        <v>---</v>
      </c>
      <c r="H15" s="120" t="str">
        <f>VLOOKUP($B15,'BIG-QaulComp'!$B:$AV,13,FALSE)</f>
        <v>---</v>
      </c>
      <c r="I15" s="120" t="str">
        <f>VLOOKUP($B15,'BIG-QaulComp'!$B:$AV,14,FALSE)</f>
        <v>---</v>
      </c>
      <c r="J15" s="120" t="str">
        <f>VLOOKUP($B15,'BIG-QaulComp'!$B:$AV,15,FALSE)</f>
        <v>B--</v>
      </c>
      <c r="K15" s="120" t="str">
        <f>VLOOKUP($B15,'BIG-QaulComp'!$B:$AV,16,FALSE)</f>
        <v>BI-</v>
      </c>
      <c r="L15" s="120" t="str">
        <f>VLOOKUP($B15,'BIG-QaulComp'!$B:$AV,17,FALSE)</f>
        <v>---</v>
      </c>
      <c r="M15" s="120" t="str">
        <f>VLOOKUP($B15,'BIG-QaulComp'!$B:$AV,18,FALSE)</f>
        <v>---</v>
      </c>
      <c r="N15" s="120" t="str">
        <f>VLOOKUP($B15,'BIG-QaulComp'!$B:$AV,19,FALSE)</f>
        <v>-I-</v>
      </c>
      <c r="O15" s="120" t="str">
        <f>VLOOKUP($B15,'BIG-QaulComp'!$B:$AV,20,FALSE)</f>
        <v>B--</v>
      </c>
      <c r="P15" s="120" t="str">
        <f>VLOOKUP($B15,'BIG-QaulComp'!$B:$AV,21,FALSE)</f>
        <v>B--</v>
      </c>
      <c r="Q15" s="120" t="str">
        <f>VLOOKUP($B15,'BIG-QaulComp'!$B:$AV,22,FALSE)</f>
        <v>B--</v>
      </c>
      <c r="R15" s="117"/>
      <c r="S15" s="134" t="str" cm="1">
        <f t="array" ref="S15">_xlfn.IFS(ISNUMBER(SEARCH("I",F15))=FALSE(),"-",AND(ISNUMBER(SEARCH("I",F15)),ISNUMBER(SEARCH("I",$L15))),"y",ISNUMBER(SEARCH("I",$L15))=FALSE(),"n")</f>
        <v>n</v>
      </c>
      <c r="T15" s="337" t="str" cm="1">
        <f t="array" ref="T15">_xlfn.IFS(ISNUMBER(SEARCH("I",G15))=FALSE(),"-",AND(ISNUMBER(SEARCH("I",G15)),ISNUMBER(SEARCH("I",$L15))),"y",ISNUMBER(SEARCH("I",$L15))=FALSE(),"n")</f>
        <v>-</v>
      </c>
      <c r="U15" s="134" t="str" cm="1">
        <f t="array" ref="U15">_xlfn.IFS(ISNUMBER(SEARCH("I",H15))=FALSE(),"-",AND(ISNUMBER(SEARCH("I",H15)),ISNUMBER(SEARCH("I",$L15))),"y",ISNUMBER(SEARCH("I",$L15))=FALSE(),"n")</f>
        <v>-</v>
      </c>
      <c r="V15" s="134" t="str" cm="1">
        <f t="array" ref="V15">_xlfn.IFS(ISNUMBER(SEARCH("I",I15))=FALSE(),"-",AND(ISNUMBER(SEARCH("I",I15)),ISNUMBER(SEARCH("I",$L15))),"y",ISNUMBER(SEARCH("I",$L15))=FALSE(),"n")</f>
        <v>-</v>
      </c>
      <c r="W15" s="134" t="str" cm="1">
        <f t="array" ref="W15">_xlfn.IFS(ISNUMBER(SEARCH("I",J15))=FALSE(),"-",AND(ISNUMBER(SEARCH("I",J15)),ISNUMBER(SEARCH("I",$L15))),"y",ISNUMBER(SEARCH("I",$L15))=FALSE(),"n")</f>
        <v>-</v>
      </c>
      <c r="X15" s="134" t="str" cm="1">
        <f t="array" ref="X15">_xlfn.IFS(ISNUMBER(SEARCH("I",K15))=FALSE(),"-",AND(ISNUMBER(SEARCH("I",K15)),ISNUMBER(SEARCH("I",$L15))),"y",ISNUMBER(SEARCH("I",$L15))=FALSE(),"n")</f>
        <v>n</v>
      </c>
      <c r="Y15" s="337" t="str" cm="1">
        <f t="array" ref="Y15">_xlfn.IFS(ISNUMBER(SEARCH("I",L15))=FALSE(),"-",AND(ISNUMBER(SEARCH("I",L15)),ISNUMBER(SEARCH("I",$L15))),"y",ISNUMBER(SEARCH("I",$L15))=FALSE(),"n")</f>
        <v>-</v>
      </c>
      <c r="Z15" s="134" t="str" cm="1">
        <f t="array" ref="Z15">_xlfn.IFS(ISNUMBER(SEARCH("I",M15))=FALSE(),"-",AND(ISNUMBER(SEARCH("I",M15)),ISNUMBER(SEARCH("I",$L15))),"y",ISNUMBER(SEARCH("I",$L15))=FALSE(),"n")</f>
        <v>-</v>
      </c>
      <c r="AA15" s="134" t="str" cm="1">
        <f t="array" ref="AA15">_xlfn.IFS(ISNUMBER(SEARCH("I",N15))=FALSE(),"-",AND(ISNUMBER(SEARCH("I",N15)),ISNUMBER(SEARCH("I",$L15))),"y",ISNUMBER(SEARCH("I",$L15))=FALSE(),"n")</f>
        <v>n</v>
      </c>
      <c r="AB15" s="134" t="str" cm="1">
        <f t="array" ref="AB15">_xlfn.IFS(ISNUMBER(SEARCH("I",O15))=FALSE(),"-",AND(ISNUMBER(SEARCH("I",O15)),ISNUMBER(SEARCH("I",$L15))),"y",ISNUMBER(SEARCH("I",$L15))=FALSE(),"n")</f>
        <v>-</v>
      </c>
      <c r="AC15" s="337" t="str" cm="1">
        <f t="array" ref="AC15">_xlfn.IFS(ISNUMBER(SEARCH("I",P15))=FALSE(),"-",AND(ISNUMBER(SEARCH("I",P15)),ISNUMBER(SEARCH("I",$L15))),"y",ISNUMBER(SEARCH("I",$L15))=FALSE(),"n")</f>
        <v>-</v>
      </c>
      <c r="AD15" s="134" t="str" cm="1">
        <f t="array" ref="AD15">_xlfn.IFS(ISNUMBER(SEARCH("I",Q15))=FALSE(),"-",AND(ISNUMBER(SEARCH("I",Q15)),ISNUMBER(SEARCH("I",$L15))),"y",ISNUMBER(SEARCH("I",$L15))=FALSE(),"n")</f>
        <v>-</v>
      </c>
    </row>
    <row r="16" spans="1:30" s="132" customFormat="1" x14ac:dyDescent="0.15">
      <c r="A16" s="308" t="s">
        <v>3302</v>
      </c>
      <c r="B16" s="69" t="s">
        <v>95</v>
      </c>
      <c r="C16" s="118" t="str">
        <f>VLOOKUP(B16,RecNamesAll!A:E,5,FALSE)</f>
        <v>A</v>
      </c>
      <c r="D16" s="119" t="b">
        <f>VLOOKUP(B16,Ligands!A:B,2,FALSE)</f>
        <v>1</v>
      </c>
      <c r="E16" s="286"/>
      <c r="F16" s="120" t="str">
        <f>VLOOKUP($B16,'BIG-QaulComp'!$B:$AV,11,FALSE)</f>
        <v>BIG</v>
      </c>
      <c r="G16" s="120" t="str">
        <f>VLOOKUP($B16,'BIG-QaulComp'!$B:$AV,12,FALSE)</f>
        <v>-I-</v>
      </c>
      <c r="H16" s="120" t="str">
        <f>VLOOKUP($B16,'BIG-QaulComp'!$B:$AV,13,FALSE)</f>
        <v>-I-</v>
      </c>
      <c r="I16" s="120" t="str">
        <f>VLOOKUP($B16,'BIG-QaulComp'!$B:$AV,14,FALSE)</f>
        <v>-I-</v>
      </c>
      <c r="J16" s="120" t="str">
        <f>VLOOKUP($B16,'BIG-QaulComp'!$B:$AV,15,FALSE)</f>
        <v>-I-</v>
      </c>
      <c r="K16" s="120" t="str">
        <f>VLOOKUP($B16,'BIG-QaulComp'!$B:$AV,16,FALSE)</f>
        <v>BI-</v>
      </c>
      <c r="L16" s="120" t="str">
        <f>VLOOKUP($B16,'BIG-QaulComp'!$B:$AV,17,FALSE)</f>
        <v>-I-</v>
      </c>
      <c r="M16" s="120" t="str">
        <f>VLOOKUP($B16,'BIG-QaulComp'!$B:$AV,18,FALSE)</f>
        <v>-I-</v>
      </c>
      <c r="N16" s="120" t="str">
        <f>VLOOKUP($B16,'BIG-QaulComp'!$B:$AV,19,FALSE)</f>
        <v>-I-</v>
      </c>
      <c r="O16" s="120" t="str">
        <f>VLOOKUP($B16,'BIG-QaulComp'!$B:$AV,20,FALSE)</f>
        <v>B--</v>
      </c>
      <c r="P16" s="120" t="str">
        <f>VLOOKUP($B16,'BIG-QaulComp'!$B:$AV,21,FALSE)</f>
        <v>---</v>
      </c>
      <c r="Q16" s="120" t="str">
        <f>VLOOKUP($B16,'BIG-QaulComp'!$B:$AV,22,FALSE)</f>
        <v>B--</v>
      </c>
      <c r="R16" s="117"/>
      <c r="S16" s="134" t="str" cm="1">
        <f t="array" ref="S16">_xlfn.IFS(ISNUMBER(SEARCH("I",F16))=FALSE(),"-",AND(ISNUMBER(SEARCH("I",F16)),ISNUMBER(SEARCH("I",$L16))),"y",ISNUMBER(SEARCH("I",$L16))=FALSE(),"n")</f>
        <v>y</v>
      </c>
      <c r="T16" s="337" t="str" cm="1">
        <f t="array" ref="T16">_xlfn.IFS(ISNUMBER(SEARCH("I",G16))=FALSE(),"-",AND(ISNUMBER(SEARCH("I",G16)),ISNUMBER(SEARCH("I",$L16))),"y",ISNUMBER(SEARCH("I",$L16))=FALSE(),"n")</f>
        <v>y</v>
      </c>
      <c r="U16" s="134" t="str" cm="1">
        <f t="array" ref="U16">_xlfn.IFS(ISNUMBER(SEARCH("I",H16))=FALSE(),"-",AND(ISNUMBER(SEARCH("I",H16)),ISNUMBER(SEARCH("I",$L16))),"y",ISNUMBER(SEARCH("I",$L16))=FALSE(),"n")</f>
        <v>y</v>
      </c>
      <c r="V16" s="134" t="str" cm="1">
        <f t="array" ref="V16">_xlfn.IFS(ISNUMBER(SEARCH("I",I16))=FALSE(),"-",AND(ISNUMBER(SEARCH("I",I16)),ISNUMBER(SEARCH("I",$L16))),"y",ISNUMBER(SEARCH("I",$L16))=FALSE(),"n")</f>
        <v>y</v>
      </c>
      <c r="W16" s="134" t="str" cm="1">
        <f t="array" ref="W16">_xlfn.IFS(ISNUMBER(SEARCH("I",J16))=FALSE(),"-",AND(ISNUMBER(SEARCH("I",J16)),ISNUMBER(SEARCH("I",$L16))),"y",ISNUMBER(SEARCH("I",$L16))=FALSE(),"n")</f>
        <v>y</v>
      </c>
      <c r="X16" s="134" t="str" cm="1">
        <f t="array" ref="X16">_xlfn.IFS(ISNUMBER(SEARCH("I",K16))=FALSE(),"-",AND(ISNUMBER(SEARCH("I",K16)),ISNUMBER(SEARCH("I",$L16))),"y",ISNUMBER(SEARCH("I",$L16))=FALSE(),"n")</f>
        <v>y</v>
      </c>
      <c r="Y16" s="337" t="str" cm="1">
        <f t="array" ref="Y16">_xlfn.IFS(ISNUMBER(SEARCH("I",L16))=FALSE(),"-",AND(ISNUMBER(SEARCH("I",L16)),ISNUMBER(SEARCH("I",$L16))),"y",ISNUMBER(SEARCH("I",$L16))=FALSE(),"n")</f>
        <v>y</v>
      </c>
      <c r="Z16" s="134" t="str" cm="1">
        <f t="array" ref="Z16">_xlfn.IFS(ISNUMBER(SEARCH("I",M16))=FALSE(),"-",AND(ISNUMBER(SEARCH("I",M16)),ISNUMBER(SEARCH("I",$L16))),"y",ISNUMBER(SEARCH("I",$L16))=FALSE(),"n")</f>
        <v>y</v>
      </c>
      <c r="AA16" s="134" t="str" cm="1">
        <f t="array" ref="AA16">_xlfn.IFS(ISNUMBER(SEARCH("I",N16))=FALSE(),"-",AND(ISNUMBER(SEARCH("I",N16)),ISNUMBER(SEARCH("I",$L16))),"y",ISNUMBER(SEARCH("I",$L16))=FALSE(),"n")</f>
        <v>y</v>
      </c>
      <c r="AB16" s="134" t="str" cm="1">
        <f t="array" ref="AB16">_xlfn.IFS(ISNUMBER(SEARCH("I",O16))=FALSE(),"-",AND(ISNUMBER(SEARCH("I",O16)),ISNUMBER(SEARCH("I",$L16))),"y",ISNUMBER(SEARCH("I",$L16))=FALSE(),"n")</f>
        <v>-</v>
      </c>
      <c r="AC16" s="337" t="str" cm="1">
        <f t="array" ref="AC16">_xlfn.IFS(ISNUMBER(SEARCH("I",P16))=FALSE(),"-",AND(ISNUMBER(SEARCH("I",P16)),ISNUMBER(SEARCH("I",$L16))),"y",ISNUMBER(SEARCH("I",$L16))=FALSE(),"n")</f>
        <v>-</v>
      </c>
      <c r="AD16" s="134" t="str" cm="1">
        <f t="array" ref="AD16">_xlfn.IFS(ISNUMBER(SEARCH("I",Q16))=FALSE(),"-",AND(ISNUMBER(SEARCH("I",Q16)),ISNUMBER(SEARCH("I",$L16))),"y",ISNUMBER(SEARCH("I",$L16))=FALSE(),"n")</f>
        <v>-</v>
      </c>
    </row>
    <row r="17" spans="1:30" s="132" customFormat="1" x14ac:dyDescent="0.15">
      <c r="A17" s="308" t="s">
        <v>3287</v>
      </c>
      <c r="B17" s="69" t="s">
        <v>571</v>
      </c>
      <c r="C17" s="118" t="str">
        <f>VLOOKUP(B17,RecNamesAll!A:E,5,FALSE)</f>
        <v>A</v>
      </c>
      <c r="D17" s="119" t="b">
        <f>VLOOKUP(B17,Ligands!A:B,2,FALSE)</f>
        <v>1</v>
      </c>
      <c r="E17" s="286"/>
      <c r="F17" s="120" t="str">
        <f>VLOOKUP($B17,'BIG-QaulComp'!$B:$AV,11,FALSE)</f>
        <v>---</v>
      </c>
      <c r="G17" s="120" t="str">
        <f>VLOOKUP($B17,'BIG-QaulComp'!$B:$AV,12,FALSE)</f>
        <v>BIG</v>
      </c>
      <c r="H17" s="120" t="str">
        <f>VLOOKUP($B17,'BIG-QaulComp'!$B:$AV,13,FALSE)</f>
        <v>BIG</v>
      </c>
      <c r="I17" s="120" t="str">
        <f>VLOOKUP($B17,'BIG-QaulComp'!$B:$AV,14,FALSE)</f>
        <v>BIG</v>
      </c>
      <c r="J17" s="120" t="str">
        <f>VLOOKUP($B17,'BIG-QaulComp'!$B:$AV,15,FALSE)</f>
        <v>BIG</v>
      </c>
      <c r="K17" s="120" t="str">
        <f>VLOOKUP($B17,'BIG-QaulComp'!$B:$AV,16,FALSE)</f>
        <v>BIG</v>
      </c>
      <c r="L17" s="120" t="str">
        <f>VLOOKUP($B17,'BIG-QaulComp'!$B:$AV,17,FALSE)</f>
        <v>BIG</v>
      </c>
      <c r="M17" s="120" t="str">
        <f>VLOOKUP($B17,'BIG-QaulComp'!$B:$AV,18,FALSE)</f>
        <v>BIG</v>
      </c>
      <c r="N17" s="120" t="str">
        <f>VLOOKUP($B17,'BIG-QaulComp'!$B:$AV,19,FALSE)</f>
        <v>BIG</v>
      </c>
      <c r="O17" s="120" t="str">
        <f>VLOOKUP($B17,'BIG-QaulComp'!$B:$AV,20,FALSE)</f>
        <v>BIG</v>
      </c>
      <c r="P17" s="120" t="str">
        <f>VLOOKUP($B17,'BIG-QaulComp'!$B:$AV,21,FALSE)</f>
        <v>BI-</v>
      </c>
      <c r="Q17" s="120" t="str">
        <f>VLOOKUP($B17,'BIG-QaulComp'!$B:$AV,22,FALSE)</f>
        <v>BI-</v>
      </c>
      <c r="R17" s="117"/>
      <c r="S17" s="134" t="str" cm="1">
        <f t="array" ref="S17">_xlfn.IFS(ISNUMBER(SEARCH("I",F17))=FALSE(),"-",AND(ISNUMBER(SEARCH("I",F17)),ISNUMBER(SEARCH("I",$L17))),"y",ISNUMBER(SEARCH("I",$L17))=FALSE(),"n")</f>
        <v>-</v>
      </c>
      <c r="T17" s="337" t="str" cm="1">
        <f t="array" ref="T17">_xlfn.IFS(ISNUMBER(SEARCH("I",G17))=FALSE(),"-",AND(ISNUMBER(SEARCH("I",G17)),ISNUMBER(SEARCH("I",$L17))),"y",ISNUMBER(SEARCH("I",$L17))=FALSE(),"n")</f>
        <v>y</v>
      </c>
      <c r="U17" s="134" t="str" cm="1">
        <f t="array" ref="U17">_xlfn.IFS(ISNUMBER(SEARCH("I",H17))=FALSE(),"-",AND(ISNUMBER(SEARCH("I",H17)),ISNUMBER(SEARCH("I",$L17))),"y",ISNUMBER(SEARCH("I",$L17))=FALSE(),"n")</f>
        <v>y</v>
      </c>
      <c r="V17" s="134" t="str" cm="1">
        <f t="array" ref="V17">_xlfn.IFS(ISNUMBER(SEARCH("I",I17))=FALSE(),"-",AND(ISNUMBER(SEARCH("I",I17)),ISNUMBER(SEARCH("I",$L17))),"y",ISNUMBER(SEARCH("I",$L17))=FALSE(),"n")</f>
        <v>y</v>
      </c>
      <c r="W17" s="134" t="str" cm="1">
        <f t="array" ref="W17">_xlfn.IFS(ISNUMBER(SEARCH("I",J17))=FALSE(),"-",AND(ISNUMBER(SEARCH("I",J17)),ISNUMBER(SEARCH("I",$L17))),"y",ISNUMBER(SEARCH("I",$L17))=FALSE(),"n")</f>
        <v>y</v>
      </c>
      <c r="X17" s="134" t="str" cm="1">
        <f t="array" ref="X17">_xlfn.IFS(ISNUMBER(SEARCH("I",K17))=FALSE(),"-",AND(ISNUMBER(SEARCH("I",K17)),ISNUMBER(SEARCH("I",$L17))),"y",ISNUMBER(SEARCH("I",$L17))=FALSE(),"n")</f>
        <v>y</v>
      </c>
      <c r="Y17" s="337" t="str" cm="1">
        <f t="array" ref="Y17">_xlfn.IFS(ISNUMBER(SEARCH("I",L17))=FALSE(),"-",AND(ISNUMBER(SEARCH("I",L17)),ISNUMBER(SEARCH("I",$L17))),"y",ISNUMBER(SEARCH("I",$L17))=FALSE(),"n")</f>
        <v>y</v>
      </c>
      <c r="Z17" s="134" t="str" cm="1">
        <f t="array" ref="Z17">_xlfn.IFS(ISNUMBER(SEARCH("I",M17))=FALSE(),"-",AND(ISNUMBER(SEARCH("I",M17)),ISNUMBER(SEARCH("I",$L17))),"y",ISNUMBER(SEARCH("I",$L17))=FALSE(),"n")</f>
        <v>y</v>
      </c>
      <c r="AA17" s="134" t="str" cm="1">
        <f t="array" ref="AA17">_xlfn.IFS(ISNUMBER(SEARCH("I",N17))=FALSE(),"-",AND(ISNUMBER(SEARCH("I",N17)),ISNUMBER(SEARCH("I",$L17))),"y",ISNUMBER(SEARCH("I",$L17))=FALSE(),"n")</f>
        <v>y</v>
      </c>
      <c r="AB17" s="134" t="str" cm="1">
        <f t="array" ref="AB17">_xlfn.IFS(ISNUMBER(SEARCH("I",O17))=FALSE(),"-",AND(ISNUMBER(SEARCH("I",O17)),ISNUMBER(SEARCH("I",$L17))),"y",ISNUMBER(SEARCH("I",$L17))=FALSE(),"n")</f>
        <v>y</v>
      </c>
      <c r="AC17" s="337" t="str" cm="1">
        <f t="array" ref="AC17">_xlfn.IFS(ISNUMBER(SEARCH("I",P17))=FALSE(),"-",AND(ISNUMBER(SEARCH("I",P17)),ISNUMBER(SEARCH("I",$L17))),"y",ISNUMBER(SEARCH("I",$L17))=FALSE(),"n")</f>
        <v>y</v>
      </c>
      <c r="AD17" s="134" t="str" cm="1">
        <f t="array" ref="AD17">_xlfn.IFS(ISNUMBER(SEARCH("I",Q17))=FALSE(),"-",AND(ISNUMBER(SEARCH("I",Q17)),ISNUMBER(SEARCH("I",$L17))),"y",ISNUMBER(SEARCH("I",$L17))=FALSE(),"n")</f>
        <v>y</v>
      </c>
    </row>
    <row r="18" spans="1:30" s="132" customFormat="1" x14ac:dyDescent="0.15">
      <c r="A18" s="308" t="s">
        <v>3266</v>
      </c>
      <c r="B18" s="69" t="s">
        <v>202</v>
      </c>
      <c r="C18" s="118" t="str">
        <f>VLOOKUP(B18,RecNamesAll!A:E,5,FALSE)</f>
        <v>A</v>
      </c>
      <c r="D18" s="119" t="b">
        <f>VLOOKUP(B18,Ligands!A:B,2,FALSE)</f>
        <v>1</v>
      </c>
      <c r="E18" s="286"/>
      <c r="F18" s="120" t="str">
        <f>VLOOKUP($B18,'BIG-QaulComp'!$B:$AV,11,FALSE)</f>
        <v>-I-</v>
      </c>
      <c r="G18" s="120" t="str">
        <f>VLOOKUP($B18,'BIG-QaulComp'!$B:$AV,12,FALSE)</f>
        <v>-I-</v>
      </c>
      <c r="H18" s="120" t="str">
        <f>VLOOKUP($B18,'BIG-QaulComp'!$B:$AV,13,FALSE)</f>
        <v>-I-</v>
      </c>
      <c r="I18" s="120" t="str">
        <f>VLOOKUP($B18,'BIG-QaulComp'!$B:$AV,14,FALSE)</f>
        <v>-I-</v>
      </c>
      <c r="J18" s="120" t="str">
        <f>VLOOKUP($B18,'BIG-QaulComp'!$B:$AV,15,FALSE)</f>
        <v>BI-</v>
      </c>
      <c r="K18" s="120" t="str">
        <f>VLOOKUP($B18,'BIG-QaulComp'!$B:$AV,16,FALSE)</f>
        <v>BI-</v>
      </c>
      <c r="L18" s="120" t="str">
        <f>VLOOKUP($B18,'BIG-QaulComp'!$B:$AV,17,FALSE)</f>
        <v>BIG</v>
      </c>
      <c r="M18" s="120" t="str">
        <f>VLOOKUP($B18,'BIG-QaulComp'!$B:$AV,18,FALSE)</f>
        <v>BIG</v>
      </c>
      <c r="N18" s="120" t="str">
        <f>VLOOKUP($B18,'BIG-QaulComp'!$B:$AV,19,FALSE)</f>
        <v>BIG</v>
      </c>
      <c r="O18" s="120" t="str">
        <f>VLOOKUP($B18,'BIG-QaulComp'!$B:$AV,20,FALSE)</f>
        <v>BIG</v>
      </c>
      <c r="P18" s="120" t="str">
        <f>VLOOKUP($B18,'BIG-QaulComp'!$B:$AV,21,FALSE)</f>
        <v>---</v>
      </c>
      <c r="Q18" s="120" t="str">
        <f>VLOOKUP($B18,'BIG-QaulComp'!$B:$AV,22,FALSE)</f>
        <v>-I-</v>
      </c>
      <c r="R18" s="117"/>
      <c r="S18" s="134" t="str" cm="1">
        <f t="array" ref="S18">_xlfn.IFS(ISNUMBER(SEARCH("I",F18))=FALSE(),"-",AND(ISNUMBER(SEARCH("I",F18)),ISNUMBER(SEARCH("I",$L18))),"y",ISNUMBER(SEARCH("I",$L18))=FALSE(),"n")</f>
        <v>y</v>
      </c>
      <c r="T18" s="337" t="str" cm="1">
        <f t="array" ref="T18">_xlfn.IFS(ISNUMBER(SEARCH("I",G18))=FALSE(),"-",AND(ISNUMBER(SEARCH("I",G18)),ISNUMBER(SEARCH("I",$L18))),"y",ISNUMBER(SEARCH("I",$L18))=FALSE(),"n")</f>
        <v>y</v>
      </c>
      <c r="U18" s="134" t="str" cm="1">
        <f t="array" ref="U18">_xlfn.IFS(ISNUMBER(SEARCH("I",H18))=FALSE(),"-",AND(ISNUMBER(SEARCH("I",H18)),ISNUMBER(SEARCH("I",$L18))),"y",ISNUMBER(SEARCH("I",$L18))=FALSE(),"n")</f>
        <v>y</v>
      </c>
      <c r="V18" s="134" t="str" cm="1">
        <f t="array" ref="V18">_xlfn.IFS(ISNUMBER(SEARCH("I",I18))=FALSE(),"-",AND(ISNUMBER(SEARCH("I",I18)),ISNUMBER(SEARCH("I",$L18))),"y",ISNUMBER(SEARCH("I",$L18))=FALSE(),"n")</f>
        <v>y</v>
      </c>
      <c r="W18" s="134" t="str" cm="1">
        <f t="array" ref="W18">_xlfn.IFS(ISNUMBER(SEARCH("I",J18))=FALSE(),"-",AND(ISNUMBER(SEARCH("I",J18)),ISNUMBER(SEARCH("I",$L18))),"y",ISNUMBER(SEARCH("I",$L18))=FALSE(),"n")</f>
        <v>y</v>
      </c>
      <c r="X18" s="134" t="str" cm="1">
        <f t="array" ref="X18">_xlfn.IFS(ISNUMBER(SEARCH("I",K18))=FALSE(),"-",AND(ISNUMBER(SEARCH("I",K18)),ISNUMBER(SEARCH("I",$L18))),"y",ISNUMBER(SEARCH("I",$L18))=FALSE(),"n")</f>
        <v>y</v>
      </c>
      <c r="Y18" s="337" t="str" cm="1">
        <f t="array" ref="Y18">_xlfn.IFS(ISNUMBER(SEARCH("I",L18))=FALSE(),"-",AND(ISNUMBER(SEARCH("I",L18)),ISNUMBER(SEARCH("I",$L18))),"y",ISNUMBER(SEARCH("I",$L18))=FALSE(),"n")</f>
        <v>y</v>
      </c>
      <c r="Z18" s="134" t="str" cm="1">
        <f t="array" ref="Z18">_xlfn.IFS(ISNUMBER(SEARCH("I",M18))=FALSE(),"-",AND(ISNUMBER(SEARCH("I",M18)),ISNUMBER(SEARCH("I",$L18))),"y",ISNUMBER(SEARCH("I",$L18))=FALSE(),"n")</f>
        <v>y</v>
      </c>
      <c r="AA18" s="134" t="str" cm="1">
        <f t="array" ref="AA18">_xlfn.IFS(ISNUMBER(SEARCH("I",N18))=FALSE(),"-",AND(ISNUMBER(SEARCH("I",N18)),ISNUMBER(SEARCH("I",$L18))),"y",ISNUMBER(SEARCH("I",$L18))=FALSE(),"n")</f>
        <v>y</v>
      </c>
      <c r="AB18" s="134" t="str" cm="1">
        <f t="array" ref="AB18">_xlfn.IFS(ISNUMBER(SEARCH("I",O18))=FALSE(),"-",AND(ISNUMBER(SEARCH("I",O18)),ISNUMBER(SEARCH("I",$L18))),"y",ISNUMBER(SEARCH("I",$L18))=FALSE(),"n")</f>
        <v>y</v>
      </c>
      <c r="AC18" s="337" t="str" cm="1">
        <f t="array" ref="AC18">_xlfn.IFS(ISNUMBER(SEARCH("I",P18))=FALSE(),"-",AND(ISNUMBER(SEARCH("I",P18)),ISNUMBER(SEARCH("I",$L18))),"y",ISNUMBER(SEARCH("I",$L18))=FALSE(),"n")</f>
        <v>-</v>
      </c>
      <c r="AD18" s="134" t="str" cm="1">
        <f t="array" ref="AD18">_xlfn.IFS(ISNUMBER(SEARCH("I",Q18))=FALSE(),"-",AND(ISNUMBER(SEARCH("I",Q18)),ISNUMBER(SEARCH("I",$L18))),"y",ISNUMBER(SEARCH("I",$L18))=FALSE(),"n")</f>
        <v>y</v>
      </c>
    </row>
    <row r="19" spans="1:30" s="132" customFormat="1" x14ac:dyDescent="0.15">
      <c r="A19" s="308" t="s">
        <v>2772</v>
      </c>
      <c r="B19" s="69" t="s">
        <v>658</v>
      </c>
      <c r="C19" s="118" t="str">
        <f>VLOOKUP(B19,RecNamesAll!A:E,5,FALSE)</f>
        <v>A</v>
      </c>
      <c r="D19" s="119" t="b">
        <f>VLOOKUP(B19,Ligands!A:B,2,FALSE)</f>
        <v>0</v>
      </c>
      <c r="E19" s="286"/>
      <c r="F19" s="120" t="str">
        <f>VLOOKUP($B19,'BIG-QaulComp'!$B:$AV,11,FALSE)</f>
        <v>---</v>
      </c>
      <c r="G19" s="120" t="str">
        <f>VLOOKUP($B19,'BIG-QaulComp'!$B:$AV,12,FALSE)</f>
        <v>BIG</v>
      </c>
      <c r="H19" s="120" t="str">
        <f>VLOOKUP($B19,'BIG-QaulComp'!$B:$AV,13,FALSE)</f>
        <v>BIG</v>
      </c>
      <c r="I19" s="120" t="str">
        <f>VLOOKUP($B19,'BIG-QaulComp'!$B:$AV,14,FALSE)</f>
        <v>BIG</v>
      </c>
      <c r="J19" s="120" t="str">
        <f>VLOOKUP($B19,'BIG-QaulComp'!$B:$AV,15,FALSE)</f>
        <v>BIG</v>
      </c>
      <c r="K19" s="120" t="str">
        <f>VLOOKUP($B19,'BIG-QaulComp'!$B:$AV,16,FALSE)</f>
        <v>B-G</v>
      </c>
      <c r="L19" s="120" t="str">
        <f>VLOOKUP($B19,'BIG-QaulComp'!$B:$AV,17,FALSE)</f>
        <v>---</v>
      </c>
      <c r="M19" s="120" t="str">
        <f>VLOOKUP($B19,'BIG-QaulComp'!$B:$AV,18,FALSE)</f>
        <v>---</v>
      </c>
      <c r="N19" s="120" t="str">
        <f>VLOOKUP($B19,'BIG-QaulComp'!$B:$AV,19,FALSE)</f>
        <v>BI-</v>
      </c>
      <c r="O19" s="120" t="str">
        <f>VLOOKUP($B19,'BIG-QaulComp'!$B:$AV,20,FALSE)</f>
        <v>BI-</v>
      </c>
      <c r="P19" s="120" t="str">
        <f>VLOOKUP($B19,'BIG-QaulComp'!$B:$AV,21,FALSE)</f>
        <v>-I-</v>
      </c>
      <c r="Q19" s="120" t="str">
        <f>VLOOKUP($B19,'BIG-QaulComp'!$B:$AV,22,FALSE)</f>
        <v>B--</v>
      </c>
      <c r="R19" s="117"/>
      <c r="S19" s="134" t="str" cm="1">
        <f t="array" ref="S19">_xlfn.IFS(ISNUMBER(SEARCH("I",F19))=FALSE(),"-",AND(ISNUMBER(SEARCH("I",F19)),ISNUMBER(SEARCH("I",$L19))),"y",ISNUMBER(SEARCH("I",$L19))=FALSE(),"n")</f>
        <v>-</v>
      </c>
      <c r="T19" s="337" t="str" cm="1">
        <f t="array" ref="T19">_xlfn.IFS(ISNUMBER(SEARCH("I",G19))=FALSE(),"-",AND(ISNUMBER(SEARCH("I",G19)),ISNUMBER(SEARCH("I",$L19))),"y",ISNUMBER(SEARCH("I",$L19))=FALSE(),"n")</f>
        <v>n</v>
      </c>
      <c r="U19" s="134" t="str" cm="1">
        <f t="array" ref="U19">_xlfn.IFS(ISNUMBER(SEARCH("I",H19))=FALSE(),"-",AND(ISNUMBER(SEARCH("I",H19)),ISNUMBER(SEARCH("I",$L19))),"y",ISNUMBER(SEARCH("I",$L19))=FALSE(),"n")</f>
        <v>n</v>
      </c>
      <c r="V19" s="134" t="str" cm="1">
        <f t="array" ref="V19">_xlfn.IFS(ISNUMBER(SEARCH("I",I19))=FALSE(),"-",AND(ISNUMBER(SEARCH("I",I19)),ISNUMBER(SEARCH("I",$L19))),"y",ISNUMBER(SEARCH("I",$L19))=FALSE(),"n")</f>
        <v>n</v>
      </c>
      <c r="W19" s="134" t="str" cm="1">
        <f t="array" ref="W19">_xlfn.IFS(ISNUMBER(SEARCH("I",J19))=FALSE(),"-",AND(ISNUMBER(SEARCH("I",J19)),ISNUMBER(SEARCH("I",$L19))),"y",ISNUMBER(SEARCH("I",$L19))=FALSE(),"n")</f>
        <v>n</v>
      </c>
      <c r="X19" s="134" t="str" cm="1">
        <f t="array" ref="X19">_xlfn.IFS(ISNUMBER(SEARCH("I",K19))=FALSE(),"-",AND(ISNUMBER(SEARCH("I",K19)),ISNUMBER(SEARCH("I",$L19))),"y",ISNUMBER(SEARCH("I",$L19))=FALSE(),"n")</f>
        <v>-</v>
      </c>
      <c r="Y19" s="337" t="str" cm="1">
        <f t="array" ref="Y19">_xlfn.IFS(ISNUMBER(SEARCH("I",L19))=FALSE(),"-",AND(ISNUMBER(SEARCH("I",L19)),ISNUMBER(SEARCH("I",$L19))),"y",ISNUMBER(SEARCH("I",$L19))=FALSE(),"n")</f>
        <v>-</v>
      </c>
      <c r="Z19" s="134" t="str" cm="1">
        <f t="array" ref="Z19">_xlfn.IFS(ISNUMBER(SEARCH("I",M19))=FALSE(),"-",AND(ISNUMBER(SEARCH("I",M19)),ISNUMBER(SEARCH("I",$L19))),"y",ISNUMBER(SEARCH("I",$L19))=FALSE(),"n")</f>
        <v>-</v>
      </c>
      <c r="AA19" s="134" t="str" cm="1">
        <f t="array" ref="AA19">_xlfn.IFS(ISNUMBER(SEARCH("I",N19))=FALSE(),"-",AND(ISNUMBER(SEARCH("I",N19)),ISNUMBER(SEARCH("I",$L19))),"y",ISNUMBER(SEARCH("I",$L19))=FALSE(),"n")</f>
        <v>n</v>
      </c>
      <c r="AB19" s="134" t="str" cm="1">
        <f t="array" ref="AB19">_xlfn.IFS(ISNUMBER(SEARCH("I",O19))=FALSE(),"-",AND(ISNUMBER(SEARCH("I",O19)),ISNUMBER(SEARCH("I",$L19))),"y",ISNUMBER(SEARCH("I",$L19))=FALSE(),"n")</f>
        <v>n</v>
      </c>
      <c r="AC19" s="337" t="str" cm="1">
        <f t="array" ref="AC19">_xlfn.IFS(ISNUMBER(SEARCH("I",P19))=FALSE(),"-",AND(ISNUMBER(SEARCH("I",P19)),ISNUMBER(SEARCH("I",$L19))),"y",ISNUMBER(SEARCH("I",$L19))=FALSE(),"n")</f>
        <v>n</v>
      </c>
      <c r="AD19" s="134" t="str" cm="1">
        <f t="array" ref="AD19">_xlfn.IFS(ISNUMBER(SEARCH("I",Q19))=FALSE(),"-",AND(ISNUMBER(SEARCH("I",Q19)),ISNUMBER(SEARCH("I",$L19))),"y",ISNUMBER(SEARCH("I",$L19))=FALSE(),"n")</f>
        <v>-</v>
      </c>
    </row>
    <row r="20" spans="1:30" s="132" customFormat="1" x14ac:dyDescent="0.15">
      <c r="A20" s="308" t="s">
        <v>65</v>
      </c>
      <c r="B20" s="69" t="s">
        <v>669</v>
      </c>
      <c r="C20" s="118" t="str">
        <f>VLOOKUP(B20,RecNamesAll!A:E,5,FALSE)</f>
        <v>A</v>
      </c>
      <c r="D20" s="119" t="b">
        <f>VLOOKUP(B20,Ligands!A:B,2,FALSE)</f>
        <v>1</v>
      </c>
      <c r="E20" s="286"/>
      <c r="F20" s="120" t="str">
        <f>VLOOKUP($B20,'BIG-QaulComp'!$B:$AV,11,FALSE)</f>
        <v>---</v>
      </c>
      <c r="G20" s="120" t="str">
        <f>VLOOKUP($B20,'BIG-QaulComp'!$B:$AV,12,FALSE)</f>
        <v>BIG</v>
      </c>
      <c r="H20" s="120" t="str">
        <f>VLOOKUP($B20,'BIG-QaulComp'!$B:$AV,13,FALSE)</f>
        <v>BIG</v>
      </c>
      <c r="I20" s="120" t="str">
        <f>VLOOKUP($B20,'BIG-QaulComp'!$B:$AV,14,FALSE)</f>
        <v>BIG</v>
      </c>
      <c r="J20" s="120" t="str">
        <f>VLOOKUP($B20,'BIG-QaulComp'!$B:$AV,15,FALSE)</f>
        <v>BIG</v>
      </c>
      <c r="K20" s="120" t="str">
        <f>VLOOKUP($B20,'BIG-QaulComp'!$B:$AV,16,FALSE)</f>
        <v>BIG</v>
      </c>
      <c r="L20" s="120" t="str">
        <f>VLOOKUP($B20,'BIG-QaulComp'!$B:$AV,17,FALSE)</f>
        <v>-I-</v>
      </c>
      <c r="M20" s="120" t="str">
        <f>VLOOKUP($B20,'BIG-QaulComp'!$B:$AV,18,FALSE)</f>
        <v>-I-</v>
      </c>
      <c r="N20" s="120" t="str">
        <f>VLOOKUP($B20,'BIG-QaulComp'!$B:$AV,19,FALSE)</f>
        <v>BI-</v>
      </c>
      <c r="O20" s="120" t="str">
        <f>VLOOKUP($B20,'BIG-QaulComp'!$B:$AV,20,FALSE)</f>
        <v>BI-</v>
      </c>
      <c r="P20" s="120" t="str">
        <f>VLOOKUP($B20,'BIG-QaulComp'!$B:$AV,21,FALSE)</f>
        <v>-I-</v>
      </c>
      <c r="Q20" s="120" t="str">
        <f>VLOOKUP($B20,'BIG-QaulComp'!$B:$AV,22,FALSE)</f>
        <v>-I-</v>
      </c>
      <c r="R20" s="117"/>
      <c r="S20" s="134" t="str" cm="1">
        <f t="array" ref="S20">_xlfn.IFS(ISNUMBER(SEARCH("I",F20))=FALSE(),"-",AND(ISNUMBER(SEARCH("I",F20)),ISNUMBER(SEARCH("I",$L20))),"y",ISNUMBER(SEARCH("I",$L20))=FALSE(),"n")</f>
        <v>-</v>
      </c>
      <c r="T20" s="337" t="str" cm="1">
        <f t="array" ref="T20">_xlfn.IFS(ISNUMBER(SEARCH("I",G20))=FALSE(),"-",AND(ISNUMBER(SEARCH("I",G20)),ISNUMBER(SEARCH("I",$L20))),"y",ISNUMBER(SEARCH("I",$L20))=FALSE(),"n")</f>
        <v>y</v>
      </c>
      <c r="U20" s="134" t="str" cm="1">
        <f t="array" ref="U20">_xlfn.IFS(ISNUMBER(SEARCH("I",H20))=FALSE(),"-",AND(ISNUMBER(SEARCH("I",H20)),ISNUMBER(SEARCH("I",$L20))),"y",ISNUMBER(SEARCH("I",$L20))=FALSE(),"n")</f>
        <v>y</v>
      </c>
      <c r="V20" s="134" t="str" cm="1">
        <f t="array" ref="V20">_xlfn.IFS(ISNUMBER(SEARCH("I",I20))=FALSE(),"-",AND(ISNUMBER(SEARCH("I",I20)),ISNUMBER(SEARCH("I",$L20))),"y",ISNUMBER(SEARCH("I",$L20))=FALSE(),"n")</f>
        <v>y</v>
      </c>
      <c r="W20" s="134" t="str" cm="1">
        <f t="array" ref="W20">_xlfn.IFS(ISNUMBER(SEARCH("I",J20))=FALSE(),"-",AND(ISNUMBER(SEARCH("I",J20)),ISNUMBER(SEARCH("I",$L20))),"y",ISNUMBER(SEARCH("I",$L20))=FALSE(),"n")</f>
        <v>y</v>
      </c>
      <c r="X20" s="134" t="str" cm="1">
        <f t="array" ref="X20">_xlfn.IFS(ISNUMBER(SEARCH("I",K20))=FALSE(),"-",AND(ISNUMBER(SEARCH("I",K20)),ISNUMBER(SEARCH("I",$L20))),"y",ISNUMBER(SEARCH("I",$L20))=FALSE(),"n")</f>
        <v>y</v>
      </c>
      <c r="Y20" s="337" t="str" cm="1">
        <f t="array" ref="Y20">_xlfn.IFS(ISNUMBER(SEARCH("I",L20))=FALSE(),"-",AND(ISNUMBER(SEARCH("I",L20)),ISNUMBER(SEARCH("I",$L20))),"y",ISNUMBER(SEARCH("I",$L20))=FALSE(),"n")</f>
        <v>y</v>
      </c>
      <c r="Z20" s="134" t="str" cm="1">
        <f t="array" ref="Z20">_xlfn.IFS(ISNUMBER(SEARCH("I",M20))=FALSE(),"-",AND(ISNUMBER(SEARCH("I",M20)),ISNUMBER(SEARCH("I",$L20))),"y",ISNUMBER(SEARCH("I",$L20))=FALSE(),"n")</f>
        <v>y</v>
      </c>
      <c r="AA20" s="134" t="str" cm="1">
        <f t="array" ref="AA20">_xlfn.IFS(ISNUMBER(SEARCH("I",N20))=FALSE(),"-",AND(ISNUMBER(SEARCH("I",N20)),ISNUMBER(SEARCH("I",$L20))),"y",ISNUMBER(SEARCH("I",$L20))=FALSE(),"n")</f>
        <v>y</v>
      </c>
      <c r="AB20" s="134" t="str" cm="1">
        <f t="array" ref="AB20">_xlfn.IFS(ISNUMBER(SEARCH("I",O20))=FALSE(),"-",AND(ISNUMBER(SEARCH("I",O20)),ISNUMBER(SEARCH("I",$L20))),"y",ISNUMBER(SEARCH("I",$L20))=FALSE(),"n")</f>
        <v>y</v>
      </c>
      <c r="AC20" s="337" t="str" cm="1">
        <f t="array" ref="AC20">_xlfn.IFS(ISNUMBER(SEARCH("I",P20))=FALSE(),"-",AND(ISNUMBER(SEARCH("I",P20)),ISNUMBER(SEARCH("I",$L20))),"y",ISNUMBER(SEARCH("I",$L20))=FALSE(),"n")</f>
        <v>y</v>
      </c>
      <c r="AD20" s="134" t="str" cm="1">
        <f t="array" ref="AD20">_xlfn.IFS(ISNUMBER(SEARCH("I",Q20))=FALSE(),"-",AND(ISNUMBER(SEARCH("I",Q20)),ISNUMBER(SEARCH("I",$L20))),"y",ISNUMBER(SEARCH("I",$L20))=FALSE(),"n")</f>
        <v>y</v>
      </c>
    </row>
    <row r="21" spans="1:30" s="132" customFormat="1" x14ac:dyDescent="0.15">
      <c r="A21" s="308" t="s">
        <v>3290</v>
      </c>
      <c r="B21" s="69" t="s">
        <v>471</v>
      </c>
      <c r="C21" s="118" t="str">
        <f>VLOOKUP(B21,RecNamesAll!A:E,5,FALSE)</f>
        <v>A</v>
      </c>
      <c r="D21" s="119" t="b">
        <f>VLOOKUP(B21,Ligands!A:B,2,FALSE)</f>
        <v>1</v>
      </c>
      <c r="E21" s="286"/>
      <c r="F21" s="120" t="str">
        <f>VLOOKUP($B21,'BIG-QaulComp'!$B:$AV,11,FALSE)</f>
        <v>BIG</v>
      </c>
      <c r="G21" s="120" t="str">
        <f>VLOOKUP($B21,'BIG-QaulComp'!$B:$AV,12,FALSE)</f>
        <v>---</v>
      </c>
      <c r="H21" s="120" t="str">
        <f>VLOOKUP($B21,'BIG-QaulComp'!$B:$AV,13,FALSE)</f>
        <v>---</v>
      </c>
      <c r="I21" s="120" t="str">
        <f>VLOOKUP($B21,'BIG-QaulComp'!$B:$AV,14,FALSE)</f>
        <v>---</v>
      </c>
      <c r="J21" s="120" t="str">
        <f>VLOOKUP($B21,'BIG-QaulComp'!$B:$AV,15,FALSE)</f>
        <v>B--</v>
      </c>
      <c r="K21" s="120" t="str">
        <f>VLOOKUP($B21,'BIG-QaulComp'!$B:$AV,16,FALSE)</f>
        <v>BI-</v>
      </c>
      <c r="L21" s="120" t="str">
        <f>VLOOKUP($B21,'BIG-QaulComp'!$B:$AV,17,FALSE)</f>
        <v>-I-</v>
      </c>
      <c r="M21" s="120" t="str">
        <f>VLOOKUP($B21,'BIG-QaulComp'!$B:$AV,18,FALSE)</f>
        <v>-I-</v>
      </c>
      <c r="N21" s="120" t="str">
        <f>VLOOKUP($B21,'BIG-QaulComp'!$B:$AV,19,FALSE)</f>
        <v>-I-</v>
      </c>
      <c r="O21" s="120" t="str">
        <f>VLOOKUP($B21,'BIG-QaulComp'!$B:$AV,20,FALSE)</f>
        <v>B--</v>
      </c>
      <c r="P21" s="120" t="str">
        <f>VLOOKUP($B21,'BIG-QaulComp'!$B:$AV,21,FALSE)</f>
        <v>---</v>
      </c>
      <c r="Q21" s="120" t="str">
        <f>VLOOKUP($B21,'BIG-QaulComp'!$B:$AV,22,FALSE)</f>
        <v>---</v>
      </c>
      <c r="R21" s="117"/>
      <c r="S21" s="134" t="str" cm="1">
        <f t="array" ref="S21">_xlfn.IFS(ISNUMBER(SEARCH("I",F21))=FALSE(),"-",AND(ISNUMBER(SEARCH("I",F21)),ISNUMBER(SEARCH("I",$L21))),"y",ISNUMBER(SEARCH("I",$L21))=FALSE(),"n")</f>
        <v>y</v>
      </c>
      <c r="T21" s="337" t="str" cm="1">
        <f t="array" ref="T21">_xlfn.IFS(ISNUMBER(SEARCH("I",G21))=FALSE(),"-",AND(ISNUMBER(SEARCH("I",G21)),ISNUMBER(SEARCH("I",$L21))),"y",ISNUMBER(SEARCH("I",$L21))=FALSE(),"n")</f>
        <v>-</v>
      </c>
      <c r="U21" s="134" t="str" cm="1">
        <f t="array" ref="U21">_xlfn.IFS(ISNUMBER(SEARCH("I",H21))=FALSE(),"-",AND(ISNUMBER(SEARCH("I",H21)),ISNUMBER(SEARCH("I",$L21))),"y",ISNUMBER(SEARCH("I",$L21))=FALSE(),"n")</f>
        <v>-</v>
      </c>
      <c r="V21" s="134" t="str" cm="1">
        <f t="array" ref="V21">_xlfn.IFS(ISNUMBER(SEARCH("I",I21))=FALSE(),"-",AND(ISNUMBER(SEARCH("I",I21)),ISNUMBER(SEARCH("I",$L21))),"y",ISNUMBER(SEARCH("I",$L21))=FALSE(),"n")</f>
        <v>-</v>
      </c>
      <c r="W21" s="134" t="str" cm="1">
        <f t="array" ref="W21">_xlfn.IFS(ISNUMBER(SEARCH("I",J21))=FALSE(),"-",AND(ISNUMBER(SEARCH("I",J21)),ISNUMBER(SEARCH("I",$L21))),"y",ISNUMBER(SEARCH("I",$L21))=FALSE(),"n")</f>
        <v>-</v>
      </c>
      <c r="X21" s="134" t="str" cm="1">
        <f t="array" ref="X21">_xlfn.IFS(ISNUMBER(SEARCH("I",K21))=FALSE(),"-",AND(ISNUMBER(SEARCH("I",K21)),ISNUMBER(SEARCH("I",$L21))),"y",ISNUMBER(SEARCH("I",$L21))=FALSE(),"n")</f>
        <v>y</v>
      </c>
      <c r="Y21" s="337" t="str" cm="1">
        <f t="array" ref="Y21">_xlfn.IFS(ISNUMBER(SEARCH("I",L21))=FALSE(),"-",AND(ISNUMBER(SEARCH("I",L21)),ISNUMBER(SEARCH("I",$L21))),"y",ISNUMBER(SEARCH("I",$L21))=FALSE(),"n")</f>
        <v>y</v>
      </c>
      <c r="Z21" s="134" t="str" cm="1">
        <f t="array" ref="Z21">_xlfn.IFS(ISNUMBER(SEARCH("I",M21))=FALSE(),"-",AND(ISNUMBER(SEARCH("I",M21)),ISNUMBER(SEARCH("I",$L21))),"y",ISNUMBER(SEARCH("I",$L21))=FALSE(),"n")</f>
        <v>y</v>
      </c>
      <c r="AA21" s="134" t="str" cm="1">
        <f t="array" ref="AA21">_xlfn.IFS(ISNUMBER(SEARCH("I",N21))=FALSE(),"-",AND(ISNUMBER(SEARCH("I",N21)),ISNUMBER(SEARCH("I",$L21))),"y",ISNUMBER(SEARCH("I",$L21))=FALSE(),"n")</f>
        <v>y</v>
      </c>
      <c r="AB21" s="134" t="str" cm="1">
        <f t="array" ref="AB21">_xlfn.IFS(ISNUMBER(SEARCH("I",O21))=FALSE(),"-",AND(ISNUMBER(SEARCH("I",O21)),ISNUMBER(SEARCH("I",$L21))),"y",ISNUMBER(SEARCH("I",$L21))=FALSE(),"n")</f>
        <v>-</v>
      </c>
      <c r="AC21" s="337" t="str" cm="1">
        <f t="array" ref="AC21">_xlfn.IFS(ISNUMBER(SEARCH("I",P21))=FALSE(),"-",AND(ISNUMBER(SEARCH("I",P21)),ISNUMBER(SEARCH("I",$L21))),"y",ISNUMBER(SEARCH("I",$L21))=FALSE(),"n")</f>
        <v>-</v>
      </c>
      <c r="AD21" s="134" t="str" cm="1">
        <f t="array" ref="AD21">_xlfn.IFS(ISNUMBER(SEARCH("I",Q21))=FALSE(),"-",AND(ISNUMBER(SEARCH("I",Q21)),ISNUMBER(SEARCH("I",$L21))),"y",ISNUMBER(SEARCH("I",$L21))=FALSE(),"n")</f>
        <v>-</v>
      </c>
    </row>
    <row r="22" spans="1:30" s="132" customFormat="1" x14ac:dyDescent="0.15">
      <c r="A22" s="308" t="s">
        <v>3305</v>
      </c>
      <c r="B22" s="69" t="s">
        <v>684</v>
      </c>
      <c r="C22" s="118" t="str">
        <f>VLOOKUP(B22,RecNamesAll!A:E,5,FALSE)</f>
        <v>A</v>
      </c>
      <c r="D22" s="119" t="b">
        <f>VLOOKUP(B22,Ligands!A:B,2,FALSE)</f>
        <v>1</v>
      </c>
      <c r="E22" s="286"/>
      <c r="F22" s="120" t="str">
        <f>VLOOKUP($B22,'BIG-QaulComp'!$B:$AV,11,FALSE)</f>
        <v>-IG</v>
      </c>
      <c r="G22" s="120" t="str">
        <f>VLOOKUP($B22,'BIG-QaulComp'!$B:$AV,12,FALSE)</f>
        <v>BIG</v>
      </c>
      <c r="H22" s="120" t="str">
        <f>VLOOKUP($B22,'BIG-QaulComp'!$B:$AV,13,FALSE)</f>
        <v>BIG</v>
      </c>
      <c r="I22" s="120" t="str">
        <f>VLOOKUP($B22,'BIG-QaulComp'!$B:$AV,14,FALSE)</f>
        <v>BIG</v>
      </c>
      <c r="J22" s="120" t="str">
        <f>VLOOKUP($B22,'BIG-QaulComp'!$B:$AV,15,FALSE)</f>
        <v>BIG</v>
      </c>
      <c r="K22" s="120" t="str">
        <f>VLOOKUP($B22,'BIG-QaulComp'!$B:$AV,16,FALSE)</f>
        <v>BIG</v>
      </c>
      <c r="L22" s="120" t="str">
        <f>VLOOKUP($B22,'BIG-QaulComp'!$B:$AV,17,FALSE)</f>
        <v>BIG</v>
      </c>
      <c r="M22" s="120" t="str">
        <f>VLOOKUP($B22,'BIG-QaulComp'!$B:$AV,18,FALSE)</f>
        <v>BIG</v>
      </c>
      <c r="N22" s="120" t="str">
        <f>VLOOKUP($B22,'BIG-QaulComp'!$B:$AV,19,FALSE)</f>
        <v>BIG</v>
      </c>
      <c r="O22" s="120" t="str">
        <f>VLOOKUP($B22,'BIG-QaulComp'!$B:$AV,20,FALSE)</f>
        <v>BIG</v>
      </c>
      <c r="P22" s="120" t="str">
        <f>VLOOKUP($B22,'BIG-QaulComp'!$B:$AV,21,FALSE)</f>
        <v>BI-</v>
      </c>
      <c r="Q22" s="120" t="str">
        <f>VLOOKUP($B22,'BIG-QaulComp'!$B:$AV,22,FALSE)</f>
        <v>BI-</v>
      </c>
      <c r="R22" s="117"/>
      <c r="S22" s="134" t="str" cm="1">
        <f t="array" ref="S22">_xlfn.IFS(ISNUMBER(SEARCH("I",F22))=FALSE(),"-",AND(ISNUMBER(SEARCH("I",F22)),ISNUMBER(SEARCH("I",$L22))),"y",ISNUMBER(SEARCH("I",$L22))=FALSE(),"n")</f>
        <v>y</v>
      </c>
      <c r="T22" s="337" t="str" cm="1">
        <f t="array" ref="T22">_xlfn.IFS(ISNUMBER(SEARCH("I",G22))=FALSE(),"-",AND(ISNUMBER(SEARCH("I",G22)),ISNUMBER(SEARCH("I",$L22))),"y",ISNUMBER(SEARCH("I",$L22))=FALSE(),"n")</f>
        <v>y</v>
      </c>
      <c r="U22" s="134" t="str" cm="1">
        <f t="array" ref="U22">_xlfn.IFS(ISNUMBER(SEARCH("I",H22))=FALSE(),"-",AND(ISNUMBER(SEARCH("I",H22)),ISNUMBER(SEARCH("I",$L22))),"y",ISNUMBER(SEARCH("I",$L22))=FALSE(),"n")</f>
        <v>y</v>
      </c>
      <c r="V22" s="134" t="str" cm="1">
        <f t="array" ref="V22">_xlfn.IFS(ISNUMBER(SEARCH("I",I22))=FALSE(),"-",AND(ISNUMBER(SEARCH("I",I22)),ISNUMBER(SEARCH("I",$L22))),"y",ISNUMBER(SEARCH("I",$L22))=FALSE(),"n")</f>
        <v>y</v>
      </c>
      <c r="W22" s="134" t="str" cm="1">
        <f t="array" ref="W22">_xlfn.IFS(ISNUMBER(SEARCH("I",J22))=FALSE(),"-",AND(ISNUMBER(SEARCH("I",J22)),ISNUMBER(SEARCH("I",$L22))),"y",ISNUMBER(SEARCH("I",$L22))=FALSE(),"n")</f>
        <v>y</v>
      </c>
      <c r="X22" s="134" t="str" cm="1">
        <f t="array" ref="X22">_xlfn.IFS(ISNUMBER(SEARCH("I",K22))=FALSE(),"-",AND(ISNUMBER(SEARCH("I",K22)),ISNUMBER(SEARCH("I",$L22))),"y",ISNUMBER(SEARCH("I",$L22))=FALSE(),"n")</f>
        <v>y</v>
      </c>
      <c r="Y22" s="337" t="str" cm="1">
        <f t="array" ref="Y22">_xlfn.IFS(ISNUMBER(SEARCH("I",L22))=FALSE(),"-",AND(ISNUMBER(SEARCH("I",L22)),ISNUMBER(SEARCH("I",$L22))),"y",ISNUMBER(SEARCH("I",$L22))=FALSE(),"n")</f>
        <v>y</v>
      </c>
      <c r="Z22" s="134" t="str" cm="1">
        <f t="array" ref="Z22">_xlfn.IFS(ISNUMBER(SEARCH("I",M22))=FALSE(),"-",AND(ISNUMBER(SEARCH("I",M22)),ISNUMBER(SEARCH("I",$L22))),"y",ISNUMBER(SEARCH("I",$L22))=FALSE(),"n")</f>
        <v>y</v>
      </c>
      <c r="AA22" s="134" t="str" cm="1">
        <f t="array" ref="AA22">_xlfn.IFS(ISNUMBER(SEARCH("I",N22))=FALSE(),"-",AND(ISNUMBER(SEARCH("I",N22)),ISNUMBER(SEARCH("I",$L22))),"y",ISNUMBER(SEARCH("I",$L22))=FALSE(),"n")</f>
        <v>y</v>
      </c>
      <c r="AB22" s="134" t="str" cm="1">
        <f t="array" ref="AB22">_xlfn.IFS(ISNUMBER(SEARCH("I",O22))=FALSE(),"-",AND(ISNUMBER(SEARCH("I",O22)),ISNUMBER(SEARCH("I",$L22))),"y",ISNUMBER(SEARCH("I",$L22))=FALSE(),"n")</f>
        <v>y</v>
      </c>
      <c r="AC22" s="337" t="str" cm="1">
        <f t="array" ref="AC22">_xlfn.IFS(ISNUMBER(SEARCH("I",P22))=FALSE(),"-",AND(ISNUMBER(SEARCH("I",P22)),ISNUMBER(SEARCH("I",$L22))),"y",ISNUMBER(SEARCH("I",$L22))=FALSE(),"n")</f>
        <v>y</v>
      </c>
      <c r="AD22" s="134" t="str" cm="1">
        <f t="array" ref="AD22">_xlfn.IFS(ISNUMBER(SEARCH("I",Q22))=FALSE(),"-",AND(ISNUMBER(SEARCH("I",Q22)),ISNUMBER(SEARCH("I",$L22))),"y",ISNUMBER(SEARCH("I",$L22))=FALSE(),"n")</f>
        <v>y</v>
      </c>
    </row>
    <row r="23" spans="1:30" s="132" customFormat="1" x14ac:dyDescent="0.15">
      <c r="A23" s="308" t="s">
        <v>3307</v>
      </c>
      <c r="B23" s="69" t="s">
        <v>729</v>
      </c>
      <c r="C23" s="118" t="str">
        <f>VLOOKUP(B23,RecNamesAll!A:E,5,FALSE)</f>
        <v>A</v>
      </c>
      <c r="D23" s="119" t="b">
        <f>VLOOKUP(B23,Ligands!A:B,2,FALSE)</f>
        <v>1</v>
      </c>
      <c r="E23" s="286"/>
      <c r="F23" s="120" t="str">
        <f>VLOOKUP($B23,'BIG-QaulComp'!$B:$AV,11,FALSE)</f>
        <v>-I-</v>
      </c>
      <c r="G23" s="120" t="str">
        <f>VLOOKUP($B23,'BIG-QaulComp'!$B:$AV,12,FALSE)</f>
        <v>BIG</v>
      </c>
      <c r="H23" s="120" t="str">
        <f>VLOOKUP($B23,'BIG-QaulComp'!$B:$AV,13,FALSE)</f>
        <v>BIG</v>
      </c>
      <c r="I23" s="120" t="str">
        <f>VLOOKUP($B23,'BIG-QaulComp'!$B:$AV,14,FALSE)</f>
        <v>BIG</v>
      </c>
      <c r="J23" s="120" t="str">
        <f>VLOOKUP($B23,'BIG-QaulComp'!$B:$AV,15,FALSE)</f>
        <v>BIG</v>
      </c>
      <c r="K23" s="120" t="str">
        <f>VLOOKUP($B23,'BIG-QaulComp'!$B:$AV,16,FALSE)</f>
        <v>--G</v>
      </c>
      <c r="L23" s="120" t="str">
        <f>VLOOKUP($B23,'BIG-QaulComp'!$B:$AV,17,FALSE)</f>
        <v>BIG</v>
      </c>
      <c r="M23" s="120" t="str">
        <f>VLOOKUP($B23,'BIG-QaulComp'!$B:$AV,18,FALSE)</f>
        <v>BIG</v>
      </c>
      <c r="N23" s="120" t="str">
        <f>VLOOKUP($B23,'BIG-QaulComp'!$B:$AV,19,FALSE)</f>
        <v>BIG</v>
      </c>
      <c r="O23" s="120" t="str">
        <f>VLOOKUP($B23,'BIG-QaulComp'!$B:$AV,20,FALSE)</f>
        <v>BIG</v>
      </c>
      <c r="P23" s="120" t="str">
        <f>VLOOKUP($B23,'BIG-QaulComp'!$B:$AV,21,FALSE)</f>
        <v>BI-</v>
      </c>
      <c r="Q23" s="120" t="str">
        <f>VLOOKUP($B23,'BIG-QaulComp'!$B:$AV,22,FALSE)</f>
        <v>BI-</v>
      </c>
      <c r="R23" s="117"/>
      <c r="S23" s="134" t="str" cm="1">
        <f t="array" ref="S23">_xlfn.IFS(ISNUMBER(SEARCH("I",F23))=FALSE(),"-",AND(ISNUMBER(SEARCH("I",F23)),ISNUMBER(SEARCH("I",$L23))),"y",ISNUMBER(SEARCH("I",$L23))=FALSE(),"n")</f>
        <v>y</v>
      </c>
      <c r="T23" s="337" t="str" cm="1">
        <f t="array" ref="T23">_xlfn.IFS(ISNUMBER(SEARCH("I",G23))=FALSE(),"-",AND(ISNUMBER(SEARCH("I",G23)),ISNUMBER(SEARCH("I",$L23))),"y",ISNUMBER(SEARCH("I",$L23))=FALSE(),"n")</f>
        <v>y</v>
      </c>
      <c r="U23" s="134" t="str" cm="1">
        <f t="array" ref="U23">_xlfn.IFS(ISNUMBER(SEARCH("I",H23))=FALSE(),"-",AND(ISNUMBER(SEARCH("I",H23)),ISNUMBER(SEARCH("I",$L23))),"y",ISNUMBER(SEARCH("I",$L23))=FALSE(),"n")</f>
        <v>y</v>
      </c>
      <c r="V23" s="134" t="str" cm="1">
        <f t="array" ref="V23">_xlfn.IFS(ISNUMBER(SEARCH("I",I23))=FALSE(),"-",AND(ISNUMBER(SEARCH("I",I23)),ISNUMBER(SEARCH("I",$L23))),"y",ISNUMBER(SEARCH("I",$L23))=FALSE(),"n")</f>
        <v>y</v>
      </c>
      <c r="W23" s="134" t="str" cm="1">
        <f t="array" ref="W23">_xlfn.IFS(ISNUMBER(SEARCH("I",J23))=FALSE(),"-",AND(ISNUMBER(SEARCH("I",J23)),ISNUMBER(SEARCH("I",$L23))),"y",ISNUMBER(SEARCH("I",$L23))=FALSE(),"n")</f>
        <v>y</v>
      </c>
      <c r="X23" s="134" t="str" cm="1">
        <f t="array" ref="X23">_xlfn.IFS(ISNUMBER(SEARCH("I",K23))=FALSE(),"-",AND(ISNUMBER(SEARCH("I",K23)),ISNUMBER(SEARCH("I",$L23))),"y",ISNUMBER(SEARCH("I",$L23))=FALSE(),"n")</f>
        <v>-</v>
      </c>
      <c r="Y23" s="337" t="str" cm="1">
        <f t="array" ref="Y23">_xlfn.IFS(ISNUMBER(SEARCH("I",L23))=FALSE(),"-",AND(ISNUMBER(SEARCH("I",L23)),ISNUMBER(SEARCH("I",$L23))),"y",ISNUMBER(SEARCH("I",$L23))=FALSE(),"n")</f>
        <v>y</v>
      </c>
      <c r="Z23" s="134" t="str" cm="1">
        <f t="array" ref="Z23">_xlfn.IFS(ISNUMBER(SEARCH("I",M23))=FALSE(),"-",AND(ISNUMBER(SEARCH("I",M23)),ISNUMBER(SEARCH("I",$L23))),"y",ISNUMBER(SEARCH("I",$L23))=FALSE(),"n")</f>
        <v>y</v>
      </c>
      <c r="AA23" s="134" t="str" cm="1">
        <f t="array" ref="AA23">_xlfn.IFS(ISNUMBER(SEARCH("I",N23))=FALSE(),"-",AND(ISNUMBER(SEARCH("I",N23)),ISNUMBER(SEARCH("I",$L23))),"y",ISNUMBER(SEARCH("I",$L23))=FALSE(),"n")</f>
        <v>y</v>
      </c>
      <c r="AB23" s="134" t="str" cm="1">
        <f t="array" ref="AB23">_xlfn.IFS(ISNUMBER(SEARCH("I",O23))=FALSE(),"-",AND(ISNUMBER(SEARCH("I",O23)),ISNUMBER(SEARCH("I",$L23))),"y",ISNUMBER(SEARCH("I",$L23))=FALSE(),"n")</f>
        <v>y</v>
      </c>
      <c r="AC23" s="337" t="str" cm="1">
        <f t="array" ref="AC23">_xlfn.IFS(ISNUMBER(SEARCH("I",P23))=FALSE(),"-",AND(ISNUMBER(SEARCH("I",P23)),ISNUMBER(SEARCH("I",$L23))),"y",ISNUMBER(SEARCH("I",$L23))=FALSE(),"n")</f>
        <v>y</v>
      </c>
      <c r="AD23" s="134" t="str" cm="1">
        <f t="array" ref="AD23">_xlfn.IFS(ISNUMBER(SEARCH("I",Q23))=FALSE(),"-",AND(ISNUMBER(SEARCH("I",Q23)),ISNUMBER(SEARCH("I",$L23))),"y",ISNUMBER(SEARCH("I",$L23))=FALSE(),"n")</f>
        <v>y</v>
      </c>
    </row>
    <row r="24" spans="1:30" s="132" customFormat="1" x14ac:dyDescent="0.15">
      <c r="A24" s="308" t="s">
        <v>3309</v>
      </c>
      <c r="B24" s="69" t="s">
        <v>736</v>
      </c>
      <c r="C24" s="118" t="str">
        <f>VLOOKUP(B24,RecNamesAll!A:E,5,FALSE)</f>
        <v>A</v>
      </c>
      <c r="D24" s="119" t="b">
        <f>VLOOKUP(B24,Ligands!A:B,2,FALSE)</f>
        <v>0</v>
      </c>
      <c r="E24" s="286"/>
      <c r="F24" s="120" t="str">
        <f>VLOOKUP($B24,'BIG-QaulComp'!$B:$AV,11,FALSE)</f>
        <v>-I-</v>
      </c>
      <c r="G24" s="120" t="str">
        <f>VLOOKUP($B24,'BIG-QaulComp'!$B:$AV,12,FALSE)</f>
        <v>BIG</v>
      </c>
      <c r="H24" s="120" t="str">
        <f>VLOOKUP($B24,'BIG-QaulComp'!$B:$AV,13,FALSE)</f>
        <v>BIG</v>
      </c>
      <c r="I24" s="120" t="str">
        <f>VLOOKUP($B24,'BIG-QaulComp'!$B:$AV,14,FALSE)</f>
        <v>BIG</v>
      </c>
      <c r="J24" s="120" t="str">
        <f>VLOOKUP($B24,'BIG-QaulComp'!$B:$AV,15,FALSE)</f>
        <v>BIG</v>
      </c>
      <c r="K24" s="120" t="str">
        <f>VLOOKUP($B24,'BIG-QaulComp'!$B:$AV,16,FALSE)</f>
        <v>BIG</v>
      </c>
      <c r="L24" s="120" t="str">
        <f>VLOOKUP($B24,'BIG-QaulComp'!$B:$AV,17,FALSE)</f>
        <v>-IG</v>
      </c>
      <c r="M24" s="120" t="str">
        <f>VLOOKUP($B24,'BIG-QaulComp'!$B:$AV,18,FALSE)</f>
        <v>-IG</v>
      </c>
      <c r="N24" s="120" t="str">
        <f>VLOOKUP($B24,'BIG-QaulComp'!$B:$AV,19,FALSE)</f>
        <v>BIG</v>
      </c>
      <c r="O24" s="120" t="str">
        <f>VLOOKUP($B24,'BIG-QaulComp'!$B:$AV,20,FALSE)</f>
        <v>BIG</v>
      </c>
      <c r="P24" s="120" t="str">
        <f>VLOOKUP($B24,'BIG-QaulComp'!$B:$AV,21,FALSE)</f>
        <v>-I-</v>
      </c>
      <c r="Q24" s="120" t="str">
        <f>VLOOKUP($B24,'BIG-QaulComp'!$B:$AV,22,FALSE)</f>
        <v>BI-</v>
      </c>
      <c r="R24" s="117"/>
      <c r="S24" s="134" t="str" cm="1">
        <f t="array" ref="S24">_xlfn.IFS(ISNUMBER(SEARCH("I",F24))=FALSE(),"-",AND(ISNUMBER(SEARCH("I",F24)),ISNUMBER(SEARCH("I",$L24))),"y",ISNUMBER(SEARCH("I",$L24))=FALSE(),"n")</f>
        <v>y</v>
      </c>
      <c r="T24" s="337" t="str" cm="1">
        <f t="array" ref="T24">_xlfn.IFS(ISNUMBER(SEARCH("I",G24))=FALSE(),"-",AND(ISNUMBER(SEARCH("I",G24)),ISNUMBER(SEARCH("I",$L24))),"y",ISNUMBER(SEARCH("I",$L24))=FALSE(),"n")</f>
        <v>y</v>
      </c>
      <c r="U24" s="134" t="str" cm="1">
        <f t="array" ref="U24">_xlfn.IFS(ISNUMBER(SEARCH("I",H24))=FALSE(),"-",AND(ISNUMBER(SEARCH("I",H24)),ISNUMBER(SEARCH("I",$L24))),"y",ISNUMBER(SEARCH("I",$L24))=FALSE(),"n")</f>
        <v>y</v>
      </c>
      <c r="V24" s="134" t="str" cm="1">
        <f t="array" ref="V24">_xlfn.IFS(ISNUMBER(SEARCH("I",I24))=FALSE(),"-",AND(ISNUMBER(SEARCH("I",I24)),ISNUMBER(SEARCH("I",$L24))),"y",ISNUMBER(SEARCH("I",$L24))=FALSE(),"n")</f>
        <v>y</v>
      </c>
      <c r="W24" s="134" t="str" cm="1">
        <f t="array" ref="W24">_xlfn.IFS(ISNUMBER(SEARCH("I",J24))=FALSE(),"-",AND(ISNUMBER(SEARCH("I",J24)),ISNUMBER(SEARCH("I",$L24))),"y",ISNUMBER(SEARCH("I",$L24))=FALSE(),"n")</f>
        <v>y</v>
      </c>
      <c r="X24" s="134" t="str" cm="1">
        <f t="array" ref="X24">_xlfn.IFS(ISNUMBER(SEARCH("I",K24))=FALSE(),"-",AND(ISNUMBER(SEARCH("I",K24)),ISNUMBER(SEARCH("I",$L24))),"y",ISNUMBER(SEARCH("I",$L24))=FALSE(),"n")</f>
        <v>y</v>
      </c>
      <c r="Y24" s="337" t="str" cm="1">
        <f t="array" ref="Y24">_xlfn.IFS(ISNUMBER(SEARCH("I",L24))=FALSE(),"-",AND(ISNUMBER(SEARCH("I",L24)),ISNUMBER(SEARCH("I",$L24))),"y",ISNUMBER(SEARCH("I",$L24))=FALSE(),"n")</f>
        <v>y</v>
      </c>
      <c r="Z24" s="134" t="str" cm="1">
        <f t="array" ref="Z24">_xlfn.IFS(ISNUMBER(SEARCH("I",M24))=FALSE(),"-",AND(ISNUMBER(SEARCH("I",M24)),ISNUMBER(SEARCH("I",$L24))),"y",ISNUMBER(SEARCH("I",$L24))=FALSE(),"n")</f>
        <v>y</v>
      </c>
      <c r="AA24" s="134" t="str" cm="1">
        <f t="array" ref="AA24">_xlfn.IFS(ISNUMBER(SEARCH("I",N24))=FALSE(),"-",AND(ISNUMBER(SEARCH("I",N24)),ISNUMBER(SEARCH("I",$L24))),"y",ISNUMBER(SEARCH("I",$L24))=FALSE(),"n")</f>
        <v>y</v>
      </c>
      <c r="AB24" s="134" t="str" cm="1">
        <f t="array" ref="AB24">_xlfn.IFS(ISNUMBER(SEARCH("I",O24))=FALSE(),"-",AND(ISNUMBER(SEARCH("I",O24)),ISNUMBER(SEARCH("I",$L24))),"y",ISNUMBER(SEARCH("I",$L24))=FALSE(),"n")</f>
        <v>y</v>
      </c>
      <c r="AC24" s="337" t="str" cm="1">
        <f t="array" ref="AC24">_xlfn.IFS(ISNUMBER(SEARCH("I",P24))=FALSE(),"-",AND(ISNUMBER(SEARCH("I",P24)),ISNUMBER(SEARCH("I",$L24))),"y",ISNUMBER(SEARCH("I",$L24))=FALSE(),"n")</f>
        <v>y</v>
      </c>
      <c r="AD24" s="134" t="str" cm="1">
        <f t="array" ref="AD24">_xlfn.IFS(ISNUMBER(SEARCH("I",Q24))=FALSE(),"-",AND(ISNUMBER(SEARCH("I",Q24)),ISNUMBER(SEARCH("I",$L24))),"y",ISNUMBER(SEARCH("I",$L24))=FALSE(),"n")</f>
        <v>y</v>
      </c>
    </row>
    <row r="25" spans="1:30" s="132" customFormat="1" x14ac:dyDescent="0.15">
      <c r="A25" s="308" t="s">
        <v>3268</v>
      </c>
      <c r="B25" s="69" t="s">
        <v>231</v>
      </c>
      <c r="C25" s="118" t="str">
        <f>VLOOKUP(B25,RecNamesAll!A:E,5,FALSE)</f>
        <v>A</v>
      </c>
      <c r="D25" s="119" t="b">
        <f>VLOOKUP(B25,Ligands!A:B,2,FALSE)</f>
        <v>1</v>
      </c>
      <c r="E25" s="286"/>
      <c r="F25" s="120" t="str">
        <f>VLOOKUP($B25,'BIG-QaulComp'!$B:$AV,11,FALSE)</f>
        <v>-IG</v>
      </c>
      <c r="G25" s="120" t="str">
        <f>VLOOKUP($B25,'BIG-QaulComp'!$B:$AV,12,FALSE)</f>
        <v>--G</v>
      </c>
      <c r="H25" s="120" t="str">
        <f>VLOOKUP($B25,'BIG-QaulComp'!$B:$AV,13,FALSE)</f>
        <v>--G</v>
      </c>
      <c r="I25" s="120" t="str">
        <f>VLOOKUP($B25,'BIG-QaulComp'!$B:$AV,14,FALSE)</f>
        <v>BIG</v>
      </c>
      <c r="J25" s="120" t="str">
        <f>VLOOKUP($B25,'BIG-QaulComp'!$B:$AV,15,FALSE)</f>
        <v>BIG</v>
      </c>
      <c r="K25" s="120" t="str">
        <f>VLOOKUP($B25,'BIG-QaulComp'!$B:$AV,16,FALSE)</f>
        <v>BIG</v>
      </c>
      <c r="L25" s="120" t="str">
        <f>VLOOKUP($B25,'BIG-QaulComp'!$B:$AV,17,FALSE)</f>
        <v>-IG</v>
      </c>
      <c r="M25" s="120" t="str">
        <f>VLOOKUP($B25,'BIG-QaulComp'!$B:$AV,18,FALSE)</f>
        <v>-IG</v>
      </c>
      <c r="N25" s="120" t="str">
        <f>VLOOKUP($B25,'BIG-QaulComp'!$B:$AV,19,FALSE)</f>
        <v>-IG</v>
      </c>
      <c r="O25" s="120" t="str">
        <f>VLOOKUP($B25,'BIG-QaulComp'!$B:$AV,20,FALSE)</f>
        <v>BIG</v>
      </c>
      <c r="P25" s="120" t="str">
        <f>VLOOKUP($B25,'BIG-QaulComp'!$B:$AV,21,FALSE)</f>
        <v>BI-</v>
      </c>
      <c r="Q25" s="120" t="str">
        <f>VLOOKUP($B25,'BIG-QaulComp'!$B:$AV,22,FALSE)</f>
        <v>---</v>
      </c>
      <c r="R25" s="117"/>
      <c r="S25" s="134" t="str" cm="1">
        <f t="array" ref="S25">_xlfn.IFS(ISNUMBER(SEARCH("I",F25))=FALSE(),"-",AND(ISNUMBER(SEARCH("I",F25)),ISNUMBER(SEARCH("I",$L25))),"y",ISNUMBER(SEARCH("I",$L25))=FALSE(),"n")</f>
        <v>y</v>
      </c>
      <c r="T25" s="337" t="str" cm="1">
        <f t="array" ref="T25">_xlfn.IFS(ISNUMBER(SEARCH("I",G25))=FALSE(),"-",AND(ISNUMBER(SEARCH("I",G25)),ISNUMBER(SEARCH("I",$L25))),"y",ISNUMBER(SEARCH("I",$L25))=FALSE(),"n")</f>
        <v>-</v>
      </c>
      <c r="U25" s="134" t="str" cm="1">
        <f t="array" ref="U25">_xlfn.IFS(ISNUMBER(SEARCH("I",H25))=FALSE(),"-",AND(ISNUMBER(SEARCH("I",H25)),ISNUMBER(SEARCH("I",$L25))),"y",ISNUMBER(SEARCH("I",$L25))=FALSE(),"n")</f>
        <v>-</v>
      </c>
      <c r="V25" s="134" t="str" cm="1">
        <f t="array" ref="V25">_xlfn.IFS(ISNUMBER(SEARCH("I",I25))=FALSE(),"-",AND(ISNUMBER(SEARCH("I",I25)),ISNUMBER(SEARCH("I",$L25))),"y",ISNUMBER(SEARCH("I",$L25))=FALSE(),"n")</f>
        <v>y</v>
      </c>
      <c r="W25" s="134" t="str" cm="1">
        <f t="array" ref="W25">_xlfn.IFS(ISNUMBER(SEARCH("I",J25))=FALSE(),"-",AND(ISNUMBER(SEARCH("I",J25)),ISNUMBER(SEARCH("I",$L25))),"y",ISNUMBER(SEARCH("I",$L25))=FALSE(),"n")</f>
        <v>y</v>
      </c>
      <c r="X25" s="134" t="str" cm="1">
        <f t="array" ref="X25">_xlfn.IFS(ISNUMBER(SEARCH("I",K25))=FALSE(),"-",AND(ISNUMBER(SEARCH("I",K25)),ISNUMBER(SEARCH("I",$L25))),"y",ISNUMBER(SEARCH("I",$L25))=FALSE(),"n")</f>
        <v>y</v>
      </c>
      <c r="Y25" s="337" t="str" cm="1">
        <f t="array" ref="Y25">_xlfn.IFS(ISNUMBER(SEARCH("I",L25))=FALSE(),"-",AND(ISNUMBER(SEARCH("I",L25)),ISNUMBER(SEARCH("I",$L25))),"y",ISNUMBER(SEARCH("I",$L25))=FALSE(),"n")</f>
        <v>y</v>
      </c>
      <c r="Z25" s="134" t="str" cm="1">
        <f t="array" ref="Z25">_xlfn.IFS(ISNUMBER(SEARCH("I",M25))=FALSE(),"-",AND(ISNUMBER(SEARCH("I",M25)),ISNUMBER(SEARCH("I",$L25))),"y",ISNUMBER(SEARCH("I",$L25))=FALSE(),"n")</f>
        <v>y</v>
      </c>
      <c r="AA25" s="134" t="str" cm="1">
        <f t="array" ref="AA25">_xlfn.IFS(ISNUMBER(SEARCH("I",N25))=FALSE(),"-",AND(ISNUMBER(SEARCH("I",N25)),ISNUMBER(SEARCH("I",$L25))),"y",ISNUMBER(SEARCH("I",$L25))=FALSE(),"n")</f>
        <v>y</v>
      </c>
      <c r="AB25" s="134" t="str" cm="1">
        <f t="array" ref="AB25">_xlfn.IFS(ISNUMBER(SEARCH("I",O25))=FALSE(),"-",AND(ISNUMBER(SEARCH("I",O25)),ISNUMBER(SEARCH("I",$L25))),"y",ISNUMBER(SEARCH("I",$L25))=FALSE(),"n")</f>
        <v>y</v>
      </c>
      <c r="AC25" s="337" t="str" cm="1">
        <f t="array" ref="AC25">_xlfn.IFS(ISNUMBER(SEARCH("I",P25))=FALSE(),"-",AND(ISNUMBER(SEARCH("I",P25)),ISNUMBER(SEARCH("I",$L25))),"y",ISNUMBER(SEARCH("I",$L25))=FALSE(),"n")</f>
        <v>y</v>
      </c>
      <c r="AD25" s="134" t="str" cm="1">
        <f t="array" ref="AD25">_xlfn.IFS(ISNUMBER(SEARCH("I",Q25))=FALSE(),"-",AND(ISNUMBER(SEARCH("I",Q25)),ISNUMBER(SEARCH("I",$L25))),"y",ISNUMBER(SEARCH("I",$L25))=FALSE(),"n")</f>
        <v>-</v>
      </c>
    </row>
    <row r="26" spans="1:30" s="132" customFormat="1" x14ac:dyDescent="0.15">
      <c r="A26" s="308" t="s">
        <v>3282</v>
      </c>
      <c r="B26" s="69" t="s">
        <v>280</v>
      </c>
      <c r="C26" s="118" t="str">
        <f>VLOOKUP(B26,RecNamesAll!A:E,5,FALSE)</f>
        <v>A</v>
      </c>
      <c r="D26" s="119" t="b">
        <f>VLOOKUP(B26,Ligands!A:B,2,FALSE)</f>
        <v>1</v>
      </c>
      <c r="E26" s="286"/>
      <c r="F26" s="120" t="str">
        <f>VLOOKUP($B26,'BIG-QaulComp'!$B:$AV,11,FALSE)</f>
        <v>-I-</v>
      </c>
      <c r="G26" s="120" t="str">
        <f>VLOOKUP($B26,'BIG-QaulComp'!$B:$AV,12,FALSE)</f>
        <v>BIG</v>
      </c>
      <c r="H26" s="120" t="str">
        <f>VLOOKUP($B26,'BIG-QaulComp'!$B:$AV,13,FALSE)</f>
        <v>BIG</v>
      </c>
      <c r="I26" s="120" t="str">
        <f>VLOOKUP($B26,'BIG-QaulComp'!$B:$AV,14,FALSE)</f>
        <v>BIG</v>
      </c>
      <c r="J26" s="120" t="str">
        <f>VLOOKUP($B26,'BIG-QaulComp'!$B:$AV,15,FALSE)</f>
        <v>BIG</v>
      </c>
      <c r="K26" s="120" t="str">
        <f>VLOOKUP($B26,'BIG-QaulComp'!$B:$AV,16,FALSE)</f>
        <v>BIG</v>
      </c>
      <c r="L26" s="120" t="str">
        <f>VLOOKUP($B26,'BIG-QaulComp'!$B:$AV,17,FALSE)</f>
        <v>BIG</v>
      </c>
      <c r="M26" s="120" t="str">
        <f>VLOOKUP($B26,'BIG-QaulComp'!$B:$AV,18,FALSE)</f>
        <v>BIG</v>
      </c>
      <c r="N26" s="120" t="str">
        <f>VLOOKUP($B26,'BIG-QaulComp'!$B:$AV,19,FALSE)</f>
        <v>BIG</v>
      </c>
      <c r="O26" s="120" t="str">
        <f>VLOOKUP($B26,'BIG-QaulComp'!$B:$AV,20,FALSE)</f>
        <v>BIG</v>
      </c>
      <c r="P26" s="120" t="str">
        <f>VLOOKUP($B26,'BIG-QaulComp'!$B:$AV,21,FALSE)</f>
        <v>BI-</v>
      </c>
      <c r="Q26" s="120" t="str">
        <f>VLOOKUP($B26,'BIG-QaulComp'!$B:$AV,22,FALSE)</f>
        <v>BI-</v>
      </c>
      <c r="R26" s="117"/>
      <c r="S26" s="134" t="str" cm="1">
        <f t="array" ref="S26">_xlfn.IFS(ISNUMBER(SEARCH("I",F26))=FALSE(),"-",AND(ISNUMBER(SEARCH("I",F26)),ISNUMBER(SEARCH("I",$L26))),"y",ISNUMBER(SEARCH("I",$L26))=FALSE(),"n")</f>
        <v>y</v>
      </c>
      <c r="T26" s="337" t="str" cm="1">
        <f t="array" ref="T26">_xlfn.IFS(ISNUMBER(SEARCH("I",G26))=FALSE(),"-",AND(ISNUMBER(SEARCH("I",G26)),ISNUMBER(SEARCH("I",$L26))),"y",ISNUMBER(SEARCH("I",$L26))=FALSE(),"n")</f>
        <v>y</v>
      </c>
      <c r="U26" s="134" t="str" cm="1">
        <f t="array" ref="U26">_xlfn.IFS(ISNUMBER(SEARCH("I",H26))=FALSE(),"-",AND(ISNUMBER(SEARCH("I",H26)),ISNUMBER(SEARCH("I",$L26))),"y",ISNUMBER(SEARCH("I",$L26))=FALSE(),"n")</f>
        <v>y</v>
      </c>
      <c r="V26" s="134" t="str" cm="1">
        <f t="array" ref="V26">_xlfn.IFS(ISNUMBER(SEARCH("I",I26))=FALSE(),"-",AND(ISNUMBER(SEARCH("I",I26)),ISNUMBER(SEARCH("I",$L26))),"y",ISNUMBER(SEARCH("I",$L26))=FALSE(),"n")</f>
        <v>y</v>
      </c>
      <c r="W26" s="134" t="str" cm="1">
        <f t="array" ref="W26">_xlfn.IFS(ISNUMBER(SEARCH("I",J26))=FALSE(),"-",AND(ISNUMBER(SEARCH("I",J26)),ISNUMBER(SEARCH("I",$L26))),"y",ISNUMBER(SEARCH("I",$L26))=FALSE(),"n")</f>
        <v>y</v>
      </c>
      <c r="X26" s="134" t="str" cm="1">
        <f t="array" ref="X26">_xlfn.IFS(ISNUMBER(SEARCH("I",K26))=FALSE(),"-",AND(ISNUMBER(SEARCH("I",K26)),ISNUMBER(SEARCH("I",$L26))),"y",ISNUMBER(SEARCH("I",$L26))=FALSE(),"n")</f>
        <v>y</v>
      </c>
      <c r="Y26" s="337" t="str" cm="1">
        <f t="array" ref="Y26">_xlfn.IFS(ISNUMBER(SEARCH("I",L26))=FALSE(),"-",AND(ISNUMBER(SEARCH("I",L26)),ISNUMBER(SEARCH("I",$L26))),"y",ISNUMBER(SEARCH("I",$L26))=FALSE(),"n")</f>
        <v>y</v>
      </c>
      <c r="Z26" s="134" t="str" cm="1">
        <f t="array" ref="Z26">_xlfn.IFS(ISNUMBER(SEARCH("I",M26))=FALSE(),"-",AND(ISNUMBER(SEARCH("I",M26)),ISNUMBER(SEARCH("I",$L26))),"y",ISNUMBER(SEARCH("I",$L26))=FALSE(),"n")</f>
        <v>y</v>
      </c>
      <c r="AA26" s="134" t="str" cm="1">
        <f t="array" ref="AA26">_xlfn.IFS(ISNUMBER(SEARCH("I",N26))=FALSE(),"-",AND(ISNUMBER(SEARCH("I",N26)),ISNUMBER(SEARCH("I",$L26))),"y",ISNUMBER(SEARCH("I",$L26))=FALSE(),"n")</f>
        <v>y</v>
      </c>
      <c r="AB26" s="134" t="str" cm="1">
        <f t="array" ref="AB26">_xlfn.IFS(ISNUMBER(SEARCH("I",O26))=FALSE(),"-",AND(ISNUMBER(SEARCH("I",O26)),ISNUMBER(SEARCH("I",$L26))),"y",ISNUMBER(SEARCH("I",$L26))=FALSE(),"n")</f>
        <v>y</v>
      </c>
      <c r="AC26" s="337" t="str" cm="1">
        <f t="array" ref="AC26">_xlfn.IFS(ISNUMBER(SEARCH("I",P26))=FALSE(),"-",AND(ISNUMBER(SEARCH("I",P26)),ISNUMBER(SEARCH("I",$L26))),"y",ISNUMBER(SEARCH("I",$L26))=FALSE(),"n")</f>
        <v>y</v>
      </c>
      <c r="AD26" s="134" t="str" cm="1">
        <f t="array" ref="AD26">_xlfn.IFS(ISNUMBER(SEARCH("I",Q26))=FALSE(),"-",AND(ISNUMBER(SEARCH("I",Q26)),ISNUMBER(SEARCH("I",$L26))),"y",ISNUMBER(SEARCH("I",$L26))=FALSE(),"n")</f>
        <v>y</v>
      </c>
    </row>
    <row r="27" spans="1:30" s="132" customFormat="1" x14ac:dyDescent="0.15">
      <c r="A27" s="308" t="s">
        <v>3278</v>
      </c>
      <c r="B27" s="69" t="s">
        <v>269</v>
      </c>
      <c r="C27" s="118" t="str">
        <f>VLOOKUP(B27,RecNamesAll!A:E,5,FALSE)</f>
        <v>A</v>
      </c>
      <c r="D27" s="119" t="b">
        <f>VLOOKUP(B27,Ligands!A:B,2,FALSE)</f>
        <v>1</v>
      </c>
      <c r="E27" s="286"/>
      <c r="F27" s="120" t="str">
        <f>VLOOKUP($B27,'BIG-QaulComp'!$B:$AV,11,FALSE)</f>
        <v>-IG</v>
      </c>
      <c r="G27" s="120" t="str">
        <f>VLOOKUP($B27,'BIG-QaulComp'!$B:$AV,12,FALSE)</f>
        <v>BIG</v>
      </c>
      <c r="H27" s="120" t="str">
        <f>VLOOKUP($B27,'BIG-QaulComp'!$B:$AV,13,FALSE)</f>
        <v>BIG</v>
      </c>
      <c r="I27" s="120" t="str">
        <f>VLOOKUP($B27,'BIG-QaulComp'!$B:$AV,14,FALSE)</f>
        <v>BIG</v>
      </c>
      <c r="J27" s="120" t="str">
        <f>VLOOKUP($B27,'BIG-QaulComp'!$B:$AV,15,FALSE)</f>
        <v>BIG</v>
      </c>
      <c r="K27" s="120" t="str">
        <f>VLOOKUP($B27,'BIG-QaulComp'!$B:$AV,16,FALSE)</f>
        <v>BIG</v>
      </c>
      <c r="L27" s="120" t="str">
        <f>VLOOKUP($B27,'BIG-QaulComp'!$B:$AV,17,FALSE)</f>
        <v>-I-</v>
      </c>
      <c r="M27" s="120" t="str">
        <f>VLOOKUP($B27,'BIG-QaulComp'!$B:$AV,18,FALSE)</f>
        <v>-I-</v>
      </c>
      <c r="N27" s="120" t="str">
        <f>VLOOKUP($B27,'BIG-QaulComp'!$B:$AV,19,FALSE)</f>
        <v>-I-</v>
      </c>
      <c r="O27" s="120" t="str">
        <f>VLOOKUP($B27,'BIG-QaulComp'!$B:$AV,20,FALSE)</f>
        <v>BI-</v>
      </c>
      <c r="P27" s="120" t="str">
        <f>VLOOKUP($B27,'BIG-QaulComp'!$B:$AV,21,FALSE)</f>
        <v>-I-</v>
      </c>
      <c r="Q27" s="120" t="str">
        <f>VLOOKUP($B27,'BIG-QaulComp'!$B:$AV,22,FALSE)</f>
        <v>-I-</v>
      </c>
      <c r="R27" s="117"/>
      <c r="S27" s="134" t="str" cm="1">
        <f t="array" ref="S27">_xlfn.IFS(ISNUMBER(SEARCH("I",F27))=FALSE(),"-",AND(ISNUMBER(SEARCH("I",F27)),ISNUMBER(SEARCH("I",$L27))),"y",ISNUMBER(SEARCH("I",$L27))=FALSE(),"n")</f>
        <v>y</v>
      </c>
      <c r="T27" s="337" t="str" cm="1">
        <f t="array" ref="T27">_xlfn.IFS(ISNUMBER(SEARCH("I",G27))=FALSE(),"-",AND(ISNUMBER(SEARCH("I",G27)),ISNUMBER(SEARCH("I",$L27))),"y",ISNUMBER(SEARCH("I",$L27))=FALSE(),"n")</f>
        <v>y</v>
      </c>
      <c r="U27" s="134" t="str" cm="1">
        <f t="array" ref="U27">_xlfn.IFS(ISNUMBER(SEARCH("I",H27))=FALSE(),"-",AND(ISNUMBER(SEARCH("I",H27)),ISNUMBER(SEARCH("I",$L27))),"y",ISNUMBER(SEARCH("I",$L27))=FALSE(),"n")</f>
        <v>y</v>
      </c>
      <c r="V27" s="134" t="str" cm="1">
        <f t="array" ref="V27">_xlfn.IFS(ISNUMBER(SEARCH("I",I27))=FALSE(),"-",AND(ISNUMBER(SEARCH("I",I27)),ISNUMBER(SEARCH("I",$L27))),"y",ISNUMBER(SEARCH("I",$L27))=FALSE(),"n")</f>
        <v>y</v>
      </c>
      <c r="W27" s="134" t="str" cm="1">
        <f t="array" ref="W27">_xlfn.IFS(ISNUMBER(SEARCH("I",J27))=FALSE(),"-",AND(ISNUMBER(SEARCH("I",J27)),ISNUMBER(SEARCH("I",$L27))),"y",ISNUMBER(SEARCH("I",$L27))=FALSE(),"n")</f>
        <v>y</v>
      </c>
      <c r="X27" s="134" t="str" cm="1">
        <f t="array" ref="X27">_xlfn.IFS(ISNUMBER(SEARCH("I",K27))=FALSE(),"-",AND(ISNUMBER(SEARCH("I",K27)),ISNUMBER(SEARCH("I",$L27))),"y",ISNUMBER(SEARCH("I",$L27))=FALSE(),"n")</f>
        <v>y</v>
      </c>
      <c r="Y27" s="337" t="str" cm="1">
        <f t="array" ref="Y27">_xlfn.IFS(ISNUMBER(SEARCH("I",L27))=FALSE(),"-",AND(ISNUMBER(SEARCH("I",L27)),ISNUMBER(SEARCH("I",$L27))),"y",ISNUMBER(SEARCH("I",$L27))=FALSE(),"n")</f>
        <v>y</v>
      </c>
      <c r="Z27" s="134" t="str" cm="1">
        <f t="array" ref="Z27">_xlfn.IFS(ISNUMBER(SEARCH("I",M27))=FALSE(),"-",AND(ISNUMBER(SEARCH("I",M27)),ISNUMBER(SEARCH("I",$L27))),"y",ISNUMBER(SEARCH("I",$L27))=FALSE(),"n")</f>
        <v>y</v>
      </c>
      <c r="AA27" s="134" t="str" cm="1">
        <f t="array" ref="AA27">_xlfn.IFS(ISNUMBER(SEARCH("I",N27))=FALSE(),"-",AND(ISNUMBER(SEARCH("I",N27)),ISNUMBER(SEARCH("I",$L27))),"y",ISNUMBER(SEARCH("I",$L27))=FALSE(),"n")</f>
        <v>y</v>
      </c>
      <c r="AB27" s="134" t="str" cm="1">
        <f t="array" ref="AB27">_xlfn.IFS(ISNUMBER(SEARCH("I",O27))=FALSE(),"-",AND(ISNUMBER(SEARCH("I",O27)),ISNUMBER(SEARCH("I",$L27))),"y",ISNUMBER(SEARCH("I",$L27))=FALSE(),"n")</f>
        <v>y</v>
      </c>
      <c r="AC27" s="337" t="str" cm="1">
        <f t="array" ref="AC27">_xlfn.IFS(ISNUMBER(SEARCH("I",P27))=FALSE(),"-",AND(ISNUMBER(SEARCH("I",P27)),ISNUMBER(SEARCH("I",$L27))),"y",ISNUMBER(SEARCH("I",$L27))=FALSE(),"n")</f>
        <v>y</v>
      </c>
      <c r="AD27" s="134" t="str" cm="1">
        <f t="array" ref="AD27">_xlfn.IFS(ISNUMBER(SEARCH("I",Q27))=FALSE(),"-",AND(ISNUMBER(SEARCH("I",Q27)),ISNUMBER(SEARCH("I",$L27))),"y",ISNUMBER(SEARCH("I",$L27))=FALSE(),"n")</f>
        <v>y</v>
      </c>
    </row>
    <row r="28" spans="1:30" s="132" customFormat="1" x14ac:dyDescent="0.15">
      <c r="A28" s="308" t="s">
        <v>3292</v>
      </c>
      <c r="B28" s="69" t="s">
        <v>478</v>
      </c>
      <c r="C28" s="118" t="str">
        <f>VLOOKUP(B28,RecNamesAll!A:E,5,FALSE)</f>
        <v>A</v>
      </c>
      <c r="D28" s="119" t="b">
        <f>VLOOKUP(B28,Ligands!A:B,2,FALSE)</f>
        <v>1</v>
      </c>
      <c r="E28" s="286"/>
      <c r="F28" s="120" t="str">
        <f>VLOOKUP($B28,'BIG-QaulComp'!$B:$AV,11,FALSE)</f>
        <v>BIG</v>
      </c>
      <c r="G28" s="120" t="str">
        <f>VLOOKUP($B28,'BIG-QaulComp'!$B:$AV,12,FALSE)</f>
        <v>BI-</v>
      </c>
      <c r="H28" s="120" t="str">
        <f>VLOOKUP($B28,'BIG-QaulComp'!$B:$AV,13,FALSE)</f>
        <v>BI-</v>
      </c>
      <c r="I28" s="120" t="str">
        <f>VLOOKUP($B28,'BIG-QaulComp'!$B:$AV,14,FALSE)</f>
        <v>-I-</v>
      </c>
      <c r="J28" s="120" t="str">
        <f>VLOOKUP($B28,'BIG-QaulComp'!$B:$AV,15,FALSE)</f>
        <v>BI-</v>
      </c>
      <c r="K28" s="120" t="str">
        <f>VLOOKUP($B28,'BIG-QaulComp'!$B:$AV,16,FALSE)</f>
        <v>-I-</v>
      </c>
      <c r="L28" s="120" t="str">
        <f>VLOOKUP($B28,'BIG-QaulComp'!$B:$AV,17,FALSE)</f>
        <v>-I-</v>
      </c>
      <c r="M28" s="120" t="str">
        <f>VLOOKUP($B28,'BIG-QaulComp'!$B:$AV,18,FALSE)</f>
        <v>-I-</v>
      </c>
      <c r="N28" s="120" t="str">
        <f>VLOOKUP($B28,'BIG-QaulComp'!$B:$AV,19,FALSE)</f>
        <v>-I-</v>
      </c>
      <c r="O28" s="120" t="str">
        <f>VLOOKUP($B28,'BIG-QaulComp'!$B:$AV,20,FALSE)</f>
        <v>B--</v>
      </c>
      <c r="P28" s="120" t="str">
        <f>VLOOKUP($B28,'BIG-QaulComp'!$B:$AV,21,FALSE)</f>
        <v>---</v>
      </c>
      <c r="Q28" s="120" t="str">
        <f>VLOOKUP($B28,'BIG-QaulComp'!$B:$AV,22,FALSE)</f>
        <v>---</v>
      </c>
      <c r="R28" s="117"/>
      <c r="S28" s="134" t="str" cm="1">
        <f t="array" ref="S28">_xlfn.IFS(ISNUMBER(SEARCH("I",F28))=FALSE(),"-",AND(ISNUMBER(SEARCH("I",F28)),ISNUMBER(SEARCH("I",$L28))),"y",ISNUMBER(SEARCH("I",$L28))=FALSE(),"n")</f>
        <v>y</v>
      </c>
      <c r="T28" s="337" t="str" cm="1">
        <f t="array" ref="T28">_xlfn.IFS(ISNUMBER(SEARCH("I",G28))=FALSE(),"-",AND(ISNUMBER(SEARCH("I",G28)),ISNUMBER(SEARCH("I",$L28))),"y",ISNUMBER(SEARCH("I",$L28))=FALSE(),"n")</f>
        <v>y</v>
      </c>
      <c r="U28" s="134" t="str" cm="1">
        <f t="array" ref="U28">_xlfn.IFS(ISNUMBER(SEARCH("I",H28))=FALSE(),"-",AND(ISNUMBER(SEARCH("I",H28)),ISNUMBER(SEARCH("I",$L28))),"y",ISNUMBER(SEARCH("I",$L28))=FALSE(),"n")</f>
        <v>y</v>
      </c>
      <c r="V28" s="134" t="str" cm="1">
        <f t="array" ref="V28">_xlfn.IFS(ISNUMBER(SEARCH("I",I28))=FALSE(),"-",AND(ISNUMBER(SEARCH("I",I28)),ISNUMBER(SEARCH("I",$L28))),"y",ISNUMBER(SEARCH("I",$L28))=FALSE(),"n")</f>
        <v>y</v>
      </c>
      <c r="W28" s="134" t="str" cm="1">
        <f t="array" ref="W28">_xlfn.IFS(ISNUMBER(SEARCH("I",J28))=FALSE(),"-",AND(ISNUMBER(SEARCH("I",J28)),ISNUMBER(SEARCH("I",$L28))),"y",ISNUMBER(SEARCH("I",$L28))=FALSE(),"n")</f>
        <v>y</v>
      </c>
      <c r="X28" s="134" t="str" cm="1">
        <f t="array" ref="X28">_xlfn.IFS(ISNUMBER(SEARCH("I",K28))=FALSE(),"-",AND(ISNUMBER(SEARCH("I",K28)),ISNUMBER(SEARCH("I",$L28))),"y",ISNUMBER(SEARCH("I",$L28))=FALSE(),"n")</f>
        <v>y</v>
      </c>
      <c r="Y28" s="337" t="str" cm="1">
        <f t="array" ref="Y28">_xlfn.IFS(ISNUMBER(SEARCH("I",L28))=FALSE(),"-",AND(ISNUMBER(SEARCH("I",L28)),ISNUMBER(SEARCH("I",$L28))),"y",ISNUMBER(SEARCH("I",$L28))=FALSE(),"n")</f>
        <v>y</v>
      </c>
      <c r="Z28" s="134" t="str" cm="1">
        <f t="array" ref="Z28">_xlfn.IFS(ISNUMBER(SEARCH("I",M28))=FALSE(),"-",AND(ISNUMBER(SEARCH("I",M28)),ISNUMBER(SEARCH("I",$L28))),"y",ISNUMBER(SEARCH("I",$L28))=FALSE(),"n")</f>
        <v>y</v>
      </c>
      <c r="AA28" s="134" t="str" cm="1">
        <f t="array" ref="AA28">_xlfn.IFS(ISNUMBER(SEARCH("I",N28))=FALSE(),"-",AND(ISNUMBER(SEARCH("I",N28)),ISNUMBER(SEARCH("I",$L28))),"y",ISNUMBER(SEARCH("I",$L28))=FALSE(),"n")</f>
        <v>y</v>
      </c>
      <c r="AB28" s="134" t="str" cm="1">
        <f t="array" ref="AB28">_xlfn.IFS(ISNUMBER(SEARCH("I",O28))=FALSE(),"-",AND(ISNUMBER(SEARCH("I",O28)),ISNUMBER(SEARCH("I",$L28))),"y",ISNUMBER(SEARCH("I",$L28))=FALSE(),"n")</f>
        <v>-</v>
      </c>
      <c r="AC28" s="337" t="str" cm="1">
        <f t="array" ref="AC28">_xlfn.IFS(ISNUMBER(SEARCH("I",P28))=FALSE(),"-",AND(ISNUMBER(SEARCH("I",P28)),ISNUMBER(SEARCH("I",$L28))),"y",ISNUMBER(SEARCH("I",$L28))=FALSE(),"n")</f>
        <v>-</v>
      </c>
      <c r="AD28" s="134" t="str" cm="1">
        <f t="array" ref="AD28">_xlfn.IFS(ISNUMBER(SEARCH("I",Q28))=FALSE(),"-",AND(ISNUMBER(SEARCH("I",Q28)),ISNUMBER(SEARCH("I",$L28))),"y",ISNUMBER(SEARCH("I",$L28))=FALSE(),"n")</f>
        <v>-</v>
      </c>
    </row>
    <row r="29" spans="1:30" s="132" customFormat="1" x14ac:dyDescent="0.15">
      <c r="A29" s="308" t="s">
        <v>3311</v>
      </c>
      <c r="B29" s="69" t="s">
        <v>71</v>
      </c>
      <c r="C29" s="118" t="str">
        <f>VLOOKUP(B29,RecNamesAll!A:E,5,FALSE)</f>
        <v>A</v>
      </c>
      <c r="D29" s="119" t="b">
        <f>VLOOKUP(B29,Ligands!A:B,2,FALSE)</f>
        <v>1</v>
      </c>
      <c r="E29" s="286"/>
      <c r="F29" s="120" t="str">
        <f>VLOOKUP($B29,'BIG-QaulComp'!$B:$AV,11,FALSE)</f>
        <v>---</v>
      </c>
      <c r="G29" s="120" t="str">
        <f>VLOOKUP($B29,'BIG-QaulComp'!$B:$AV,12,FALSE)</f>
        <v>BIG</v>
      </c>
      <c r="H29" s="120" t="str">
        <f>VLOOKUP($B29,'BIG-QaulComp'!$B:$AV,13,FALSE)</f>
        <v>BIG</v>
      </c>
      <c r="I29" s="120" t="str">
        <f>VLOOKUP($B29,'BIG-QaulComp'!$B:$AV,14,FALSE)</f>
        <v>BIG</v>
      </c>
      <c r="J29" s="120" t="str">
        <f>VLOOKUP($B29,'BIG-QaulComp'!$B:$AV,15,FALSE)</f>
        <v>BIG</v>
      </c>
      <c r="K29" s="120" t="str">
        <f>VLOOKUP($B29,'BIG-QaulComp'!$B:$AV,16,FALSE)</f>
        <v>-IG</v>
      </c>
      <c r="L29" s="120" t="str">
        <f>VLOOKUP($B29,'BIG-QaulComp'!$B:$AV,17,FALSE)</f>
        <v>---</v>
      </c>
      <c r="M29" s="120" t="str">
        <f>VLOOKUP($B29,'BIG-QaulComp'!$B:$AV,18,FALSE)</f>
        <v>---</v>
      </c>
      <c r="N29" s="120" t="str">
        <f>VLOOKUP($B29,'BIG-QaulComp'!$B:$AV,19,FALSE)</f>
        <v>---</v>
      </c>
      <c r="O29" s="120" t="str">
        <f>VLOOKUP($B29,'BIG-QaulComp'!$B:$AV,20,FALSE)</f>
        <v>B--</v>
      </c>
      <c r="P29" s="120" t="str">
        <f>VLOOKUP($B29,'BIG-QaulComp'!$B:$AV,21,FALSE)</f>
        <v>BI-</v>
      </c>
      <c r="Q29" s="120" t="str">
        <f>VLOOKUP($B29,'BIG-QaulComp'!$B:$AV,22,FALSE)</f>
        <v>BI-</v>
      </c>
      <c r="R29" s="117"/>
      <c r="S29" s="134" t="str" cm="1">
        <f t="array" ref="S29">_xlfn.IFS(ISNUMBER(SEARCH("I",F29))=FALSE(),"-",AND(ISNUMBER(SEARCH("I",F29)),ISNUMBER(SEARCH("I",$L29))),"y",ISNUMBER(SEARCH("I",$L29))=FALSE(),"n")</f>
        <v>-</v>
      </c>
      <c r="T29" s="337" t="str" cm="1">
        <f t="array" ref="T29">_xlfn.IFS(ISNUMBER(SEARCH("I",G29))=FALSE(),"-",AND(ISNUMBER(SEARCH("I",G29)),ISNUMBER(SEARCH("I",$L29))),"y",ISNUMBER(SEARCH("I",$L29))=FALSE(),"n")</f>
        <v>n</v>
      </c>
      <c r="U29" s="134" t="str" cm="1">
        <f t="array" ref="U29">_xlfn.IFS(ISNUMBER(SEARCH("I",H29))=FALSE(),"-",AND(ISNUMBER(SEARCH("I",H29)),ISNUMBER(SEARCH("I",$L29))),"y",ISNUMBER(SEARCH("I",$L29))=FALSE(),"n")</f>
        <v>n</v>
      </c>
      <c r="V29" s="134" t="str" cm="1">
        <f t="array" ref="V29">_xlfn.IFS(ISNUMBER(SEARCH("I",I29))=FALSE(),"-",AND(ISNUMBER(SEARCH("I",I29)),ISNUMBER(SEARCH("I",$L29))),"y",ISNUMBER(SEARCH("I",$L29))=FALSE(),"n")</f>
        <v>n</v>
      </c>
      <c r="W29" s="134" t="str" cm="1">
        <f t="array" ref="W29">_xlfn.IFS(ISNUMBER(SEARCH("I",J29))=FALSE(),"-",AND(ISNUMBER(SEARCH("I",J29)),ISNUMBER(SEARCH("I",$L29))),"y",ISNUMBER(SEARCH("I",$L29))=FALSE(),"n")</f>
        <v>n</v>
      </c>
      <c r="X29" s="134" t="str" cm="1">
        <f t="array" ref="X29">_xlfn.IFS(ISNUMBER(SEARCH("I",K29))=FALSE(),"-",AND(ISNUMBER(SEARCH("I",K29)),ISNUMBER(SEARCH("I",$L29))),"y",ISNUMBER(SEARCH("I",$L29))=FALSE(),"n")</f>
        <v>n</v>
      </c>
      <c r="Y29" s="337" t="str" cm="1">
        <f t="array" ref="Y29">_xlfn.IFS(ISNUMBER(SEARCH("I",L29))=FALSE(),"-",AND(ISNUMBER(SEARCH("I",L29)),ISNUMBER(SEARCH("I",$L29))),"y",ISNUMBER(SEARCH("I",$L29))=FALSE(),"n")</f>
        <v>-</v>
      </c>
      <c r="Z29" s="134" t="str" cm="1">
        <f t="array" ref="Z29">_xlfn.IFS(ISNUMBER(SEARCH("I",M29))=FALSE(),"-",AND(ISNUMBER(SEARCH("I",M29)),ISNUMBER(SEARCH("I",$L29))),"y",ISNUMBER(SEARCH("I",$L29))=FALSE(),"n")</f>
        <v>-</v>
      </c>
      <c r="AA29" s="134" t="str" cm="1">
        <f t="array" ref="AA29">_xlfn.IFS(ISNUMBER(SEARCH("I",N29))=FALSE(),"-",AND(ISNUMBER(SEARCH("I",N29)),ISNUMBER(SEARCH("I",$L29))),"y",ISNUMBER(SEARCH("I",$L29))=FALSE(),"n")</f>
        <v>-</v>
      </c>
      <c r="AB29" s="134" t="str" cm="1">
        <f t="array" ref="AB29">_xlfn.IFS(ISNUMBER(SEARCH("I",O29))=FALSE(),"-",AND(ISNUMBER(SEARCH("I",O29)),ISNUMBER(SEARCH("I",$L29))),"y",ISNUMBER(SEARCH("I",$L29))=FALSE(),"n")</f>
        <v>-</v>
      </c>
      <c r="AC29" s="337" t="str" cm="1">
        <f t="array" ref="AC29">_xlfn.IFS(ISNUMBER(SEARCH("I",P29))=FALSE(),"-",AND(ISNUMBER(SEARCH("I",P29)),ISNUMBER(SEARCH("I",$L29))),"y",ISNUMBER(SEARCH("I",$L29))=FALSE(),"n")</f>
        <v>n</v>
      </c>
      <c r="AD29" s="134" t="str" cm="1">
        <f t="array" ref="AD29">_xlfn.IFS(ISNUMBER(SEARCH("I",Q29))=FALSE(),"-",AND(ISNUMBER(SEARCH("I",Q29)),ISNUMBER(SEARCH("I",$L29))),"y",ISNUMBER(SEARCH("I",$L29))=FALSE(),"n")</f>
        <v>n</v>
      </c>
    </row>
    <row r="30" spans="1:30" s="132" customFormat="1" x14ac:dyDescent="0.15">
      <c r="A30" s="308" t="s">
        <v>2855</v>
      </c>
      <c r="B30" s="69" t="s">
        <v>767</v>
      </c>
      <c r="C30" s="118" t="str">
        <f>VLOOKUP(B30,RecNamesAll!A:E,5,FALSE)</f>
        <v>A</v>
      </c>
      <c r="D30" s="119" t="b">
        <f>VLOOKUP(B30,Ligands!A:B,2,FALSE)</f>
        <v>1</v>
      </c>
      <c r="E30" s="286"/>
      <c r="F30" s="120" t="str">
        <f>VLOOKUP($B30,'BIG-QaulComp'!$B:$AV,11,FALSE)</f>
        <v>---</v>
      </c>
      <c r="G30" s="120" t="str">
        <f>VLOOKUP($B30,'BIG-QaulComp'!$B:$AV,12,FALSE)</f>
        <v>BIG</v>
      </c>
      <c r="H30" s="120" t="str">
        <f>VLOOKUP($B30,'BIG-QaulComp'!$B:$AV,13,FALSE)</f>
        <v>BIG</v>
      </c>
      <c r="I30" s="120" t="str">
        <f>VLOOKUP($B30,'BIG-QaulComp'!$B:$AV,14,FALSE)</f>
        <v>BIG</v>
      </c>
      <c r="J30" s="120" t="str">
        <f>VLOOKUP($B30,'BIG-QaulComp'!$B:$AV,15,FALSE)</f>
        <v>BIG</v>
      </c>
      <c r="K30" s="120" t="str">
        <f>VLOOKUP($B30,'BIG-QaulComp'!$B:$AV,16,FALSE)</f>
        <v>BIG</v>
      </c>
      <c r="L30" s="120" t="str">
        <f>VLOOKUP($B30,'BIG-QaulComp'!$B:$AV,17,FALSE)</f>
        <v>B--</v>
      </c>
      <c r="M30" s="120" t="str">
        <f>VLOOKUP($B30,'BIG-QaulComp'!$B:$AV,18,FALSE)</f>
        <v>---</v>
      </c>
      <c r="N30" s="120" t="str">
        <f>VLOOKUP($B30,'BIG-QaulComp'!$B:$AV,19,FALSE)</f>
        <v>BI-</v>
      </c>
      <c r="O30" s="120" t="str">
        <f>VLOOKUP($B30,'BIG-QaulComp'!$B:$AV,20,FALSE)</f>
        <v>BI-</v>
      </c>
      <c r="P30" s="120" t="str">
        <f>VLOOKUP($B30,'BIG-QaulComp'!$B:$AV,21,FALSE)</f>
        <v>B--</v>
      </c>
      <c r="Q30" s="120" t="str">
        <f>VLOOKUP($B30,'BIG-QaulComp'!$B:$AV,22,FALSE)</f>
        <v>---</v>
      </c>
      <c r="R30" s="117"/>
      <c r="S30" s="134" t="str" cm="1">
        <f t="array" ref="S30">_xlfn.IFS(ISNUMBER(SEARCH("I",F30))=FALSE(),"-",AND(ISNUMBER(SEARCH("I",F30)),ISNUMBER(SEARCH("I",$L30))),"y",ISNUMBER(SEARCH("I",$L30))=FALSE(),"n")</f>
        <v>-</v>
      </c>
      <c r="T30" s="337" t="str" cm="1">
        <f t="array" ref="T30">_xlfn.IFS(ISNUMBER(SEARCH("I",G30))=FALSE(),"-",AND(ISNUMBER(SEARCH("I",G30)),ISNUMBER(SEARCH("I",$L30))),"y",ISNUMBER(SEARCH("I",$L30))=FALSE(),"n")</f>
        <v>n</v>
      </c>
      <c r="U30" s="134" t="str" cm="1">
        <f t="array" ref="U30">_xlfn.IFS(ISNUMBER(SEARCH("I",H30))=FALSE(),"-",AND(ISNUMBER(SEARCH("I",H30)),ISNUMBER(SEARCH("I",$L30))),"y",ISNUMBER(SEARCH("I",$L30))=FALSE(),"n")</f>
        <v>n</v>
      </c>
      <c r="V30" s="134" t="str" cm="1">
        <f t="array" ref="V30">_xlfn.IFS(ISNUMBER(SEARCH("I",I30))=FALSE(),"-",AND(ISNUMBER(SEARCH("I",I30)),ISNUMBER(SEARCH("I",$L30))),"y",ISNUMBER(SEARCH("I",$L30))=FALSE(),"n")</f>
        <v>n</v>
      </c>
      <c r="W30" s="134" t="str" cm="1">
        <f t="array" ref="W30">_xlfn.IFS(ISNUMBER(SEARCH("I",J30))=FALSE(),"-",AND(ISNUMBER(SEARCH("I",J30)),ISNUMBER(SEARCH("I",$L30))),"y",ISNUMBER(SEARCH("I",$L30))=FALSE(),"n")</f>
        <v>n</v>
      </c>
      <c r="X30" s="134" t="str" cm="1">
        <f t="array" ref="X30">_xlfn.IFS(ISNUMBER(SEARCH("I",K30))=FALSE(),"-",AND(ISNUMBER(SEARCH("I",K30)),ISNUMBER(SEARCH("I",$L30))),"y",ISNUMBER(SEARCH("I",$L30))=FALSE(),"n")</f>
        <v>n</v>
      </c>
      <c r="Y30" s="337" t="str" cm="1">
        <f t="array" ref="Y30">_xlfn.IFS(ISNUMBER(SEARCH("I",L30))=FALSE(),"-",AND(ISNUMBER(SEARCH("I",L30)),ISNUMBER(SEARCH("I",$L30))),"y",ISNUMBER(SEARCH("I",$L30))=FALSE(),"n")</f>
        <v>-</v>
      </c>
      <c r="Z30" s="134" t="str" cm="1">
        <f t="array" ref="Z30">_xlfn.IFS(ISNUMBER(SEARCH("I",M30))=FALSE(),"-",AND(ISNUMBER(SEARCH("I",M30)),ISNUMBER(SEARCH("I",$L30))),"y",ISNUMBER(SEARCH("I",$L30))=FALSE(),"n")</f>
        <v>-</v>
      </c>
      <c r="AA30" s="134" t="str" cm="1">
        <f t="array" ref="AA30">_xlfn.IFS(ISNUMBER(SEARCH("I",N30))=FALSE(),"-",AND(ISNUMBER(SEARCH("I",N30)),ISNUMBER(SEARCH("I",$L30))),"y",ISNUMBER(SEARCH("I",$L30))=FALSE(),"n")</f>
        <v>n</v>
      </c>
      <c r="AB30" s="134" t="str" cm="1">
        <f t="array" ref="AB30">_xlfn.IFS(ISNUMBER(SEARCH("I",O30))=FALSE(),"-",AND(ISNUMBER(SEARCH("I",O30)),ISNUMBER(SEARCH("I",$L30))),"y",ISNUMBER(SEARCH("I",$L30))=FALSE(),"n")</f>
        <v>n</v>
      </c>
      <c r="AC30" s="337" t="str" cm="1">
        <f t="array" ref="AC30">_xlfn.IFS(ISNUMBER(SEARCH("I",P30))=FALSE(),"-",AND(ISNUMBER(SEARCH("I",P30)),ISNUMBER(SEARCH("I",$L30))),"y",ISNUMBER(SEARCH("I",$L30))=FALSE(),"n")</f>
        <v>-</v>
      </c>
      <c r="AD30" s="134" t="str" cm="1">
        <f t="array" ref="AD30">_xlfn.IFS(ISNUMBER(SEARCH("I",Q30))=FALSE(),"-",AND(ISNUMBER(SEARCH("I",Q30)),ISNUMBER(SEARCH("I",$L30))),"y",ISNUMBER(SEARCH("I",$L30))=FALSE(),"n")</f>
        <v>-</v>
      </c>
    </row>
    <row r="31" spans="1:30" s="132" customFormat="1" x14ac:dyDescent="0.15">
      <c r="A31" s="308" t="s">
        <v>3312</v>
      </c>
      <c r="B31" s="69" t="s">
        <v>162</v>
      </c>
      <c r="C31" s="118" t="str">
        <f>VLOOKUP(B31,RecNamesAll!A:E,5,FALSE)</f>
        <v>A</v>
      </c>
      <c r="D31" s="119" t="b">
        <f>VLOOKUP(B31,Ligands!A:B,2,FALSE)</f>
        <v>1</v>
      </c>
      <c r="E31" s="286"/>
      <c r="F31" s="120" t="str">
        <f>VLOOKUP($B31,'BIG-QaulComp'!$B:$AV,11,FALSE)</f>
        <v>-I-</v>
      </c>
      <c r="G31" s="120" t="str">
        <f>VLOOKUP($B31,'BIG-QaulComp'!$B:$AV,12,FALSE)</f>
        <v>BI-</v>
      </c>
      <c r="H31" s="120" t="str">
        <f>VLOOKUP($B31,'BIG-QaulComp'!$B:$AV,13,FALSE)</f>
        <v>BI-</v>
      </c>
      <c r="I31" s="120" t="str">
        <f>VLOOKUP($B31,'BIG-QaulComp'!$B:$AV,14,FALSE)</f>
        <v>BI-</v>
      </c>
      <c r="J31" s="120" t="str">
        <f>VLOOKUP($B31,'BIG-QaulComp'!$B:$AV,15,FALSE)</f>
        <v>BI-</v>
      </c>
      <c r="K31" s="120" t="str">
        <f>VLOOKUP($B31,'BIG-QaulComp'!$B:$AV,16,FALSE)</f>
        <v>BI-</v>
      </c>
      <c r="L31" s="120" t="str">
        <f>VLOOKUP($B31,'BIG-QaulComp'!$B:$AV,17,FALSE)</f>
        <v>BIG</v>
      </c>
      <c r="M31" s="120" t="str">
        <f>VLOOKUP($B31,'BIG-QaulComp'!$B:$AV,18,FALSE)</f>
        <v>BIG</v>
      </c>
      <c r="N31" s="120" t="str">
        <f>VLOOKUP($B31,'BIG-QaulComp'!$B:$AV,19,FALSE)</f>
        <v>BIG</v>
      </c>
      <c r="O31" s="120" t="str">
        <f>VLOOKUP($B31,'BIG-QaulComp'!$B:$AV,20,FALSE)</f>
        <v>BIG</v>
      </c>
      <c r="P31" s="120" t="str">
        <f>VLOOKUP($B31,'BIG-QaulComp'!$B:$AV,21,FALSE)</f>
        <v>-I-</v>
      </c>
      <c r="Q31" s="120" t="str">
        <f>VLOOKUP($B31,'BIG-QaulComp'!$B:$AV,22,FALSE)</f>
        <v>---</v>
      </c>
      <c r="R31" s="117"/>
      <c r="S31" s="134" t="str" cm="1">
        <f t="array" ref="S31">_xlfn.IFS(ISNUMBER(SEARCH("I",F31))=FALSE(),"-",AND(ISNUMBER(SEARCH("I",F31)),ISNUMBER(SEARCH("I",$L31))),"y",ISNUMBER(SEARCH("I",$L31))=FALSE(),"n")</f>
        <v>y</v>
      </c>
      <c r="T31" s="337" t="str" cm="1">
        <f t="array" ref="T31">_xlfn.IFS(ISNUMBER(SEARCH("I",G31))=FALSE(),"-",AND(ISNUMBER(SEARCH("I",G31)),ISNUMBER(SEARCH("I",$L31))),"y",ISNUMBER(SEARCH("I",$L31))=FALSE(),"n")</f>
        <v>y</v>
      </c>
      <c r="U31" s="134" t="str" cm="1">
        <f t="array" ref="U31">_xlfn.IFS(ISNUMBER(SEARCH("I",H31))=FALSE(),"-",AND(ISNUMBER(SEARCH("I",H31)),ISNUMBER(SEARCH("I",$L31))),"y",ISNUMBER(SEARCH("I",$L31))=FALSE(),"n")</f>
        <v>y</v>
      </c>
      <c r="V31" s="134" t="str" cm="1">
        <f t="array" ref="V31">_xlfn.IFS(ISNUMBER(SEARCH("I",I31))=FALSE(),"-",AND(ISNUMBER(SEARCH("I",I31)),ISNUMBER(SEARCH("I",$L31))),"y",ISNUMBER(SEARCH("I",$L31))=FALSE(),"n")</f>
        <v>y</v>
      </c>
      <c r="W31" s="134" t="str" cm="1">
        <f t="array" ref="W31">_xlfn.IFS(ISNUMBER(SEARCH("I",J31))=FALSE(),"-",AND(ISNUMBER(SEARCH("I",J31)),ISNUMBER(SEARCH("I",$L31))),"y",ISNUMBER(SEARCH("I",$L31))=FALSE(),"n")</f>
        <v>y</v>
      </c>
      <c r="X31" s="134" t="str" cm="1">
        <f t="array" ref="X31">_xlfn.IFS(ISNUMBER(SEARCH("I",K31))=FALSE(),"-",AND(ISNUMBER(SEARCH("I",K31)),ISNUMBER(SEARCH("I",$L31))),"y",ISNUMBER(SEARCH("I",$L31))=FALSE(),"n")</f>
        <v>y</v>
      </c>
      <c r="Y31" s="337" t="str" cm="1">
        <f t="array" ref="Y31">_xlfn.IFS(ISNUMBER(SEARCH("I",L31))=FALSE(),"-",AND(ISNUMBER(SEARCH("I",L31)),ISNUMBER(SEARCH("I",$L31))),"y",ISNUMBER(SEARCH("I",$L31))=FALSE(),"n")</f>
        <v>y</v>
      </c>
      <c r="Z31" s="134" t="str" cm="1">
        <f t="array" ref="Z31">_xlfn.IFS(ISNUMBER(SEARCH("I",M31))=FALSE(),"-",AND(ISNUMBER(SEARCH("I",M31)),ISNUMBER(SEARCH("I",$L31))),"y",ISNUMBER(SEARCH("I",$L31))=FALSE(),"n")</f>
        <v>y</v>
      </c>
      <c r="AA31" s="134" t="str" cm="1">
        <f t="array" ref="AA31">_xlfn.IFS(ISNUMBER(SEARCH("I",N31))=FALSE(),"-",AND(ISNUMBER(SEARCH("I",N31)),ISNUMBER(SEARCH("I",$L31))),"y",ISNUMBER(SEARCH("I",$L31))=FALSE(),"n")</f>
        <v>y</v>
      </c>
      <c r="AB31" s="134" t="str" cm="1">
        <f t="array" ref="AB31">_xlfn.IFS(ISNUMBER(SEARCH("I",O31))=FALSE(),"-",AND(ISNUMBER(SEARCH("I",O31)),ISNUMBER(SEARCH("I",$L31))),"y",ISNUMBER(SEARCH("I",$L31))=FALSE(),"n")</f>
        <v>y</v>
      </c>
      <c r="AC31" s="337" t="str" cm="1">
        <f t="array" ref="AC31">_xlfn.IFS(ISNUMBER(SEARCH("I",P31))=FALSE(),"-",AND(ISNUMBER(SEARCH("I",P31)),ISNUMBER(SEARCH("I",$L31))),"y",ISNUMBER(SEARCH("I",$L31))=FALSE(),"n")</f>
        <v>y</v>
      </c>
      <c r="AD31" s="134" t="str" cm="1">
        <f t="array" ref="AD31">_xlfn.IFS(ISNUMBER(SEARCH("I",Q31))=FALSE(),"-",AND(ISNUMBER(SEARCH("I",Q31)),ISNUMBER(SEARCH("I",$L31))),"y",ISNUMBER(SEARCH("I",$L31))=FALSE(),"n")</f>
        <v>-</v>
      </c>
    </row>
    <row r="32" spans="1:30" s="132" customFormat="1" x14ac:dyDescent="0.15">
      <c r="A32" s="308" t="s">
        <v>3313</v>
      </c>
      <c r="B32" s="69" t="s">
        <v>83</v>
      </c>
      <c r="C32" s="118" t="str">
        <f>VLOOKUP(B32,RecNamesAll!A:E,5,FALSE)</f>
        <v>A</v>
      </c>
      <c r="D32" s="119" t="b">
        <f>VLOOKUP(B32,Ligands!A:B,2,FALSE)</f>
        <v>1</v>
      </c>
      <c r="E32" s="286"/>
      <c r="F32" s="120" t="str">
        <f>VLOOKUP($B32,'BIG-QaulComp'!$B:$AV,11,FALSE)</f>
        <v>BIG</v>
      </c>
      <c r="G32" s="120" t="str">
        <f>VLOOKUP($B32,'BIG-QaulComp'!$B:$AV,12,FALSE)</f>
        <v>B--</v>
      </c>
      <c r="H32" s="120" t="str">
        <f>VLOOKUP($B32,'BIG-QaulComp'!$B:$AV,13,FALSE)</f>
        <v>B--</v>
      </c>
      <c r="I32" s="120" t="str">
        <f>VLOOKUP($B32,'BIG-QaulComp'!$B:$AV,14,FALSE)</f>
        <v>---</v>
      </c>
      <c r="J32" s="120" t="str">
        <f>VLOOKUP($B32,'BIG-QaulComp'!$B:$AV,15,FALSE)</f>
        <v>---</v>
      </c>
      <c r="K32" s="120" t="str">
        <f>VLOOKUP($B32,'BIG-QaulComp'!$B:$AV,16,FALSE)</f>
        <v>---</v>
      </c>
      <c r="L32" s="120" t="str">
        <f>VLOOKUP($B32,'BIG-QaulComp'!$B:$AV,17,FALSE)</f>
        <v>BI-</v>
      </c>
      <c r="M32" s="120" t="str">
        <f>VLOOKUP($B32,'BIG-QaulComp'!$B:$AV,18,FALSE)</f>
        <v>BI-</v>
      </c>
      <c r="N32" s="120" t="str">
        <f>VLOOKUP($B32,'BIG-QaulComp'!$B:$AV,19,FALSE)</f>
        <v>B--</v>
      </c>
      <c r="O32" s="120" t="str">
        <f>VLOOKUP($B32,'BIG-QaulComp'!$B:$AV,20,FALSE)</f>
        <v>B--</v>
      </c>
      <c r="P32" s="120" t="str">
        <f>VLOOKUP($B32,'BIG-QaulComp'!$B:$AV,21,FALSE)</f>
        <v>---</v>
      </c>
      <c r="Q32" s="120" t="str">
        <f>VLOOKUP($B32,'BIG-QaulComp'!$B:$AV,22,FALSE)</f>
        <v>B--</v>
      </c>
      <c r="R32" s="117"/>
      <c r="S32" s="134" t="str" cm="1">
        <f t="array" ref="S32">_xlfn.IFS(ISNUMBER(SEARCH("I",F32))=FALSE(),"-",AND(ISNUMBER(SEARCH("I",F32)),ISNUMBER(SEARCH("I",$L32))),"y",ISNUMBER(SEARCH("I",$L32))=FALSE(),"n")</f>
        <v>y</v>
      </c>
      <c r="T32" s="337" t="str" cm="1">
        <f t="array" ref="T32">_xlfn.IFS(ISNUMBER(SEARCH("I",G32))=FALSE(),"-",AND(ISNUMBER(SEARCH("I",G32)),ISNUMBER(SEARCH("I",$L32))),"y",ISNUMBER(SEARCH("I",$L32))=FALSE(),"n")</f>
        <v>-</v>
      </c>
      <c r="U32" s="134" t="str" cm="1">
        <f t="array" ref="U32">_xlfn.IFS(ISNUMBER(SEARCH("I",H32))=FALSE(),"-",AND(ISNUMBER(SEARCH("I",H32)),ISNUMBER(SEARCH("I",$L32))),"y",ISNUMBER(SEARCH("I",$L32))=FALSE(),"n")</f>
        <v>-</v>
      </c>
      <c r="V32" s="134" t="str" cm="1">
        <f t="array" ref="V32">_xlfn.IFS(ISNUMBER(SEARCH("I",I32))=FALSE(),"-",AND(ISNUMBER(SEARCH("I",I32)),ISNUMBER(SEARCH("I",$L32))),"y",ISNUMBER(SEARCH("I",$L32))=FALSE(),"n")</f>
        <v>-</v>
      </c>
      <c r="W32" s="134" t="str" cm="1">
        <f t="array" ref="W32">_xlfn.IFS(ISNUMBER(SEARCH("I",J32))=FALSE(),"-",AND(ISNUMBER(SEARCH("I",J32)),ISNUMBER(SEARCH("I",$L32))),"y",ISNUMBER(SEARCH("I",$L32))=FALSE(),"n")</f>
        <v>-</v>
      </c>
      <c r="X32" s="134" t="str" cm="1">
        <f t="array" ref="X32">_xlfn.IFS(ISNUMBER(SEARCH("I",K32))=FALSE(),"-",AND(ISNUMBER(SEARCH("I",K32)),ISNUMBER(SEARCH("I",$L32))),"y",ISNUMBER(SEARCH("I",$L32))=FALSE(),"n")</f>
        <v>-</v>
      </c>
      <c r="Y32" s="337" t="str" cm="1">
        <f t="array" ref="Y32">_xlfn.IFS(ISNUMBER(SEARCH("I",L32))=FALSE(),"-",AND(ISNUMBER(SEARCH("I",L32)),ISNUMBER(SEARCH("I",$L32))),"y",ISNUMBER(SEARCH("I",$L32))=FALSE(),"n")</f>
        <v>y</v>
      </c>
      <c r="Z32" s="134" t="str" cm="1">
        <f t="array" ref="Z32">_xlfn.IFS(ISNUMBER(SEARCH("I",M32))=FALSE(),"-",AND(ISNUMBER(SEARCH("I",M32)),ISNUMBER(SEARCH("I",$L32))),"y",ISNUMBER(SEARCH("I",$L32))=FALSE(),"n")</f>
        <v>y</v>
      </c>
      <c r="AA32" s="134" t="str" cm="1">
        <f t="array" ref="AA32">_xlfn.IFS(ISNUMBER(SEARCH("I",N32))=FALSE(),"-",AND(ISNUMBER(SEARCH("I",N32)),ISNUMBER(SEARCH("I",$L32))),"y",ISNUMBER(SEARCH("I",$L32))=FALSE(),"n")</f>
        <v>-</v>
      </c>
      <c r="AB32" s="134" t="str" cm="1">
        <f t="array" ref="AB32">_xlfn.IFS(ISNUMBER(SEARCH("I",O32))=FALSE(),"-",AND(ISNUMBER(SEARCH("I",O32)),ISNUMBER(SEARCH("I",$L32))),"y",ISNUMBER(SEARCH("I",$L32))=FALSE(),"n")</f>
        <v>-</v>
      </c>
      <c r="AC32" s="337" t="str" cm="1">
        <f t="array" ref="AC32">_xlfn.IFS(ISNUMBER(SEARCH("I",P32))=FALSE(),"-",AND(ISNUMBER(SEARCH("I",P32)),ISNUMBER(SEARCH("I",$L32))),"y",ISNUMBER(SEARCH("I",$L32))=FALSE(),"n")</f>
        <v>-</v>
      </c>
      <c r="AD32" s="134" t="str" cm="1">
        <f t="array" ref="AD32">_xlfn.IFS(ISNUMBER(SEARCH("I",Q32))=FALSE(),"-",AND(ISNUMBER(SEARCH("I",Q32)),ISNUMBER(SEARCH("I",$L32))),"y",ISNUMBER(SEARCH("I",$L32))=FALSE(),"n")</f>
        <v>-</v>
      </c>
    </row>
    <row r="33" spans="1:30" s="132" customFormat="1" x14ac:dyDescent="0.15">
      <c r="A33" s="308" t="s">
        <v>3262</v>
      </c>
      <c r="B33" s="69" t="s">
        <v>181</v>
      </c>
      <c r="C33" s="118" t="str">
        <f>VLOOKUP(B33,RecNamesAll!A:E,5,FALSE)</f>
        <v>A</v>
      </c>
      <c r="D33" s="119" t="b">
        <f>VLOOKUP(B33,Ligands!A:B,2,FALSE)</f>
        <v>1</v>
      </c>
      <c r="E33" s="286"/>
      <c r="F33" s="120" t="str">
        <f>VLOOKUP($B33,'BIG-QaulComp'!$B:$AV,11,FALSE)</f>
        <v>-I-</v>
      </c>
      <c r="G33" s="120" t="str">
        <f>VLOOKUP($B33,'BIG-QaulComp'!$B:$AV,12,FALSE)</f>
        <v>BIG</v>
      </c>
      <c r="H33" s="120" t="str">
        <f>VLOOKUP($B33,'BIG-QaulComp'!$B:$AV,13,FALSE)</f>
        <v>BIG</v>
      </c>
      <c r="I33" s="120" t="str">
        <f>VLOOKUP($B33,'BIG-QaulComp'!$B:$AV,14,FALSE)</f>
        <v>BIG</v>
      </c>
      <c r="J33" s="120" t="str">
        <f>VLOOKUP($B33,'BIG-QaulComp'!$B:$AV,15,FALSE)</f>
        <v>BIG</v>
      </c>
      <c r="K33" s="120" t="str">
        <f>VLOOKUP($B33,'BIG-QaulComp'!$B:$AV,16,FALSE)</f>
        <v>BIG</v>
      </c>
      <c r="L33" s="120" t="str">
        <f>VLOOKUP($B33,'BIG-QaulComp'!$B:$AV,17,FALSE)</f>
        <v>-I-</v>
      </c>
      <c r="M33" s="120" t="str">
        <f>VLOOKUP($B33,'BIG-QaulComp'!$B:$AV,18,FALSE)</f>
        <v>-I-</v>
      </c>
      <c r="N33" s="120" t="str">
        <f>VLOOKUP($B33,'BIG-QaulComp'!$B:$AV,19,FALSE)</f>
        <v>BI-</v>
      </c>
      <c r="O33" s="120" t="str">
        <f>VLOOKUP($B33,'BIG-QaulComp'!$B:$AV,20,FALSE)</f>
        <v>BI-</v>
      </c>
      <c r="P33" s="120" t="str">
        <f>VLOOKUP($B33,'BIG-QaulComp'!$B:$AV,21,FALSE)</f>
        <v>-I-</v>
      </c>
      <c r="Q33" s="120" t="str">
        <f>VLOOKUP($B33,'BIG-QaulComp'!$B:$AV,22,FALSE)</f>
        <v>-I-</v>
      </c>
      <c r="R33" s="117"/>
      <c r="S33" s="134" t="str" cm="1">
        <f t="array" ref="S33">_xlfn.IFS(ISNUMBER(SEARCH("I",F33))=FALSE(),"-",AND(ISNUMBER(SEARCH("I",F33)),ISNUMBER(SEARCH("I",$L33))),"y",ISNUMBER(SEARCH("I",$L33))=FALSE(),"n")</f>
        <v>y</v>
      </c>
      <c r="T33" s="337" t="str" cm="1">
        <f t="array" ref="T33">_xlfn.IFS(ISNUMBER(SEARCH("I",G33))=FALSE(),"-",AND(ISNUMBER(SEARCH("I",G33)),ISNUMBER(SEARCH("I",$L33))),"y",ISNUMBER(SEARCH("I",$L33))=FALSE(),"n")</f>
        <v>y</v>
      </c>
      <c r="U33" s="134" t="str" cm="1">
        <f t="array" ref="U33">_xlfn.IFS(ISNUMBER(SEARCH("I",H33))=FALSE(),"-",AND(ISNUMBER(SEARCH("I",H33)),ISNUMBER(SEARCH("I",$L33))),"y",ISNUMBER(SEARCH("I",$L33))=FALSE(),"n")</f>
        <v>y</v>
      </c>
      <c r="V33" s="134" t="str" cm="1">
        <f t="array" ref="V33">_xlfn.IFS(ISNUMBER(SEARCH("I",I33))=FALSE(),"-",AND(ISNUMBER(SEARCH("I",I33)),ISNUMBER(SEARCH("I",$L33))),"y",ISNUMBER(SEARCH("I",$L33))=FALSE(),"n")</f>
        <v>y</v>
      </c>
      <c r="W33" s="134" t="str" cm="1">
        <f t="array" ref="W33">_xlfn.IFS(ISNUMBER(SEARCH("I",J33))=FALSE(),"-",AND(ISNUMBER(SEARCH("I",J33)),ISNUMBER(SEARCH("I",$L33))),"y",ISNUMBER(SEARCH("I",$L33))=FALSE(),"n")</f>
        <v>y</v>
      </c>
      <c r="X33" s="134" t="str" cm="1">
        <f t="array" ref="X33">_xlfn.IFS(ISNUMBER(SEARCH("I",K33))=FALSE(),"-",AND(ISNUMBER(SEARCH("I",K33)),ISNUMBER(SEARCH("I",$L33))),"y",ISNUMBER(SEARCH("I",$L33))=FALSE(),"n")</f>
        <v>y</v>
      </c>
      <c r="Y33" s="337" t="str" cm="1">
        <f t="array" ref="Y33">_xlfn.IFS(ISNUMBER(SEARCH("I",L33))=FALSE(),"-",AND(ISNUMBER(SEARCH("I",L33)),ISNUMBER(SEARCH("I",$L33))),"y",ISNUMBER(SEARCH("I",$L33))=FALSE(),"n")</f>
        <v>y</v>
      </c>
      <c r="Z33" s="134" t="str" cm="1">
        <f t="array" ref="Z33">_xlfn.IFS(ISNUMBER(SEARCH("I",M33))=FALSE(),"-",AND(ISNUMBER(SEARCH("I",M33)),ISNUMBER(SEARCH("I",$L33))),"y",ISNUMBER(SEARCH("I",$L33))=FALSE(),"n")</f>
        <v>y</v>
      </c>
      <c r="AA33" s="134" t="str" cm="1">
        <f t="array" ref="AA33">_xlfn.IFS(ISNUMBER(SEARCH("I",N33))=FALSE(),"-",AND(ISNUMBER(SEARCH("I",N33)),ISNUMBER(SEARCH("I",$L33))),"y",ISNUMBER(SEARCH("I",$L33))=FALSE(),"n")</f>
        <v>y</v>
      </c>
      <c r="AB33" s="134" t="str" cm="1">
        <f t="array" ref="AB33">_xlfn.IFS(ISNUMBER(SEARCH("I",O33))=FALSE(),"-",AND(ISNUMBER(SEARCH("I",O33)),ISNUMBER(SEARCH("I",$L33))),"y",ISNUMBER(SEARCH("I",$L33))=FALSE(),"n")</f>
        <v>y</v>
      </c>
      <c r="AC33" s="337" t="str" cm="1">
        <f t="array" ref="AC33">_xlfn.IFS(ISNUMBER(SEARCH("I",P33))=FALSE(),"-",AND(ISNUMBER(SEARCH("I",P33)),ISNUMBER(SEARCH("I",$L33))),"y",ISNUMBER(SEARCH("I",$L33))=FALSE(),"n")</f>
        <v>y</v>
      </c>
      <c r="AD33" s="134" t="str" cm="1">
        <f t="array" ref="AD33">_xlfn.IFS(ISNUMBER(SEARCH("I",Q33))=FALSE(),"-",AND(ISNUMBER(SEARCH("I",Q33)),ISNUMBER(SEARCH("I",$L33))),"y",ISNUMBER(SEARCH("I",$L33))=FALSE(),"n")</f>
        <v>y</v>
      </c>
    </row>
    <row r="34" spans="1:30" s="132" customFormat="1" x14ac:dyDescent="0.15">
      <c r="A34" s="308" t="s">
        <v>2610</v>
      </c>
      <c r="B34" s="69" t="s">
        <v>496</v>
      </c>
      <c r="C34" s="118" t="str">
        <f>VLOOKUP(B34,RecNamesAll!A:E,5,FALSE)</f>
        <v>A</v>
      </c>
      <c r="D34" s="119" t="b">
        <f>VLOOKUP(B34,Ligands!A:B,2,FALSE)</f>
        <v>1</v>
      </c>
      <c r="E34" s="286"/>
      <c r="F34" s="120" t="str">
        <f>VLOOKUP($B34,'BIG-QaulComp'!$B:$AV,11,FALSE)</f>
        <v>---</v>
      </c>
      <c r="G34" s="120" t="str">
        <f>VLOOKUP($B34,'BIG-QaulComp'!$B:$AV,12,FALSE)</f>
        <v>BIG</v>
      </c>
      <c r="H34" s="120" t="str">
        <f>VLOOKUP($B34,'BIG-QaulComp'!$B:$AV,13,FALSE)</f>
        <v>BIG</v>
      </c>
      <c r="I34" s="120" t="str">
        <f>VLOOKUP($B34,'BIG-QaulComp'!$B:$AV,14,FALSE)</f>
        <v>BIG</v>
      </c>
      <c r="J34" s="120" t="str">
        <f>VLOOKUP($B34,'BIG-QaulComp'!$B:$AV,15,FALSE)</f>
        <v>BIG</v>
      </c>
      <c r="K34" s="120" t="str">
        <f>VLOOKUP($B34,'BIG-QaulComp'!$B:$AV,16,FALSE)</f>
        <v>BIG</v>
      </c>
      <c r="L34" s="120" t="str">
        <f>VLOOKUP($B34,'BIG-QaulComp'!$B:$AV,17,FALSE)</f>
        <v>---</v>
      </c>
      <c r="M34" s="120" t="str">
        <f>VLOOKUP($B34,'BIG-QaulComp'!$B:$AV,18,FALSE)</f>
        <v>---</v>
      </c>
      <c r="N34" s="120" t="str">
        <f>VLOOKUP($B34,'BIG-QaulComp'!$B:$AV,19,FALSE)</f>
        <v>-I-</v>
      </c>
      <c r="O34" s="120" t="str">
        <f>VLOOKUP($B34,'BIG-QaulComp'!$B:$AV,20,FALSE)</f>
        <v>-I-</v>
      </c>
      <c r="P34" s="120" t="str">
        <f>VLOOKUP($B34,'BIG-QaulComp'!$B:$AV,21,FALSE)</f>
        <v>BI-</v>
      </c>
      <c r="Q34" s="120" t="str">
        <f>VLOOKUP($B34,'BIG-QaulComp'!$B:$AV,22,FALSE)</f>
        <v>BI-</v>
      </c>
      <c r="R34" s="117"/>
      <c r="S34" s="134" t="str" cm="1">
        <f t="array" ref="S34">_xlfn.IFS(ISNUMBER(SEARCH("I",F34))=FALSE(),"-",AND(ISNUMBER(SEARCH("I",F34)),ISNUMBER(SEARCH("I",$L34))),"y",ISNUMBER(SEARCH("I",$L34))=FALSE(),"n")</f>
        <v>-</v>
      </c>
      <c r="T34" s="337" t="str" cm="1">
        <f t="array" ref="T34">_xlfn.IFS(ISNUMBER(SEARCH("I",G34))=FALSE(),"-",AND(ISNUMBER(SEARCH("I",G34)),ISNUMBER(SEARCH("I",$L34))),"y",ISNUMBER(SEARCH("I",$L34))=FALSE(),"n")</f>
        <v>n</v>
      </c>
      <c r="U34" s="134" t="str" cm="1">
        <f t="array" ref="U34">_xlfn.IFS(ISNUMBER(SEARCH("I",H34))=FALSE(),"-",AND(ISNUMBER(SEARCH("I",H34)),ISNUMBER(SEARCH("I",$L34))),"y",ISNUMBER(SEARCH("I",$L34))=FALSE(),"n")</f>
        <v>n</v>
      </c>
      <c r="V34" s="134" t="str" cm="1">
        <f t="array" ref="V34">_xlfn.IFS(ISNUMBER(SEARCH("I",I34))=FALSE(),"-",AND(ISNUMBER(SEARCH("I",I34)),ISNUMBER(SEARCH("I",$L34))),"y",ISNUMBER(SEARCH("I",$L34))=FALSE(),"n")</f>
        <v>n</v>
      </c>
      <c r="W34" s="134" t="str" cm="1">
        <f t="array" ref="W34">_xlfn.IFS(ISNUMBER(SEARCH("I",J34))=FALSE(),"-",AND(ISNUMBER(SEARCH("I",J34)),ISNUMBER(SEARCH("I",$L34))),"y",ISNUMBER(SEARCH("I",$L34))=FALSE(),"n")</f>
        <v>n</v>
      </c>
      <c r="X34" s="134" t="str" cm="1">
        <f t="array" ref="X34">_xlfn.IFS(ISNUMBER(SEARCH("I",K34))=FALSE(),"-",AND(ISNUMBER(SEARCH("I",K34)),ISNUMBER(SEARCH("I",$L34))),"y",ISNUMBER(SEARCH("I",$L34))=FALSE(),"n")</f>
        <v>n</v>
      </c>
      <c r="Y34" s="337" t="str" cm="1">
        <f t="array" ref="Y34">_xlfn.IFS(ISNUMBER(SEARCH("I",L34))=FALSE(),"-",AND(ISNUMBER(SEARCH("I",L34)),ISNUMBER(SEARCH("I",$L34))),"y",ISNUMBER(SEARCH("I",$L34))=FALSE(),"n")</f>
        <v>-</v>
      </c>
      <c r="Z34" s="134" t="str" cm="1">
        <f t="array" ref="Z34">_xlfn.IFS(ISNUMBER(SEARCH("I",M34))=FALSE(),"-",AND(ISNUMBER(SEARCH("I",M34)),ISNUMBER(SEARCH("I",$L34))),"y",ISNUMBER(SEARCH("I",$L34))=FALSE(),"n")</f>
        <v>-</v>
      </c>
      <c r="AA34" s="134" t="str" cm="1">
        <f t="array" ref="AA34">_xlfn.IFS(ISNUMBER(SEARCH("I",N34))=FALSE(),"-",AND(ISNUMBER(SEARCH("I",N34)),ISNUMBER(SEARCH("I",$L34))),"y",ISNUMBER(SEARCH("I",$L34))=FALSE(),"n")</f>
        <v>n</v>
      </c>
      <c r="AB34" s="134" t="str" cm="1">
        <f t="array" ref="AB34">_xlfn.IFS(ISNUMBER(SEARCH("I",O34))=FALSE(),"-",AND(ISNUMBER(SEARCH("I",O34)),ISNUMBER(SEARCH("I",$L34))),"y",ISNUMBER(SEARCH("I",$L34))=FALSE(),"n")</f>
        <v>n</v>
      </c>
      <c r="AC34" s="337" t="str" cm="1">
        <f t="array" ref="AC34">_xlfn.IFS(ISNUMBER(SEARCH("I",P34))=FALSE(),"-",AND(ISNUMBER(SEARCH("I",P34)),ISNUMBER(SEARCH("I",$L34))),"y",ISNUMBER(SEARCH("I",$L34))=FALSE(),"n")</f>
        <v>n</v>
      </c>
      <c r="AD34" s="134" t="str" cm="1">
        <f t="array" ref="AD34">_xlfn.IFS(ISNUMBER(SEARCH("I",Q34))=FALSE(),"-",AND(ISNUMBER(SEARCH("I",Q34)),ISNUMBER(SEARCH("I",$L34))),"y",ISNUMBER(SEARCH("I",$L34))=FALSE(),"n")</f>
        <v>n</v>
      </c>
    </row>
    <row r="35" spans="1:30" s="132" customFormat="1" x14ac:dyDescent="0.15">
      <c r="A35" s="308" t="s">
        <v>3274</v>
      </c>
      <c r="B35" s="69" t="s">
        <v>223</v>
      </c>
      <c r="C35" s="118" t="str">
        <f>VLOOKUP(B35,RecNamesAll!A:E,5,FALSE)</f>
        <v>A</v>
      </c>
      <c r="D35" s="119" t="b">
        <f>VLOOKUP(B35,Ligands!A:B,2,FALSE)</f>
        <v>1</v>
      </c>
      <c r="E35" s="286"/>
      <c r="F35" s="120" t="str">
        <f>VLOOKUP($B35,'BIG-QaulComp'!$B:$AV,11,FALSE)</f>
        <v>-I-</v>
      </c>
      <c r="G35" s="120" t="str">
        <f>VLOOKUP($B35,'BIG-QaulComp'!$B:$AV,12,FALSE)</f>
        <v>BI-</v>
      </c>
      <c r="H35" s="120" t="str">
        <f>VLOOKUP($B35,'BIG-QaulComp'!$B:$AV,13,FALSE)</f>
        <v>BI-</v>
      </c>
      <c r="I35" s="120" t="str">
        <f>VLOOKUP($B35,'BIG-QaulComp'!$B:$AV,14,FALSE)</f>
        <v>BI-</v>
      </c>
      <c r="J35" s="120" t="str">
        <f>VLOOKUP($B35,'BIG-QaulComp'!$B:$AV,15,FALSE)</f>
        <v>BI-</v>
      </c>
      <c r="K35" s="120" t="str">
        <f>VLOOKUP($B35,'BIG-QaulComp'!$B:$AV,16,FALSE)</f>
        <v>BI-</v>
      </c>
      <c r="L35" s="120" t="str">
        <f>VLOOKUP($B35,'BIG-QaulComp'!$B:$AV,17,FALSE)</f>
        <v>BIG</v>
      </c>
      <c r="M35" s="120" t="str">
        <f>VLOOKUP($B35,'BIG-QaulComp'!$B:$AV,18,FALSE)</f>
        <v>BIG</v>
      </c>
      <c r="N35" s="120" t="str">
        <f>VLOOKUP($B35,'BIG-QaulComp'!$B:$AV,19,FALSE)</f>
        <v>BIG</v>
      </c>
      <c r="O35" s="120" t="str">
        <f>VLOOKUP($B35,'BIG-QaulComp'!$B:$AV,20,FALSE)</f>
        <v>BIG</v>
      </c>
      <c r="P35" s="120" t="str">
        <f>VLOOKUP($B35,'BIG-QaulComp'!$B:$AV,21,FALSE)</f>
        <v>-I-</v>
      </c>
      <c r="Q35" s="120" t="str">
        <f>VLOOKUP($B35,'BIG-QaulComp'!$B:$AV,22,FALSE)</f>
        <v>-I-</v>
      </c>
      <c r="R35" s="117"/>
      <c r="S35" s="134" t="str" cm="1">
        <f t="array" ref="S35">_xlfn.IFS(ISNUMBER(SEARCH("I",F35))=FALSE(),"-",AND(ISNUMBER(SEARCH("I",F35)),ISNUMBER(SEARCH("I",$L35))),"y",ISNUMBER(SEARCH("I",$L35))=FALSE(),"n")</f>
        <v>y</v>
      </c>
      <c r="T35" s="337" t="str" cm="1">
        <f t="array" ref="T35">_xlfn.IFS(ISNUMBER(SEARCH("I",G35))=FALSE(),"-",AND(ISNUMBER(SEARCH("I",G35)),ISNUMBER(SEARCH("I",$L35))),"y",ISNUMBER(SEARCH("I",$L35))=FALSE(),"n")</f>
        <v>y</v>
      </c>
      <c r="U35" s="134" t="str" cm="1">
        <f t="array" ref="U35">_xlfn.IFS(ISNUMBER(SEARCH("I",H35))=FALSE(),"-",AND(ISNUMBER(SEARCH("I",H35)),ISNUMBER(SEARCH("I",$L35))),"y",ISNUMBER(SEARCH("I",$L35))=FALSE(),"n")</f>
        <v>y</v>
      </c>
      <c r="V35" s="134" t="str" cm="1">
        <f t="array" ref="V35">_xlfn.IFS(ISNUMBER(SEARCH("I",I35))=FALSE(),"-",AND(ISNUMBER(SEARCH("I",I35)),ISNUMBER(SEARCH("I",$L35))),"y",ISNUMBER(SEARCH("I",$L35))=FALSE(),"n")</f>
        <v>y</v>
      </c>
      <c r="W35" s="134" t="str" cm="1">
        <f t="array" ref="W35">_xlfn.IFS(ISNUMBER(SEARCH("I",J35))=FALSE(),"-",AND(ISNUMBER(SEARCH("I",J35)),ISNUMBER(SEARCH("I",$L35))),"y",ISNUMBER(SEARCH("I",$L35))=FALSE(),"n")</f>
        <v>y</v>
      </c>
      <c r="X35" s="134" t="str" cm="1">
        <f t="array" ref="X35">_xlfn.IFS(ISNUMBER(SEARCH("I",K35))=FALSE(),"-",AND(ISNUMBER(SEARCH("I",K35)),ISNUMBER(SEARCH("I",$L35))),"y",ISNUMBER(SEARCH("I",$L35))=FALSE(),"n")</f>
        <v>y</v>
      </c>
      <c r="Y35" s="337" t="str" cm="1">
        <f t="array" ref="Y35">_xlfn.IFS(ISNUMBER(SEARCH("I",L35))=FALSE(),"-",AND(ISNUMBER(SEARCH("I",L35)),ISNUMBER(SEARCH("I",$L35))),"y",ISNUMBER(SEARCH("I",$L35))=FALSE(),"n")</f>
        <v>y</v>
      </c>
      <c r="Z35" s="134" t="str" cm="1">
        <f t="array" ref="Z35">_xlfn.IFS(ISNUMBER(SEARCH("I",M35))=FALSE(),"-",AND(ISNUMBER(SEARCH("I",M35)),ISNUMBER(SEARCH("I",$L35))),"y",ISNUMBER(SEARCH("I",$L35))=FALSE(),"n")</f>
        <v>y</v>
      </c>
      <c r="AA35" s="134" t="str" cm="1">
        <f t="array" ref="AA35">_xlfn.IFS(ISNUMBER(SEARCH("I",N35))=FALSE(),"-",AND(ISNUMBER(SEARCH("I",N35)),ISNUMBER(SEARCH("I",$L35))),"y",ISNUMBER(SEARCH("I",$L35))=FALSE(),"n")</f>
        <v>y</v>
      </c>
      <c r="AB35" s="134" t="str" cm="1">
        <f t="array" ref="AB35">_xlfn.IFS(ISNUMBER(SEARCH("I",O35))=FALSE(),"-",AND(ISNUMBER(SEARCH("I",O35)),ISNUMBER(SEARCH("I",$L35))),"y",ISNUMBER(SEARCH("I",$L35))=FALSE(),"n")</f>
        <v>y</v>
      </c>
      <c r="AC35" s="337" t="str" cm="1">
        <f t="array" ref="AC35">_xlfn.IFS(ISNUMBER(SEARCH("I",P35))=FALSE(),"-",AND(ISNUMBER(SEARCH("I",P35)),ISNUMBER(SEARCH("I",$L35))),"y",ISNUMBER(SEARCH("I",$L35))=FALSE(),"n")</f>
        <v>y</v>
      </c>
      <c r="AD35" s="134" t="str" cm="1">
        <f t="array" ref="AD35">_xlfn.IFS(ISNUMBER(SEARCH("I",Q35))=FALSE(),"-",AND(ISNUMBER(SEARCH("I",Q35)),ISNUMBER(SEARCH("I",$L35))),"y",ISNUMBER(SEARCH("I",$L35))=FALSE(),"n")</f>
        <v>y</v>
      </c>
    </row>
    <row r="36" spans="1:30" s="132" customFormat="1" x14ac:dyDescent="0.15">
      <c r="A36" s="308" t="s">
        <v>3267</v>
      </c>
      <c r="B36" s="69" t="s">
        <v>205</v>
      </c>
      <c r="C36" s="118" t="str">
        <f>VLOOKUP(B36,RecNamesAll!A:E,5,FALSE)</f>
        <v>A</v>
      </c>
      <c r="D36" s="119" t="b">
        <f>VLOOKUP(B36,Ligands!A:B,2,FALSE)</f>
        <v>1</v>
      </c>
      <c r="E36" s="286"/>
      <c r="F36" s="120" t="str">
        <f>VLOOKUP($B36,'BIG-QaulComp'!$B:$AV,11,FALSE)</f>
        <v>-I-</v>
      </c>
      <c r="G36" s="120" t="str">
        <f>VLOOKUP($B36,'BIG-QaulComp'!$B:$AV,12,FALSE)</f>
        <v>BIG</v>
      </c>
      <c r="H36" s="120" t="str">
        <f>VLOOKUP($B36,'BIG-QaulComp'!$B:$AV,13,FALSE)</f>
        <v>BIG</v>
      </c>
      <c r="I36" s="120" t="str">
        <f>VLOOKUP($B36,'BIG-QaulComp'!$B:$AV,14,FALSE)</f>
        <v>BIG</v>
      </c>
      <c r="J36" s="120" t="str">
        <f>VLOOKUP($B36,'BIG-QaulComp'!$B:$AV,15,FALSE)</f>
        <v>BIG</v>
      </c>
      <c r="K36" s="120" t="str">
        <f>VLOOKUP($B36,'BIG-QaulComp'!$B:$AV,16,FALSE)</f>
        <v>BIG</v>
      </c>
      <c r="L36" s="120" t="str">
        <f>VLOOKUP($B36,'BIG-QaulComp'!$B:$AV,17,FALSE)</f>
        <v>-IG</v>
      </c>
      <c r="M36" s="120" t="str">
        <f>VLOOKUP($B36,'BIG-QaulComp'!$B:$AV,18,FALSE)</f>
        <v>-IG</v>
      </c>
      <c r="N36" s="120" t="str">
        <f>VLOOKUP($B36,'BIG-QaulComp'!$B:$AV,19,FALSE)</f>
        <v>-IG</v>
      </c>
      <c r="O36" s="120" t="str">
        <f>VLOOKUP($B36,'BIG-QaulComp'!$B:$AV,20,FALSE)</f>
        <v>BIG</v>
      </c>
      <c r="P36" s="120" t="str">
        <f>VLOOKUP($B36,'BIG-QaulComp'!$B:$AV,21,FALSE)</f>
        <v>BI-</v>
      </c>
      <c r="Q36" s="120" t="str">
        <f>VLOOKUP($B36,'BIG-QaulComp'!$B:$AV,22,FALSE)</f>
        <v>BI-</v>
      </c>
      <c r="R36" s="117"/>
      <c r="S36" s="134" t="str" cm="1">
        <f t="array" ref="S36">_xlfn.IFS(ISNUMBER(SEARCH("I",F36))=FALSE(),"-",AND(ISNUMBER(SEARCH("I",F36)),ISNUMBER(SEARCH("I",$L36))),"y",ISNUMBER(SEARCH("I",$L36))=FALSE(),"n")</f>
        <v>y</v>
      </c>
      <c r="T36" s="337" t="str" cm="1">
        <f t="array" ref="T36">_xlfn.IFS(ISNUMBER(SEARCH("I",G36))=FALSE(),"-",AND(ISNUMBER(SEARCH("I",G36)),ISNUMBER(SEARCH("I",$L36))),"y",ISNUMBER(SEARCH("I",$L36))=FALSE(),"n")</f>
        <v>y</v>
      </c>
      <c r="U36" s="134" t="str" cm="1">
        <f t="array" ref="U36">_xlfn.IFS(ISNUMBER(SEARCH("I",H36))=FALSE(),"-",AND(ISNUMBER(SEARCH("I",H36)),ISNUMBER(SEARCH("I",$L36))),"y",ISNUMBER(SEARCH("I",$L36))=FALSE(),"n")</f>
        <v>y</v>
      </c>
      <c r="V36" s="134" t="str" cm="1">
        <f t="array" ref="V36">_xlfn.IFS(ISNUMBER(SEARCH("I",I36))=FALSE(),"-",AND(ISNUMBER(SEARCH("I",I36)),ISNUMBER(SEARCH("I",$L36))),"y",ISNUMBER(SEARCH("I",$L36))=FALSE(),"n")</f>
        <v>y</v>
      </c>
      <c r="W36" s="134" t="str" cm="1">
        <f t="array" ref="W36">_xlfn.IFS(ISNUMBER(SEARCH("I",J36))=FALSE(),"-",AND(ISNUMBER(SEARCH("I",J36)),ISNUMBER(SEARCH("I",$L36))),"y",ISNUMBER(SEARCH("I",$L36))=FALSE(),"n")</f>
        <v>y</v>
      </c>
      <c r="X36" s="134" t="str" cm="1">
        <f t="array" ref="X36">_xlfn.IFS(ISNUMBER(SEARCH("I",K36))=FALSE(),"-",AND(ISNUMBER(SEARCH("I",K36)),ISNUMBER(SEARCH("I",$L36))),"y",ISNUMBER(SEARCH("I",$L36))=FALSE(),"n")</f>
        <v>y</v>
      </c>
      <c r="Y36" s="337" t="str" cm="1">
        <f t="array" ref="Y36">_xlfn.IFS(ISNUMBER(SEARCH("I",L36))=FALSE(),"-",AND(ISNUMBER(SEARCH("I",L36)),ISNUMBER(SEARCH("I",$L36))),"y",ISNUMBER(SEARCH("I",$L36))=FALSE(),"n")</f>
        <v>y</v>
      </c>
      <c r="Z36" s="134" t="str" cm="1">
        <f t="array" ref="Z36">_xlfn.IFS(ISNUMBER(SEARCH("I",M36))=FALSE(),"-",AND(ISNUMBER(SEARCH("I",M36)),ISNUMBER(SEARCH("I",$L36))),"y",ISNUMBER(SEARCH("I",$L36))=FALSE(),"n")</f>
        <v>y</v>
      </c>
      <c r="AA36" s="134" t="str" cm="1">
        <f t="array" ref="AA36">_xlfn.IFS(ISNUMBER(SEARCH("I",N36))=FALSE(),"-",AND(ISNUMBER(SEARCH("I",N36)),ISNUMBER(SEARCH("I",$L36))),"y",ISNUMBER(SEARCH("I",$L36))=FALSE(),"n")</f>
        <v>y</v>
      </c>
      <c r="AB36" s="134" t="str" cm="1">
        <f t="array" ref="AB36">_xlfn.IFS(ISNUMBER(SEARCH("I",O36))=FALSE(),"-",AND(ISNUMBER(SEARCH("I",O36)),ISNUMBER(SEARCH("I",$L36))),"y",ISNUMBER(SEARCH("I",$L36))=FALSE(),"n")</f>
        <v>y</v>
      </c>
      <c r="AC36" s="337" t="str" cm="1">
        <f t="array" ref="AC36">_xlfn.IFS(ISNUMBER(SEARCH("I",P36))=FALSE(),"-",AND(ISNUMBER(SEARCH("I",P36)),ISNUMBER(SEARCH("I",$L36))),"y",ISNUMBER(SEARCH("I",$L36))=FALSE(),"n")</f>
        <v>y</v>
      </c>
      <c r="AD36" s="134" t="str" cm="1">
        <f t="array" ref="AD36">_xlfn.IFS(ISNUMBER(SEARCH("I",Q36))=FALSE(),"-",AND(ISNUMBER(SEARCH("I",Q36)),ISNUMBER(SEARCH("I",$L36))),"y",ISNUMBER(SEARCH("I",$L36))=FALSE(),"n")</f>
        <v>y</v>
      </c>
    </row>
    <row r="37" spans="1:30" s="132" customFormat="1" x14ac:dyDescent="0.15">
      <c r="A37" s="308" t="s">
        <v>46</v>
      </c>
      <c r="B37" s="69" t="s">
        <v>387</v>
      </c>
      <c r="C37" s="118" t="str">
        <f>VLOOKUP(B37,RecNamesAll!A:E,5,FALSE)</f>
        <v>A</v>
      </c>
      <c r="D37" s="119" t="b">
        <f>VLOOKUP(B37,Ligands!A:B,2,FALSE)</f>
        <v>1</v>
      </c>
      <c r="E37" s="286"/>
      <c r="F37" s="120" t="str">
        <f>VLOOKUP($B37,'BIG-QaulComp'!$B:$AV,11,FALSE)</f>
        <v>---</v>
      </c>
      <c r="G37" s="120" t="str">
        <f>VLOOKUP($B37,'BIG-QaulComp'!$B:$AV,12,FALSE)</f>
        <v>BIG</v>
      </c>
      <c r="H37" s="120" t="str">
        <f>VLOOKUP($B37,'BIG-QaulComp'!$B:$AV,13,FALSE)</f>
        <v>BIG</v>
      </c>
      <c r="I37" s="120" t="str">
        <f>VLOOKUP($B37,'BIG-QaulComp'!$B:$AV,14,FALSE)</f>
        <v>BIG</v>
      </c>
      <c r="J37" s="120" t="str">
        <f>VLOOKUP($B37,'BIG-QaulComp'!$B:$AV,15,FALSE)</f>
        <v>BIG</v>
      </c>
      <c r="K37" s="120" t="str">
        <f>VLOOKUP($B37,'BIG-QaulComp'!$B:$AV,16,FALSE)</f>
        <v>BIG</v>
      </c>
      <c r="L37" s="120" t="str">
        <f>VLOOKUP($B37,'BIG-QaulComp'!$B:$AV,17,FALSE)</f>
        <v>---</v>
      </c>
      <c r="M37" s="120" t="str">
        <f>VLOOKUP($B37,'BIG-QaulComp'!$B:$AV,18,FALSE)</f>
        <v>---</v>
      </c>
      <c r="N37" s="120" t="str">
        <f>VLOOKUP($B37,'BIG-QaulComp'!$B:$AV,19,FALSE)</f>
        <v>---</v>
      </c>
      <c r="O37" s="120" t="str">
        <f>VLOOKUP($B37,'BIG-QaulComp'!$B:$AV,20,FALSE)</f>
        <v>B--</v>
      </c>
      <c r="P37" s="120" t="str">
        <f>VLOOKUP($B37,'BIG-QaulComp'!$B:$AV,21,FALSE)</f>
        <v>BI-</v>
      </c>
      <c r="Q37" s="120" t="str">
        <f>VLOOKUP($B37,'BIG-QaulComp'!$B:$AV,22,FALSE)</f>
        <v>---</v>
      </c>
      <c r="R37" s="117"/>
      <c r="S37" s="134" t="str" cm="1">
        <f t="array" ref="S37">_xlfn.IFS(ISNUMBER(SEARCH("I",F37))=FALSE(),"-",AND(ISNUMBER(SEARCH("I",F37)),ISNUMBER(SEARCH("I",$L37))),"y",ISNUMBER(SEARCH("I",$L37))=FALSE(),"n")</f>
        <v>-</v>
      </c>
      <c r="T37" s="337" t="str" cm="1">
        <f t="array" ref="T37">_xlfn.IFS(ISNUMBER(SEARCH("I",G37))=FALSE(),"-",AND(ISNUMBER(SEARCH("I",G37)),ISNUMBER(SEARCH("I",$L37))),"y",ISNUMBER(SEARCH("I",$L37))=FALSE(),"n")</f>
        <v>n</v>
      </c>
      <c r="U37" s="134" t="str" cm="1">
        <f t="array" ref="U37">_xlfn.IFS(ISNUMBER(SEARCH("I",H37))=FALSE(),"-",AND(ISNUMBER(SEARCH("I",H37)),ISNUMBER(SEARCH("I",$L37))),"y",ISNUMBER(SEARCH("I",$L37))=FALSE(),"n")</f>
        <v>n</v>
      </c>
      <c r="V37" s="134" t="str" cm="1">
        <f t="array" ref="V37">_xlfn.IFS(ISNUMBER(SEARCH("I",I37))=FALSE(),"-",AND(ISNUMBER(SEARCH("I",I37)),ISNUMBER(SEARCH("I",$L37))),"y",ISNUMBER(SEARCH("I",$L37))=FALSE(),"n")</f>
        <v>n</v>
      </c>
      <c r="W37" s="134" t="str" cm="1">
        <f t="array" ref="W37">_xlfn.IFS(ISNUMBER(SEARCH("I",J37))=FALSE(),"-",AND(ISNUMBER(SEARCH("I",J37)),ISNUMBER(SEARCH("I",$L37))),"y",ISNUMBER(SEARCH("I",$L37))=FALSE(),"n")</f>
        <v>n</v>
      </c>
      <c r="X37" s="134" t="str" cm="1">
        <f t="array" ref="X37">_xlfn.IFS(ISNUMBER(SEARCH("I",K37))=FALSE(),"-",AND(ISNUMBER(SEARCH("I",K37)),ISNUMBER(SEARCH("I",$L37))),"y",ISNUMBER(SEARCH("I",$L37))=FALSE(),"n")</f>
        <v>n</v>
      </c>
      <c r="Y37" s="337" t="str" cm="1">
        <f t="array" ref="Y37">_xlfn.IFS(ISNUMBER(SEARCH("I",L37))=FALSE(),"-",AND(ISNUMBER(SEARCH("I",L37)),ISNUMBER(SEARCH("I",$L37))),"y",ISNUMBER(SEARCH("I",$L37))=FALSE(),"n")</f>
        <v>-</v>
      </c>
      <c r="Z37" s="134" t="str" cm="1">
        <f t="array" ref="Z37">_xlfn.IFS(ISNUMBER(SEARCH("I",M37))=FALSE(),"-",AND(ISNUMBER(SEARCH("I",M37)),ISNUMBER(SEARCH("I",$L37))),"y",ISNUMBER(SEARCH("I",$L37))=FALSE(),"n")</f>
        <v>-</v>
      </c>
      <c r="AA37" s="134" t="str" cm="1">
        <f t="array" ref="AA37">_xlfn.IFS(ISNUMBER(SEARCH("I",N37))=FALSE(),"-",AND(ISNUMBER(SEARCH("I",N37)),ISNUMBER(SEARCH("I",$L37))),"y",ISNUMBER(SEARCH("I",$L37))=FALSE(),"n")</f>
        <v>-</v>
      </c>
      <c r="AB37" s="134" t="str" cm="1">
        <f t="array" ref="AB37">_xlfn.IFS(ISNUMBER(SEARCH("I",O37))=FALSE(),"-",AND(ISNUMBER(SEARCH("I",O37)),ISNUMBER(SEARCH("I",$L37))),"y",ISNUMBER(SEARCH("I",$L37))=FALSE(),"n")</f>
        <v>-</v>
      </c>
      <c r="AC37" s="337" t="str" cm="1">
        <f t="array" ref="AC37">_xlfn.IFS(ISNUMBER(SEARCH("I",P37))=FALSE(),"-",AND(ISNUMBER(SEARCH("I",P37)),ISNUMBER(SEARCH("I",$L37))),"y",ISNUMBER(SEARCH("I",$L37))=FALSE(),"n")</f>
        <v>n</v>
      </c>
      <c r="AD37" s="134" t="str" cm="1">
        <f t="array" ref="AD37">_xlfn.IFS(ISNUMBER(SEARCH("I",Q37))=FALSE(),"-",AND(ISNUMBER(SEARCH("I",Q37)),ISNUMBER(SEARCH("I",$L37))),"y",ISNUMBER(SEARCH("I",$L37))=FALSE(),"n")</f>
        <v>-</v>
      </c>
    </row>
    <row r="38" spans="1:30" s="132" customFormat="1" x14ac:dyDescent="0.15">
      <c r="A38" s="308" t="s">
        <v>3296</v>
      </c>
      <c r="B38" s="69" t="s">
        <v>551</v>
      </c>
      <c r="C38" s="118" t="str">
        <f>VLOOKUP(B38,RecNamesAll!A:E,5,FALSE)</f>
        <v>A</v>
      </c>
      <c r="D38" s="119" t="b">
        <f>VLOOKUP(B38,Ligands!A:B,2,FALSE)</f>
        <v>1</v>
      </c>
      <c r="E38" s="286"/>
      <c r="F38" s="120" t="str">
        <f>VLOOKUP($B38,'BIG-QaulComp'!$B:$AV,11,FALSE)</f>
        <v>BIG</v>
      </c>
      <c r="G38" s="120" t="str">
        <f>VLOOKUP($B38,'BIG-QaulComp'!$B:$AV,12,FALSE)</f>
        <v>---</v>
      </c>
      <c r="H38" s="120" t="str">
        <f>VLOOKUP($B38,'BIG-QaulComp'!$B:$AV,13,FALSE)</f>
        <v>---</v>
      </c>
      <c r="I38" s="120" t="str">
        <f>VLOOKUP($B38,'BIG-QaulComp'!$B:$AV,14,FALSE)</f>
        <v>BI-</v>
      </c>
      <c r="J38" s="120" t="str">
        <f>VLOOKUP($B38,'BIG-QaulComp'!$B:$AV,15,FALSE)</f>
        <v>BI-</v>
      </c>
      <c r="K38" s="120" t="str">
        <f>VLOOKUP($B38,'BIG-QaulComp'!$B:$AV,16,FALSE)</f>
        <v>BI-</v>
      </c>
      <c r="L38" s="120" t="str">
        <f>VLOOKUP($B38,'BIG-QaulComp'!$B:$AV,17,FALSE)</f>
        <v>--G</v>
      </c>
      <c r="M38" s="120" t="str">
        <f>VLOOKUP($B38,'BIG-QaulComp'!$B:$AV,18,FALSE)</f>
        <v>--G</v>
      </c>
      <c r="N38" s="120" t="str">
        <f>VLOOKUP($B38,'BIG-QaulComp'!$B:$AV,19,FALSE)</f>
        <v>--G</v>
      </c>
      <c r="O38" s="120" t="str">
        <f>VLOOKUP($B38,'BIG-QaulComp'!$B:$AV,20,FALSE)</f>
        <v>B-G</v>
      </c>
      <c r="P38" s="120" t="str">
        <f>VLOOKUP($B38,'BIG-QaulComp'!$B:$AV,21,FALSE)</f>
        <v>B--</v>
      </c>
      <c r="Q38" s="120" t="str">
        <f>VLOOKUP($B38,'BIG-QaulComp'!$B:$AV,22,FALSE)</f>
        <v>B--</v>
      </c>
      <c r="R38" s="117"/>
      <c r="S38" s="134" t="str" cm="1">
        <f t="array" ref="S38">_xlfn.IFS(ISNUMBER(SEARCH("I",F38))=FALSE(),"-",AND(ISNUMBER(SEARCH("I",F38)),ISNUMBER(SEARCH("I",$L38))),"y",ISNUMBER(SEARCH("I",$L38))=FALSE(),"n")</f>
        <v>n</v>
      </c>
      <c r="T38" s="337" t="str" cm="1">
        <f t="array" ref="T38">_xlfn.IFS(ISNUMBER(SEARCH("I",G38))=FALSE(),"-",AND(ISNUMBER(SEARCH("I",G38)),ISNUMBER(SEARCH("I",$L38))),"y",ISNUMBER(SEARCH("I",$L38))=FALSE(),"n")</f>
        <v>-</v>
      </c>
      <c r="U38" s="134" t="str" cm="1">
        <f t="array" ref="U38">_xlfn.IFS(ISNUMBER(SEARCH("I",H38))=FALSE(),"-",AND(ISNUMBER(SEARCH("I",H38)),ISNUMBER(SEARCH("I",$L38))),"y",ISNUMBER(SEARCH("I",$L38))=FALSE(),"n")</f>
        <v>-</v>
      </c>
      <c r="V38" s="134" t="str" cm="1">
        <f t="array" ref="V38">_xlfn.IFS(ISNUMBER(SEARCH("I",I38))=FALSE(),"-",AND(ISNUMBER(SEARCH("I",I38)),ISNUMBER(SEARCH("I",$L38))),"y",ISNUMBER(SEARCH("I",$L38))=FALSE(),"n")</f>
        <v>n</v>
      </c>
      <c r="W38" s="134" t="str" cm="1">
        <f t="array" ref="W38">_xlfn.IFS(ISNUMBER(SEARCH("I",J38))=FALSE(),"-",AND(ISNUMBER(SEARCH("I",J38)),ISNUMBER(SEARCH("I",$L38))),"y",ISNUMBER(SEARCH("I",$L38))=FALSE(),"n")</f>
        <v>n</v>
      </c>
      <c r="X38" s="134" t="str" cm="1">
        <f t="array" ref="X38">_xlfn.IFS(ISNUMBER(SEARCH("I",K38))=FALSE(),"-",AND(ISNUMBER(SEARCH("I",K38)),ISNUMBER(SEARCH("I",$L38))),"y",ISNUMBER(SEARCH("I",$L38))=FALSE(),"n")</f>
        <v>n</v>
      </c>
      <c r="Y38" s="337" t="str" cm="1">
        <f t="array" ref="Y38">_xlfn.IFS(ISNUMBER(SEARCH("I",L38))=FALSE(),"-",AND(ISNUMBER(SEARCH("I",L38)),ISNUMBER(SEARCH("I",$L38))),"y",ISNUMBER(SEARCH("I",$L38))=FALSE(),"n")</f>
        <v>-</v>
      </c>
      <c r="Z38" s="134" t="str" cm="1">
        <f t="array" ref="Z38">_xlfn.IFS(ISNUMBER(SEARCH("I",M38))=FALSE(),"-",AND(ISNUMBER(SEARCH("I",M38)),ISNUMBER(SEARCH("I",$L38))),"y",ISNUMBER(SEARCH("I",$L38))=FALSE(),"n")</f>
        <v>-</v>
      </c>
      <c r="AA38" s="134" t="str" cm="1">
        <f t="array" ref="AA38">_xlfn.IFS(ISNUMBER(SEARCH("I",N38))=FALSE(),"-",AND(ISNUMBER(SEARCH("I",N38)),ISNUMBER(SEARCH("I",$L38))),"y",ISNUMBER(SEARCH("I",$L38))=FALSE(),"n")</f>
        <v>-</v>
      </c>
      <c r="AB38" s="134" t="str" cm="1">
        <f t="array" ref="AB38">_xlfn.IFS(ISNUMBER(SEARCH("I",O38))=FALSE(),"-",AND(ISNUMBER(SEARCH("I",O38)),ISNUMBER(SEARCH("I",$L38))),"y",ISNUMBER(SEARCH("I",$L38))=FALSE(),"n")</f>
        <v>-</v>
      </c>
      <c r="AC38" s="337" t="str" cm="1">
        <f t="array" ref="AC38">_xlfn.IFS(ISNUMBER(SEARCH("I",P38))=FALSE(),"-",AND(ISNUMBER(SEARCH("I",P38)),ISNUMBER(SEARCH("I",$L38))),"y",ISNUMBER(SEARCH("I",$L38))=FALSE(),"n")</f>
        <v>-</v>
      </c>
      <c r="AD38" s="134" t="str" cm="1">
        <f t="array" ref="AD38">_xlfn.IFS(ISNUMBER(SEARCH("I",Q38))=FALSE(),"-",AND(ISNUMBER(SEARCH("I",Q38)),ISNUMBER(SEARCH("I",$L38))),"y",ISNUMBER(SEARCH("I",$L38))=FALSE(),"n")</f>
        <v>-</v>
      </c>
    </row>
    <row r="39" spans="1:30" s="132" customFormat="1" x14ac:dyDescent="0.15">
      <c r="A39" s="308" t="s">
        <v>3275</v>
      </c>
      <c r="B39" s="118" t="s">
        <v>226</v>
      </c>
      <c r="C39" s="118" t="str">
        <f>VLOOKUP(B39,RecNamesAll!A:E,5,FALSE)</f>
        <v>A</v>
      </c>
      <c r="D39" s="132" t="b">
        <f>VLOOKUP(B39,Ligands!A:B,2,FALSE)</f>
        <v>1</v>
      </c>
      <c r="E39" s="286"/>
      <c r="F39" s="120" t="str">
        <f>VLOOKUP($B39,'BIG-QaulComp'!$B:$AV,11,FALSE)</f>
        <v>-I-</v>
      </c>
      <c r="G39" s="120" t="str">
        <f>VLOOKUP($B39,'BIG-QaulComp'!$B:$AV,12,FALSE)</f>
        <v>BIG</v>
      </c>
      <c r="H39" s="120" t="str">
        <f>VLOOKUP($B39,'BIG-QaulComp'!$B:$AV,13,FALSE)</f>
        <v>BIG</v>
      </c>
      <c r="I39" s="120" t="str">
        <f>VLOOKUP($B39,'BIG-QaulComp'!$B:$AV,14,FALSE)</f>
        <v>BIG</v>
      </c>
      <c r="J39" s="120" t="str">
        <f>VLOOKUP($B39,'BIG-QaulComp'!$B:$AV,15,FALSE)</f>
        <v>BIG</v>
      </c>
      <c r="K39" s="120" t="str">
        <f>VLOOKUP($B39,'BIG-QaulComp'!$B:$AV,16,FALSE)</f>
        <v>BIG</v>
      </c>
      <c r="L39" s="120" t="str">
        <f>VLOOKUP($B39,'BIG-QaulComp'!$B:$AV,17,FALSE)</f>
        <v>BI-</v>
      </c>
      <c r="M39" s="120" t="str">
        <f>VLOOKUP($B39,'BIG-QaulComp'!$B:$AV,18,FALSE)</f>
        <v>-I-</v>
      </c>
      <c r="N39" s="120" t="str">
        <f>VLOOKUP($B39,'BIG-QaulComp'!$B:$AV,19,FALSE)</f>
        <v>BI-</v>
      </c>
      <c r="O39" s="120" t="str">
        <f>VLOOKUP($B39,'BIG-QaulComp'!$B:$AV,20,FALSE)</f>
        <v>BI-</v>
      </c>
      <c r="P39" s="120" t="str">
        <f>VLOOKUP($B39,'BIG-QaulComp'!$B:$AV,21,FALSE)</f>
        <v>-I-</v>
      </c>
      <c r="Q39" s="120" t="str">
        <f>VLOOKUP($B39,'BIG-QaulComp'!$B:$AV,22,FALSE)</f>
        <v>-I-</v>
      </c>
      <c r="R39" s="117"/>
      <c r="S39" s="134" t="str" cm="1">
        <f t="array" ref="S39">_xlfn.IFS(ISNUMBER(SEARCH("I",F39))=FALSE(),"-",AND(ISNUMBER(SEARCH("I",F39)),ISNUMBER(SEARCH("I",$L39))),"y",ISNUMBER(SEARCH("I",$L39))=FALSE(),"n")</f>
        <v>y</v>
      </c>
      <c r="T39" s="337" t="str" cm="1">
        <f t="array" ref="T39">_xlfn.IFS(ISNUMBER(SEARCH("I",G39))=FALSE(),"-",AND(ISNUMBER(SEARCH("I",G39)),ISNUMBER(SEARCH("I",$L39))),"y",ISNUMBER(SEARCH("I",$L39))=FALSE(),"n")</f>
        <v>y</v>
      </c>
      <c r="U39" s="134" t="str" cm="1">
        <f t="array" ref="U39">_xlfn.IFS(ISNUMBER(SEARCH("I",H39))=FALSE(),"-",AND(ISNUMBER(SEARCH("I",H39)),ISNUMBER(SEARCH("I",$L39))),"y",ISNUMBER(SEARCH("I",$L39))=FALSE(),"n")</f>
        <v>y</v>
      </c>
      <c r="V39" s="134" t="str" cm="1">
        <f t="array" ref="V39">_xlfn.IFS(ISNUMBER(SEARCH("I",I39))=FALSE(),"-",AND(ISNUMBER(SEARCH("I",I39)),ISNUMBER(SEARCH("I",$L39))),"y",ISNUMBER(SEARCH("I",$L39))=FALSE(),"n")</f>
        <v>y</v>
      </c>
      <c r="W39" s="134" t="str" cm="1">
        <f t="array" ref="W39">_xlfn.IFS(ISNUMBER(SEARCH("I",J39))=FALSE(),"-",AND(ISNUMBER(SEARCH("I",J39)),ISNUMBER(SEARCH("I",$L39))),"y",ISNUMBER(SEARCH("I",$L39))=FALSE(),"n")</f>
        <v>y</v>
      </c>
      <c r="X39" s="134" t="str" cm="1">
        <f t="array" ref="X39">_xlfn.IFS(ISNUMBER(SEARCH("I",K39))=FALSE(),"-",AND(ISNUMBER(SEARCH("I",K39)),ISNUMBER(SEARCH("I",$L39))),"y",ISNUMBER(SEARCH("I",$L39))=FALSE(),"n")</f>
        <v>y</v>
      </c>
      <c r="Y39" s="337" t="str" cm="1">
        <f t="array" ref="Y39">_xlfn.IFS(ISNUMBER(SEARCH("I",L39))=FALSE(),"-",AND(ISNUMBER(SEARCH("I",L39)),ISNUMBER(SEARCH("I",$L39))),"y",ISNUMBER(SEARCH("I",$L39))=FALSE(),"n")</f>
        <v>y</v>
      </c>
      <c r="Z39" s="134" t="str" cm="1">
        <f t="array" ref="Z39">_xlfn.IFS(ISNUMBER(SEARCH("I",M39))=FALSE(),"-",AND(ISNUMBER(SEARCH("I",M39)),ISNUMBER(SEARCH("I",$L39))),"y",ISNUMBER(SEARCH("I",$L39))=FALSE(),"n")</f>
        <v>y</v>
      </c>
      <c r="AA39" s="134" t="str" cm="1">
        <f t="array" ref="AA39">_xlfn.IFS(ISNUMBER(SEARCH("I",N39))=FALSE(),"-",AND(ISNUMBER(SEARCH("I",N39)),ISNUMBER(SEARCH("I",$L39))),"y",ISNUMBER(SEARCH("I",$L39))=FALSE(),"n")</f>
        <v>y</v>
      </c>
      <c r="AB39" s="134" t="str" cm="1">
        <f t="array" ref="AB39">_xlfn.IFS(ISNUMBER(SEARCH("I",O39))=FALSE(),"-",AND(ISNUMBER(SEARCH("I",O39)),ISNUMBER(SEARCH("I",$L39))),"y",ISNUMBER(SEARCH("I",$L39))=FALSE(),"n")</f>
        <v>y</v>
      </c>
      <c r="AC39" s="337" t="str" cm="1">
        <f t="array" ref="AC39">_xlfn.IFS(ISNUMBER(SEARCH("I",P39))=FALSE(),"-",AND(ISNUMBER(SEARCH("I",P39)),ISNUMBER(SEARCH("I",$L39))),"y",ISNUMBER(SEARCH("I",$L39))=FALSE(),"n")</f>
        <v>y</v>
      </c>
      <c r="AD39" s="134" t="str" cm="1">
        <f t="array" ref="AD39">_xlfn.IFS(ISNUMBER(SEARCH("I",Q39))=FALSE(),"-",AND(ISNUMBER(SEARCH("I",Q39)),ISNUMBER(SEARCH("I",$L39))),"y",ISNUMBER(SEARCH("I",$L39))=FALSE(),"n")</f>
        <v>y</v>
      </c>
    </row>
    <row r="40" spans="1:30" s="132" customFormat="1" x14ac:dyDescent="0.15">
      <c r="A40" s="308" t="s">
        <v>45</v>
      </c>
      <c r="B40" s="69" t="s">
        <v>45</v>
      </c>
      <c r="C40" s="118" t="str">
        <f>VLOOKUP(B40,RecNamesAll!A:E,5,FALSE)</f>
        <v>A</v>
      </c>
      <c r="D40" s="119" t="b">
        <f>VLOOKUP(B40,Ligands!A:B,2,FALSE)</f>
        <v>0</v>
      </c>
      <c r="E40" s="286"/>
      <c r="F40" s="120" t="str">
        <f>VLOOKUP($B40,'BIG-QaulComp'!$B:$AV,11,FALSE)</f>
        <v>---</v>
      </c>
      <c r="G40" s="120" t="str">
        <f>VLOOKUP($B40,'BIG-QaulComp'!$B:$AV,12,FALSE)</f>
        <v>BIG</v>
      </c>
      <c r="H40" s="120" t="str">
        <f>VLOOKUP($B40,'BIG-QaulComp'!$B:$AV,13,FALSE)</f>
        <v>BIG</v>
      </c>
      <c r="I40" s="120" t="str">
        <f>VLOOKUP($B40,'BIG-QaulComp'!$B:$AV,14,FALSE)</f>
        <v>BIG</v>
      </c>
      <c r="J40" s="120" t="str">
        <f>VLOOKUP($B40,'BIG-QaulComp'!$B:$AV,15,FALSE)</f>
        <v>-IG</v>
      </c>
      <c r="K40" s="120" t="str">
        <f>VLOOKUP($B40,'BIG-QaulComp'!$B:$AV,16,FALSE)</f>
        <v>BIG</v>
      </c>
      <c r="L40" s="120" t="str">
        <f>VLOOKUP($B40,'BIG-QaulComp'!$B:$AV,17,FALSE)</f>
        <v>---</v>
      </c>
      <c r="M40" s="120" t="str">
        <f>VLOOKUP($B40,'BIG-QaulComp'!$B:$AV,18,FALSE)</f>
        <v>---</v>
      </c>
      <c r="N40" s="120" t="str">
        <f>VLOOKUP($B40,'BIG-QaulComp'!$B:$AV,19,FALSE)</f>
        <v>---</v>
      </c>
      <c r="O40" s="120" t="str">
        <f>VLOOKUP($B40,'BIG-QaulComp'!$B:$AV,20,FALSE)</f>
        <v>---</v>
      </c>
      <c r="P40" s="120" t="str">
        <f>VLOOKUP($B40,'BIG-QaulComp'!$B:$AV,21,FALSE)</f>
        <v>---</v>
      </c>
      <c r="Q40" s="120" t="str">
        <f>VLOOKUP($B40,'BIG-QaulComp'!$B:$AV,22,FALSE)</f>
        <v>---</v>
      </c>
      <c r="R40" s="117"/>
      <c r="S40" s="134" t="str" cm="1">
        <f t="array" ref="S40">_xlfn.IFS(ISNUMBER(SEARCH("I",F40))=FALSE(),"-",AND(ISNUMBER(SEARCH("I",F40)),ISNUMBER(SEARCH("I",$L40))),"y",ISNUMBER(SEARCH("I",$L40))=FALSE(),"n")</f>
        <v>-</v>
      </c>
      <c r="T40" s="337" t="str" cm="1">
        <f t="array" ref="T40">_xlfn.IFS(ISNUMBER(SEARCH("I",G40))=FALSE(),"-",AND(ISNUMBER(SEARCH("I",G40)),ISNUMBER(SEARCH("I",$L40))),"y",ISNUMBER(SEARCH("I",$L40))=FALSE(),"n")</f>
        <v>n</v>
      </c>
      <c r="U40" s="134" t="str" cm="1">
        <f t="array" ref="U40">_xlfn.IFS(ISNUMBER(SEARCH("I",H40))=FALSE(),"-",AND(ISNUMBER(SEARCH("I",H40)),ISNUMBER(SEARCH("I",$L40))),"y",ISNUMBER(SEARCH("I",$L40))=FALSE(),"n")</f>
        <v>n</v>
      </c>
      <c r="V40" s="134" t="str" cm="1">
        <f t="array" ref="V40">_xlfn.IFS(ISNUMBER(SEARCH("I",I40))=FALSE(),"-",AND(ISNUMBER(SEARCH("I",I40)),ISNUMBER(SEARCH("I",$L40))),"y",ISNUMBER(SEARCH("I",$L40))=FALSE(),"n")</f>
        <v>n</v>
      </c>
      <c r="W40" s="134" t="str" cm="1">
        <f t="array" ref="W40">_xlfn.IFS(ISNUMBER(SEARCH("I",J40))=FALSE(),"-",AND(ISNUMBER(SEARCH("I",J40)),ISNUMBER(SEARCH("I",$L40))),"y",ISNUMBER(SEARCH("I",$L40))=FALSE(),"n")</f>
        <v>n</v>
      </c>
      <c r="X40" s="134" t="str" cm="1">
        <f t="array" ref="X40">_xlfn.IFS(ISNUMBER(SEARCH("I",K40))=FALSE(),"-",AND(ISNUMBER(SEARCH("I",K40)),ISNUMBER(SEARCH("I",$L40))),"y",ISNUMBER(SEARCH("I",$L40))=FALSE(),"n")</f>
        <v>n</v>
      </c>
      <c r="Y40" s="337" t="str" cm="1">
        <f t="array" ref="Y40">_xlfn.IFS(ISNUMBER(SEARCH("I",L40))=FALSE(),"-",AND(ISNUMBER(SEARCH("I",L40)),ISNUMBER(SEARCH("I",$L40))),"y",ISNUMBER(SEARCH("I",$L40))=FALSE(),"n")</f>
        <v>-</v>
      </c>
      <c r="Z40" s="134" t="str" cm="1">
        <f t="array" ref="Z40">_xlfn.IFS(ISNUMBER(SEARCH("I",M40))=FALSE(),"-",AND(ISNUMBER(SEARCH("I",M40)),ISNUMBER(SEARCH("I",$L40))),"y",ISNUMBER(SEARCH("I",$L40))=FALSE(),"n")</f>
        <v>-</v>
      </c>
      <c r="AA40" s="134" t="str" cm="1">
        <f t="array" ref="AA40">_xlfn.IFS(ISNUMBER(SEARCH("I",N40))=FALSE(),"-",AND(ISNUMBER(SEARCH("I",N40)),ISNUMBER(SEARCH("I",$L40))),"y",ISNUMBER(SEARCH("I",$L40))=FALSE(),"n")</f>
        <v>-</v>
      </c>
      <c r="AB40" s="134" t="str" cm="1">
        <f t="array" ref="AB40">_xlfn.IFS(ISNUMBER(SEARCH("I",O40))=FALSE(),"-",AND(ISNUMBER(SEARCH("I",O40)),ISNUMBER(SEARCH("I",$L40))),"y",ISNUMBER(SEARCH("I",$L40))=FALSE(),"n")</f>
        <v>-</v>
      </c>
      <c r="AC40" s="337" t="str" cm="1">
        <f t="array" ref="AC40">_xlfn.IFS(ISNUMBER(SEARCH("I",P40))=FALSE(),"-",AND(ISNUMBER(SEARCH("I",P40)),ISNUMBER(SEARCH("I",$L40))),"y",ISNUMBER(SEARCH("I",$L40))=FALSE(),"n")</f>
        <v>-</v>
      </c>
      <c r="AD40" s="134" t="str" cm="1">
        <f t="array" ref="AD40">_xlfn.IFS(ISNUMBER(SEARCH("I",Q40))=FALSE(),"-",AND(ISNUMBER(SEARCH("I",Q40)),ISNUMBER(SEARCH("I",$L40))),"y",ISNUMBER(SEARCH("I",$L40))=FALSE(),"n")</f>
        <v>-</v>
      </c>
    </row>
    <row r="41" spans="1:30" s="132" customFormat="1" x14ac:dyDescent="0.15">
      <c r="A41" s="308" t="s">
        <v>3298</v>
      </c>
      <c r="B41" s="69" t="s">
        <v>58</v>
      </c>
      <c r="C41" s="118" t="str">
        <f>VLOOKUP(B41,RecNamesAll!A:E,5,FALSE)</f>
        <v>A</v>
      </c>
      <c r="D41" s="119" t="b">
        <f>VLOOKUP(B41,Ligands!A:B,2,FALSE)</f>
        <v>1</v>
      </c>
      <c r="E41" s="286"/>
      <c r="F41" s="120" t="str">
        <f>VLOOKUP($B41,'BIG-QaulComp'!$B:$AV,11,FALSE)</f>
        <v>-I-</v>
      </c>
      <c r="G41" s="120" t="str">
        <f>VLOOKUP($B41,'BIG-QaulComp'!$B:$AV,12,FALSE)</f>
        <v>BIG</v>
      </c>
      <c r="H41" s="120" t="str">
        <f>VLOOKUP($B41,'BIG-QaulComp'!$B:$AV,13,FALSE)</f>
        <v>BIG</v>
      </c>
      <c r="I41" s="120" t="str">
        <f>VLOOKUP($B41,'BIG-QaulComp'!$B:$AV,14,FALSE)</f>
        <v>BIG</v>
      </c>
      <c r="J41" s="120" t="str">
        <f>VLOOKUP($B41,'BIG-QaulComp'!$B:$AV,15,FALSE)</f>
        <v>BIG</v>
      </c>
      <c r="K41" s="120" t="str">
        <f>VLOOKUP($B41,'BIG-QaulComp'!$B:$AV,16,FALSE)</f>
        <v>B-G</v>
      </c>
      <c r="L41" s="120" t="str">
        <f>VLOOKUP($B41,'BIG-QaulComp'!$B:$AV,17,FALSE)</f>
        <v>BIG</v>
      </c>
      <c r="M41" s="120" t="str">
        <f>VLOOKUP($B41,'BIG-QaulComp'!$B:$AV,18,FALSE)</f>
        <v>BIG</v>
      </c>
      <c r="N41" s="120" t="str">
        <f>VLOOKUP($B41,'BIG-QaulComp'!$B:$AV,19,FALSE)</f>
        <v>BIG</v>
      </c>
      <c r="O41" s="120" t="str">
        <f>VLOOKUP($B41,'BIG-QaulComp'!$B:$AV,20,FALSE)</f>
        <v>BIG</v>
      </c>
      <c r="P41" s="120" t="str">
        <f>VLOOKUP($B41,'BIG-QaulComp'!$B:$AV,21,FALSE)</f>
        <v>-IG</v>
      </c>
      <c r="Q41" s="120" t="str">
        <f>VLOOKUP($B41,'BIG-QaulComp'!$B:$AV,22,FALSE)</f>
        <v>BIG</v>
      </c>
      <c r="R41" s="117"/>
      <c r="S41" s="134" t="str" cm="1">
        <f t="array" ref="S41">_xlfn.IFS(ISNUMBER(SEARCH("I",F41))=FALSE(),"-",AND(ISNUMBER(SEARCH("I",F41)),ISNUMBER(SEARCH("I",$L41))),"y",ISNUMBER(SEARCH("I",$L41))=FALSE(),"n")</f>
        <v>y</v>
      </c>
      <c r="T41" s="337" t="str" cm="1">
        <f t="array" ref="T41">_xlfn.IFS(ISNUMBER(SEARCH("I",G41))=FALSE(),"-",AND(ISNUMBER(SEARCH("I",G41)),ISNUMBER(SEARCH("I",$L41))),"y",ISNUMBER(SEARCH("I",$L41))=FALSE(),"n")</f>
        <v>y</v>
      </c>
      <c r="U41" s="134" t="str" cm="1">
        <f t="array" ref="U41">_xlfn.IFS(ISNUMBER(SEARCH("I",H41))=FALSE(),"-",AND(ISNUMBER(SEARCH("I",H41)),ISNUMBER(SEARCH("I",$L41))),"y",ISNUMBER(SEARCH("I",$L41))=FALSE(),"n")</f>
        <v>y</v>
      </c>
      <c r="V41" s="134" t="str" cm="1">
        <f t="array" ref="V41">_xlfn.IFS(ISNUMBER(SEARCH("I",I41))=FALSE(),"-",AND(ISNUMBER(SEARCH("I",I41)),ISNUMBER(SEARCH("I",$L41))),"y",ISNUMBER(SEARCH("I",$L41))=FALSE(),"n")</f>
        <v>y</v>
      </c>
      <c r="W41" s="134" t="str" cm="1">
        <f t="array" ref="W41">_xlfn.IFS(ISNUMBER(SEARCH("I",J41))=FALSE(),"-",AND(ISNUMBER(SEARCH("I",J41)),ISNUMBER(SEARCH("I",$L41))),"y",ISNUMBER(SEARCH("I",$L41))=FALSE(),"n")</f>
        <v>y</v>
      </c>
      <c r="X41" s="134" t="str" cm="1">
        <f t="array" ref="X41">_xlfn.IFS(ISNUMBER(SEARCH("I",K41))=FALSE(),"-",AND(ISNUMBER(SEARCH("I",K41)),ISNUMBER(SEARCH("I",$L41))),"y",ISNUMBER(SEARCH("I",$L41))=FALSE(),"n")</f>
        <v>-</v>
      </c>
      <c r="Y41" s="337" t="str" cm="1">
        <f t="array" ref="Y41">_xlfn.IFS(ISNUMBER(SEARCH("I",L41))=FALSE(),"-",AND(ISNUMBER(SEARCH("I",L41)),ISNUMBER(SEARCH("I",$L41))),"y",ISNUMBER(SEARCH("I",$L41))=FALSE(),"n")</f>
        <v>y</v>
      </c>
      <c r="Z41" s="134" t="str" cm="1">
        <f t="array" ref="Z41">_xlfn.IFS(ISNUMBER(SEARCH("I",M41))=FALSE(),"-",AND(ISNUMBER(SEARCH("I",M41)),ISNUMBER(SEARCH("I",$L41))),"y",ISNUMBER(SEARCH("I",$L41))=FALSE(),"n")</f>
        <v>y</v>
      </c>
      <c r="AA41" s="134" t="str" cm="1">
        <f t="array" ref="AA41">_xlfn.IFS(ISNUMBER(SEARCH("I",N41))=FALSE(),"-",AND(ISNUMBER(SEARCH("I",N41)),ISNUMBER(SEARCH("I",$L41))),"y",ISNUMBER(SEARCH("I",$L41))=FALSE(),"n")</f>
        <v>y</v>
      </c>
      <c r="AB41" s="134" t="str" cm="1">
        <f t="array" ref="AB41">_xlfn.IFS(ISNUMBER(SEARCH("I",O41))=FALSE(),"-",AND(ISNUMBER(SEARCH("I",O41)),ISNUMBER(SEARCH("I",$L41))),"y",ISNUMBER(SEARCH("I",$L41))=FALSE(),"n")</f>
        <v>y</v>
      </c>
      <c r="AC41" s="337" t="str" cm="1">
        <f t="array" ref="AC41">_xlfn.IFS(ISNUMBER(SEARCH("I",P41))=FALSE(),"-",AND(ISNUMBER(SEARCH("I",P41)),ISNUMBER(SEARCH("I",$L41))),"y",ISNUMBER(SEARCH("I",$L41))=FALSE(),"n")</f>
        <v>y</v>
      </c>
      <c r="AD41" s="134" t="str" cm="1">
        <f t="array" ref="AD41">_xlfn.IFS(ISNUMBER(SEARCH("I",Q41))=FALSE(),"-",AND(ISNUMBER(SEARCH("I",Q41)),ISNUMBER(SEARCH("I",$L41))),"y",ISNUMBER(SEARCH("I",$L41))=FALSE(),"n")</f>
        <v>y</v>
      </c>
    </row>
    <row r="42" spans="1:30" s="132" customFormat="1" x14ac:dyDescent="0.15">
      <c r="A42" s="308" t="s">
        <v>3283</v>
      </c>
      <c r="B42" s="69" t="s">
        <v>302</v>
      </c>
      <c r="C42" s="118" t="str">
        <f>VLOOKUP(B42,RecNamesAll!A:E,5,FALSE)</f>
        <v>A</v>
      </c>
      <c r="D42" s="119" t="b">
        <f>VLOOKUP(B42,Ligands!A:B,2,FALSE)</f>
        <v>0</v>
      </c>
      <c r="E42" s="286"/>
      <c r="F42" s="120" t="str">
        <f>VLOOKUP($B42,'BIG-QaulComp'!$B:$AV,11,FALSE)</f>
        <v>-I-</v>
      </c>
      <c r="G42" s="120" t="str">
        <f>VLOOKUP($B42,'BIG-QaulComp'!$B:$AV,12,FALSE)</f>
        <v>BIG</v>
      </c>
      <c r="H42" s="120" t="str">
        <f>VLOOKUP($B42,'BIG-QaulComp'!$B:$AV,13,FALSE)</f>
        <v>BIG</v>
      </c>
      <c r="I42" s="120" t="str">
        <f>VLOOKUP($B42,'BIG-QaulComp'!$B:$AV,14,FALSE)</f>
        <v>BIG</v>
      </c>
      <c r="J42" s="120" t="str">
        <f>VLOOKUP($B42,'BIG-QaulComp'!$B:$AV,15,FALSE)</f>
        <v>BIG</v>
      </c>
      <c r="K42" s="120" t="str">
        <f>VLOOKUP($B42,'BIG-QaulComp'!$B:$AV,16,FALSE)</f>
        <v>BIG</v>
      </c>
      <c r="L42" s="120" t="str">
        <f>VLOOKUP($B42,'BIG-QaulComp'!$B:$AV,17,FALSE)</f>
        <v>B-G</v>
      </c>
      <c r="M42" s="120" t="str">
        <f>VLOOKUP($B42,'BIG-QaulComp'!$B:$AV,18,FALSE)</f>
        <v>B-G</v>
      </c>
      <c r="N42" s="120" t="str">
        <f>VLOOKUP($B42,'BIG-QaulComp'!$B:$AV,19,FALSE)</f>
        <v>BIG</v>
      </c>
      <c r="O42" s="120" t="str">
        <f>VLOOKUP($B42,'BIG-QaulComp'!$B:$AV,20,FALSE)</f>
        <v>BIG</v>
      </c>
      <c r="P42" s="120" t="str">
        <f>VLOOKUP($B42,'BIG-QaulComp'!$B:$AV,21,FALSE)</f>
        <v>-I-</v>
      </c>
      <c r="Q42" s="120" t="str">
        <f>VLOOKUP($B42,'BIG-QaulComp'!$B:$AV,22,FALSE)</f>
        <v>-I-</v>
      </c>
      <c r="R42" s="117"/>
      <c r="S42" s="134" t="str" cm="1">
        <f t="array" ref="S42">_xlfn.IFS(ISNUMBER(SEARCH("I",F42))=FALSE(),"-",AND(ISNUMBER(SEARCH("I",F42)),ISNUMBER(SEARCH("I",$L42))),"y",ISNUMBER(SEARCH("I",$L42))=FALSE(),"n")</f>
        <v>n</v>
      </c>
      <c r="T42" s="337" t="str" cm="1">
        <f t="array" ref="T42">_xlfn.IFS(ISNUMBER(SEARCH("I",G42))=FALSE(),"-",AND(ISNUMBER(SEARCH("I",G42)),ISNUMBER(SEARCH("I",$L42))),"y",ISNUMBER(SEARCH("I",$L42))=FALSE(),"n")</f>
        <v>n</v>
      </c>
      <c r="U42" s="134" t="str" cm="1">
        <f t="array" ref="U42">_xlfn.IFS(ISNUMBER(SEARCH("I",H42))=FALSE(),"-",AND(ISNUMBER(SEARCH("I",H42)),ISNUMBER(SEARCH("I",$L42))),"y",ISNUMBER(SEARCH("I",$L42))=FALSE(),"n")</f>
        <v>n</v>
      </c>
      <c r="V42" s="134" t="str" cm="1">
        <f t="array" ref="V42">_xlfn.IFS(ISNUMBER(SEARCH("I",I42))=FALSE(),"-",AND(ISNUMBER(SEARCH("I",I42)),ISNUMBER(SEARCH("I",$L42))),"y",ISNUMBER(SEARCH("I",$L42))=FALSE(),"n")</f>
        <v>n</v>
      </c>
      <c r="W42" s="134" t="str" cm="1">
        <f t="array" ref="W42">_xlfn.IFS(ISNUMBER(SEARCH("I",J42))=FALSE(),"-",AND(ISNUMBER(SEARCH("I",J42)),ISNUMBER(SEARCH("I",$L42))),"y",ISNUMBER(SEARCH("I",$L42))=FALSE(),"n")</f>
        <v>n</v>
      </c>
      <c r="X42" s="134" t="str" cm="1">
        <f t="array" ref="X42">_xlfn.IFS(ISNUMBER(SEARCH("I",K42))=FALSE(),"-",AND(ISNUMBER(SEARCH("I",K42)),ISNUMBER(SEARCH("I",$L42))),"y",ISNUMBER(SEARCH("I",$L42))=FALSE(),"n")</f>
        <v>n</v>
      </c>
      <c r="Y42" s="337" t="str" cm="1">
        <f t="array" ref="Y42">_xlfn.IFS(ISNUMBER(SEARCH("I",L42))=FALSE(),"-",AND(ISNUMBER(SEARCH("I",L42)),ISNUMBER(SEARCH("I",$L42))),"y",ISNUMBER(SEARCH("I",$L42))=FALSE(),"n")</f>
        <v>-</v>
      </c>
      <c r="Z42" s="134" t="str" cm="1">
        <f t="array" ref="Z42">_xlfn.IFS(ISNUMBER(SEARCH("I",M42))=FALSE(),"-",AND(ISNUMBER(SEARCH("I",M42)),ISNUMBER(SEARCH("I",$L42))),"y",ISNUMBER(SEARCH("I",$L42))=FALSE(),"n")</f>
        <v>-</v>
      </c>
      <c r="AA42" s="134" t="str" cm="1">
        <f t="array" ref="AA42">_xlfn.IFS(ISNUMBER(SEARCH("I",N42))=FALSE(),"-",AND(ISNUMBER(SEARCH("I",N42)),ISNUMBER(SEARCH("I",$L42))),"y",ISNUMBER(SEARCH("I",$L42))=FALSE(),"n")</f>
        <v>n</v>
      </c>
      <c r="AB42" s="134" t="str" cm="1">
        <f t="array" ref="AB42">_xlfn.IFS(ISNUMBER(SEARCH("I",O42))=FALSE(),"-",AND(ISNUMBER(SEARCH("I",O42)),ISNUMBER(SEARCH("I",$L42))),"y",ISNUMBER(SEARCH("I",$L42))=FALSE(),"n")</f>
        <v>n</v>
      </c>
      <c r="AC42" s="337" t="str" cm="1">
        <f t="array" ref="AC42">_xlfn.IFS(ISNUMBER(SEARCH("I",P42))=FALSE(),"-",AND(ISNUMBER(SEARCH("I",P42)),ISNUMBER(SEARCH("I",$L42))),"y",ISNUMBER(SEARCH("I",$L42))=FALSE(),"n")</f>
        <v>n</v>
      </c>
      <c r="AD42" s="134" t="str" cm="1">
        <f t="array" ref="AD42">_xlfn.IFS(ISNUMBER(SEARCH("I",Q42))=FALSE(),"-",AND(ISNUMBER(SEARCH("I",Q42)),ISNUMBER(SEARCH("I",$L42))),"y",ISNUMBER(SEARCH("I",$L42))=FALSE(),"n")</f>
        <v>n</v>
      </c>
    </row>
    <row r="43" spans="1:30" s="132" customFormat="1" x14ac:dyDescent="0.15">
      <c r="A43" s="308" t="s">
        <v>122</v>
      </c>
      <c r="B43" s="69" t="s">
        <v>93</v>
      </c>
      <c r="C43" s="118" t="str">
        <f>VLOOKUP(B43,RecNamesAll!A:E,5,FALSE)</f>
        <v>A</v>
      </c>
      <c r="D43" s="119" t="b">
        <f>VLOOKUP(B43,Ligands!A:B,2,FALSE)</f>
        <v>0</v>
      </c>
      <c r="E43" s="286"/>
      <c r="F43" s="120" t="str">
        <f>VLOOKUP($B43,'BIG-QaulComp'!$B:$AV,11,FALSE)</f>
        <v>-I-</v>
      </c>
      <c r="G43" s="120" t="str">
        <f>VLOOKUP($B43,'BIG-QaulComp'!$B:$AV,12,FALSE)</f>
        <v>BIG</v>
      </c>
      <c r="H43" s="120" t="str">
        <f>VLOOKUP($B43,'BIG-QaulComp'!$B:$AV,13,FALSE)</f>
        <v>BIG</v>
      </c>
      <c r="I43" s="120" t="str">
        <f>VLOOKUP($B43,'BIG-QaulComp'!$B:$AV,14,FALSE)</f>
        <v>BIG</v>
      </c>
      <c r="J43" s="120" t="str">
        <f>VLOOKUP($B43,'BIG-QaulComp'!$B:$AV,15,FALSE)</f>
        <v>BIG</v>
      </c>
      <c r="K43" s="120" t="str">
        <f>VLOOKUP($B43,'BIG-QaulComp'!$B:$AV,16,FALSE)</f>
        <v>BIG</v>
      </c>
      <c r="L43" s="120" t="str">
        <f>VLOOKUP($B43,'BIG-QaulComp'!$B:$AV,17,FALSE)</f>
        <v>BIG</v>
      </c>
      <c r="M43" s="120" t="str">
        <f>VLOOKUP($B43,'BIG-QaulComp'!$B:$AV,18,FALSE)</f>
        <v>BIG</v>
      </c>
      <c r="N43" s="120" t="str">
        <f>VLOOKUP($B43,'BIG-QaulComp'!$B:$AV,19,FALSE)</f>
        <v>BIG</v>
      </c>
      <c r="O43" s="120" t="str">
        <f>VLOOKUP($B43,'BIG-QaulComp'!$B:$AV,20,FALSE)</f>
        <v>BIG</v>
      </c>
      <c r="P43" s="120" t="str">
        <f>VLOOKUP($B43,'BIG-QaulComp'!$B:$AV,21,FALSE)</f>
        <v>BIG</v>
      </c>
      <c r="Q43" s="120" t="str">
        <f>VLOOKUP($B43,'BIG-QaulComp'!$B:$AV,22,FALSE)</f>
        <v>BIG</v>
      </c>
      <c r="R43" s="117"/>
      <c r="S43" s="134" t="str" cm="1">
        <f t="array" ref="S43">_xlfn.IFS(ISNUMBER(SEARCH("I",F43))=FALSE(),"-",AND(ISNUMBER(SEARCH("I",F43)),ISNUMBER(SEARCH("I",$L43))),"y",ISNUMBER(SEARCH("I",$L43))=FALSE(),"n")</f>
        <v>y</v>
      </c>
      <c r="T43" s="337" t="str" cm="1">
        <f t="array" ref="T43">_xlfn.IFS(ISNUMBER(SEARCH("I",G43))=FALSE(),"-",AND(ISNUMBER(SEARCH("I",G43)),ISNUMBER(SEARCH("I",$L43))),"y",ISNUMBER(SEARCH("I",$L43))=FALSE(),"n")</f>
        <v>y</v>
      </c>
      <c r="U43" s="134" t="str" cm="1">
        <f t="array" ref="U43">_xlfn.IFS(ISNUMBER(SEARCH("I",H43))=FALSE(),"-",AND(ISNUMBER(SEARCH("I",H43)),ISNUMBER(SEARCH("I",$L43))),"y",ISNUMBER(SEARCH("I",$L43))=FALSE(),"n")</f>
        <v>y</v>
      </c>
      <c r="V43" s="134" t="str" cm="1">
        <f t="array" ref="V43">_xlfn.IFS(ISNUMBER(SEARCH("I",I43))=FALSE(),"-",AND(ISNUMBER(SEARCH("I",I43)),ISNUMBER(SEARCH("I",$L43))),"y",ISNUMBER(SEARCH("I",$L43))=FALSE(),"n")</f>
        <v>y</v>
      </c>
      <c r="W43" s="134" t="str" cm="1">
        <f t="array" ref="W43">_xlfn.IFS(ISNUMBER(SEARCH("I",J43))=FALSE(),"-",AND(ISNUMBER(SEARCH("I",J43)),ISNUMBER(SEARCH("I",$L43))),"y",ISNUMBER(SEARCH("I",$L43))=FALSE(),"n")</f>
        <v>y</v>
      </c>
      <c r="X43" s="134" t="str" cm="1">
        <f t="array" ref="X43">_xlfn.IFS(ISNUMBER(SEARCH("I",K43))=FALSE(),"-",AND(ISNUMBER(SEARCH("I",K43)),ISNUMBER(SEARCH("I",$L43))),"y",ISNUMBER(SEARCH("I",$L43))=FALSE(),"n")</f>
        <v>y</v>
      </c>
      <c r="Y43" s="337" t="str" cm="1">
        <f t="array" ref="Y43">_xlfn.IFS(ISNUMBER(SEARCH("I",L43))=FALSE(),"-",AND(ISNUMBER(SEARCH("I",L43)),ISNUMBER(SEARCH("I",$L43))),"y",ISNUMBER(SEARCH("I",$L43))=FALSE(),"n")</f>
        <v>y</v>
      </c>
      <c r="Z43" s="134" t="str" cm="1">
        <f t="array" ref="Z43">_xlfn.IFS(ISNUMBER(SEARCH("I",M43))=FALSE(),"-",AND(ISNUMBER(SEARCH("I",M43)),ISNUMBER(SEARCH("I",$L43))),"y",ISNUMBER(SEARCH("I",$L43))=FALSE(),"n")</f>
        <v>y</v>
      </c>
      <c r="AA43" s="134" t="str" cm="1">
        <f t="array" ref="AA43">_xlfn.IFS(ISNUMBER(SEARCH("I",N43))=FALSE(),"-",AND(ISNUMBER(SEARCH("I",N43)),ISNUMBER(SEARCH("I",$L43))),"y",ISNUMBER(SEARCH("I",$L43))=FALSE(),"n")</f>
        <v>y</v>
      </c>
      <c r="AB43" s="134" t="str" cm="1">
        <f t="array" ref="AB43">_xlfn.IFS(ISNUMBER(SEARCH("I",O43))=FALSE(),"-",AND(ISNUMBER(SEARCH("I",O43)),ISNUMBER(SEARCH("I",$L43))),"y",ISNUMBER(SEARCH("I",$L43))=FALSE(),"n")</f>
        <v>y</v>
      </c>
      <c r="AC43" s="337" t="str" cm="1">
        <f t="array" ref="AC43">_xlfn.IFS(ISNUMBER(SEARCH("I",P43))=FALSE(),"-",AND(ISNUMBER(SEARCH("I",P43)),ISNUMBER(SEARCH("I",$L43))),"y",ISNUMBER(SEARCH("I",$L43))=FALSE(),"n")</f>
        <v>y</v>
      </c>
      <c r="AD43" s="134" t="str" cm="1">
        <f t="array" ref="AD43">_xlfn.IFS(ISNUMBER(SEARCH("I",Q43))=FALSE(),"-",AND(ISNUMBER(SEARCH("I",Q43)),ISNUMBER(SEARCH("I",$L43))),"y",ISNUMBER(SEARCH("I",$L43))=FALSE(),"n")</f>
        <v>y</v>
      </c>
    </row>
    <row r="44" spans="1:30" s="132" customFormat="1" x14ac:dyDescent="0.15">
      <c r="A44" s="308" t="s">
        <v>3300</v>
      </c>
      <c r="B44" s="69" t="s">
        <v>576</v>
      </c>
      <c r="C44" s="118" t="str">
        <f>VLOOKUP(B44,RecNamesAll!A:E,5,FALSE)</f>
        <v>A</v>
      </c>
      <c r="D44" s="119" t="b">
        <f>VLOOKUP(B44,Ligands!A:B,2,FALSE)</f>
        <v>0</v>
      </c>
      <c r="E44" s="286"/>
      <c r="F44" s="120" t="str">
        <f>VLOOKUP($B44,'BIG-QaulComp'!$B:$AV,11,FALSE)</f>
        <v>---</v>
      </c>
      <c r="G44" s="120" t="str">
        <f>VLOOKUP($B44,'BIG-QaulComp'!$B:$AV,12,FALSE)</f>
        <v>BIG</v>
      </c>
      <c r="H44" s="120" t="str">
        <f>VLOOKUP($B44,'BIG-QaulComp'!$B:$AV,13,FALSE)</f>
        <v>BIG</v>
      </c>
      <c r="I44" s="120" t="str">
        <f>VLOOKUP($B44,'BIG-QaulComp'!$B:$AV,14,FALSE)</f>
        <v>BIG</v>
      </c>
      <c r="J44" s="120" t="str">
        <f>VLOOKUP($B44,'BIG-QaulComp'!$B:$AV,15,FALSE)</f>
        <v>BIG</v>
      </c>
      <c r="K44" s="120" t="str">
        <f>VLOOKUP($B44,'BIG-QaulComp'!$B:$AV,16,FALSE)</f>
        <v>B-G</v>
      </c>
      <c r="L44" s="120" t="str">
        <f>VLOOKUP($B44,'BIG-QaulComp'!$B:$AV,17,FALSE)</f>
        <v>-IG</v>
      </c>
      <c r="M44" s="120" t="str">
        <f>VLOOKUP($B44,'BIG-QaulComp'!$B:$AV,18,FALSE)</f>
        <v>-IG</v>
      </c>
      <c r="N44" s="120" t="str">
        <f>VLOOKUP($B44,'BIG-QaulComp'!$B:$AV,19,FALSE)</f>
        <v>-IG</v>
      </c>
      <c r="O44" s="120" t="str">
        <f>VLOOKUP($B44,'BIG-QaulComp'!$B:$AV,20,FALSE)</f>
        <v>--G</v>
      </c>
      <c r="P44" s="120" t="str">
        <f>VLOOKUP($B44,'BIG-QaulComp'!$B:$AV,21,FALSE)</f>
        <v>-I-</v>
      </c>
      <c r="Q44" s="120" t="str">
        <f>VLOOKUP($B44,'BIG-QaulComp'!$B:$AV,22,FALSE)</f>
        <v>---</v>
      </c>
      <c r="R44" s="117"/>
      <c r="S44" s="134" t="str" cm="1">
        <f t="array" ref="S44">_xlfn.IFS(ISNUMBER(SEARCH("I",F44))=FALSE(),"-",AND(ISNUMBER(SEARCH("I",F44)),ISNUMBER(SEARCH("I",$L44))),"y",ISNUMBER(SEARCH("I",$L44))=FALSE(),"n")</f>
        <v>-</v>
      </c>
      <c r="T44" s="337" t="str" cm="1">
        <f t="array" ref="T44">_xlfn.IFS(ISNUMBER(SEARCH("I",G44))=FALSE(),"-",AND(ISNUMBER(SEARCH("I",G44)),ISNUMBER(SEARCH("I",$L44))),"y",ISNUMBER(SEARCH("I",$L44))=FALSE(),"n")</f>
        <v>y</v>
      </c>
      <c r="U44" s="134" t="str" cm="1">
        <f t="array" ref="U44">_xlfn.IFS(ISNUMBER(SEARCH("I",H44))=FALSE(),"-",AND(ISNUMBER(SEARCH("I",H44)),ISNUMBER(SEARCH("I",$L44))),"y",ISNUMBER(SEARCH("I",$L44))=FALSE(),"n")</f>
        <v>y</v>
      </c>
      <c r="V44" s="134" t="str" cm="1">
        <f t="array" ref="V44">_xlfn.IFS(ISNUMBER(SEARCH("I",I44))=FALSE(),"-",AND(ISNUMBER(SEARCH("I",I44)),ISNUMBER(SEARCH("I",$L44))),"y",ISNUMBER(SEARCH("I",$L44))=FALSE(),"n")</f>
        <v>y</v>
      </c>
      <c r="W44" s="134" t="str" cm="1">
        <f t="array" ref="W44">_xlfn.IFS(ISNUMBER(SEARCH("I",J44))=FALSE(),"-",AND(ISNUMBER(SEARCH("I",J44)),ISNUMBER(SEARCH("I",$L44))),"y",ISNUMBER(SEARCH("I",$L44))=FALSE(),"n")</f>
        <v>y</v>
      </c>
      <c r="X44" s="134" t="str" cm="1">
        <f t="array" ref="X44">_xlfn.IFS(ISNUMBER(SEARCH("I",K44))=FALSE(),"-",AND(ISNUMBER(SEARCH("I",K44)),ISNUMBER(SEARCH("I",$L44))),"y",ISNUMBER(SEARCH("I",$L44))=FALSE(),"n")</f>
        <v>-</v>
      </c>
      <c r="Y44" s="337" t="str" cm="1">
        <f t="array" ref="Y44">_xlfn.IFS(ISNUMBER(SEARCH("I",L44))=FALSE(),"-",AND(ISNUMBER(SEARCH("I",L44)),ISNUMBER(SEARCH("I",$L44))),"y",ISNUMBER(SEARCH("I",$L44))=FALSE(),"n")</f>
        <v>y</v>
      </c>
      <c r="Z44" s="134" t="str" cm="1">
        <f t="array" ref="Z44">_xlfn.IFS(ISNUMBER(SEARCH("I",M44))=FALSE(),"-",AND(ISNUMBER(SEARCH("I",M44)),ISNUMBER(SEARCH("I",$L44))),"y",ISNUMBER(SEARCH("I",$L44))=FALSE(),"n")</f>
        <v>y</v>
      </c>
      <c r="AA44" s="134" t="str" cm="1">
        <f t="array" ref="AA44">_xlfn.IFS(ISNUMBER(SEARCH("I",N44))=FALSE(),"-",AND(ISNUMBER(SEARCH("I",N44)),ISNUMBER(SEARCH("I",$L44))),"y",ISNUMBER(SEARCH("I",$L44))=FALSE(),"n")</f>
        <v>y</v>
      </c>
      <c r="AB44" s="134" t="str" cm="1">
        <f t="array" ref="AB44">_xlfn.IFS(ISNUMBER(SEARCH("I",O44))=FALSE(),"-",AND(ISNUMBER(SEARCH("I",O44)),ISNUMBER(SEARCH("I",$L44))),"y",ISNUMBER(SEARCH("I",$L44))=FALSE(),"n")</f>
        <v>-</v>
      </c>
      <c r="AC44" s="337" t="str" cm="1">
        <f t="array" ref="AC44">_xlfn.IFS(ISNUMBER(SEARCH("I",P44))=FALSE(),"-",AND(ISNUMBER(SEARCH("I",P44)),ISNUMBER(SEARCH("I",$L44))),"y",ISNUMBER(SEARCH("I",$L44))=FALSE(),"n")</f>
        <v>y</v>
      </c>
      <c r="AD44" s="134" t="str" cm="1">
        <f t="array" ref="AD44">_xlfn.IFS(ISNUMBER(SEARCH("I",Q44))=FALSE(),"-",AND(ISNUMBER(SEARCH("I",Q44)),ISNUMBER(SEARCH("I",$L44))),"y",ISNUMBER(SEARCH("I",$L44))=FALSE(),"n")</f>
        <v>-</v>
      </c>
    </row>
    <row r="45" spans="1:30" s="132" customFormat="1" x14ac:dyDescent="0.15">
      <c r="A45" s="308" t="s">
        <v>3303</v>
      </c>
      <c r="B45" s="69" t="s">
        <v>606</v>
      </c>
      <c r="C45" s="118" t="str">
        <f>VLOOKUP(B45,RecNamesAll!A:E,5,FALSE)</f>
        <v>A</v>
      </c>
      <c r="D45" s="119" t="b">
        <f>VLOOKUP(B45,Ligands!A:B,2,FALSE)</f>
        <v>1</v>
      </c>
      <c r="E45" s="286"/>
      <c r="F45" s="120" t="str">
        <f>VLOOKUP($B45,'BIG-QaulComp'!$B:$AV,11,FALSE)</f>
        <v>---</v>
      </c>
      <c r="G45" s="120" t="str">
        <f>VLOOKUP($B45,'BIG-QaulComp'!$B:$AV,12,FALSE)</f>
        <v>BIG</v>
      </c>
      <c r="H45" s="120" t="str">
        <f>VLOOKUP($B45,'BIG-QaulComp'!$B:$AV,13,FALSE)</f>
        <v>BIG</v>
      </c>
      <c r="I45" s="120" t="str">
        <f>VLOOKUP($B45,'BIG-QaulComp'!$B:$AV,14,FALSE)</f>
        <v>BIG</v>
      </c>
      <c r="J45" s="120" t="str">
        <f>VLOOKUP($B45,'BIG-QaulComp'!$B:$AV,15,FALSE)</f>
        <v>BIG</v>
      </c>
      <c r="K45" s="120" t="str">
        <f>VLOOKUP($B45,'BIG-QaulComp'!$B:$AV,16,FALSE)</f>
        <v>-IG</v>
      </c>
      <c r="L45" s="120" t="str">
        <f>VLOOKUP($B45,'BIG-QaulComp'!$B:$AV,17,FALSE)</f>
        <v>--G</v>
      </c>
      <c r="M45" s="120" t="str">
        <f>VLOOKUP($B45,'BIG-QaulComp'!$B:$AV,18,FALSE)</f>
        <v>--G</v>
      </c>
      <c r="N45" s="120" t="str">
        <f>VLOOKUP($B45,'BIG-QaulComp'!$B:$AV,19,FALSE)</f>
        <v>--G</v>
      </c>
      <c r="O45" s="120" t="str">
        <f>VLOOKUP($B45,'BIG-QaulComp'!$B:$AV,20,FALSE)</f>
        <v>B-G</v>
      </c>
      <c r="P45" s="120" t="str">
        <f>VLOOKUP($B45,'BIG-QaulComp'!$B:$AV,21,FALSE)</f>
        <v>---</v>
      </c>
      <c r="Q45" s="120" t="str">
        <f>VLOOKUP($B45,'BIG-QaulComp'!$B:$AV,22,FALSE)</f>
        <v>---</v>
      </c>
      <c r="R45" s="117"/>
      <c r="S45" s="134" t="str" cm="1">
        <f t="array" ref="S45">_xlfn.IFS(ISNUMBER(SEARCH("I",F45))=FALSE(),"-",AND(ISNUMBER(SEARCH("I",F45)),ISNUMBER(SEARCH("I",$L45))),"y",ISNUMBER(SEARCH("I",$L45))=FALSE(),"n")</f>
        <v>-</v>
      </c>
      <c r="T45" s="337" t="str" cm="1">
        <f t="array" ref="T45">_xlfn.IFS(ISNUMBER(SEARCH("I",G45))=FALSE(),"-",AND(ISNUMBER(SEARCH("I",G45)),ISNUMBER(SEARCH("I",$L45))),"y",ISNUMBER(SEARCH("I",$L45))=FALSE(),"n")</f>
        <v>n</v>
      </c>
      <c r="U45" s="134" t="str" cm="1">
        <f t="array" ref="U45">_xlfn.IFS(ISNUMBER(SEARCH("I",H45))=FALSE(),"-",AND(ISNUMBER(SEARCH("I",H45)),ISNUMBER(SEARCH("I",$L45))),"y",ISNUMBER(SEARCH("I",$L45))=FALSE(),"n")</f>
        <v>n</v>
      </c>
      <c r="V45" s="134" t="str" cm="1">
        <f t="array" ref="V45">_xlfn.IFS(ISNUMBER(SEARCH("I",I45))=FALSE(),"-",AND(ISNUMBER(SEARCH("I",I45)),ISNUMBER(SEARCH("I",$L45))),"y",ISNUMBER(SEARCH("I",$L45))=FALSE(),"n")</f>
        <v>n</v>
      </c>
      <c r="W45" s="134" t="str" cm="1">
        <f t="array" ref="W45">_xlfn.IFS(ISNUMBER(SEARCH("I",J45))=FALSE(),"-",AND(ISNUMBER(SEARCH("I",J45)),ISNUMBER(SEARCH("I",$L45))),"y",ISNUMBER(SEARCH("I",$L45))=FALSE(),"n")</f>
        <v>n</v>
      </c>
      <c r="X45" s="134" t="str" cm="1">
        <f t="array" ref="X45">_xlfn.IFS(ISNUMBER(SEARCH("I",K45))=FALSE(),"-",AND(ISNUMBER(SEARCH("I",K45)),ISNUMBER(SEARCH("I",$L45))),"y",ISNUMBER(SEARCH("I",$L45))=FALSE(),"n")</f>
        <v>n</v>
      </c>
      <c r="Y45" s="337" t="str" cm="1">
        <f t="array" ref="Y45">_xlfn.IFS(ISNUMBER(SEARCH("I",L45))=FALSE(),"-",AND(ISNUMBER(SEARCH("I",L45)),ISNUMBER(SEARCH("I",$L45))),"y",ISNUMBER(SEARCH("I",$L45))=FALSE(),"n")</f>
        <v>-</v>
      </c>
      <c r="Z45" s="134" t="str" cm="1">
        <f t="array" ref="Z45">_xlfn.IFS(ISNUMBER(SEARCH("I",M45))=FALSE(),"-",AND(ISNUMBER(SEARCH("I",M45)),ISNUMBER(SEARCH("I",$L45))),"y",ISNUMBER(SEARCH("I",$L45))=FALSE(),"n")</f>
        <v>-</v>
      </c>
      <c r="AA45" s="134" t="str" cm="1">
        <f t="array" ref="AA45">_xlfn.IFS(ISNUMBER(SEARCH("I",N45))=FALSE(),"-",AND(ISNUMBER(SEARCH("I",N45)),ISNUMBER(SEARCH("I",$L45))),"y",ISNUMBER(SEARCH("I",$L45))=FALSE(),"n")</f>
        <v>-</v>
      </c>
      <c r="AB45" s="134" t="str" cm="1">
        <f t="array" ref="AB45">_xlfn.IFS(ISNUMBER(SEARCH("I",O45))=FALSE(),"-",AND(ISNUMBER(SEARCH("I",O45)),ISNUMBER(SEARCH("I",$L45))),"y",ISNUMBER(SEARCH("I",$L45))=FALSE(),"n")</f>
        <v>-</v>
      </c>
      <c r="AC45" s="337" t="str" cm="1">
        <f t="array" ref="AC45">_xlfn.IFS(ISNUMBER(SEARCH("I",P45))=FALSE(),"-",AND(ISNUMBER(SEARCH("I",P45)),ISNUMBER(SEARCH("I",$L45))),"y",ISNUMBER(SEARCH("I",$L45))=FALSE(),"n")</f>
        <v>-</v>
      </c>
      <c r="AD45" s="134" t="str" cm="1">
        <f t="array" ref="AD45">_xlfn.IFS(ISNUMBER(SEARCH("I",Q45))=FALSE(),"-",AND(ISNUMBER(SEARCH("I",Q45)),ISNUMBER(SEARCH("I",$L45))),"y",ISNUMBER(SEARCH("I",$L45))=FALSE(),"n")</f>
        <v>-</v>
      </c>
    </row>
    <row r="46" spans="1:30" s="132" customFormat="1" x14ac:dyDescent="0.15">
      <c r="A46" s="308" t="s">
        <v>3286</v>
      </c>
      <c r="B46" s="69" t="s">
        <v>566</v>
      </c>
      <c r="C46" s="118" t="str">
        <f>VLOOKUP(B46,RecNamesAll!A:E,5,FALSE)</f>
        <v>A</v>
      </c>
      <c r="D46" s="119" t="b">
        <f>VLOOKUP(B46,Ligands!A:B,2,FALSE)</f>
        <v>1</v>
      </c>
      <c r="E46" s="286"/>
      <c r="F46" s="120" t="str">
        <f>VLOOKUP($B46,'BIG-QaulComp'!$B:$AV,11,FALSE)</f>
        <v>-I-</v>
      </c>
      <c r="G46" s="120" t="str">
        <f>VLOOKUP($B46,'BIG-QaulComp'!$B:$AV,12,FALSE)</f>
        <v>BIG</v>
      </c>
      <c r="H46" s="120" t="str">
        <f>VLOOKUP($B46,'BIG-QaulComp'!$B:$AV,13,FALSE)</f>
        <v>BIG</v>
      </c>
      <c r="I46" s="120" t="str">
        <f>VLOOKUP($B46,'BIG-QaulComp'!$B:$AV,14,FALSE)</f>
        <v>BIG</v>
      </c>
      <c r="J46" s="120" t="str">
        <f>VLOOKUP($B46,'BIG-QaulComp'!$B:$AV,15,FALSE)</f>
        <v>BIG</v>
      </c>
      <c r="K46" s="120" t="str">
        <f>VLOOKUP($B46,'BIG-QaulComp'!$B:$AV,16,FALSE)</f>
        <v>BIG</v>
      </c>
      <c r="L46" s="120" t="str">
        <f>VLOOKUP($B46,'BIG-QaulComp'!$B:$AV,17,FALSE)</f>
        <v>BIG</v>
      </c>
      <c r="M46" s="120" t="str">
        <f>VLOOKUP($B46,'BIG-QaulComp'!$B:$AV,18,FALSE)</f>
        <v>BIG</v>
      </c>
      <c r="N46" s="120" t="str">
        <f>VLOOKUP($B46,'BIG-QaulComp'!$B:$AV,19,FALSE)</f>
        <v>BIG</v>
      </c>
      <c r="O46" s="120" t="str">
        <f>VLOOKUP($B46,'BIG-QaulComp'!$B:$AV,20,FALSE)</f>
        <v>BIG</v>
      </c>
      <c r="P46" s="120" t="str">
        <f>VLOOKUP($B46,'BIG-QaulComp'!$B:$AV,21,FALSE)</f>
        <v>-I-</v>
      </c>
      <c r="Q46" s="120" t="str">
        <f>VLOOKUP($B46,'BIG-QaulComp'!$B:$AV,22,FALSE)</f>
        <v>---</v>
      </c>
      <c r="R46" s="117"/>
      <c r="S46" s="134" t="str" cm="1">
        <f t="array" ref="S46">_xlfn.IFS(ISNUMBER(SEARCH("I",F46))=FALSE(),"-",AND(ISNUMBER(SEARCH("I",F46)),ISNUMBER(SEARCH("I",$L46))),"y",ISNUMBER(SEARCH("I",$L46))=FALSE(),"n")</f>
        <v>y</v>
      </c>
      <c r="T46" s="337" t="str" cm="1">
        <f t="array" ref="T46">_xlfn.IFS(ISNUMBER(SEARCH("I",G46))=FALSE(),"-",AND(ISNUMBER(SEARCH("I",G46)),ISNUMBER(SEARCH("I",$L46))),"y",ISNUMBER(SEARCH("I",$L46))=FALSE(),"n")</f>
        <v>y</v>
      </c>
      <c r="U46" s="134" t="str" cm="1">
        <f t="array" ref="U46">_xlfn.IFS(ISNUMBER(SEARCH("I",H46))=FALSE(),"-",AND(ISNUMBER(SEARCH("I",H46)),ISNUMBER(SEARCH("I",$L46))),"y",ISNUMBER(SEARCH("I",$L46))=FALSE(),"n")</f>
        <v>y</v>
      </c>
      <c r="V46" s="134" t="str" cm="1">
        <f t="array" ref="V46">_xlfn.IFS(ISNUMBER(SEARCH("I",I46))=FALSE(),"-",AND(ISNUMBER(SEARCH("I",I46)),ISNUMBER(SEARCH("I",$L46))),"y",ISNUMBER(SEARCH("I",$L46))=FALSE(),"n")</f>
        <v>y</v>
      </c>
      <c r="W46" s="134" t="str" cm="1">
        <f t="array" ref="W46">_xlfn.IFS(ISNUMBER(SEARCH("I",J46))=FALSE(),"-",AND(ISNUMBER(SEARCH("I",J46)),ISNUMBER(SEARCH("I",$L46))),"y",ISNUMBER(SEARCH("I",$L46))=FALSE(),"n")</f>
        <v>y</v>
      </c>
      <c r="X46" s="134" t="str" cm="1">
        <f t="array" ref="X46">_xlfn.IFS(ISNUMBER(SEARCH("I",K46))=FALSE(),"-",AND(ISNUMBER(SEARCH("I",K46)),ISNUMBER(SEARCH("I",$L46))),"y",ISNUMBER(SEARCH("I",$L46))=FALSE(),"n")</f>
        <v>y</v>
      </c>
      <c r="Y46" s="337" t="str" cm="1">
        <f t="array" ref="Y46">_xlfn.IFS(ISNUMBER(SEARCH("I",L46))=FALSE(),"-",AND(ISNUMBER(SEARCH("I",L46)),ISNUMBER(SEARCH("I",$L46))),"y",ISNUMBER(SEARCH("I",$L46))=FALSE(),"n")</f>
        <v>y</v>
      </c>
      <c r="Z46" s="134" t="str" cm="1">
        <f t="array" ref="Z46">_xlfn.IFS(ISNUMBER(SEARCH("I",M46))=FALSE(),"-",AND(ISNUMBER(SEARCH("I",M46)),ISNUMBER(SEARCH("I",$L46))),"y",ISNUMBER(SEARCH("I",$L46))=FALSE(),"n")</f>
        <v>y</v>
      </c>
      <c r="AA46" s="134" t="str" cm="1">
        <f t="array" ref="AA46">_xlfn.IFS(ISNUMBER(SEARCH("I",N46))=FALSE(),"-",AND(ISNUMBER(SEARCH("I",N46)),ISNUMBER(SEARCH("I",$L46))),"y",ISNUMBER(SEARCH("I",$L46))=FALSE(),"n")</f>
        <v>y</v>
      </c>
      <c r="AB46" s="134" t="str" cm="1">
        <f t="array" ref="AB46">_xlfn.IFS(ISNUMBER(SEARCH("I",O46))=FALSE(),"-",AND(ISNUMBER(SEARCH("I",O46)),ISNUMBER(SEARCH("I",$L46))),"y",ISNUMBER(SEARCH("I",$L46))=FALSE(),"n")</f>
        <v>y</v>
      </c>
      <c r="AC46" s="337" t="str" cm="1">
        <f t="array" ref="AC46">_xlfn.IFS(ISNUMBER(SEARCH("I",P46))=FALSE(),"-",AND(ISNUMBER(SEARCH("I",P46)),ISNUMBER(SEARCH("I",$L46))),"y",ISNUMBER(SEARCH("I",$L46))=FALSE(),"n")</f>
        <v>y</v>
      </c>
      <c r="AD46" s="134" t="str" cm="1">
        <f t="array" ref="AD46">_xlfn.IFS(ISNUMBER(SEARCH("I",Q46))=FALSE(),"-",AND(ISNUMBER(SEARCH("I",Q46)),ISNUMBER(SEARCH("I",$L46))),"y",ISNUMBER(SEARCH("I",$L46))=FALSE(),"n")</f>
        <v>-</v>
      </c>
    </row>
    <row r="47" spans="1:30" s="132" customFormat="1" x14ac:dyDescent="0.15">
      <c r="A47" s="308" t="s">
        <v>3304</v>
      </c>
      <c r="B47" s="69" t="s">
        <v>610</v>
      </c>
      <c r="C47" s="118" t="str">
        <f>VLOOKUP(B47,RecNamesAll!A:E,5,FALSE)</f>
        <v>A</v>
      </c>
      <c r="D47" s="119" t="b">
        <f>VLOOKUP(B47,Ligands!A:B,2,FALSE)</f>
        <v>1</v>
      </c>
      <c r="E47" s="286"/>
      <c r="F47" s="120" t="str">
        <f>VLOOKUP($B47,'BIG-QaulComp'!$B:$AV,11,FALSE)</f>
        <v>---</v>
      </c>
      <c r="G47" s="120" t="str">
        <f>VLOOKUP($B47,'BIG-QaulComp'!$B:$AV,12,FALSE)</f>
        <v>BIG</v>
      </c>
      <c r="H47" s="120" t="str">
        <f>VLOOKUP($B47,'BIG-QaulComp'!$B:$AV,13,FALSE)</f>
        <v>BIG</v>
      </c>
      <c r="I47" s="120" t="str">
        <f>VLOOKUP($B47,'BIG-QaulComp'!$B:$AV,14,FALSE)</f>
        <v>BIG</v>
      </c>
      <c r="J47" s="120" t="str">
        <f>VLOOKUP($B47,'BIG-QaulComp'!$B:$AV,15,FALSE)</f>
        <v>BIG</v>
      </c>
      <c r="K47" s="120" t="str">
        <f>VLOOKUP($B47,'BIG-QaulComp'!$B:$AV,16,FALSE)</f>
        <v>-IG</v>
      </c>
      <c r="L47" s="120" t="str">
        <f>VLOOKUP($B47,'BIG-QaulComp'!$B:$AV,17,FALSE)</f>
        <v>---</v>
      </c>
      <c r="M47" s="120" t="str">
        <f>VLOOKUP($B47,'BIG-QaulComp'!$B:$AV,18,FALSE)</f>
        <v>---</v>
      </c>
      <c r="N47" s="120" t="str">
        <f>VLOOKUP($B47,'BIG-QaulComp'!$B:$AV,19,FALSE)</f>
        <v>---</v>
      </c>
      <c r="O47" s="120" t="str">
        <f>VLOOKUP($B47,'BIG-QaulComp'!$B:$AV,20,FALSE)</f>
        <v>B--</v>
      </c>
      <c r="P47" s="120" t="str">
        <f>VLOOKUP($B47,'BIG-QaulComp'!$B:$AV,21,FALSE)</f>
        <v>---</v>
      </c>
      <c r="Q47" s="120" t="str">
        <f>VLOOKUP($B47,'BIG-QaulComp'!$B:$AV,22,FALSE)</f>
        <v>---</v>
      </c>
      <c r="R47" s="117"/>
      <c r="S47" s="134" t="str" cm="1">
        <f t="array" ref="S47">_xlfn.IFS(ISNUMBER(SEARCH("I",F47))=FALSE(),"-",AND(ISNUMBER(SEARCH("I",F47)),ISNUMBER(SEARCH("I",$L47))),"y",ISNUMBER(SEARCH("I",$L47))=FALSE(),"n")</f>
        <v>-</v>
      </c>
      <c r="T47" s="337" t="str" cm="1">
        <f t="array" ref="T47">_xlfn.IFS(ISNUMBER(SEARCH("I",G47))=FALSE(),"-",AND(ISNUMBER(SEARCH("I",G47)),ISNUMBER(SEARCH("I",$L47))),"y",ISNUMBER(SEARCH("I",$L47))=FALSE(),"n")</f>
        <v>n</v>
      </c>
      <c r="U47" s="134" t="str" cm="1">
        <f t="array" ref="U47">_xlfn.IFS(ISNUMBER(SEARCH("I",H47))=FALSE(),"-",AND(ISNUMBER(SEARCH("I",H47)),ISNUMBER(SEARCH("I",$L47))),"y",ISNUMBER(SEARCH("I",$L47))=FALSE(),"n")</f>
        <v>n</v>
      </c>
      <c r="V47" s="134" t="str" cm="1">
        <f t="array" ref="V47">_xlfn.IFS(ISNUMBER(SEARCH("I",I47))=FALSE(),"-",AND(ISNUMBER(SEARCH("I",I47)),ISNUMBER(SEARCH("I",$L47))),"y",ISNUMBER(SEARCH("I",$L47))=FALSE(),"n")</f>
        <v>n</v>
      </c>
      <c r="W47" s="134" t="str" cm="1">
        <f t="array" ref="W47">_xlfn.IFS(ISNUMBER(SEARCH("I",J47))=FALSE(),"-",AND(ISNUMBER(SEARCH("I",J47)),ISNUMBER(SEARCH("I",$L47))),"y",ISNUMBER(SEARCH("I",$L47))=FALSE(),"n")</f>
        <v>n</v>
      </c>
      <c r="X47" s="134" t="str" cm="1">
        <f t="array" ref="X47">_xlfn.IFS(ISNUMBER(SEARCH("I",K47))=FALSE(),"-",AND(ISNUMBER(SEARCH("I",K47)),ISNUMBER(SEARCH("I",$L47))),"y",ISNUMBER(SEARCH("I",$L47))=FALSE(),"n")</f>
        <v>n</v>
      </c>
      <c r="Y47" s="337" t="str" cm="1">
        <f t="array" ref="Y47">_xlfn.IFS(ISNUMBER(SEARCH("I",L47))=FALSE(),"-",AND(ISNUMBER(SEARCH("I",L47)),ISNUMBER(SEARCH("I",$L47))),"y",ISNUMBER(SEARCH("I",$L47))=FALSE(),"n")</f>
        <v>-</v>
      </c>
      <c r="Z47" s="134" t="str" cm="1">
        <f t="array" ref="Z47">_xlfn.IFS(ISNUMBER(SEARCH("I",M47))=FALSE(),"-",AND(ISNUMBER(SEARCH("I",M47)),ISNUMBER(SEARCH("I",$L47))),"y",ISNUMBER(SEARCH("I",$L47))=FALSE(),"n")</f>
        <v>-</v>
      </c>
      <c r="AA47" s="134" t="str" cm="1">
        <f t="array" ref="AA47">_xlfn.IFS(ISNUMBER(SEARCH("I",N47))=FALSE(),"-",AND(ISNUMBER(SEARCH("I",N47)),ISNUMBER(SEARCH("I",$L47))),"y",ISNUMBER(SEARCH("I",$L47))=FALSE(),"n")</f>
        <v>-</v>
      </c>
      <c r="AB47" s="134" t="str" cm="1">
        <f t="array" ref="AB47">_xlfn.IFS(ISNUMBER(SEARCH("I",O47))=FALSE(),"-",AND(ISNUMBER(SEARCH("I",O47)),ISNUMBER(SEARCH("I",$L47))),"y",ISNUMBER(SEARCH("I",$L47))=FALSE(),"n")</f>
        <v>-</v>
      </c>
      <c r="AC47" s="337" t="str" cm="1">
        <f t="array" ref="AC47">_xlfn.IFS(ISNUMBER(SEARCH("I",P47))=FALSE(),"-",AND(ISNUMBER(SEARCH("I",P47)),ISNUMBER(SEARCH("I",$L47))),"y",ISNUMBER(SEARCH("I",$L47))=FALSE(),"n")</f>
        <v>-</v>
      </c>
      <c r="AD47" s="134" t="str" cm="1">
        <f t="array" ref="AD47">_xlfn.IFS(ISNUMBER(SEARCH("I",Q47))=FALSE(),"-",AND(ISNUMBER(SEARCH("I",Q47)),ISNUMBER(SEARCH("I",$L47))),"y",ISNUMBER(SEARCH("I",$L47))=FALSE(),"n")</f>
        <v>-</v>
      </c>
    </row>
    <row r="48" spans="1:30" s="132" customFormat="1" x14ac:dyDescent="0.15">
      <c r="A48" s="308" t="s">
        <v>3271</v>
      </c>
      <c r="B48" s="69" t="s">
        <v>243</v>
      </c>
      <c r="C48" s="118" t="str">
        <f>VLOOKUP(B48,RecNamesAll!A:E,5,FALSE)</f>
        <v>A</v>
      </c>
      <c r="D48" s="119" t="b">
        <f>VLOOKUP(B48,Ligands!A:B,2,FALSE)</f>
        <v>1</v>
      </c>
      <c r="E48" s="286"/>
      <c r="F48" s="120" t="str">
        <f>VLOOKUP($B48,'BIG-QaulComp'!$B:$AV,11,FALSE)</f>
        <v>---</v>
      </c>
      <c r="G48" s="120" t="str">
        <f>VLOOKUP($B48,'BIG-QaulComp'!$B:$AV,12,FALSE)</f>
        <v>BIG</v>
      </c>
      <c r="H48" s="120" t="str">
        <f>VLOOKUP($B48,'BIG-QaulComp'!$B:$AV,13,FALSE)</f>
        <v>BIG</v>
      </c>
      <c r="I48" s="120" t="str">
        <f>VLOOKUP($B48,'BIG-QaulComp'!$B:$AV,14,FALSE)</f>
        <v>BIG</v>
      </c>
      <c r="J48" s="120" t="str">
        <f>VLOOKUP($B48,'BIG-QaulComp'!$B:$AV,15,FALSE)</f>
        <v>BIG</v>
      </c>
      <c r="K48" s="120" t="str">
        <f>VLOOKUP($B48,'BIG-QaulComp'!$B:$AV,16,FALSE)</f>
        <v>-IG</v>
      </c>
      <c r="L48" s="120" t="str">
        <f>VLOOKUP($B48,'BIG-QaulComp'!$B:$AV,17,FALSE)</f>
        <v>---</v>
      </c>
      <c r="M48" s="120" t="str">
        <f>VLOOKUP($B48,'BIG-QaulComp'!$B:$AV,18,FALSE)</f>
        <v>---</v>
      </c>
      <c r="N48" s="120" t="str">
        <f>VLOOKUP($B48,'BIG-QaulComp'!$B:$AV,19,FALSE)</f>
        <v>---</v>
      </c>
      <c r="O48" s="120" t="str">
        <f>VLOOKUP($B48,'BIG-QaulComp'!$B:$AV,20,FALSE)</f>
        <v>B--</v>
      </c>
      <c r="P48" s="120" t="str">
        <f>VLOOKUP($B48,'BIG-QaulComp'!$B:$AV,21,FALSE)</f>
        <v>---</v>
      </c>
      <c r="Q48" s="120" t="str">
        <f>VLOOKUP($B48,'BIG-QaulComp'!$B:$AV,22,FALSE)</f>
        <v>---</v>
      </c>
      <c r="R48" s="117"/>
      <c r="S48" s="134" t="str" cm="1">
        <f t="array" ref="S48">_xlfn.IFS(ISNUMBER(SEARCH("I",F48))=FALSE(),"-",AND(ISNUMBER(SEARCH("I",F48)),ISNUMBER(SEARCH("I",$L48))),"y",ISNUMBER(SEARCH("I",$L48))=FALSE(),"n")</f>
        <v>-</v>
      </c>
      <c r="T48" s="337" t="str" cm="1">
        <f t="array" ref="T48">_xlfn.IFS(ISNUMBER(SEARCH("I",G48))=FALSE(),"-",AND(ISNUMBER(SEARCH("I",G48)),ISNUMBER(SEARCH("I",$L48))),"y",ISNUMBER(SEARCH("I",$L48))=FALSE(),"n")</f>
        <v>n</v>
      </c>
      <c r="U48" s="134" t="str" cm="1">
        <f t="array" ref="U48">_xlfn.IFS(ISNUMBER(SEARCH("I",H48))=FALSE(),"-",AND(ISNUMBER(SEARCH("I",H48)),ISNUMBER(SEARCH("I",$L48))),"y",ISNUMBER(SEARCH("I",$L48))=FALSE(),"n")</f>
        <v>n</v>
      </c>
      <c r="V48" s="134" t="str" cm="1">
        <f t="array" ref="V48">_xlfn.IFS(ISNUMBER(SEARCH("I",I48))=FALSE(),"-",AND(ISNUMBER(SEARCH("I",I48)),ISNUMBER(SEARCH("I",$L48))),"y",ISNUMBER(SEARCH("I",$L48))=FALSE(),"n")</f>
        <v>n</v>
      </c>
      <c r="W48" s="134" t="str" cm="1">
        <f t="array" ref="W48">_xlfn.IFS(ISNUMBER(SEARCH("I",J48))=FALSE(),"-",AND(ISNUMBER(SEARCH("I",J48)),ISNUMBER(SEARCH("I",$L48))),"y",ISNUMBER(SEARCH("I",$L48))=FALSE(),"n")</f>
        <v>n</v>
      </c>
      <c r="X48" s="134" t="str" cm="1">
        <f t="array" ref="X48">_xlfn.IFS(ISNUMBER(SEARCH("I",K48))=FALSE(),"-",AND(ISNUMBER(SEARCH("I",K48)),ISNUMBER(SEARCH("I",$L48))),"y",ISNUMBER(SEARCH("I",$L48))=FALSE(),"n")</f>
        <v>n</v>
      </c>
      <c r="Y48" s="337" t="str" cm="1">
        <f t="array" ref="Y48">_xlfn.IFS(ISNUMBER(SEARCH("I",L48))=FALSE(),"-",AND(ISNUMBER(SEARCH("I",L48)),ISNUMBER(SEARCH("I",$L48))),"y",ISNUMBER(SEARCH("I",$L48))=FALSE(),"n")</f>
        <v>-</v>
      </c>
      <c r="Z48" s="134" t="str" cm="1">
        <f t="array" ref="Z48">_xlfn.IFS(ISNUMBER(SEARCH("I",M48))=FALSE(),"-",AND(ISNUMBER(SEARCH("I",M48)),ISNUMBER(SEARCH("I",$L48))),"y",ISNUMBER(SEARCH("I",$L48))=FALSE(),"n")</f>
        <v>-</v>
      </c>
      <c r="AA48" s="134" t="str" cm="1">
        <f t="array" ref="AA48">_xlfn.IFS(ISNUMBER(SEARCH("I",N48))=FALSE(),"-",AND(ISNUMBER(SEARCH("I",N48)),ISNUMBER(SEARCH("I",$L48))),"y",ISNUMBER(SEARCH("I",$L48))=FALSE(),"n")</f>
        <v>-</v>
      </c>
      <c r="AB48" s="134" t="str" cm="1">
        <f t="array" ref="AB48">_xlfn.IFS(ISNUMBER(SEARCH("I",O48))=FALSE(),"-",AND(ISNUMBER(SEARCH("I",O48)),ISNUMBER(SEARCH("I",$L48))),"y",ISNUMBER(SEARCH("I",$L48))=FALSE(),"n")</f>
        <v>-</v>
      </c>
      <c r="AC48" s="337" t="str" cm="1">
        <f t="array" ref="AC48">_xlfn.IFS(ISNUMBER(SEARCH("I",P48))=FALSE(),"-",AND(ISNUMBER(SEARCH("I",P48)),ISNUMBER(SEARCH("I",$L48))),"y",ISNUMBER(SEARCH("I",$L48))=FALSE(),"n")</f>
        <v>-</v>
      </c>
      <c r="AD48" s="134" t="str" cm="1">
        <f t="array" ref="AD48">_xlfn.IFS(ISNUMBER(SEARCH("I",Q48))=FALSE(),"-",AND(ISNUMBER(SEARCH("I",Q48)),ISNUMBER(SEARCH("I",$L48))),"y",ISNUMBER(SEARCH("I",$L48))=FALSE(),"n")</f>
        <v>-</v>
      </c>
    </row>
    <row r="49" spans="1:30" s="132" customFormat="1" x14ac:dyDescent="0.15">
      <c r="A49" s="308" t="s">
        <v>636</v>
      </c>
      <c r="B49" s="69" t="s">
        <v>636</v>
      </c>
      <c r="C49" s="118" t="str">
        <f>VLOOKUP(B49,RecNamesAll!A:E,5,FALSE)</f>
        <v>A</v>
      </c>
      <c r="D49" s="119" t="b">
        <f>VLOOKUP(B49,Ligands!A:B,2,FALSE)</f>
        <v>0</v>
      </c>
      <c r="E49" s="286"/>
      <c r="F49" s="120" t="str">
        <f>VLOOKUP($B49,'BIG-QaulComp'!$B:$AV,11,FALSE)</f>
        <v>---</v>
      </c>
      <c r="G49" s="120" t="str">
        <f>VLOOKUP($B49,'BIG-QaulComp'!$B:$AV,12,FALSE)</f>
        <v>BIG</v>
      </c>
      <c r="H49" s="120" t="str">
        <f>VLOOKUP($B49,'BIG-QaulComp'!$B:$AV,13,FALSE)</f>
        <v>BIG</v>
      </c>
      <c r="I49" s="120" t="str">
        <f>VLOOKUP($B49,'BIG-QaulComp'!$B:$AV,14,FALSE)</f>
        <v>BIG</v>
      </c>
      <c r="J49" s="120" t="str">
        <f>VLOOKUP($B49,'BIG-QaulComp'!$B:$AV,15,FALSE)</f>
        <v>BIG</v>
      </c>
      <c r="K49" s="120" t="str">
        <f>VLOOKUP($B49,'BIG-QaulComp'!$B:$AV,16,FALSE)</f>
        <v>BIG</v>
      </c>
      <c r="L49" s="120" t="str">
        <f>VLOOKUP($B49,'BIG-QaulComp'!$B:$AV,17,FALSE)</f>
        <v>---</v>
      </c>
      <c r="M49" s="120" t="str">
        <f>VLOOKUP($B49,'BIG-QaulComp'!$B:$AV,18,FALSE)</f>
        <v>---</v>
      </c>
      <c r="N49" s="120" t="str">
        <f>VLOOKUP($B49,'BIG-QaulComp'!$B:$AV,19,FALSE)</f>
        <v>---</v>
      </c>
      <c r="O49" s="120" t="str">
        <f>VLOOKUP($B49,'BIG-QaulComp'!$B:$AV,20,FALSE)</f>
        <v>B--</v>
      </c>
      <c r="P49" s="120" t="str">
        <f>VLOOKUP($B49,'BIG-QaulComp'!$B:$AV,21,FALSE)</f>
        <v>B--</v>
      </c>
      <c r="Q49" s="120" t="str">
        <f>VLOOKUP($B49,'BIG-QaulComp'!$B:$AV,22,FALSE)</f>
        <v>B--</v>
      </c>
      <c r="R49" s="117"/>
      <c r="S49" s="134" t="str" cm="1">
        <f t="array" ref="S49">_xlfn.IFS(ISNUMBER(SEARCH("I",F49))=FALSE(),"-",AND(ISNUMBER(SEARCH("I",F49)),ISNUMBER(SEARCH("I",$L49))),"y",ISNUMBER(SEARCH("I",$L49))=FALSE(),"n")</f>
        <v>-</v>
      </c>
      <c r="T49" s="337" t="str" cm="1">
        <f t="array" ref="T49">_xlfn.IFS(ISNUMBER(SEARCH("I",G49))=FALSE(),"-",AND(ISNUMBER(SEARCH("I",G49)),ISNUMBER(SEARCH("I",$L49))),"y",ISNUMBER(SEARCH("I",$L49))=FALSE(),"n")</f>
        <v>n</v>
      </c>
      <c r="U49" s="134" t="str" cm="1">
        <f t="array" ref="U49">_xlfn.IFS(ISNUMBER(SEARCH("I",H49))=FALSE(),"-",AND(ISNUMBER(SEARCH("I",H49)),ISNUMBER(SEARCH("I",$L49))),"y",ISNUMBER(SEARCH("I",$L49))=FALSE(),"n")</f>
        <v>n</v>
      </c>
      <c r="V49" s="134" t="str" cm="1">
        <f t="array" ref="V49">_xlfn.IFS(ISNUMBER(SEARCH("I",I49))=FALSE(),"-",AND(ISNUMBER(SEARCH("I",I49)),ISNUMBER(SEARCH("I",$L49))),"y",ISNUMBER(SEARCH("I",$L49))=FALSE(),"n")</f>
        <v>n</v>
      </c>
      <c r="W49" s="134" t="str" cm="1">
        <f t="array" ref="W49">_xlfn.IFS(ISNUMBER(SEARCH("I",J49))=FALSE(),"-",AND(ISNUMBER(SEARCH("I",J49)),ISNUMBER(SEARCH("I",$L49))),"y",ISNUMBER(SEARCH("I",$L49))=FALSE(),"n")</f>
        <v>n</v>
      </c>
      <c r="X49" s="134" t="str" cm="1">
        <f t="array" ref="X49">_xlfn.IFS(ISNUMBER(SEARCH("I",K49))=FALSE(),"-",AND(ISNUMBER(SEARCH("I",K49)),ISNUMBER(SEARCH("I",$L49))),"y",ISNUMBER(SEARCH("I",$L49))=FALSE(),"n")</f>
        <v>n</v>
      </c>
      <c r="Y49" s="337" t="str" cm="1">
        <f t="array" ref="Y49">_xlfn.IFS(ISNUMBER(SEARCH("I",L49))=FALSE(),"-",AND(ISNUMBER(SEARCH("I",L49)),ISNUMBER(SEARCH("I",$L49))),"y",ISNUMBER(SEARCH("I",$L49))=FALSE(),"n")</f>
        <v>-</v>
      </c>
      <c r="Z49" s="134" t="str" cm="1">
        <f t="array" ref="Z49">_xlfn.IFS(ISNUMBER(SEARCH("I",M49))=FALSE(),"-",AND(ISNUMBER(SEARCH("I",M49)),ISNUMBER(SEARCH("I",$L49))),"y",ISNUMBER(SEARCH("I",$L49))=FALSE(),"n")</f>
        <v>-</v>
      </c>
      <c r="AA49" s="134" t="str" cm="1">
        <f t="array" ref="AA49">_xlfn.IFS(ISNUMBER(SEARCH("I",N49))=FALSE(),"-",AND(ISNUMBER(SEARCH("I",N49)),ISNUMBER(SEARCH("I",$L49))),"y",ISNUMBER(SEARCH("I",$L49))=FALSE(),"n")</f>
        <v>-</v>
      </c>
      <c r="AB49" s="134" t="str" cm="1">
        <f t="array" ref="AB49">_xlfn.IFS(ISNUMBER(SEARCH("I",O49))=FALSE(),"-",AND(ISNUMBER(SEARCH("I",O49)),ISNUMBER(SEARCH("I",$L49))),"y",ISNUMBER(SEARCH("I",$L49))=FALSE(),"n")</f>
        <v>-</v>
      </c>
      <c r="AC49" s="337" t="str" cm="1">
        <f t="array" ref="AC49">_xlfn.IFS(ISNUMBER(SEARCH("I",P49))=FALSE(),"-",AND(ISNUMBER(SEARCH("I",P49)),ISNUMBER(SEARCH("I",$L49))),"y",ISNUMBER(SEARCH("I",$L49))=FALSE(),"n")</f>
        <v>-</v>
      </c>
      <c r="AD49" s="134" t="str" cm="1">
        <f t="array" ref="AD49">_xlfn.IFS(ISNUMBER(SEARCH("I",Q49))=FALSE(),"-",AND(ISNUMBER(SEARCH("I",Q49)),ISNUMBER(SEARCH("I",$L49))),"y",ISNUMBER(SEARCH("I",$L49))=FALSE(),"n")</f>
        <v>-</v>
      </c>
    </row>
    <row r="50" spans="1:30" s="132" customFormat="1" x14ac:dyDescent="0.15">
      <c r="A50" s="308" t="s">
        <v>640</v>
      </c>
      <c r="B50" s="69" t="s">
        <v>640</v>
      </c>
      <c r="C50" s="118" t="str">
        <f>VLOOKUP(B50,RecNamesAll!A:E,5,FALSE)</f>
        <v>A</v>
      </c>
      <c r="D50" s="119" t="b">
        <f>VLOOKUP(B50,Ligands!A:B,2,FALSE)</f>
        <v>1</v>
      </c>
      <c r="E50" s="286"/>
      <c r="F50" s="120" t="str">
        <f>VLOOKUP($B50,'BIG-QaulComp'!$B:$AV,11,FALSE)</f>
        <v>---</v>
      </c>
      <c r="G50" s="120" t="str">
        <f>VLOOKUP($B50,'BIG-QaulComp'!$B:$AV,12,FALSE)</f>
        <v>BIG</v>
      </c>
      <c r="H50" s="120" t="str">
        <f>VLOOKUP($B50,'BIG-QaulComp'!$B:$AV,13,FALSE)</f>
        <v>BIG</v>
      </c>
      <c r="I50" s="120" t="str">
        <f>VLOOKUP($B50,'BIG-QaulComp'!$B:$AV,14,FALSE)</f>
        <v>BIG</v>
      </c>
      <c r="J50" s="120" t="str">
        <f>VLOOKUP($B50,'BIG-QaulComp'!$B:$AV,15,FALSE)</f>
        <v>BIG</v>
      </c>
      <c r="K50" s="120" t="str">
        <f>VLOOKUP($B50,'BIG-QaulComp'!$B:$AV,16,FALSE)</f>
        <v>BIG</v>
      </c>
      <c r="L50" s="120" t="str">
        <f>VLOOKUP($B50,'BIG-QaulComp'!$B:$AV,17,FALSE)</f>
        <v>---</v>
      </c>
      <c r="M50" s="120" t="str">
        <f>VLOOKUP($B50,'BIG-QaulComp'!$B:$AV,18,FALSE)</f>
        <v>---</v>
      </c>
      <c r="N50" s="120" t="str">
        <f>VLOOKUP($B50,'BIG-QaulComp'!$B:$AV,19,FALSE)</f>
        <v>---</v>
      </c>
      <c r="O50" s="120" t="str">
        <f>VLOOKUP($B50,'BIG-QaulComp'!$B:$AV,20,FALSE)</f>
        <v>---</v>
      </c>
      <c r="P50" s="120" t="str">
        <f>VLOOKUP($B50,'BIG-QaulComp'!$B:$AV,21,FALSE)</f>
        <v>---</v>
      </c>
      <c r="Q50" s="120" t="str">
        <f>VLOOKUP($B50,'BIG-QaulComp'!$B:$AV,22,FALSE)</f>
        <v>---</v>
      </c>
      <c r="R50" s="117"/>
      <c r="S50" s="134" t="str" cm="1">
        <f t="array" ref="S50">_xlfn.IFS(ISNUMBER(SEARCH("I",F50))=FALSE(),"-",AND(ISNUMBER(SEARCH("I",F50)),ISNUMBER(SEARCH("I",$L50))),"y",ISNUMBER(SEARCH("I",$L50))=FALSE(),"n")</f>
        <v>-</v>
      </c>
      <c r="T50" s="337" t="str" cm="1">
        <f t="array" ref="T50">_xlfn.IFS(ISNUMBER(SEARCH("I",G50))=FALSE(),"-",AND(ISNUMBER(SEARCH("I",G50)),ISNUMBER(SEARCH("I",$L50))),"y",ISNUMBER(SEARCH("I",$L50))=FALSE(),"n")</f>
        <v>n</v>
      </c>
      <c r="U50" s="134" t="str" cm="1">
        <f t="array" ref="U50">_xlfn.IFS(ISNUMBER(SEARCH("I",H50))=FALSE(),"-",AND(ISNUMBER(SEARCH("I",H50)),ISNUMBER(SEARCH("I",$L50))),"y",ISNUMBER(SEARCH("I",$L50))=FALSE(),"n")</f>
        <v>n</v>
      </c>
      <c r="V50" s="134" t="str" cm="1">
        <f t="array" ref="V50">_xlfn.IFS(ISNUMBER(SEARCH("I",I50))=FALSE(),"-",AND(ISNUMBER(SEARCH("I",I50)),ISNUMBER(SEARCH("I",$L50))),"y",ISNUMBER(SEARCH("I",$L50))=FALSE(),"n")</f>
        <v>n</v>
      </c>
      <c r="W50" s="134" t="str" cm="1">
        <f t="array" ref="W50">_xlfn.IFS(ISNUMBER(SEARCH("I",J50))=FALSE(),"-",AND(ISNUMBER(SEARCH("I",J50)),ISNUMBER(SEARCH("I",$L50))),"y",ISNUMBER(SEARCH("I",$L50))=FALSE(),"n")</f>
        <v>n</v>
      </c>
      <c r="X50" s="134" t="str" cm="1">
        <f t="array" ref="X50">_xlfn.IFS(ISNUMBER(SEARCH("I",K50))=FALSE(),"-",AND(ISNUMBER(SEARCH("I",K50)),ISNUMBER(SEARCH("I",$L50))),"y",ISNUMBER(SEARCH("I",$L50))=FALSE(),"n")</f>
        <v>n</v>
      </c>
      <c r="Y50" s="337" t="str" cm="1">
        <f t="array" ref="Y50">_xlfn.IFS(ISNUMBER(SEARCH("I",L50))=FALSE(),"-",AND(ISNUMBER(SEARCH("I",L50)),ISNUMBER(SEARCH("I",$L50))),"y",ISNUMBER(SEARCH("I",$L50))=FALSE(),"n")</f>
        <v>-</v>
      </c>
      <c r="Z50" s="134" t="str" cm="1">
        <f t="array" ref="Z50">_xlfn.IFS(ISNUMBER(SEARCH("I",M50))=FALSE(),"-",AND(ISNUMBER(SEARCH("I",M50)),ISNUMBER(SEARCH("I",$L50))),"y",ISNUMBER(SEARCH("I",$L50))=FALSE(),"n")</f>
        <v>-</v>
      </c>
      <c r="AA50" s="134" t="str" cm="1">
        <f t="array" ref="AA50">_xlfn.IFS(ISNUMBER(SEARCH("I",N50))=FALSE(),"-",AND(ISNUMBER(SEARCH("I",N50)),ISNUMBER(SEARCH("I",$L50))),"y",ISNUMBER(SEARCH("I",$L50))=FALSE(),"n")</f>
        <v>-</v>
      </c>
      <c r="AB50" s="134" t="str" cm="1">
        <f t="array" ref="AB50">_xlfn.IFS(ISNUMBER(SEARCH("I",O50))=FALSE(),"-",AND(ISNUMBER(SEARCH("I",O50)),ISNUMBER(SEARCH("I",$L50))),"y",ISNUMBER(SEARCH("I",$L50))=FALSE(),"n")</f>
        <v>-</v>
      </c>
      <c r="AC50" s="337" t="str" cm="1">
        <f t="array" ref="AC50">_xlfn.IFS(ISNUMBER(SEARCH("I",P50))=FALSE(),"-",AND(ISNUMBER(SEARCH("I",P50)),ISNUMBER(SEARCH("I",$L50))),"y",ISNUMBER(SEARCH("I",$L50))=FALSE(),"n")</f>
        <v>-</v>
      </c>
      <c r="AD50" s="134" t="str" cm="1">
        <f t="array" ref="AD50">_xlfn.IFS(ISNUMBER(SEARCH("I",Q50))=FALSE(),"-",AND(ISNUMBER(SEARCH("I",Q50)),ISNUMBER(SEARCH("I",$L50))),"y",ISNUMBER(SEARCH("I",$L50))=FALSE(),"n")</f>
        <v>-</v>
      </c>
    </row>
    <row r="51" spans="1:30" s="132" customFormat="1" x14ac:dyDescent="0.15">
      <c r="A51" s="308" t="s">
        <v>3289</v>
      </c>
      <c r="B51" s="69" t="s">
        <v>325</v>
      </c>
      <c r="C51" s="118" t="str">
        <f>VLOOKUP(B51,RecNamesAll!A:E,5,FALSE)</f>
        <v>A</v>
      </c>
      <c r="D51" s="119" t="b">
        <f>VLOOKUP(B51,Ligands!A:B,2,FALSE)</f>
        <v>0</v>
      </c>
      <c r="E51" s="286"/>
      <c r="F51" s="120" t="str">
        <f>VLOOKUP($B51,'BIG-QaulComp'!$B:$AV,11,FALSE)</f>
        <v>--G</v>
      </c>
      <c r="G51" s="120" t="str">
        <f>VLOOKUP($B51,'BIG-QaulComp'!$B:$AV,12,FALSE)</f>
        <v>BIG</v>
      </c>
      <c r="H51" s="120" t="str">
        <f>VLOOKUP($B51,'BIG-QaulComp'!$B:$AV,13,FALSE)</f>
        <v>BIG</v>
      </c>
      <c r="I51" s="120" t="str">
        <f>VLOOKUP($B51,'BIG-QaulComp'!$B:$AV,14,FALSE)</f>
        <v>BIG</v>
      </c>
      <c r="J51" s="120" t="str">
        <f>VLOOKUP($B51,'BIG-QaulComp'!$B:$AV,15,FALSE)</f>
        <v>BIG</v>
      </c>
      <c r="K51" s="120" t="str">
        <f>VLOOKUP($B51,'BIG-QaulComp'!$B:$AV,16,FALSE)</f>
        <v>BIG</v>
      </c>
      <c r="L51" s="120" t="str">
        <f>VLOOKUP($B51,'BIG-QaulComp'!$B:$AV,17,FALSE)</f>
        <v>---</v>
      </c>
      <c r="M51" s="120" t="str">
        <f>VLOOKUP($B51,'BIG-QaulComp'!$B:$AV,18,FALSE)</f>
        <v>---</v>
      </c>
      <c r="N51" s="120" t="str">
        <f>VLOOKUP($B51,'BIG-QaulComp'!$B:$AV,19,FALSE)</f>
        <v>---</v>
      </c>
      <c r="O51" s="120" t="str">
        <f>VLOOKUP($B51,'BIG-QaulComp'!$B:$AV,20,FALSE)</f>
        <v>B--</v>
      </c>
      <c r="P51" s="120" t="str">
        <f>VLOOKUP($B51,'BIG-QaulComp'!$B:$AV,21,FALSE)</f>
        <v>---</v>
      </c>
      <c r="Q51" s="120" t="str">
        <f>VLOOKUP($B51,'BIG-QaulComp'!$B:$AV,22,FALSE)</f>
        <v>---</v>
      </c>
      <c r="R51" s="117"/>
      <c r="S51" s="134" t="str" cm="1">
        <f t="array" ref="S51">_xlfn.IFS(ISNUMBER(SEARCH("I",F51))=FALSE(),"-",AND(ISNUMBER(SEARCH("I",F51)),ISNUMBER(SEARCH("I",$L51))),"y",ISNUMBER(SEARCH("I",$L51))=FALSE(),"n")</f>
        <v>-</v>
      </c>
      <c r="T51" s="337" t="str" cm="1">
        <f t="array" ref="T51">_xlfn.IFS(ISNUMBER(SEARCH("I",G51))=FALSE(),"-",AND(ISNUMBER(SEARCH("I",G51)),ISNUMBER(SEARCH("I",$L51))),"y",ISNUMBER(SEARCH("I",$L51))=FALSE(),"n")</f>
        <v>n</v>
      </c>
      <c r="U51" s="134" t="str" cm="1">
        <f t="array" ref="U51">_xlfn.IFS(ISNUMBER(SEARCH("I",H51))=FALSE(),"-",AND(ISNUMBER(SEARCH("I",H51)),ISNUMBER(SEARCH("I",$L51))),"y",ISNUMBER(SEARCH("I",$L51))=FALSE(),"n")</f>
        <v>n</v>
      </c>
      <c r="V51" s="134" t="str" cm="1">
        <f t="array" ref="V51">_xlfn.IFS(ISNUMBER(SEARCH("I",I51))=FALSE(),"-",AND(ISNUMBER(SEARCH("I",I51)),ISNUMBER(SEARCH("I",$L51))),"y",ISNUMBER(SEARCH("I",$L51))=FALSE(),"n")</f>
        <v>n</v>
      </c>
      <c r="W51" s="134" t="str" cm="1">
        <f t="array" ref="W51">_xlfn.IFS(ISNUMBER(SEARCH("I",J51))=FALSE(),"-",AND(ISNUMBER(SEARCH("I",J51)),ISNUMBER(SEARCH("I",$L51))),"y",ISNUMBER(SEARCH("I",$L51))=FALSE(),"n")</f>
        <v>n</v>
      </c>
      <c r="X51" s="134" t="str" cm="1">
        <f t="array" ref="X51">_xlfn.IFS(ISNUMBER(SEARCH("I",K51))=FALSE(),"-",AND(ISNUMBER(SEARCH("I",K51)),ISNUMBER(SEARCH("I",$L51))),"y",ISNUMBER(SEARCH("I",$L51))=FALSE(),"n")</f>
        <v>n</v>
      </c>
      <c r="Y51" s="337" t="str" cm="1">
        <f t="array" ref="Y51">_xlfn.IFS(ISNUMBER(SEARCH("I",L51))=FALSE(),"-",AND(ISNUMBER(SEARCH("I",L51)),ISNUMBER(SEARCH("I",$L51))),"y",ISNUMBER(SEARCH("I",$L51))=FALSE(),"n")</f>
        <v>-</v>
      </c>
      <c r="Z51" s="134" t="str" cm="1">
        <f t="array" ref="Z51">_xlfn.IFS(ISNUMBER(SEARCH("I",M51))=FALSE(),"-",AND(ISNUMBER(SEARCH("I",M51)),ISNUMBER(SEARCH("I",$L51))),"y",ISNUMBER(SEARCH("I",$L51))=FALSE(),"n")</f>
        <v>-</v>
      </c>
      <c r="AA51" s="134" t="str" cm="1">
        <f t="array" ref="AA51">_xlfn.IFS(ISNUMBER(SEARCH("I",N51))=FALSE(),"-",AND(ISNUMBER(SEARCH("I",N51)),ISNUMBER(SEARCH("I",$L51))),"y",ISNUMBER(SEARCH("I",$L51))=FALSE(),"n")</f>
        <v>-</v>
      </c>
      <c r="AB51" s="134" t="str" cm="1">
        <f t="array" ref="AB51">_xlfn.IFS(ISNUMBER(SEARCH("I",O51))=FALSE(),"-",AND(ISNUMBER(SEARCH("I",O51)),ISNUMBER(SEARCH("I",$L51))),"y",ISNUMBER(SEARCH("I",$L51))=FALSE(),"n")</f>
        <v>-</v>
      </c>
      <c r="AC51" s="337" t="str" cm="1">
        <f t="array" ref="AC51">_xlfn.IFS(ISNUMBER(SEARCH("I",P51))=FALSE(),"-",AND(ISNUMBER(SEARCH("I",P51)),ISNUMBER(SEARCH("I",$L51))),"y",ISNUMBER(SEARCH("I",$L51))=FALSE(),"n")</f>
        <v>-</v>
      </c>
      <c r="AD51" s="134" t="str" cm="1">
        <f t="array" ref="AD51">_xlfn.IFS(ISNUMBER(SEARCH("I",Q51))=FALSE(),"-",AND(ISNUMBER(SEARCH("I",Q51)),ISNUMBER(SEARCH("I",$L51))),"y",ISNUMBER(SEARCH("I",$L51))=FALSE(),"n")</f>
        <v>-</v>
      </c>
    </row>
    <row r="52" spans="1:30" s="132" customFormat="1" x14ac:dyDescent="0.15">
      <c r="A52" s="308" t="s">
        <v>2774</v>
      </c>
      <c r="B52" s="69" t="s">
        <v>663</v>
      </c>
      <c r="C52" s="118" t="str">
        <f>VLOOKUP(B52,RecNamesAll!A:E,5,FALSE)</f>
        <v>A</v>
      </c>
      <c r="D52" s="119" t="b">
        <f>VLOOKUP(B52,Ligands!A:B,2,FALSE)</f>
        <v>1</v>
      </c>
      <c r="E52" s="286"/>
      <c r="F52" s="120" t="str">
        <f>VLOOKUP($B52,'BIG-QaulComp'!$B:$AV,11,FALSE)</f>
        <v>---</v>
      </c>
      <c r="G52" s="120" t="str">
        <f>VLOOKUP($B52,'BIG-QaulComp'!$B:$AV,12,FALSE)</f>
        <v>BIG</v>
      </c>
      <c r="H52" s="120" t="str">
        <f>VLOOKUP($B52,'BIG-QaulComp'!$B:$AV,13,FALSE)</f>
        <v>BIG</v>
      </c>
      <c r="I52" s="120" t="str">
        <f>VLOOKUP($B52,'BIG-QaulComp'!$B:$AV,14,FALSE)</f>
        <v>BIG</v>
      </c>
      <c r="J52" s="120" t="str">
        <f>VLOOKUP($B52,'BIG-QaulComp'!$B:$AV,15,FALSE)</f>
        <v>BIG</v>
      </c>
      <c r="K52" s="120" t="str">
        <f>VLOOKUP($B52,'BIG-QaulComp'!$B:$AV,16,FALSE)</f>
        <v>BIG</v>
      </c>
      <c r="L52" s="120" t="str">
        <f>VLOOKUP($B52,'BIG-QaulComp'!$B:$AV,17,FALSE)</f>
        <v>---</v>
      </c>
      <c r="M52" s="120" t="str">
        <f>VLOOKUP($B52,'BIG-QaulComp'!$B:$AV,18,FALSE)</f>
        <v>---</v>
      </c>
      <c r="N52" s="120" t="str">
        <f>VLOOKUP($B52,'BIG-QaulComp'!$B:$AV,19,FALSE)</f>
        <v>-I-</v>
      </c>
      <c r="O52" s="120" t="str">
        <f>VLOOKUP($B52,'BIG-QaulComp'!$B:$AV,20,FALSE)</f>
        <v>B--</v>
      </c>
      <c r="P52" s="120" t="str">
        <f>VLOOKUP($B52,'BIG-QaulComp'!$B:$AV,21,FALSE)</f>
        <v>-IG</v>
      </c>
      <c r="Q52" s="120" t="str">
        <f>VLOOKUP($B52,'BIG-QaulComp'!$B:$AV,22,FALSE)</f>
        <v>--G</v>
      </c>
      <c r="R52" s="117"/>
      <c r="S52" s="134" t="str" cm="1">
        <f t="array" ref="S52">_xlfn.IFS(ISNUMBER(SEARCH("I",F52))=FALSE(),"-",AND(ISNUMBER(SEARCH("I",F52)),ISNUMBER(SEARCH("I",$L52))),"y",ISNUMBER(SEARCH("I",$L52))=FALSE(),"n")</f>
        <v>-</v>
      </c>
      <c r="T52" s="337" t="str" cm="1">
        <f t="array" ref="T52">_xlfn.IFS(ISNUMBER(SEARCH("I",G52))=FALSE(),"-",AND(ISNUMBER(SEARCH("I",G52)),ISNUMBER(SEARCH("I",$L52))),"y",ISNUMBER(SEARCH("I",$L52))=FALSE(),"n")</f>
        <v>n</v>
      </c>
      <c r="U52" s="134" t="str" cm="1">
        <f t="array" ref="U52">_xlfn.IFS(ISNUMBER(SEARCH("I",H52))=FALSE(),"-",AND(ISNUMBER(SEARCH("I",H52)),ISNUMBER(SEARCH("I",$L52))),"y",ISNUMBER(SEARCH("I",$L52))=FALSE(),"n")</f>
        <v>n</v>
      </c>
      <c r="V52" s="134" t="str" cm="1">
        <f t="array" ref="V52">_xlfn.IFS(ISNUMBER(SEARCH("I",I52))=FALSE(),"-",AND(ISNUMBER(SEARCH("I",I52)),ISNUMBER(SEARCH("I",$L52))),"y",ISNUMBER(SEARCH("I",$L52))=FALSE(),"n")</f>
        <v>n</v>
      </c>
      <c r="W52" s="134" t="str" cm="1">
        <f t="array" ref="W52">_xlfn.IFS(ISNUMBER(SEARCH("I",J52))=FALSE(),"-",AND(ISNUMBER(SEARCH("I",J52)),ISNUMBER(SEARCH("I",$L52))),"y",ISNUMBER(SEARCH("I",$L52))=FALSE(),"n")</f>
        <v>n</v>
      </c>
      <c r="X52" s="134" t="str" cm="1">
        <f t="array" ref="X52">_xlfn.IFS(ISNUMBER(SEARCH("I",K52))=FALSE(),"-",AND(ISNUMBER(SEARCH("I",K52)),ISNUMBER(SEARCH("I",$L52))),"y",ISNUMBER(SEARCH("I",$L52))=FALSE(),"n")</f>
        <v>n</v>
      </c>
      <c r="Y52" s="337" t="str" cm="1">
        <f t="array" ref="Y52">_xlfn.IFS(ISNUMBER(SEARCH("I",L52))=FALSE(),"-",AND(ISNUMBER(SEARCH("I",L52)),ISNUMBER(SEARCH("I",$L52))),"y",ISNUMBER(SEARCH("I",$L52))=FALSE(),"n")</f>
        <v>-</v>
      </c>
      <c r="Z52" s="134" t="str" cm="1">
        <f t="array" ref="Z52">_xlfn.IFS(ISNUMBER(SEARCH("I",M52))=FALSE(),"-",AND(ISNUMBER(SEARCH("I",M52)),ISNUMBER(SEARCH("I",$L52))),"y",ISNUMBER(SEARCH("I",$L52))=FALSE(),"n")</f>
        <v>-</v>
      </c>
      <c r="AA52" s="134" t="str" cm="1">
        <f t="array" ref="AA52">_xlfn.IFS(ISNUMBER(SEARCH("I",N52))=FALSE(),"-",AND(ISNUMBER(SEARCH("I",N52)),ISNUMBER(SEARCH("I",$L52))),"y",ISNUMBER(SEARCH("I",$L52))=FALSE(),"n")</f>
        <v>n</v>
      </c>
      <c r="AB52" s="134" t="str" cm="1">
        <f t="array" ref="AB52">_xlfn.IFS(ISNUMBER(SEARCH("I",O52))=FALSE(),"-",AND(ISNUMBER(SEARCH("I",O52)),ISNUMBER(SEARCH("I",$L52))),"y",ISNUMBER(SEARCH("I",$L52))=FALSE(),"n")</f>
        <v>-</v>
      </c>
      <c r="AC52" s="337" t="str" cm="1">
        <f t="array" ref="AC52">_xlfn.IFS(ISNUMBER(SEARCH("I",P52))=FALSE(),"-",AND(ISNUMBER(SEARCH("I",P52)),ISNUMBER(SEARCH("I",$L52))),"y",ISNUMBER(SEARCH("I",$L52))=FALSE(),"n")</f>
        <v>n</v>
      </c>
      <c r="AD52" s="134" t="str" cm="1">
        <f t="array" ref="AD52">_xlfn.IFS(ISNUMBER(SEARCH("I",Q52))=FALSE(),"-",AND(ISNUMBER(SEARCH("I",Q52)),ISNUMBER(SEARCH("I",$L52))),"y",ISNUMBER(SEARCH("I",$L52))=FALSE(),"n")</f>
        <v>-</v>
      </c>
    </row>
    <row r="53" spans="1:30" s="132" customFormat="1" x14ac:dyDescent="0.15">
      <c r="A53" s="308" t="s">
        <v>123</v>
      </c>
      <c r="B53" s="69" t="s">
        <v>526</v>
      </c>
      <c r="C53" s="118" t="str">
        <f>VLOOKUP(B53,RecNamesAll!A:E,5,FALSE)</f>
        <v>B1</v>
      </c>
      <c r="D53" s="119" t="b">
        <f>VLOOKUP(B53,Ligands!A:B,2,FALSE)</f>
        <v>1</v>
      </c>
      <c r="E53" s="286"/>
      <c r="F53" s="120" t="str">
        <f>VLOOKUP($B53,'BIG-QaulComp'!$B:$AV,11,FALSE)</f>
        <v>BIG</v>
      </c>
      <c r="G53" s="120" t="str">
        <f>VLOOKUP($B53,'BIG-QaulComp'!$B:$AV,12,FALSE)</f>
        <v>B--</v>
      </c>
      <c r="H53" s="120" t="str">
        <f>VLOOKUP($B53,'BIG-QaulComp'!$B:$AV,13,FALSE)</f>
        <v>B--</v>
      </c>
      <c r="I53" s="120" t="str">
        <f>VLOOKUP($B53,'BIG-QaulComp'!$B:$AV,14,FALSE)</f>
        <v>B--</v>
      </c>
      <c r="J53" s="120" t="str">
        <f>VLOOKUP($B53,'BIG-QaulComp'!$B:$AV,15,FALSE)</f>
        <v>B--</v>
      </c>
      <c r="K53" s="120" t="str">
        <f>VLOOKUP($B53,'BIG-QaulComp'!$B:$AV,16,FALSE)</f>
        <v>B--</v>
      </c>
      <c r="L53" s="120" t="str">
        <f>VLOOKUP($B53,'BIG-QaulComp'!$B:$AV,17,FALSE)</f>
        <v>---</v>
      </c>
      <c r="M53" s="120" t="str">
        <f>VLOOKUP($B53,'BIG-QaulComp'!$B:$AV,18,FALSE)</f>
        <v>---</v>
      </c>
      <c r="N53" s="120" t="str">
        <f>VLOOKUP($B53,'BIG-QaulComp'!$B:$AV,19,FALSE)</f>
        <v>---</v>
      </c>
      <c r="O53" s="120" t="str">
        <f>VLOOKUP($B53,'BIG-QaulComp'!$B:$AV,20,FALSE)</f>
        <v>B--</v>
      </c>
      <c r="P53" s="120" t="str">
        <f>VLOOKUP($B53,'BIG-QaulComp'!$B:$AV,21,FALSE)</f>
        <v>---</v>
      </c>
      <c r="Q53" s="120" t="str">
        <f>VLOOKUP($B53,'BIG-QaulComp'!$B:$AV,22,FALSE)</f>
        <v>---</v>
      </c>
      <c r="R53" s="117"/>
      <c r="S53" s="134" t="str" cm="1">
        <f t="array" ref="S53">_xlfn.IFS(ISNUMBER(SEARCH("I",F53))=FALSE(),"-",AND(ISNUMBER(SEARCH("I",F53)),ISNUMBER(SEARCH("I",$L53))),"y",ISNUMBER(SEARCH("I",$L53))=FALSE(),"n")</f>
        <v>n</v>
      </c>
      <c r="T53" s="337" t="str" cm="1">
        <f t="array" ref="T53">_xlfn.IFS(ISNUMBER(SEARCH("I",G53))=FALSE(),"-",AND(ISNUMBER(SEARCH("I",G53)),ISNUMBER(SEARCH("I",$L53))),"y",ISNUMBER(SEARCH("I",$L53))=FALSE(),"n")</f>
        <v>-</v>
      </c>
      <c r="U53" s="134" t="str" cm="1">
        <f t="array" ref="U53">_xlfn.IFS(ISNUMBER(SEARCH("I",H53))=FALSE(),"-",AND(ISNUMBER(SEARCH("I",H53)),ISNUMBER(SEARCH("I",$L53))),"y",ISNUMBER(SEARCH("I",$L53))=FALSE(),"n")</f>
        <v>-</v>
      </c>
      <c r="V53" s="134" t="str" cm="1">
        <f t="array" ref="V53">_xlfn.IFS(ISNUMBER(SEARCH("I",I53))=FALSE(),"-",AND(ISNUMBER(SEARCH("I",I53)),ISNUMBER(SEARCH("I",$L53))),"y",ISNUMBER(SEARCH("I",$L53))=FALSE(),"n")</f>
        <v>-</v>
      </c>
      <c r="W53" s="134" t="str" cm="1">
        <f t="array" ref="W53">_xlfn.IFS(ISNUMBER(SEARCH("I",J53))=FALSE(),"-",AND(ISNUMBER(SEARCH("I",J53)),ISNUMBER(SEARCH("I",$L53))),"y",ISNUMBER(SEARCH("I",$L53))=FALSE(),"n")</f>
        <v>-</v>
      </c>
      <c r="X53" s="134" t="str" cm="1">
        <f t="array" ref="X53">_xlfn.IFS(ISNUMBER(SEARCH("I",K53))=FALSE(),"-",AND(ISNUMBER(SEARCH("I",K53)),ISNUMBER(SEARCH("I",$L53))),"y",ISNUMBER(SEARCH("I",$L53))=FALSE(),"n")</f>
        <v>-</v>
      </c>
      <c r="Y53" s="337" t="str" cm="1">
        <f t="array" ref="Y53">_xlfn.IFS(ISNUMBER(SEARCH("I",L53))=FALSE(),"-",AND(ISNUMBER(SEARCH("I",L53)),ISNUMBER(SEARCH("I",$L53))),"y",ISNUMBER(SEARCH("I",$L53))=FALSE(),"n")</f>
        <v>-</v>
      </c>
      <c r="Z53" s="134" t="str" cm="1">
        <f t="array" ref="Z53">_xlfn.IFS(ISNUMBER(SEARCH("I",M53))=FALSE(),"-",AND(ISNUMBER(SEARCH("I",M53)),ISNUMBER(SEARCH("I",$L53))),"y",ISNUMBER(SEARCH("I",$L53))=FALSE(),"n")</f>
        <v>-</v>
      </c>
      <c r="AA53" s="134" t="str" cm="1">
        <f t="array" ref="AA53">_xlfn.IFS(ISNUMBER(SEARCH("I",N53))=FALSE(),"-",AND(ISNUMBER(SEARCH("I",N53)),ISNUMBER(SEARCH("I",$L53))),"y",ISNUMBER(SEARCH("I",$L53))=FALSE(),"n")</f>
        <v>-</v>
      </c>
      <c r="AB53" s="134" t="str" cm="1">
        <f t="array" ref="AB53">_xlfn.IFS(ISNUMBER(SEARCH("I",O53))=FALSE(),"-",AND(ISNUMBER(SEARCH("I",O53)),ISNUMBER(SEARCH("I",$L53))),"y",ISNUMBER(SEARCH("I",$L53))=FALSE(),"n")</f>
        <v>-</v>
      </c>
      <c r="AC53" s="337" t="str" cm="1">
        <f t="array" ref="AC53">_xlfn.IFS(ISNUMBER(SEARCH("I",P53))=FALSE(),"-",AND(ISNUMBER(SEARCH("I",P53)),ISNUMBER(SEARCH("I",$L53))),"y",ISNUMBER(SEARCH("I",$L53))=FALSE(),"n")</f>
        <v>-</v>
      </c>
      <c r="AD53" s="134" t="str" cm="1">
        <f t="array" ref="AD53">_xlfn.IFS(ISNUMBER(SEARCH("I",Q53))=FALSE(),"-",AND(ISNUMBER(SEARCH("I",Q53)),ISNUMBER(SEARCH("I",$L53))),"y",ISNUMBER(SEARCH("I",$L53))=FALSE(),"n")</f>
        <v>-</v>
      </c>
    </row>
    <row r="54" spans="1:30" s="132" customFormat="1" x14ac:dyDescent="0.15">
      <c r="A54" s="308" t="s">
        <v>2776</v>
      </c>
      <c r="B54" s="69" t="s">
        <v>666</v>
      </c>
      <c r="C54" s="118" t="str">
        <f>VLOOKUP(B54,RecNamesAll!A:E,5,FALSE)</f>
        <v>A</v>
      </c>
      <c r="D54" s="119" t="b">
        <f>VLOOKUP(B54,Ligands!A:B,2,FALSE)</f>
        <v>0</v>
      </c>
      <c r="E54" s="286"/>
      <c r="F54" s="120" t="str">
        <f>VLOOKUP($B54,'BIG-QaulComp'!$B:$AV,11,FALSE)</f>
        <v>---</v>
      </c>
      <c r="G54" s="120" t="str">
        <f>VLOOKUP($B54,'BIG-QaulComp'!$B:$AV,12,FALSE)</f>
        <v>BIG</v>
      </c>
      <c r="H54" s="120" t="str">
        <f>VLOOKUP($B54,'BIG-QaulComp'!$B:$AV,13,FALSE)</f>
        <v>BIG</v>
      </c>
      <c r="I54" s="120" t="str">
        <f>VLOOKUP($B54,'BIG-QaulComp'!$B:$AV,14,FALSE)</f>
        <v>BIG</v>
      </c>
      <c r="J54" s="120" t="str">
        <f>VLOOKUP($B54,'BIG-QaulComp'!$B:$AV,15,FALSE)</f>
        <v>BIG</v>
      </c>
      <c r="K54" s="120" t="str">
        <f>VLOOKUP($B54,'BIG-QaulComp'!$B:$AV,16,FALSE)</f>
        <v>BIG</v>
      </c>
      <c r="L54" s="120" t="str">
        <f>VLOOKUP($B54,'BIG-QaulComp'!$B:$AV,17,FALSE)</f>
        <v>--G</v>
      </c>
      <c r="M54" s="120" t="str">
        <f>VLOOKUP($B54,'BIG-QaulComp'!$B:$AV,18,FALSE)</f>
        <v>--G</v>
      </c>
      <c r="N54" s="120" t="str">
        <f>VLOOKUP($B54,'BIG-QaulComp'!$B:$AV,19,FALSE)</f>
        <v>--G</v>
      </c>
      <c r="O54" s="120" t="str">
        <f>VLOOKUP($B54,'BIG-QaulComp'!$B:$AV,20,FALSE)</f>
        <v>B-G</v>
      </c>
      <c r="P54" s="120" t="str">
        <f>VLOOKUP($B54,'BIG-QaulComp'!$B:$AV,21,FALSE)</f>
        <v>---</v>
      </c>
      <c r="Q54" s="120" t="str">
        <f>VLOOKUP($B54,'BIG-QaulComp'!$B:$AV,22,FALSE)</f>
        <v>---</v>
      </c>
      <c r="R54" s="117"/>
      <c r="S54" s="134" t="str" cm="1">
        <f t="array" ref="S54">_xlfn.IFS(ISNUMBER(SEARCH("I",F54))=FALSE(),"-",AND(ISNUMBER(SEARCH("I",F54)),ISNUMBER(SEARCH("I",$L54))),"y",ISNUMBER(SEARCH("I",$L54))=FALSE(),"n")</f>
        <v>-</v>
      </c>
      <c r="T54" s="337" t="str" cm="1">
        <f t="array" ref="T54">_xlfn.IFS(ISNUMBER(SEARCH("I",G54))=FALSE(),"-",AND(ISNUMBER(SEARCH("I",G54)),ISNUMBER(SEARCH("I",$L54))),"y",ISNUMBER(SEARCH("I",$L54))=FALSE(),"n")</f>
        <v>n</v>
      </c>
      <c r="U54" s="134" t="str" cm="1">
        <f t="array" ref="U54">_xlfn.IFS(ISNUMBER(SEARCH("I",H54))=FALSE(),"-",AND(ISNUMBER(SEARCH("I",H54)),ISNUMBER(SEARCH("I",$L54))),"y",ISNUMBER(SEARCH("I",$L54))=FALSE(),"n")</f>
        <v>n</v>
      </c>
      <c r="V54" s="134" t="str" cm="1">
        <f t="array" ref="V54">_xlfn.IFS(ISNUMBER(SEARCH("I",I54))=FALSE(),"-",AND(ISNUMBER(SEARCH("I",I54)),ISNUMBER(SEARCH("I",$L54))),"y",ISNUMBER(SEARCH("I",$L54))=FALSE(),"n")</f>
        <v>n</v>
      </c>
      <c r="W54" s="134" t="str" cm="1">
        <f t="array" ref="W54">_xlfn.IFS(ISNUMBER(SEARCH("I",J54))=FALSE(),"-",AND(ISNUMBER(SEARCH("I",J54)),ISNUMBER(SEARCH("I",$L54))),"y",ISNUMBER(SEARCH("I",$L54))=FALSE(),"n")</f>
        <v>n</v>
      </c>
      <c r="X54" s="134" t="str" cm="1">
        <f t="array" ref="X54">_xlfn.IFS(ISNUMBER(SEARCH("I",K54))=FALSE(),"-",AND(ISNUMBER(SEARCH("I",K54)),ISNUMBER(SEARCH("I",$L54))),"y",ISNUMBER(SEARCH("I",$L54))=FALSE(),"n")</f>
        <v>n</v>
      </c>
      <c r="Y54" s="337" t="str" cm="1">
        <f t="array" ref="Y54">_xlfn.IFS(ISNUMBER(SEARCH("I",L54))=FALSE(),"-",AND(ISNUMBER(SEARCH("I",L54)),ISNUMBER(SEARCH("I",$L54))),"y",ISNUMBER(SEARCH("I",$L54))=FALSE(),"n")</f>
        <v>-</v>
      </c>
      <c r="Z54" s="134" t="str" cm="1">
        <f t="array" ref="Z54">_xlfn.IFS(ISNUMBER(SEARCH("I",M54))=FALSE(),"-",AND(ISNUMBER(SEARCH("I",M54)),ISNUMBER(SEARCH("I",$L54))),"y",ISNUMBER(SEARCH("I",$L54))=FALSE(),"n")</f>
        <v>-</v>
      </c>
      <c r="AA54" s="134" t="str" cm="1">
        <f t="array" ref="AA54">_xlfn.IFS(ISNUMBER(SEARCH("I",N54))=FALSE(),"-",AND(ISNUMBER(SEARCH("I",N54)),ISNUMBER(SEARCH("I",$L54))),"y",ISNUMBER(SEARCH("I",$L54))=FALSE(),"n")</f>
        <v>-</v>
      </c>
      <c r="AB54" s="134" t="str" cm="1">
        <f t="array" ref="AB54">_xlfn.IFS(ISNUMBER(SEARCH("I",O54))=FALSE(),"-",AND(ISNUMBER(SEARCH("I",O54)),ISNUMBER(SEARCH("I",$L54))),"y",ISNUMBER(SEARCH("I",$L54))=FALSE(),"n")</f>
        <v>-</v>
      </c>
      <c r="AC54" s="337" t="str" cm="1">
        <f t="array" ref="AC54">_xlfn.IFS(ISNUMBER(SEARCH("I",P54))=FALSE(),"-",AND(ISNUMBER(SEARCH("I",P54)),ISNUMBER(SEARCH("I",$L54))),"y",ISNUMBER(SEARCH("I",$L54))=FALSE(),"n")</f>
        <v>-</v>
      </c>
      <c r="AD54" s="134" t="str" cm="1">
        <f t="array" ref="AD54">_xlfn.IFS(ISNUMBER(SEARCH("I",Q54))=FALSE(),"-",AND(ISNUMBER(SEARCH("I",Q54)),ISNUMBER(SEARCH("I",$L54))),"y",ISNUMBER(SEARCH("I",$L54))=FALSE(),"n")</f>
        <v>-</v>
      </c>
    </row>
    <row r="55" spans="1:30" s="132" customFormat="1" x14ac:dyDescent="0.15">
      <c r="A55" s="308" t="s">
        <v>3264</v>
      </c>
      <c r="B55" s="69" t="s">
        <v>191</v>
      </c>
      <c r="C55" s="118" t="str">
        <f>VLOOKUP(B55,RecNamesAll!A:E,5,FALSE)</f>
        <v>A</v>
      </c>
      <c r="D55" s="119" t="b">
        <f>VLOOKUP(B55,Ligands!A:B,2,FALSE)</f>
        <v>1</v>
      </c>
      <c r="E55" s="286"/>
      <c r="F55" s="120" t="str">
        <f>VLOOKUP($B55,'BIG-QaulComp'!$B:$AV,11,FALSE)</f>
        <v>---</v>
      </c>
      <c r="G55" s="120" t="str">
        <f>VLOOKUP($B55,'BIG-QaulComp'!$B:$AV,12,FALSE)</f>
        <v>BIG</v>
      </c>
      <c r="H55" s="120" t="str">
        <f>VLOOKUP($B55,'BIG-QaulComp'!$B:$AV,13,FALSE)</f>
        <v>BIG</v>
      </c>
      <c r="I55" s="120" t="str">
        <f>VLOOKUP($B55,'BIG-QaulComp'!$B:$AV,14,FALSE)</f>
        <v>BIG</v>
      </c>
      <c r="J55" s="120" t="str">
        <f>VLOOKUP($B55,'BIG-QaulComp'!$B:$AV,15,FALSE)</f>
        <v>BIG</v>
      </c>
      <c r="K55" s="120" t="str">
        <f>VLOOKUP($B55,'BIG-QaulComp'!$B:$AV,16,FALSE)</f>
        <v>BIG</v>
      </c>
      <c r="L55" s="120" t="str">
        <f>VLOOKUP($B55,'BIG-QaulComp'!$B:$AV,17,FALSE)</f>
        <v>-I-</v>
      </c>
      <c r="M55" s="120" t="str">
        <f>VLOOKUP($B55,'BIG-QaulComp'!$B:$AV,18,FALSE)</f>
        <v>-I-</v>
      </c>
      <c r="N55" s="120" t="str">
        <f>VLOOKUP($B55,'BIG-QaulComp'!$B:$AV,19,FALSE)</f>
        <v>-I-</v>
      </c>
      <c r="O55" s="120" t="str">
        <f>VLOOKUP($B55,'BIG-QaulComp'!$B:$AV,20,FALSE)</f>
        <v>---</v>
      </c>
      <c r="P55" s="120" t="str">
        <f>VLOOKUP($B55,'BIG-QaulComp'!$B:$AV,21,FALSE)</f>
        <v>---</v>
      </c>
      <c r="Q55" s="120" t="str">
        <f>VLOOKUP($B55,'BIG-QaulComp'!$B:$AV,22,FALSE)</f>
        <v>---</v>
      </c>
      <c r="R55" s="117"/>
      <c r="S55" s="134" t="str" cm="1">
        <f t="array" ref="S55">_xlfn.IFS(ISNUMBER(SEARCH("I",F55))=FALSE(),"-",AND(ISNUMBER(SEARCH("I",F55)),ISNUMBER(SEARCH("I",$L55))),"y",ISNUMBER(SEARCH("I",$L55))=FALSE(),"n")</f>
        <v>-</v>
      </c>
      <c r="T55" s="337" t="str" cm="1">
        <f t="array" ref="T55">_xlfn.IFS(ISNUMBER(SEARCH("I",G55))=FALSE(),"-",AND(ISNUMBER(SEARCH("I",G55)),ISNUMBER(SEARCH("I",$L55))),"y",ISNUMBER(SEARCH("I",$L55))=FALSE(),"n")</f>
        <v>y</v>
      </c>
      <c r="U55" s="134" t="str" cm="1">
        <f t="array" ref="U55">_xlfn.IFS(ISNUMBER(SEARCH("I",H55))=FALSE(),"-",AND(ISNUMBER(SEARCH("I",H55)),ISNUMBER(SEARCH("I",$L55))),"y",ISNUMBER(SEARCH("I",$L55))=FALSE(),"n")</f>
        <v>y</v>
      </c>
      <c r="V55" s="134" t="str" cm="1">
        <f t="array" ref="V55">_xlfn.IFS(ISNUMBER(SEARCH("I",I55))=FALSE(),"-",AND(ISNUMBER(SEARCH("I",I55)),ISNUMBER(SEARCH("I",$L55))),"y",ISNUMBER(SEARCH("I",$L55))=FALSE(),"n")</f>
        <v>y</v>
      </c>
      <c r="W55" s="134" t="str" cm="1">
        <f t="array" ref="W55">_xlfn.IFS(ISNUMBER(SEARCH("I",J55))=FALSE(),"-",AND(ISNUMBER(SEARCH("I",J55)),ISNUMBER(SEARCH("I",$L55))),"y",ISNUMBER(SEARCH("I",$L55))=FALSE(),"n")</f>
        <v>y</v>
      </c>
      <c r="X55" s="134" t="str" cm="1">
        <f t="array" ref="X55">_xlfn.IFS(ISNUMBER(SEARCH("I",K55))=FALSE(),"-",AND(ISNUMBER(SEARCH("I",K55)),ISNUMBER(SEARCH("I",$L55))),"y",ISNUMBER(SEARCH("I",$L55))=FALSE(),"n")</f>
        <v>y</v>
      </c>
      <c r="Y55" s="337" t="str" cm="1">
        <f t="array" ref="Y55">_xlfn.IFS(ISNUMBER(SEARCH("I",L55))=FALSE(),"-",AND(ISNUMBER(SEARCH("I",L55)),ISNUMBER(SEARCH("I",$L55))),"y",ISNUMBER(SEARCH("I",$L55))=FALSE(),"n")</f>
        <v>y</v>
      </c>
      <c r="Z55" s="134" t="str" cm="1">
        <f t="array" ref="Z55">_xlfn.IFS(ISNUMBER(SEARCH("I",M55))=FALSE(),"-",AND(ISNUMBER(SEARCH("I",M55)),ISNUMBER(SEARCH("I",$L55))),"y",ISNUMBER(SEARCH("I",$L55))=FALSE(),"n")</f>
        <v>y</v>
      </c>
      <c r="AA55" s="134" t="str" cm="1">
        <f t="array" ref="AA55">_xlfn.IFS(ISNUMBER(SEARCH("I",N55))=FALSE(),"-",AND(ISNUMBER(SEARCH("I",N55)),ISNUMBER(SEARCH("I",$L55))),"y",ISNUMBER(SEARCH("I",$L55))=FALSE(),"n")</f>
        <v>y</v>
      </c>
      <c r="AB55" s="134" t="str" cm="1">
        <f t="array" ref="AB55">_xlfn.IFS(ISNUMBER(SEARCH("I",O55))=FALSE(),"-",AND(ISNUMBER(SEARCH("I",O55)),ISNUMBER(SEARCH("I",$L55))),"y",ISNUMBER(SEARCH("I",$L55))=FALSE(),"n")</f>
        <v>-</v>
      </c>
      <c r="AC55" s="337" t="str" cm="1">
        <f t="array" ref="AC55">_xlfn.IFS(ISNUMBER(SEARCH("I",P55))=FALSE(),"-",AND(ISNUMBER(SEARCH("I",P55)),ISNUMBER(SEARCH("I",$L55))),"y",ISNUMBER(SEARCH("I",$L55))=FALSE(),"n")</f>
        <v>-</v>
      </c>
      <c r="AD55" s="134" t="str" cm="1">
        <f t="array" ref="AD55">_xlfn.IFS(ISNUMBER(SEARCH("I",Q55))=FALSE(),"-",AND(ISNUMBER(SEARCH("I",Q55)),ISNUMBER(SEARCH("I",$L55))),"y",ISNUMBER(SEARCH("I",$L55))=FALSE(),"n")</f>
        <v>-</v>
      </c>
    </row>
    <row r="56" spans="1:30" s="132" customFormat="1" x14ac:dyDescent="0.15">
      <c r="A56" s="308" t="s">
        <v>3269</v>
      </c>
      <c r="B56" s="69" t="s">
        <v>237</v>
      </c>
      <c r="C56" s="118" t="str">
        <f>VLOOKUP(B56,RecNamesAll!A:E,5,FALSE)</f>
        <v>A</v>
      </c>
      <c r="D56" s="119" t="b">
        <f>VLOOKUP(B56,Ligands!A:B,2,FALSE)</f>
        <v>1</v>
      </c>
      <c r="E56" s="286"/>
      <c r="F56" s="120" t="str">
        <f>VLOOKUP($B56,'BIG-QaulComp'!$B:$AV,11,FALSE)</f>
        <v>BIG</v>
      </c>
      <c r="G56" s="120" t="str">
        <f>VLOOKUP($B56,'BIG-QaulComp'!$B:$AV,12,FALSE)</f>
        <v>-I-</v>
      </c>
      <c r="H56" s="120" t="str">
        <f>VLOOKUP($B56,'BIG-QaulComp'!$B:$AV,13,FALSE)</f>
        <v>-I-</v>
      </c>
      <c r="I56" s="120" t="str">
        <f>VLOOKUP($B56,'BIG-QaulComp'!$B:$AV,14,FALSE)</f>
        <v>-I-</v>
      </c>
      <c r="J56" s="120" t="str">
        <f>VLOOKUP($B56,'BIG-QaulComp'!$B:$AV,15,FALSE)</f>
        <v>-I-</v>
      </c>
      <c r="K56" s="120" t="str">
        <f>VLOOKUP($B56,'BIG-QaulComp'!$B:$AV,16,FALSE)</f>
        <v>-I-</v>
      </c>
      <c r="L56" s="120" t="str">
        <f>VLOOKUP($B56,'BIG-QaulComp'!$B:$AV,17,FALSE)</f>
        <v>-IG</v>
      </c>
      <c r="M56" s="120" t="str">
        <f>VLOOKUP($B56,'BIG-QaulComp'!$B:$AV,18,FALSE)</f>
        <v>-IG</v>
      </c>
      <c r="N56" s="120" t="str">
        <f>VLOOKUP($B56,'BIG-QaulComp'!$B:$AV,19,FALSE)</f>
        <v>-IG</v>
      </c>
      <c r="O56" s="120" t="str">
        <f>VLOOKUP($B56,'BIG-QaulComp'!$B:$AV,20,FALSE)</f>
        <v>B-G</v>
      </c>
      <c r="P56" s="120" t="str">
        <f>VLOOKUP($B56,'BIG-QaulComp'!$B:$AV,21,FALSE)</f>
        <v>B--</v>
      </c>
      <c r="Q56" s="120" t="str">
        <f>VLOOKUP($B56,'BIG-QaulComp'!$B:$AV,22,FALSE)</f>
        <v>B--</v>
      </c>
      <c r="R56" s="117"/>
      <c r="S56" s="134" t="str" cm="1">
        <f t="array" ref="S56">_xlfn.IFS(ISNUMBER(SEARCH("I",F56))=FALSE(),"-",AND(ISNUMBER(SEARCH("I",F56)),ISNUMBER(SEARCH("I",$L56))),"y",ISNUMBER(SEARCH("I",$L56))=FALSE(),"n")</f>
        <v>y</v>
      </c>
      <c r="T56" s="337" t="str" cm="1">
        <f t="array" ref="T56">_xlfn.IFS(ISNUMBER(SEARCH("I",G56))=FALSE(),"-",AND(ISNUMBER(SEARCH("I",G56)),ISNUMBER(SEARCH("I",$L56))),"y",ISNUMBER(SEARCH("I",$L56))=FALSE(),"n")</f>
        <v>y</v>
      </c>
      <c r="U56" s="134" t="str" cm="1">
        <f t="array" ref="U56">_xlfn.IFS(ISNUMBER(SEARCH("I",H56))=FALSE(),"-",AND(ISNUMBER(SEARCH("I",H56)),ISNUMBER(SEARCH("I",$L56))),"y",ISNUMBER(SEARCH("I",$L56))=FALSE(),"n")</f>
        <v>y</v>
      </c>
      <c r="V56" s="134" t="str" cm="1">
        <f t="array" ref="V56">_xlfn.IFS(ISNUMBER(SEARCH("I",I56))=FALSE(),"-",AND(ISNUMBER(SEARCH("I",I56)),ISNUMBER(SEARCH("I",$L56))),"y",ISNUMBER(SEARCH("I",$L56))=FALSE(),"n")</f>
        <v>y</v>
      </c>
      <c r="W56" s="134" t="str" cm="1">
        <f t="array" ref="W56">_xlfn.IFS(ISNUMBER(SEARCH("I",J56))=FALSE(),"-",AND(ISNUMBER(SEARCH("I",J56)),ISNUMBER(SEARCH("I",$L56))),"y",ISNUMBER(SEARCH("I",$L56))=FALSE(),"n")</f>
        <v>y</v>
      </c>
      <c r="X56" s="134" t="str" cm="1">
        <f t="array" ref="X56">_xlfn.IFS(ISNUMBER(SEARCH("I",K56))=FALSE(),"-",AND(ISNUMBER(SEARCH("I",K56)),ISNUMBER(SEARCH("I",$L56))),"y",ISNUMBER(SEARCH("I",$L56))=FALSE(),"n")</f>
        <v>y</v>
      </c>
      <c r="Y56" s="337" t="str" cm="1">
        <f t="array" ref="Y56">_xlfn.IFS(ISNUMBER(SEARCH("I",L56))=FALSE(),"-",AND(ISNUMBER(SEARCH("I",L56)),ISNUMBER(SEARCH("I",$L56))),"y",ISNUMBER(SEARCH("I",$L56))=FALSE(),"n")</f>
        <v>y</v>
      </c>
      <c r="Z56" s="134" t="str" cm="1">
        <f t="array" ref="Z56">_xlfn.IFS(ISNUMBER(SEARCH("I",M56))=FALSE(),"-",AND(ISNUMBER(SEARCH("I",M56)),ISNUMBER(SEARCH("I",$L56))),"y",ISNUMBER(SEARCH("I",$L56))=FALSE(),"n")</f>
        <v>y</v>
      </c>
      <c r="AA56" s="134" t="str" cm="1">
        <f t="array" ref="AA56">_xlfn.IFS(ISNUMBER(SEARCH("I",N56))=FALSE(),"-",AND(ISNUMBER(SEARCH("I",N56)),ISNUMBER(SEARCH("I",$L56))),"y",ISNUMBER(SEARCH("I",$L56))=FALSE(),"n")</f>
        <v>y</v>
      </c>
      <c r="AB56" s="134" t="str" cm="1">
        <f t="array" ref="AB56">_xlfn.IFS(ISNUMBER(SEARCH("I",O56))=FALSE(),"-",AND(ISNUMBER(SEARCH("I",O56)),ISNUMBER(SEARCH("I",$L56))),"y",ISNUMBER(SEARCH("I",$L56))=FALSE(),"n")</f>
        <v>-</v>
      </c>
      <c r="AC56" s="337" t="str" cm="1">
        <f t="array" ref="AC56">_xlfn.IFS(ISNUMBER(SEARCH("I",P56))=FALSE(),"-",AND(ISNUMBER(SEARCH("I",P56)),ISNUMBER(SEARCH("I",$L56))),"y",ISNUMBER(SEARCH("I",$L56))=FALSE(),"n")</f>
        <v>-</v>
      </c>
      <c r="AD56" s="134" t="str" cm="1">
        <f t="array" ref="AD56">_xlfn.IFS(ISNUMBER(SEARCH("I",Q56))=FALSE(),"-",AND(ISNUMBER(SEARCH("I",Q56)),ISNUMBER(SEARCH("I",$L56))),"y",ISNUMBER(SEARCH("I",$L56))=FALSE(),"n")</f>
        <v>-</v>
      </c>
    </row>
    <row r="57" spans="1:30" s="132" customFormat="1" x14ac:dyDescent="0.15">
      <c r="A57" s="308" t="s">
        <v>3270</v>
      </c>
      <c r="B57" s="69" t="s">
        <v>240</v>
      </c>
      <c r="C57" s="118" t="str">
        <f>VLOOKUP(B57,RecNamesAll!A:E,5,FALSE)</f>
        <v>A</v>
      </c>
      <c r="D57" s="119" t="b">
        <f>VLOOKUP(B57,Ligands!A:B,2,FALSE)</f>
        <v>1</v>
      </c>
      <c r="E57" s="286"/>
      <c r="F57" s="120" t="str">
        <f>VLOOKUP($B57,'BIG-QaulComp'!$B:$AV,11,FALSE)</f>
        <v>BIG</v>
      </c>
      <c r="G57" s="120" t="str">
        <f>VLOOKUP($B57,'BIG-QaulComp'!$B:$AV,12,FALSE)</f>
        <v>-I-</v>
      </c>
      <c r="H57" s="120" t="str">
        <f>VLOOKUP($B57,'BIG-QaulComp'!$B:$AV,13,FALSE)</f>
        <v>-I-</v>
      </c>
      <c r="I57" s="120" t="str">
        <f>VLOOKUP($B57,'BIG-QaulComp'!$B:$AV,14,FALSE)</f>
        <v>-I-</v>
      </c>
      <c r="J57" s="120" t="str">
        <f>VLOOKUP($B57,'BIG-QaulComp'!$B:$AV,15,FALSE)</f>
        <v>-I-</v>
      </c>
      <c r="K57" s="120" t="str">
        <f>VLOOKUP($B57,'BIG-QaulComp'!$B:$AV,16,FALSE)</f>
        <v>-I-</v>
      </c>
      <c r="L57" s="120" t="str">
        <f>VLOOKUP($B57,'BIG-QaulComp'!$B:$AV,17,FALSE)</f>
        <v>-IG</v>
      </c>
      <c r="M57" s="120" t="str">
        <f>VLOOKUP($B57,'BIG-QaulComp'!$B:$AV,18,FALSE)</f>
        <v>-IG</v>
      </c>
      <c r="N57" s="120" t="str">
        <f>VLOOKUP($B57,'BIG-QaulComp'!$B:$AV,19,FALSE)</f>
        <v>-IG</v>
      </c>
      <c r="O57" s="120" t="str">
        <f>VLOOKUP($B57,'BIG-QaulComp'!$B:$AV,20,FALSE)</f>
        <v>B-G</v>
      </c>
      <c r="P57" s="120" t="str">
        <f>VLOOKUP($B57,'BIG-QaulComp'!$B:$AV,21,FALSE)</f>
        <v>-I-</v>
      </c>
      <c r="Q57" s="120" t="str">
        <f>VLOOKUP($B57,'BIG-QaulComp'!$B:$AV,22,FALSE)</f>
        <v>-I-</v>
      </c>
      <c r="R57" s="117"/>
      <c r="S57" s="134" t="str" cm="1">
        <f t="array" ref="S57">_xlfn.IFS(ISNUMBER(SEARCH("I",F57))=FALSE(),"-",AND(ISNUMBER(SEARCH("I",F57)),ISNUMBER(SEARCH("I",$L57))),"y",ISNUMBER(SEARCH("I",$L57))=FALSE(),"n")</f>
        <v>y</v>
      </c>
      <c r="T57" s="337" t="str" cm="1">
        <f t="array" ref="T57">_xlfn.IFS(ISNUMBER(SEARCH("I",G57))=FALSE(),"-",AND(ISNUMBER(SEARCH("I",G57)),ISNUMBER(SEARCH("I",$L57))),"y",ISNUMBER(SEARCH("I",$L57))=FALSE(),"n")</f>
        <v>y</v>
      </c>
      <c r="U57" s="134" t="str" cm="1">
        <f t="array" ref="U57">_xlfn.IFS(ISNUMBER(SEARCH("I",H57))=FALSE(),"-",AND(ISNUMBER(SEARCH("I",H57)),ISNUMBER(SEARCH("I",$L57))),"y",ISNUMBER(SEARCH("I",$L57))=FALSE(),"n")</f>
        <v>y</v>
      </c>
      <c r="V57" s="134" t="str" cm="1">
        <f t="array" ref="V57">_xlfn.IFS(ISNUMBER(SEARCH("I",I57))=FALSE(),"-",AND(ISNUMBER(SEARCH("I",I57)),ISNUMBER(SEARCH("I",$L57))),"y",ISNUMBER(SEARCH("I",$L57))=FALSE(),"n")</f>
        <v>y</v>
      </c>
      <c r="W57" s="134" t="str" cm="1">
        <f t="array" ref="W57">_xlfn.IFS(ISNUMBER(SEARCH("I",J57))=FALSE(),"-",AND(ISNUMBER(SEARCH("I",J57)),ISNUMBER(SEARCH("I",$L57))),"y",ISNUMBER(SEARCH("I",$L57))=FALSE(),"n")</f>
        <v>y</v>
      </c>
      <c r="X57" s="134" t="str" cm="1">
        <f t="array" ref="X57">_xlfn.IFS(ISNUMBER(SEARCH("I",K57))=FALSE(),"-",AND(ISNUMBER(SEARCH("I",K57)),ISNUMBER(SEARCH("I",$L57))),"y",ISNUMBER(SEARCH("I",$L57))=FALSE(),"n")</f>
        <v>y</v>
      </c>
      <c r="Y57" s="337" t="str" cm="1">
        <f t="array" ref="Y57">_xlfn.IFS(ISNUMBER(SEARCH("I",L57))=FALSE(),"-",AND(ISNUMBER(SEARCH("I",L57)),ISNUMBER(SEARCH("I",$L57))),"y",ISNUMBER(SEARCH("I",$L57))=FALSE(),"n")</f>
        <v>y</v>
      </c>
      <c r="Z57" s="134" t="str" cm="1">
        <f t="array" ref="Z57">_xlfn.IFS(ISNUMBER(SEARCH("I",M57))=FALSE(),"-",AND(ISNUMBER(SEARCH("I",M57)),ISNUMBER(SEARCH("I",$L57))),"y",ISNUMBER(SEARCH("I",$L57))=FALSE(),"n")</f>
        <v>y</v>
      </c>
      <c r="AA57" s="134" t="str" cm="1">
        <f t="array" ref="AA57">_xlfn.IFS(ISNUMBER(SEARCH("I",N57))=FALSE(),"-",AND(ISNUMBER(SEARCH("I",N57)),ISNUMBER(SEARCH("I",$L57))),"y",ISNUMBER(SEARCH("I",$L57))=FALSE(),"n")</f>
        <v>y</v>
      </c>
      <c r="AB57" s="134" t="str" cm="1">
        <f t="array" ref="AB57">_xlfn.IFS(ISNUMBER(SEARCH("I",O57))=FALSE(),"-",AND(ISNUMBER(SEARCH("I",O57)),ISNUMBER(SEARCH("I",$L57))),"y",ISNUMBER(SEARCH("I",$L57))=FALSE(),"n")</f>
        <v>-</v>
      </c>
      <c r="AC57" s="337" t="str" cm="1">
        <f t="array" ref="AC57">_xlfn.IFS(ISNUMBER(SEARCH("I",P57))=FALSE(),"-",AND(ISNUMBER(SEARCH("I",P57)),ISNUMBER(SEARCH("I",$L57))),"y",ISNUMBER(SEARCH("I",$L57))=FALSE(),"n")</f>
        <v>y</v>
      </c>
      <c r="AD57" s="134" t="str" cm="1">
        <f t="array" ref="AD57">_xlfn.IFS(ISNUMBER(SEARCH("I",Q57))=FALSE(),"-",AND(ISNUMBER(SEARCH("I",Q57)),ISNUMBER(SEARCH("I",$L57))),"y",ISNUMBER(SEARCH("I",$L57))=FALSE(),"n")</f>
        <v>y</v>
      </c>
    </row>
    <row r="58" spans="1:30" s="132" customFormat="1" x14ac:dyDescent="0.15">
      <c r="A58" s="308" t="s">
        <v>2786</v>
      </c>
      <c r="B58" s="69" t="s">
        <v>823</v>
      </c>
      <c r="C58" s="118" t="str">
        <f>VLOOKUP(B58,RecNamesAll!A:E,5,FALSE)</f>
        <v>A</v>
      </c>
      <c r="D58" s="119" t="b">
        <f>VLOOKUP(B58,Ligands!A:B,2,FALSE)</f>
        <v>1</v>
      </c>
      <c r="E58" s="286"/>
      <c r="F58" s="120" t="str">
        <f>VLOOKUP($B58,'BIG-QaulComp'!$B:$AV,11,FALSE)</f>
        <v>-I-</v>
      </c>
      <c r="G58" s="120" t="str">
        <f>VLOOKUP($B58,'BIG-QaulComp'!$B:$AV,12,FALSE)</f>
        <v>-IG</v>
      </c>
      <c r="H58" s="120" t="str">
        <f>VLOOKUP($B58,'BIG-QaulComp'!$B:$AV,13,FALSE)</f>
        <v>-IG</v>
      </c>
      <c r="I58" s="120" t="str">
        <f>VLOOKUP($B58,'BIG-QaulComp'!$B:$AV,14,FALSE)</f>
        <v>--G</v>
      </c>
      <c r="J58" s="120" t="str">
        <f>VLOOKUP($B58,'BIG-QaulComp'!$B:$AV,15,FALSE)</f>
        <v>--G</v>
      </c>
      <c r="K58" s="120" t="str">
        <f>VLOOKUP($B58,'BIG-QaulComp'!$B:$AV,16,FALSE)</f>
        <v>--G</v>
      </c>
      <c r="L58" s="120" t="str">
        <f>VLOOKUP($B58,'BIG-QaulComp'!$B:$AV,17,FALSE)</f>
        <v>BIG</v>
      </c>
      <c r="M58" s="120" t="str">
        <f>VLOOKUP($B58,'BIG-QaulComp'!$B:$AV,18,FALSE)</f>
        <v>BIG</v>
      </c>
      <c r="N58" s="120" t="str">
        <f>VLOOKUP($B58,'BIG-QaulComp'!$B:$AV,19,FALSE)</f>
        <v>BIG</v>
      </c>
      <c r="O58" s="120" t="str">
        <f>VLOOKUP($B58,'BIG-QaulComp'!$B:$AV,20,FALSE)</f>
        <v>B-G</v>
      </c>
      <c r="P58" s="120" t="str">
        <f>VLOOKUP($B58,'BIG-QaulComp'!$B:$AV,21,FALSE)</f>
        <v>---</v>
      </c>
      <c r="Q58" s="120" t="str">
        <f>VLOOKUP($B58,'BIG-QaulComp'!$B:$AV,22,FALSE)</f>
        <v>---</v>
      </c>
      <c r="R58" s="117"/>
      <c r="S58" s="134" t="str" cm="1">
        <f t="array" ref="S58">_xlfn.IFS(ISNUMBER(SEARCH("I",F58))=FALSE(),"-",AND(ISNUMBER(SEARCH("I",F58)),ISNUMBER(SEARCH("I",$L58))),"y",ISNUMBER(SEARCH("I",$L58))=FALSE(),"n")</f>
        <v>y</v>
      </c>
      <c r="T58" s="337" t="str" cm="1">
        <f t="array" ref="T58">_xlfn.IFS(ISNUMBER(SEARCH("I",G58))=FALSE(),"-",AND(ISNUMBER(SEARCH("I",G58)),ISNUMBER(SEARCH("I",$L58))),"y",ISNUMBER(SEARCH("I",$L58))=FALSE(),"n")</f>
        <v>y</v>
      </c>
      <c r="U58" s="134" t="str" cm="1">
        <f t="array" ref="U58">_xlfn.IFS(ISNUMBER(SEARCH("I",H58))=FALSE(),"-",AND(ISNUMBER(SEARCH("I",H58)),ISNUMBER(SEARCH("I",$L58))),"y",ISNUMBER(SEARCH("I",$L58))=FALSE(),"n")</f>
        <v>y</v>
      </c>
      <c r="V58" s="134" t="str" cm="1">
        <f t="array" ref="V58">_xlfn.IFS(ISNUMBER(SEARCH("I",I58))=FALSE(),"-",AND(ISNUMBER(SEARCH("I",I58)),ISNUMBER(SEARCH("I",$L58))),"y",ISNUMBER(SEARCH("I",$L58))=FALSE(),"n")</f>
        <v>-</v>
      </c>
      <c r="W58" s="134" t="str" cm="1">
        <f t="array" ref="W58">_xlfn.IFS(ISNUMBER(SEARCH("I",J58))=FALSE(),"-",AND(ISNUMBER(SEARCH("I",J58)),ISNUMBER(SEARCH("I",$L58))),"y",ISNUMBER(SEARCH("I",$L58))=FALSE(),"n")</f>
        <v>-</v>
      </c>
      <c r="X58" s="134" t="str" cm="1">
        <f t="array" ref="X58">_xlfn.IFS(ISNUMBER(SEARCH("I",K58))=FALSE(),"-",AND(ISNUMBER(SEARCH("I",K58)),ISNUMBER(SEARCH("I",$L58))),"y",ISNUMBER(SEARCH("I",$L58))=FALSE(),"n")</f>
        <v>-</v>
      </c>
      <c r="Y58" s="337" t="str" cm="1">
        <f t="array" ref="Y58">_xlfn.IFS(ISNUMBER(SEARCH("I",L58))=FALSE(),"-",AND(ISNUMBER(SEARCH("I",L58)),ISNUMBER(SEARCH("I",$L58))),"y",ISNUMBER(SEARCH("I",$L58))=FALSE(),"n")</f>
        <v>y</v>
      </c>
      <c r="Z58" s="134" t="str" cm="1">
        <f t="array" ref="Z58">_xlfn.IFS(ISNUMBER(SEARCH("I",M58))=FALSE(),"-",AND(ISNUMBER(SEARCH("I",M58)),ISNUMBER(SEARCH("I",$L58))),"y",ISNUMBER(SEARCH("I",$L58))=FALSE(),"n")</f>
        <v>y</v>
      </c>
      <c r="AA58" s="134" t="str" cm="1">
        <f t="array" ref="AA58">_xlfn.IFS(ISNUMBER(SEARCH("I",N58))=FALSE(),"-",AND(ISNUMBER(SEARCH("I",N58)),ISNUMBER(SEARCH("I",$L58))),"y",ISNUMBER(SEARCH("I",$L58))=FALSE(),"n")</f>
        <v>y</v>
      </c>
      <c r="AB58" s="134" t="str" cm="1">
        <f t="array" ref="AB58">_xlfn.IFS(ISNUMBER(SEARCH("I",O58))=FALSE(),"-",AND(ISNUMBER(SEARCH("I",O58)),ISNUMBER(SEARCH("I",$L58))),"y",ISNUMBER(SEARCH("I",$L58))=FALSE(),"n")</f>
        <v>-</v>
      </c>
      <c r="AC58" s="337" t="str" cm="1">
        <f t="array" ref="AC58">_xlfn.IFS(ISNUMBER(SEARCH("I",P58))=FALSE(),"-",AND(ISNUMBER(SEARCH("I",P58)),ISNUMBER(SEARCH("I",$L58))),"y",ISNUMBER(SEARCH("I",$L58))=FALSE(),"n")</f>
        <v>-</v>
      </c>
      <c r="AD58" s="134" t="str" cm="1">
        <f t="array" ref="AD58">_xlfn.IFS(ISNUMBER(SEARCH("I",Q58))=FALSE(),"-",AND(ISNUMBER(SEARCH("I",Q58)),ISNUMBER(SEARCH("I",$L58))),"y",ISNUMBER(SEARCH("I",$L58))=FALSE(),"n")</f>
        <v>-</v>
      </c>
    </row>
    <row r="59" spans="1:30" s="132" customFormat="1" x14ac:dyDescent="0.15">
      <c r="A59" s="308" t="s">
        <v>3306</v>
      </c>
      <c r="B59" s="69" t="s">
        <v>699</v>
      </c>
      <c r="C59" s="118" t="str">
        <f>VLOOKUP(B59,RecNamesAll!A:E,5,FALSE)</f>
        <v>A</v>
      </c>
      <c r="D59" s="119" t="b">
        <f>VLOOKUP(B59,Ligands!A:B,2,FALSE)</f>
        <v>0</v>
      </c>
      <c r="E59" s="286"/>
      <c r="F59" s="120" t="str">
        <f>VLOOKUP($B59,'BIG-QaulComp'!$B:$AV,11,FALSE)</f>
        <v>---</v>
      </c>
      <c r="G59" s="120" t="str">
        <f>VLOOKUP($B59,'BIG-QaulComp'!$B:$AV,12,FALSE)</f>
        <v>B-G</v>
      </c>
      <c r="H59" s="120" t="str">
        <f>VLOOKUP($B59,'BIG-QaulComp'!$B:$AV,13,FALSE)</f>
        <v>B-G</v>
      </c>
      <c r="I59" s="120" t="str">
        <f>VLOOKUP($B59,'BIG-QaulComp'!$B:$AV,14,FALSE)</f>
        <v>B-G</v>
      </c>
      <c r="J59" s="120" t="str">
        <f>VLOOKUP($B59,'BIG-QaulComp'!$B:$AV,15,FALSE)</f>
        <v>B-G</v>
      </c>
      <c r="K59" s="120" t="str">
        <f>VLOOKUP($B59,'BIG-QaulComp'!$B:$AV,16,FALSE)</f>
        <v>B-G</v>
      </c>
      <c r="L59" s="120" t="str">
        <f>VLOOKUP($B59,'BIG-QaulComp'!$B:$AV,17,FALSE)</f>
        <v>B-G</v>
      </c>
      <c r="M59" s="120" t="str">
        <f>VLOOKUP($B59,'BIG-QaulComp'!$B:$AV,18,FALSE)</f>
        <v>B-G</v>
      </c>
      <c r="N59" s="120" t="str">
        <f>VLOOKUP($B59,'BIG-QaulComp'!$B:$AV,19,FALSE)</f>
        <v>B-G</v>
      </c>
      <c r="O59" s="120" t="str">
        <f>VLOOKUP($B59,'BIG-QaulComp'!$B:$AV,20,FALSE)</f>
        <v>B-G</v>
      </c>
      <c r="P59" s="120" t="str">
        <f>VLOOKUP($B59,'BIG-QaulComp'!$B:$AV,21,FALSE)</f>
        <v>--G</v>
      </c>
      <c r="Q59" s="120" t="str">
        <f>VLOOKUP($B59,'BIG-QaulComp'!$B:$AV,22,FALSE)</f>
        <v>--G</v>
      </c>
      <c r="R59" s="117"/>
      <c r="S59" s="134" t="str" cm="1">
        <f t="array" ref="S59">_xlfn.IFS(ISNUMBER(SEARCH("I",F59))=FALSE(),"-",AND(ISNUMBER(SEARCH("I",F59)),ISNUMBER(SEARCH("I",$L59))),"y",ISNUMBER(SEARCH("I",$L59))=FALSE(),"n")</f>
        <v>-</v>
      </c>
      <c r="T59" s="337" t="str" cm="1">
        <f t="array" ref="T59">_xlfn.IFS(ISNUMBER(SEARCH("I",G59))=FALSE(),"-",AND(ISNUMBER(SEARCH("I",G59)),ISNUMBER(SEARCH("I",$L59))),"y",ISNUMBER(SEARCH("I",$L59))=FALSE(),"n")</f>
        <v>-</v>
      </c>
      <c r="U59" s="134" t="str" cm="1">
        <f t="array" ref="U59">_xlfn.IFS(ISNUMBER(SEARCH("I",H59))=FALSE(),"-",AND(ISNUMBER(SEARCH("I",H59)),ISNUMBER(SEARCH("I",$L59))),"y",ISNUMBER(SEARCH("I",$L59))=FALSE(),"n")</f>
        <v>-</v>
      </c>
      <c r="V59" s="134" t="str" cm="1">
        <f t="array" ref="V59">_xlfn.IFS(ISNUMBER(SEARCH("I",I59))=FALSE(),"-",AND(ISNUMBER(SEARCH("I",I59)),ISNUMBER(SEARCH("I",$L59))),"y",ISNUMBER(SEARCH("I",$L59))=FALSE(),"n")</f>
        <v>-</v>
      </c>
      <c r="W59" s="134" t="str" cm="1">
        <f t="array" ref="W59">_xlfn.IFS(ISNUMBER(SEARCH("I",J59))=FALSE(),"-",AND(ISNUMBER(SEARCH("I",J59)),ISNUMBER(SEARCH("I",$L59))),"y",ISNUMBER(SEARCH("I",$L59))=FALSE(),"n")</f>
        <v>-</v>
      </c>
      <c r="X59" s="134" t="str" cm="1">
        <f t="array" ref="X59">_xlfn.IFS(ISNUMBER(SEARCH("I",K59))=FALSE(),"-",AND(ISNUMBER(SEARCH("I",K59)),ISNUMBER(SEARCH("I",$L59))),"y",ISNUMBER(SEARCH("I",$L59))=FALSE(),"n")</f>
        <v>-</v>
      </c>
      <c r="Y59" s="337" t="str" cm="1">
        <f t="array" ref="Y59">_xlfn.IFS(ISNUMBER(SEARCH("I",L59))=FALSE(),"-",AND(ISNUMBER(SEARCH("I",L59)),ISNUMBER(SEARCH("I",$L59))),"y",ISNUMBER(SEARCH("I",$L59))=FALSE(),"n")</f>
        <v>-</v>
      </c>
      <c r="Z59" s="134" t="str" cm="1">
        <f t="array" ref="Z59">_xlfn.IFS(ISNUMBER(SEARCH("I",M59))=FALSE(),"-",AND(ISNUMBER(SEARCH("I",M59)),ISNUMBER(SEARCH("I",$L59))),"y",ISNUMBER(SEARCH("I",$L59))=FALSE(),"n")</f>
        <v>-</v>
      </c>
      <c r="AA59" s="134" t="str" cm="1">
        <f t="array" ref="AA59">_xlfn.IFS(ISNUMBER(SEARCH("I",N59))=FALSE(),"-",AND(ISNUMBER(SEARCH("I",N59)),ISNUMBER(SEARCH("I",$L59))),"y",ISNUMBER(SEARCH("I",$L59))=FALSE(),"n")</f>
        <v>-</v>
      </c>
      <c r="AB59" s="134" t="str" cm="1">
        <f t="array" ref="AB59">_xlfn.IFS(ISNUMBER(SEARCH("I",O59))=FALSE(),"-",AND(ISNUMBER(SEARCH("I",O59)),ISNUMBER(SEARCH("I",$L59))),"y",ISNUMBER(SEARCH("I",$L59))=FALSE(),"n")</f>
        <v>-</v>
      </c>
      <c r="AC59" s="337" t="str" cm="1">
        <f t="array" ref="AC59">_xlfn.IFS(ISNUMBER(SEARCH("I",P59))=FALSE(),"-",AND(ISNUMBER(SEARCH("I",P59)),ISNUMBER(SEARCH("I",$L59))),"y",ISNUMBER(SEARCH("I",$L59))=FALSE(),"n")</f>
        <v>-</v>
      </c>
      <c r="AD59" s="134" t="str" cm="1">
        <f t="array" ref="AD59">_xlfn.IFS(ISNUMBER(SEARCH("I",Q59))=FALSE(),"-",AND(ISNUMBER(SEARCH("I",Q59)),ISNUMBER(SEARCH("I",$L59))),"y",ISNUMBER(SEARCH("I",$L59))=FALSE(),"n")</f>
        <v>-</v>
      </c>
    </row>
    <row r="60" spans="1:30" s="132" customFormat="1" x14ac:dyDescent="0.15">
      <c r="A60" s="308" t="s">
        <v>3294</v>
      </c>
      <c r="B60" s="69" t="s">
        <v>540</v>
      </c>
      <c r="C60" s="118" t="str">
        <f>VLOOKUP(B60,RecNamesAll!A:E,5,FALSE)</f>
        <v>A</v>
      </c>
      <c r="D60" s="119" t="b">
        <f>VLOOKUP(B60,Ligands!A:B,2,FALSE)</f>
        <v>0</v>
      </c>
      <c r="E60" s="286"/>
      <c r="F60" s="120" t="str">
        <f>VLOOKUP($B60,'BIG-QaulComp'!$B:$AV,11,FALSE)</f>
        <v>-I-</v>
      </c>
      <c r="G60" s="120" t="str">
        <f>VLOOKUP($B60,'BIG-QaulComp'!$B:$AV,12,FALSE)</f>
        <v>-IG</v>
      </c>
      <c r="H60" s="120" t="str">
        <f>VLOOKUP($B60,'BIG-QaulComp'!$B:$AV,13,FALSE)</f>
        <v>-IG</v>
      </c>
      <c r="I60" s="120" t="str">
        <f>VLOOKUP($B60,'BIG-QaulComp'!$B:$AV,14,FALSE)</f>
        <v>-IG</v>
      </c>
      <c r="J60" s="120" t="str">
        <f>VLOOKUP($B60,'BIG-QaulComp'!$B:$AV,15,FALSE)</f>
        <v>-IG</v>
      </c>
      <c r="K60" s="120" t="str">
        <f>VLOOKUP($B60,'BIG-QaulComp'!$B:$AV,16,FALSE)</f>
        <v>-IG</v>
      </c>
      <c r="L60" s="120" t="str">
        <f>VLOOKUP($B60,'BIG-QaulComp'!$B:$AV,17,FALSE)</f>
        <v>BIG</v>
      </c>
      <c r="M60" s="120" t="str">
        <f>VLOOKUP($B60,'BIG-QaulComp'!$B:$AV,18,FALSE)</f>
        <v>BIG</v>
      </c>
      <c r="N60" s="120" t="str">
        <f>VLOOKUP($B60,'BIG-QaulComp'!$B:$AV,19,FALSE)</f>
        <v>BIG</v>
      </c>
      <c r="O60" s="120" t="str">
        <f>VLOOKUP($B60,'BIG-QaulComp'!$B:$AV,20,FALSE)</f>
        <v>B-G</v>
      </c>
      <c r="P60" s="120" t="str">
        <f>VLOOKUP($B60,'BIG-QaulComp'!$B:$AV,21,FALSE)</f>
        <v>---</v>
      </c>
      <c r="Q60" s="120" t="str">
        <f>VLOOKUP($B60,'BIG-QaulComp'!$B:$AV,22,FALSE)</f>
        <v>---</v>
      </c>
      <c r="R60" s="117"/>
      <c r="S60" s="134" t="str" cm="1">
        <f t="array" ref="S60">_xlfn.IFS(ISNUMBER(SEARCH("I",F60))=FALSE(),"-",AND(ISNUMBER(SEARCH("I",F60)),ISNUMBER(SEARCH("I",$L60))),"y",ISNUMBER(SEARCH("I",$L60))=FALSE(),"n")</f>
        <v>y</v>
      </c>
      <c r="T60" s="337" t="str" cm="1">
        <f t="array" ref="T60">_xlfn.IFS(ISNUMBER(SEARCH("I",G60))=FALSE(),"-",AND(ISNUMBER(SEARCH("I",G60)),ISNUMBER(SEARCH("I",$L60))),"y",ISNUMBER(SEARCH("I",$L60))=FALSE(),"n")</f>
        <v>y</v>
      </c>
      <c r="U60" s="134" t="str" cm="1">
        <f t="array" ref="U60">_xlfn.IFS(ISNUMBER(SEARCH("I",H60))=FALSE(),"-",AND(ISNUMBER(SEARCH("I",H60)),ISNUMBER(SEARCH("I",$L60))),"y",ISNUMBER(SEARCH("I",$L60))=FALSE(),"n")</f>
        <v>y</v>
      </c>
      <c r="V60" s="134" t="str" cm="1">
        <f t="array" ref="V60">_xlfn.IFS(ISNUMBER(SEARCH("I",I60))=FALSE(),"-",AND(ISNUMBER(SEARCH("I",I60)),ISNUMBER(SEARCH("I",$L60))),"y",ISNUMBER(SEARCH("I",$L60))=FALSE(),"n")</f>
        <v>y</v>
      </c>
      <c r="W60" s="134" t="str" cm="1">
        <f t="array" ref="W60">_xlfn.IFS(ISNUMBER(SEARCH("I",J60))=FALSE(),"-",AND(ISNUMBER(SEARCH("I",J60)),ISNUMBER(SEARCH("I",$L60))),"y",ISNUMBER(SEARCH("I",$L60))=FALSE(),"n")</f>
        <v>y</v>
      </c>
      <c r="X60" s="134" t="str" cm="1">
        <f t="array" ref="X60">_xlfn.IFS(ISNUMBER(SEARCH("I",K60))=FALSE(),"-",AND(ISNUMBER(SEARCH("I",K60)),ISNUMBER(SEARCH("I",$L60))),"y",ISNUMBER(SEARCH("I",$L60))=FALSE(),"n")</f>
        <v>y</v>
      </c>
      <c r="Y60" s="337" t="str" cm="1">
        <f t="array" ref="Y60">_xlfn.IFS(ISNUMBER(SEARCH("I",L60))=FALSE(),"-",AND(ISNUMBER(SEARCH("I",L60)),ISNUMBER(SEARCH("I",$L60))),"y",ISNUMBER(SEARCH("I",$L60))=FALSE(),"n")</f>
        <v>y</v>
      </c>
      <c r="Z60" s="134" t="str" cm="1">
        <f t="array" ref="Z60">_xlfn.IFS(ISNUMBER(SEARCH("I",M60))=FALSE(),"-",AND(ISNUMBER(SEARCH("I",M60)),ISNUMBER(SEARCH("I",$L60))),"y",ISNUMBER(SEARCH("I",$L60))=FALSE(),"n")</f>
        <v>y</v>
      </c>
      <c r="AA60" s="134" t="str" cm="1">
        <f t="array" ref="AA60">_xlfn.IFS(ISNUMBER(SEARCH("I",N60))=FALSE(),"-",AND(ISNUMBER(SEARCH("I",N60)),ISNUMBER(SEARCH("I",$L60))),"y",ISNUMBER(SEARCH("I",$L60))=FALSE(),"n")</f>
        <v>y</v>
      </c>
      <c r="AB60" s="134" t="str" cm="1">
        <f t="array" ref="AB60">_xlfn.IFS(ISNUMBER(SEARCH("I",O60))=FALSE(),"-",AND(ISNUMBER(SEARCH("I",O60)),ISNUMBER(SEARCH("I",$L60))),"y",ISNUMBER(SEARCH("I",$L60))=FALSE(),"n")</f>
        <v>-</v>
      </c>
      <c r="AC60" s="337" t="str" cm="1">
        <f t="array" ref="AC60">_xlfn.IFS(ISNUMBER(SEARCH("I",P60))=FALSE(),"-",AND(ISNUMBER(SEARCH("I",P60)),ISNUMBER(SEARCH("I",$L60))),"y",ISNUMBER(SEARCH("I",$L60))=FALSE(),"n")</f>
        <v>-</v>
      </c>
      <c r="AD60" s="134" t="str" cm="1">
        <f t="array" ref="AD60">_xlfn.IFS(ISNUMBER(SEARCH("I",Q60))=FALSE(),"-",AND(ISNUMBER(SEARCH("I",Q60)),ISNUMBER(SEARCH("I",$L60))),"y",ISNUMBER(SEARCH("I",$L60))=FALSE(),"n")</f>
        <v>-</v>
      </c>
    </row>
    <row r="61" spans="1:30" s="132" customFormat="1" x14ac:dyDescent="0.15">
      <c r="A61" s="308" t="s">
        <v>3265</v>
      </c>
      <c r="B61" s="69" t="s">
        <v>199</v>
      </c>
      <c r="C61" s="118" t="str">
        <f>VLOOKUP(B61,RecNamesAll!A:E,5,FALSE)</f>
        <v>A</v>
      </c>
      <c r="D61" s="119" t="b">
        <f>VLOOKUP(B61,Ligands!A:B,2,FALSE)</f>
        <v>1</v>
      </c>
      <c r="E61" s="286"/>
      <c r="F61" s="120" t="str">
        <f>VLOOKUP($B61,'BIG-QaulComp'!$B:$AV,11,FALSE)</f>
        <v>-I-</v>
      </c>
      <c r="G61" s="120" t="str">
        <f>VLOOKUP($B61,'BIG-QaulComp'!$B:$AV,12,FALSE)</f>
        <v>BIG</v>
      </c>
      <c r="H61" s="120" t="str">
        <f>VLOOKUP($B61,'BIG-QaulComp'!$B:$AV,13,FALSE)</f>
        <v>BIG</v>
      </c>
      <c r="I61" s="120" t="str">
        <f>VLOOKUP($B61,'BIG-QaulComp'!$B:$AV,14,FALSE)</f>
        <v>BIG</v>
      </c>
      <c r="J61" s="120" t="str">
        <f>VLOOKUP($B61,'BIG-QaulComp'!$B:$AV,15,FALSE)</f>
        <v>BIG</v>
      </c>
      <c r="K61" s="120" t="str">
        <f>VLOOKUP($B61,'BIG-QaulComp'!$B:$AV,16,FALSE)</f>
        <v>BIG</v>
      </c>
      <c r="L61" s="120" t="str">
        <f>VLOOKUP($B61,'BIG-QaulComp'!$B:$AV,17,FALSE)</f>
        <v>BIG</v>
      </c>
      <c r="M61" s="120" t="str">
        <f>VLOOKUP($B61,'BIG-QaulComp'!$B:$AV,18,FALSE)</f>
        <v>BIG</v>
      </c>
      <c r="N61" s="120" t="str">
        <f>VLOOKUP($B61,'BIG-QaulComp'!$B:$AV,19,FALSE)</f>
        <v>BIG</v>
      </c>
      <c r="O61" s="120" t="str">
        <f>VLOOKUP($B61,'BIG-QaulComp'!$B:$AV,20,FALSE)</f>
        <v>BIG</v>
      </c>
      <c r="P61" s="120" t="str">
        <f>VLOOKUP($B61,'BIG-QaulComp'!$B:$AV,21,FALSE)</f>
        <v>-I-</v>
      </c>
      <c r="Q61" s="120" t="str">
        <f>VLOOKUP($B61,'BIG-QaulComp'!$B:$AV,22,FALSE)</f>
        <v>-I-</v>
      </c>
      <c r="R61" s="117"/>
      <c r="S61" s="134" t="str" cm="1">
        <f t="array" ref="S61">_xlfn.IFS(ISNUMBER(SEARCH("I",F61))=FALSE(),"-",AND(ISNUMBER(SEARCH("I",F61)),ISNUMBER(SEARCH("I",$L61))),"y",ISNUMBER(SEARCH("I",$L61))=FALSE(),"n")</f>
        <v>y</v>
      </c>
      <c r="T61" s="337" t="str" cm="1">
        <f t="array" ref="T61">_xlfn.IFS(ISNUMBER(SEARCH("I",G61))=FALSE(),"-",AND(ISNUMBER(SEARCH("I",G61)),ISNUMBER(SEARCH("I",$L61))),"y",ISNUMBER(SEARCH("I",$L61))=FALSE(),"n")</f>
        <v>y</v>
      </c>
      <c r="U61" s="134" t="str" cm="1">
        <f t="array" ref="U61">_xlfn.IFS(ISNUMBER(SEARCH("I",H61))=FALSE(),"-",AND(ISNUMBER(SEARCH("I",H61)),ISNUMBER(SEARCH("I",$L61))),"y",ISNUMBER(SEARCH("I",$L61))=FALSE(),"n")</f>
        <v>y</v>
      </c>
      <c r="V61" s="134" t="str" cm="1">
        <f t="array" ref="V61">_xlfn.IFS(ISNUMBER(SEARCH("I",I61))=FALSE(),"-",AND(ISNUMBER(SEARCH("I",I61)),ISNUMBER(SEARCH("I",$L61))),"y",ISNUMBER(SEARCH("I",$L61))=FALSE(),"n")</f>
        <v>y</v>
      </c>
      <c r="W61" s="134" t="str" cm="1">
        <f t="array" ref="W61">_xlfn.IFS(ISNUMBER(SEARCH("I",J61))=FALSE(),"-",AND(ISNUMBER(SEARCH("I",J61)),ISNUMBER(SEARCH("I",$L61))),"y",ISNUMBER(SEARCH("I",$L61))=FALSE(),"n")</f>
        <v>y</v>
      </c>
      <c r="X61" s="134" t="str" cm="1">
        <f t="array" ref="X61">_xlfn.IFS(ISNUMBER(SEARCH("I",K61))=FALSE(),"-",AND(ISNUMBER(SEARCH("I",K61)),ISNUMBER(SEARCH("I",$L61))),"y",ISNUMBER(SEARCH("I",$L61))=FALSE(),"n")</f>
        <v>y</v>
      </c>
      <c r="Y61" s="337" t="str" cm="1">
        <f t="array" ref="Y61">_xlfn.IFS(ISNUMBER(SEARCH("I",L61))=FALSE(),"-",AND(ISNUMBER(SEARCH("I",L61)),ISNUMBER(SEARCH("I",$L61))),"y",ISNUMBER(SEARCH("I",$L61))=FALSE(),"n")</f>
        <v>y</v>
      </c>
      <c r="Z61" s="134" t="str" cm="1">
        <f t="array" ref="Z61">_xlfn.IFS(ISNUMBER(SEARCH("I",M61))=FALSE(),"-",AND(ISNUMBER(SEARCH("I",M61)),ISNUMBER(SEARCH("I",$L61))),"y",ISNUMBER(SEARCH("I",$L61))=FALSE(),"n")</f>
        <v>y</v>
      </c>
      <c r="AA61" s="134" t="str" cm="1">
        <f t="array" ref="AA61">_xlfn.IFS(ISNUMBER(SEARCH("I",N61))=FALSE(),"-",AND(ISNUMBER(SEARCH("I",N61)),ISNUMBER(SEARCH("I",$L61))),"y",ISNUMBER(SEARCH("I",$L61))=FALSE(),"n")</f>
        <v>y</v>
      </c>
      <c r="AB61" s="134" t="str" cm="1">
        <f t="array" ref="AB61">_xlfn.IFS(ISNUMBER(SEARCH("I",O61))=FALSE(),"-",AND(ISNUMBER(SEARCH("I",O61)),ISNUMBER(SEARCH("I",$L61))),"y",ISNUMBER(SEARCH("I",$L61))=FALSE(),"n")</f>
        <v>y</v>
      </c>
      <c r="AC61" s="337" t="str" cm="1">
        <f t="array" ref="AC61">_xlfn.IFS(ISNUMBER(SEARCH("I",P61))=FALSE(),"-",AND(ISNUMBER(SEARCH("I",P61)),ISNUMBER(SEARCH("I",$L61))),"y",ISNUMBER(SEARCH("I",$L61))=FALSE(),"n")</f>
        <v>y</v>
      </c>
      <c r="AD61" s="134" t="str" cm="1">
        <f t="array" ref="AD61">_xlfn.IFS(ISNUMBER(SEARCH("I",Q61))=FALSE(),"-",AND(ISNUMBER(SEARCH("I",Q61)),ISNUMBER(SEARCH("I",$L61))),"y",ISNUMBER(SEARCH("I",$L61))=FALSE(),"n")</f>
        <v>y</v>
      </c>
    </row>
    <row r="62" spans="1:30" s="132" customFormat="1" x14ac:dyDescent="0.15">
      <c r="A62" s="308" t="s">
        <v>3291</v>
      </c>
      <c r="B62" s="69" t="s">
        <v>474</v>
      </c>
      <c r="C62" s="118" t="str">
        <f>VLOOKUP(B62,RecNamesAll!A:E,5,FALSE)</f>
        <v>A</v>
      </c>
      <c r="D62" s="119" t="b">
        <f>VLOOKUP(B62,Ligands!A:B,2,FALSE)</f>
        <v>1</v>
      </c>
      <c r="E62" s="286"/>
      <c r="F62" s="120" t="str">
        <f>VLOOKUP($B62,'BIG-QaulComp'!$B:$AV,11,FALSE)</f>
        <v>---</v>
      </c>
      <c r="G62" s="120" t="str">
        <f>VLOOKUP($B62,'BIG-QaulComp'!$B:$AV,12,FALSE)</f>
        <v>BIG</v>
      </c>
      <c r="H62" s="120" t="str">
        <f>VLOOKUP($B62,'BIG-QaulComp'!$B:$AV,13,FALSE)</f>
        <v>BIG</v>
      </c>
      <c r="I62" s="120" t="str">
        <f>VLOOKUP($B62,'BIG-QaulComp'!$B:$AV,14,FALSE)</f>
        <v>BIG</v>
      </c>
      <c r="J62" s="120" t="str">
        <f>VLOOKUP($B62,'BIG-QaulComp'!$B:$AV,15,FALSE)</f>
        <v>BIG</v>
      </c>
      <c r="K62" s="120" t="str">
        <f>VLOOKUP($B62,'BIG-QaulComp'!$B:$AV,16,FALSE)</f>
        <v>BIG</v>
      </c>
      <c r="L62" s="120" t="str">
        <f>VLOOKUP($B62,'BIG-QaulComp'!$B:$AV,17,FALSE)</f>
        <v>---</v>
      </c>
      <c r="M62" s="120" t="str">
        <f>VLOOKUP($B62,'BIG-QaulComp'!$B:$AV,18,FALSE)</f>
        <v>---</v>
      </c>
      <c r="N62" s="120" t="str">
        <f>VLOOKUP($B62,'BIG-QaulComp'!$B:$AV,19,FALSE)</f>
        <v>---</v>
      </c>
      <c r="O62" s="120" t="str">
        <f>VLOOKUP($B62,'BIG-QaulComp'!$B:$AV,20,FALSE)</f>
        <v>---</v>
      </c>
      <c r="P62" s="120" t="str">
        <f>VLOOKUP($B62,'BIG-QaulComp'!$B:$AV,21,FALSE)</f>
        <v>---</v>
      </c>
      <c r="Q62" s="120" t="str">
        <f>VLOOKUP($B62,'BIG-QaulComp'!$B:$AV,22,FALSE)</f>
        <v>---</v>
      </c>
      <c r="R62" s="117"/>
      <c r="S62" s="134" t="str" cm="1">
        <f t="array" ref="S62">_xlfn.IFS(ISNUMBER(SEARCH("I",F62))=FALSE(),"-",AND(ISNUMBER(SEARCH("I",F62)),ISNUMBER(SEARCH("I",$L62))),"y",ISNUMBER(SEARCH("I",$L62))=FALSE(),"n")</f>
        <v>-</v>
      </c>
      <c r="T62" s="337" t="str" cm="1">
        <f t="array" ref="T62">_xlfn.IFS(ISNUMBER(SEARCH("I",G62))=FALSE(),"-",AND(ISNUMBER(SEARCH("I",G62)),ISNUMBER(SEARCH("I",$L62))),"y",ISNUMBER(SEARCH("I",$L62))=FALSE(),"n")</f>
        <v>n</v>
      </c>
      <c r="U62" s="134" t="str" cm="1">
        <f t="array" ref="U62">_xlfn.IFS(ISNUMBER(SEARCH("I",H62))=FALSE(),"-",AND(ISNUMBER(SEARCH("I",H62)),ISNUMBER(SEARCH("I",$L62))),"y",ISNUMBER(SEARCH("I",$L62))=FALSE(),"n")</f>
        <v>n</v>
      </c>
      <c r="V62" s="134" t="str" cm="1">
        <f t="array" ref="V62">_xlfn.IFS(ISNUMBER(SEARCH("I",I62))=FALSE(),"-",AND(ISNUMBER(SEARCH("I",I62)),ISNUMBER(SEARCH("I",$L62))),"y",ISNUMBER(SEARCH("I",$L62))=FALSE(),"n")</f>
        <v>n</v>
      </c>
      <c r="W62" s="134" t="str" cm="1">
        <f t="array" ref="W62">_xlfn.IFS(ISNUMBER(SEARCH("I",J62))=FALSE(),"-",AND(ISNUMBER(SEARCH("I",J62)),ISNUMBER(SEARCH("I",$L62))),"y",ISNUMBER(SEARCH("I",$L62))=FALSE(),"n")</f>
        <v>n</v>
      </c>
      <c r="X62" s="134" t="str" cm="1">
        <f t="array" ref="X62">_xlfn.IFS(ISNUMBER(SEARCH("I",K62))=FALSE(),"-",AND(ISNUMBER(SEARCH("I",K62)),ISNUMBER(SEARCH("I",$L62))),"y",ISNUMBER(SEARCH("I",$L62))=FALSE(),"n")</f>
        <v>n</v>
      </c>
      <c r="Y62" s="337" t="str" cm="1">
        <f t="array" ref="Y62">_xlfn.IFS(ISNUMBER(SEARCH("I",L62))=FALSE(),"-",AND(ISNUMBER(SEARCH("I",L62)),ISNUMBER(SEARCH("I",$L62))),"y",ISNUMBER(SEARCH("I",$L62))=FALSE(),"n")</f>
        <v>-</v>
      </c>
      <c r="Z62" s="134" t="str" cm="1">
        <f t="array" ref="Z62">_xlfn.IFS(ISNUMBER(SEARCH("I",M62))=FALSE(),"-",AND(ISNUMBER(SEARCH("I",M62)),ISNUMBER(SEARCH("I",$L62))),"y",ISNUMBER(SEARCH("I",$L62))=FALSE(),"n")</f>
        <v>-</v>
      </c>
      <c r="AA62" s="134" t="str" cm="1">
        <f t="array" ref="AA62">_xlfn.IFS(ISNUMBER(SEARCH("I",N62))=FALSE(),"-",AND(ISNUMBER(SEARCH("I",N62)),ISNUMBER(SEARCH("I",$L62))),"y",ISNUMBER(SEARCH("I",$L62))=FALSE(),"n")</f>
        <v>-</v>
      </c>
      <c r="AB62" s="134" t="str" cm="1">
        <f t="array" ref="AB62">_xlfn.IFS(ISNUMBER(SEARCH("I",O62))=FALSE(),"-",AND(ISNUMBER(SEARCH("I",O62)),ISNUMBER(SEARCH("I",$L62))),"y",ISNUMBER(SEARCH("I",$L62))=FALSE(),"n")</f>
        <v>-</v>
      </c>
      <c r="AC62" s="337" t="str" cm="1">
        <f t="array" ref="AC62">_xlfn.IFS(ISNUMBER(SEARCH("I",P62))=FALSE(),"-",AND(ISNUMBER(SEARCH("I",P62)),ISNUMBER(SEARCH("I",$L62))),"y",ISNUMBER(SEARCH("I",$L62))=FALSE(),"n")</f>
        <v>-</v>
      </c>
      <c r="AD62" s="134" t="str" cm="1">
        <f t="array" ref="AD62">_xlfn.IFS(ISNUMBER(SEARCH("I",Q62))=FALSE(),"-",AND(ISNUMBER(SEARCH("I",Q62)),ISNUMBER(SEARCH("I",$L62))),"y",ISNUMBER(SEARCH("I",$L62))=FALSE(),"n")</f>
        <v>-</v>
      </c>
    </row>
    <row r="63" spans="1:30" s="132" customFormat="1" x14ac:dyDescent="0.15">
      <c r="A63" s="308" t="s">
        <v>3308</v>
      </c>
      <c r="B63" s="69" t="s">
        <v>733</v>
      </c>
      <c r="C63" s="118" t="str">
        <f>VLOOKUP(B63,RecNamesAll!A:E,5,FALSE)</f>
        <v>A</v>
      </c>
      <c r="D63" s="119" t="b">
        <f>VLOOKUP(B63,Ligands!A:B,2,FALSE)</f>
        <v>0</v>
      </c>
      <c r="E63" s="286"/>
      <c r="F63" s="120" t="str">
        <f>VLOOKUP($B63,'BIG-QaulComp'!$B:$AV,11,FALSE)</f>
        <v>BIG</v>
      </c>
      <c r="G63" s="120" t="str">
        <f>VLOOKUP($B63,'BIG-QaulComp'!$B:$AV,12,FALSE)</f>
        <v>---</v>
      </c>
      <c r="H63" s="120" t="str">
        <f>VLOOKUP($B63,'BIG-QaulComp'!$B:$AV,13,FALSE)</f>
        <v>---</v>
      </c>
      <c r="I63" s="120" t="str">
        <f>VLOOKUP($B63,'BIG-QaulComp'!$B:$AV,14,FALSE)</f>
        <v>---</v>
      </c>
      <c r="J63" s="120" t="str">
        <f>VLOOKUP($B63,'BIG-QaulComp'!$B:$AV,15,FALSE)</f>
        <v>---</v>
      </c>
      <c r="K63" s="120" t="str">
        <f>VLOOKUP($B63,'BIG-QaulComp'!$B:$AV,16,FALSE)</f>
        <v>B--</v>
      </c>
      <c r="L63" s="120" t="str">
        <f>VLOOKUP($B63,'BIG-QaulComp'!$B:$AV,17,FALSE)</f>
        <v>---</v>
      </c>
      <c r="M63" s="120" t="str">
        <f>VLOOKUP($B63,'BIG-QaulComp'!$B:$AV,18,FALSE)</f>
        <v>---</v>
      </c>
      <c r="N63" s="120" t="str">
        <f>VLOOKUP($B63,'BIG-QaulComp'!$B:$AV,19,FALSE)</f>
        <v>---</v>
      </c>
      <c r="O63" s="120" t="str">
        <f>VLOOKUP($B63,'BIG-QaulComp'!$B:$AV,20,FALSE)</f>
        <v>B--</v>
      </c>
      <c r="P63" s="120" t="str">
        <f>VLOOKUP($B63,'BIG-QaulComp'!$B:$AV,21,FALSE)</f>
        <v>B--</v>
      </c>
      <c r="Q63" s="120" t="str">
        <f>VLOOKUP($B63,'BIG-QaulComp'!$B:$AV,22,FALSE)</f>
        <v>---</v>
      </c>
      <c r="R63" s="117"/>
      <c r="S63" s="134" t="str" cm="1">
        <f t="array" ref="S63">_xlfn.IFS(ISNUMBER(SEARCH("I",F63))=FALSE(),"-",AND(ISNUMBER(SEARCH("I",F63)),ISNUMBER(SEARCH("I",$L63))),"y",ISNUMBER(SEARCH("I",$L63))=FALSE(),"n")</f>
        <v>n</v>
      </c>
      <c r="T63" s="337" t="str" cm="1">
        <f t="array" ref="T63">_xlfn.IFS(ISNUMBER(SEARCH("I",G63))=FALSE(),"-",AND(ISNUMBER(SEARCH("I",G63)),ISNUMBER(SEARCH("I",$L63))),"y",ISNUMBER(SEARCH("I",$L63))=FALSE(),"n")</f>
        <v>-</v>
      </c>
      <c r="U63" s="134" t="str" cm="1">
        <f t="array" ref="U63">_xlfn.IFS(ISNUMBER(SEARCH("I",H63))=FALSE(),"-",AND(ISNUMBER(SEARCH("I",H63)),ISNUMBER(SEARCH("I",$L63))),"y",ISNUMBER(SEARCH("I",$L63))=FALSE(),"n")</f>
        <v>-</v>
      </c>
      <c r="V63" s="134" t="str" cm="1">
        <f t="array" ref="V63">_xlfn.IFS(ISNUMBER(SEARCH("I",I63))=FALSE(),"-",AND(ISNUMBER(SEARCH("I",I63)),ISNUMBER(SEARCH("I",$L63))),"y",ISNUMBER(SEARCH("I",$L63))=FALSE(),"n")</f>
        <v>-</v>
      </c>
      <c r="W63" s="134" t="str" cm="1">
        <f t="array" ref="W63">_xlfn.IFS(ISNUMBER(SEARCH("I",J63))=FALSE(),"-",AND(ISNUMBER(SEARCH("I",J63)),ISNUMBER(SEARCH("I",$L63))),"y",ISNUMBER(SEARCH("I",$L63))=FALSE(),"n")</f>
        <v>-</v>
      </c>
      <c r="X63" s="134" t="str" cm="1">
        <f t="array" ref="X63">_xlfn.IFS(ISNUMBER(SEARCH("I",K63))=FALSE(),"-",AND(ISNUMBER(SEARCH("I",K63)),ISNUMBER(SEARCH("I",$L63))),"y",ISNUMBER(SEARCH("I",$L63))=FALSE(),"n")</f>
        <v>-</v>
      </c>
      <c r="Y63" s="337" t="str" cm="1">
        <f t="array" ref="Y63">_xlfn.IFS(ISNUMBER(SEARCH("I",L63))=FALSE(),"-",AND(ISNUMBER(SEARCH("I",L63)),ISNUMBER(SEARCH("I",$L63))),"y",ISNUMBER(SEARCH("I",$L63))=FALSE(),"n")</f>
        <v>-</v>
      </c>
      <c r="Z63" s="134" t="str" cm="1">
        <f t="array" ref="Z63">_xlfn.IFS(ISNUMBER(SEARCH("I",M63))=FALSE(),"-",AND(ISNUMBER(SEARCH("I",M63)),ISNUMBER(SEARCH("I",$L63))),"y",ISNUMBER(SEARCH("I",$L63))=FALSE(),"n")</f>
        <v>-</v>
      </c>
      <c r="AA63" s="134" t="str" cm="1">
        <f t="array" ref="AA63">_xlfn.IFS(ISNUMBER(SEARCH("I",N63))=FALSE(),"-",AND(ISNUMBER(SEARCH("I",N63)),ISNUMBER(SEARCH("I",$L63))),"y",ISNUMBER(SEARCH("I",$L63))=FALSE(),"n")</f>
        <v>-</v>
      </c>
      <c r="AB63" s="134" t="str" cm="1">
        <f t="array" ref="AB63">_xlfn.IFS(ISNUMBER(SEARCH("I",O63))=FALSE(),"-",AND(ISNUMBER(SEARCH("I",O63)),ISNUMBER(SEARCH("I",$L63))),"y",ISNUMBER(SEARCH("I",$L63))=FALSE(),"n")</f>
        <v>-</v>
      </c>
      <c r="AC63" s="337" t="str" cm="1">
        <f t="array" ref="AC63">_xlfn.IFS(ISNUMBER(SEARCH("I",P63))=FALSE(),"-",AND(ISNUMBER(SEARCH("I",P63)),ISNUMBER(SEARCH("I",$L63))),"y",ISNUMBER(SEARCH("I",$L63))=FALSE(),"n")</f>
        <v>-</v>
      </c>
      <c r="AD63" s="134" t="str" cm="1">
        <f t="array" ref="AD63">_xlfn.IFS(ISNUMBER(SEARCH("I",Q63))=FALSE(),"-",AND(ISNUMBER(SEARCH("I",Q63)),ISNUMBER(SEARCH("I",$L63))),"y",ISNUMBER(SEARCH("I",$L63))=FALSE(),"n")</f>
        <v>-</v>
      </c>
    </row>
    <row r="64" spans="1:30" s="132" customFormat="1" x14ac:dyDescent="0.15">
      <c r="A64" s="308" t="s">
        <v>3310</v>
      </c>
      <c r="B64" s="69" t="s">
        <v>739</v>
      </c>
      <c r="C64" s="118" t="str">
        <f>VLOOKUP(B64,RecNamesAll!A:E,5,FALSE)</f>
        <v>A</v>
      </c>
      <c r="D64" s="119" t="b">
        <f>VLOOKUP(B64,Ligands!A:B,2,FALSE)</f>
        <v>0</v>
      </c>
      <c r="E64" s="286"/>
      <c r="F64" s="120" t="str">
        <f>VLOOKUP($B64,'BIG-QaulComp'!$B:$AV,11,FALSE)</f>
        <v>BIG</v>
      </c>
      <c r="G64" s="120" t="str">
        <f>VLOOKUP($B64,'BIG-QaulComp'!$B:$AV,12,FALSE)</f>
        <v>BIG</v>
      </c>
      <c r="H64" s="120" t="str">
        <f>VLOOKUP($B64,'BIG-QaulComp'!$B:$AV,13,FALSE)</f>
        <v>BIG</v>
      </c>
      <c r="I64" s="120" t="str">
        <f>VLOOKUP($B64,'BIG-QaulComp'!$B:$AV,14,FALSE)</f>
        <v>--G</v>
      </c>
      <c r="J64" s="120" t="str">
        <f>VLOOKUP($B64,'BIG-QaulComp'!$B:$AV,15,FALSE)</f>
        <v>B-G</v>
      </c>
      <c r="K64" s="120" t="str">
        <f>VLOOKUP($B64,'BIG-QaulComp'!$B:$AV,16,FALSE)</f>
        <v>B-G</v>
      </c>
      <c r="L64" s="120" t="str">
        <f>VLOOKUP($B64,'BIG-QaulComp'!$B:$AV,17,FALSE)</f>
        <v>---</v>
      </c>
      <c r="M64" s="120" t="str">
        <f>VLOOKUP($B64,'BIG-QaulComp'!$B:$AV,18,FALSE)</f>
        <v>---</v>
      </c>
      <c r="N64" s="120" t="str">
        <f>VLOOKUP($B64,'BIG-QaulComp'!$B:$AV,19,FALSE)</f>
        <v>---</v>
      </c>
      <c r="O64" s="120" t="str">
        <f>VLOOKUP($B64,'BIG-QaulComp'!$B:$AV,20,FALSE)</f>
        <v>B--</v>
      </c>
      <c r="P64" s="120" t="str">
        <f>VLOOKUP($B64,'BIG-QaulComp'!$B:$AV,21,FALSE)</f>
        <v>B--</v>
      </c>
      <c r="Q64" s="120" t="str">
        <f>VLOOKUP($B64,'BIG-QaulComp'!$B:$AV,22,FALSE)</f>
        <v>B--</v>
      </c>
      <c r="R64" s="117"/>
      <c r="S64" s="134" t="str" cm="1">
        <f t="array" ref="S64">_xlfn.IFS(ISNUMBER(SEARCH("I",F64))=FALSE(),"-",AND(ISNUMBER(SEARCH("I",F64)),ISNUMBER(SEARCH("I",$L64))),"y",ISNUMBER(SEARCH("I",$L64))=FALSE(),"n")</f>
        <v>n</v>
      </c>
      <c r="T64" s="337" t="str" cm="1">
        <f t="array" ref="T64">_xlfn.IFS(ISNUMBER(SEARCH("I",G64))=FALSE(),"-",AND(ISNUMBER(SEARCH("I",G64)),ISNUMBER(SEARCH("I",$L64))),"y",ISNUMBER(SEARCH("I",$L64))=FALSE(),"n")</f>
        <v>n</v>
      </c>
      <c r="U64" s="134" t="str" cm="1">
        <f t="array" ref="U64">_xlfn.IFS(ISNUMBER(SEARCH("I",H64))=FALSE(),"-",AND(ISNUMBER(SEARCH("I",H64)),ISNUMBER(SEARCH("I",$L64))),"y",ISNUMBER(SEARCH("I",$L64))=FALSE(),"n")</f>
        <v>n</v>
      </c>
      <c r="V64" s="134" t="str" cm="1">
        <f t="array" ref="V64">_xlfn.IFS(ISNUMBER(SEARCH("I",I64))=FALSE(),"-",AND(ISNUMBER(SEARCH("I",I64)),ISNUMBER(SEARCH("I",$L64))),"y",ISNUMBER(SEARCH("I",$L64))=FALSE(),"n")</f>
        <v>-</v>
      </c>
      <c r="W64" s="134" t="str" cm="1">
        <f t="array" ref="W64">_xlfn.IFS(ISNUMBER(SEARCH("I",J64))=FALSE(),"-",AND(ISNUMBER(SEARCH("I",J64)),ISNUMBER(SEARCH("I",$L64))),"y",ISNUMBER(SEARCH("I",$L64))=FALSE(),"n")</f>
        <v>-</v>
      </c>
      <c r="X64" s="134" t="str" cm="1">
        <f t="array" ref="X64">_xlfn.IFS(ISNUMBER(SEARCH("I",K64))=FALSE(),"-",AND(ISNUMBER(SEARCH("I",K64)),ISNUMBER(SEARCH("I",$L64))),"y",ISNUMBER(SEARCH("I",$L64))=FALSE(),"n")</f>
        <v>-</v>
      </c>
      <c r="Y64" s="337" t="str" cm="1">
        <f t="array" ref="Y64">_xlfn.IFS(ISNUMBER(SEARCH("I",L64))=FALSE(),"-",AND(ISNUMBER(SEARCH("I",L64)),ISNUMBER(SEARCH("I",$L64))),"y",ISNUMBER(SEARCH("I",$L64))=FALSE(),"n")</f>
        <v>-</v>
      </c>
      <c r="Z64" s="134" t="str" cm="1">
        <f t="array" ref="Z64">_xlfn.IFS(ISNUMBER(SEARCH("I",M64))=FALSE(),"-",AND(ISNUMBER(SEARCH("I",M64)),ISNUMBER(SEARCH("I",$L64))),"y",ISNUMBER(SEARCH("I",$L64))=FALSE(),"n")</f>
        <v>-</v>
      </c>
      <c r="AA64" s="134" t="str" cm="1">
        <f t="array" ref="AA64">_xlfn.IFS(ISNUMBER(SEARCH("I",N64))=FALSE(),"-",AND(ISNUMBER(SEARCH("I",N64)),ISNUMBER(SEARCH("I",$L64))),"y",ISNUMBER(SEARCH("I",$L64))=FALSE(),"n")</f>
        <v>-</v>
      </c>
      <c r="AB64" s="134" t="str" cm="1">
        <f t="array" ref="AB64">_xlfn.IFS(ISNUMBER(SEARCH("I",O64))=FALSE(),"-",AND(ISNUMBER(SEARCH("I",O64)),ISNUMBER(SEARCH("I",$L64))),"y",ISNUMBER(SEARCH("I",$L64))=FALSE(),"n")</f>
        <v>-</v>
      </c>
      <c r="AC64" s="337" t="str" cm="1">
        <f t="array" ref="AC64">_xlfn.IFS(ISNUMBER(SEARCH("I",P64))=FALSE(),"-",AND(ISNUMBER(SEARCH("I",P64)),ISNUMBER(SEARCH("I",$L64))),"y",ISNUMBER(SEARCH("I",$L64))=FALSE(),"n")</f>
        <v>-</v>
      </c>
      <c r="AD64" s="134" t="str" cm="1">
        <f t="array" ref="AD64">_xlfn.IFS(ISNUMBER(SEARCH("I",Q64))=FALSE(),"-",AND(ISNUMBER(SEARCH("I",Q64)),ISNUMBER(SEARCH("I",$L64))),"y",ISNUMBER(SEARCH("I",$L64))=FALSE(),"n")</f>
        <v>-</v>
      </c>
    </row>
    <row r="65" spans="1:31" s="132" customFormat="1" x14ac:dyDescent="0.15">
      <c r="A65" s="308" t="s">
        <v>3279</v>
      </c>
      <c r="B65" s="69" t="s">
        <v>272</v>
      </c>
      <c r="C65" s="118" t="str">
        <f>VLOOKUP(B65,RecNamesAll!A:E,5,FALSE)</f>
        <v>A</v>
      </c>
      <c r="D65" s="119" t="b">
        <f>VLOOKUP(B65,Ligands!A:B,2,FALSE)</f>
        <v>1</v>
      </c>
      <c r="E65" s="286"/>
      <c r="F65" s="120" t="str">
        <f>VLOOKUP($B65,'BIG-QaulComp'!$B:$AV,11,FALSE)</f>
        <v>--G</v>
      </c>
      <c r="G65" s="120" t="str">
        <f>VLOOKUP($B65,'BIG-QaulComp'!$B:$AV,12,FALSE)</f>
        <v>BIG</v>
      </c>
      <c r="H65" s="120" t="str">
        <f>VLOOKUP($B65,'BIG-QaulComp'!$B:$AV,13,FALSE)</f>
        <v>BIG</v>
      </c>
      <c r="I65" s="120" t="str">
        <f>VLOOKUP($B65,'BIG-QaulComp'!$B:$AV,14,FALSE)</f>
        <v>BIG</v>
      </c>
      <c r="J65" s="120" t="str">
        <f>VLOOKUP($B65,'BIG-QaulComp'!$B:$AV,15,FALSE)</f>
        <v>BIG</v>
      </c>
      <c r="K65" s="120" t="str">
        <f>VLOOKUP($B65,'BIG-QaulComp'!$B:$AV,16,FALSE)</f>
        <v>BIG</v>
      </c>
      <c r="L65" s="120" t="str">
        <f>VLOOKUP($B65,'BIG-QaulComp'!$B:$AV,17,FALSE)</f>
        <v>---</v>
      </c>
      <c r="M65" s="120" t="str">
        <f>VLOOKUP($B65,'BIG-QaulComp'!$B:$AV,18,FALSE)</f>
        <v>---</v>
      </c>
      <c r="N65" s="120" t="str">
        <f>VLOOKUP($B65,'BIG-QaulComp'!$B:$AV,19,FALSE)</f>
        <v>-I-</v>
      </c>
      <c r="O65" s="120" t="str">
        <f>VLOOKUP($B65,'BIG-QaulComp'!$B:$AV,20,FALSE)</f>
        <v>B--</v>
      </c>
      <c r="P65" s="120" t="str">
        <f>VLOOKUP($B65,'BIG-QaulComp'!$B:$AV,21,FALSE)</f>
        <v>---</v>
      </c>
      <c r="Q65" s="120" t="str">
        <f>VLOOKUP($B65,'BIG-QaulComp'!$B:$AV,22,FALSE)</f>
        <v>B--</v>
      </c>
      <c r="R65" s="117"/>
      <c r="S65" s="134" t="str" cm="1">
        <f t="array" ref="S65">_xlfn.IFS(ISNUMBER(SEARCH("I",F65))=FALSE(),"-",AND(ISNUMBER(SEARCH("I",F65)),ISNUMBER(SEARCH("I",$L65))),"y",ISNUMBER(SEARCH("I",$L65))=FALSE(),"n")</f>
        <v>-</v>
      </c>
      <c r="T65" s="337" t="str" cm="1">
        <f t="array" ref="T65">_xlfn.IFS(ISNUMBER(SEARCH("I",G65))=FALSE(),"-",AND(ISNUMBER(SEARCH("I",G65)),ISNUMBER(SEARCH("I",$L65))),"y",ISNUMBER(SEARCH("I",$L65))=FALSE(),"n")</f>
        <v>n</v>
      </c>
      <c r="U65" s="134" t="str" cm="1">
        <f t="array" ref="U65">_xlfn.IFS(ISNUMBER(SEARCH("I",H65))=FALSE(),"-",AND(ISNUMBER(SEARCH("I",H65)),ISNUMBER(SEARCH("I",$L65))),"y",ISNUMBER(SEARCH("I",$L65))=FALSE(),"n")</f>
        <v>n</v>
      </c>
      <c r="V65" s="134" t="str" cm="1">
        <f t="array" ref="V65">_xlfn.IFS(ISNUMBER(SEARCH("I",I65))=FALSE(),"-",AND(ISNUMBER(SEARCH("I",I65)),ISNUMBER(SEARCH("I",$L65))),"y",ISNUMBER(SEARCH("I",$L65))=FALSE(),"n")</f>
        <v>n</v>
      </c>
      <c r="W65" s="134" t="str" cm="1">
        <f t="array" ref="W65">_xlfn.IFS(ISNUMBER(SEARCH("I",J65))=FALSE(),"-",AND(ISNUMBER(SEARCH("I",J65)),ISNUMBER(SEARCH("I",$L65))),"y",ISNUMBER(SEARCH("I",$L65))=FALSE(),"n")</f>
        <v>n</v>
      </c>
      <c r="X65" s="134" t="str" cm="1">
        <f t="array" ref="X65">_xlfn.IFS(ISNUMBER(SEARCH("I",K65))=FALSE(),"-",AND(ISNUMBER(SEARCH("I",K65)),ISNUMBER(SEARCH("I",$L65))),"y",ISNUMBER(SEARCH("I",$L65))=FALSE(),"n")</f>
        <v>n</v>
      </c>
      <c r="Y65" s="337" t="str" cm="1">
        <f t="array" ref="Y65">_xlfn.IFS(ISNUMBER(SEARCH("I",L65))=FALSE(),"-",AND(ISNUMBER(SEARCH("I",L65)),ISNUMBER(SEARCH("I",$L65))),"y",ISNUMBER(SEARCH("I",$L65))=FALSE(),"n")</f>
        <v>-</v>
      </c>
      <c r="Z65" s="134" t="str" cm="1">
        <f t="array" ref="Z65">_xlfn.IFS(ISNUMBER(SEARCH("I",M65))=FALSE(),"-",AND(ISNUMBER(SEARCH("I",M65)),ISNUMBER(SEARCH("I",$L65))),"y",ISNUMBER(SEARCH("I",$L65))=FALSE(),"n")</f>
        <v>-</v>
      </c>
      <c r="AA65" s="134" t="str" cm="1">
        <f t="array" ref="AA65">_xlfn.IFS(ISNUMBER(SEARCH("I",N65))=FALSE(),"-",AND(ISNUMBER(SEARCH("I",N65)),ISNUMBER(SEARCH("I",$L65))),"y",ISNUMBER(SEARCH("I",$L65))=FALSE(),"n")</f>
        <v>n</v>
      </c>
      <c r="AB65" s="134" t="str" cm="1">
        <f t="array" ref="AB65">_xlfn.IFS(ISNUMBER(SEARCH("I",O65))=FALSE(),"-",AND(ISNUMBER(SEARCH("I",O65)),ISNUMBER(SEARCH("I",$L65))),"y",ISNUMBER(SEARCH("I",$L65))=FALSE(),"n")</f>
        <v>-</v>
      </c>
      <c r="AC65" s="337" t="str" cm="1">
        <f t="array" ref="AC65">_xlfn.IFS(ISNUMBER(SEARCH("I",P65))=FALSE(),"-",AND(ISNUMBER(SEARCH("I",P65)),ISNUMBER(SEARCH("I",$L65))),"y",ISNUMBER(SEARCH("I",$L65))=FALSE(),"n")</f>
        <v>-</v>
      </c>
      <c r="AD65" s="134" t="str" cm="1">
        <f t="array" ref="AD65">_xlfn.IFS(ISNUMBER(SEARCH("I",Q65))=FALSE(),"-",AND(ISNUMBER(SEARCH("I",Q65)),ISNUMBER(SEARCH("I",$L65))),"y",ISNUMBER(SEARCH("I",$L65))=FALSE(),"n")</f>
        <v>-</v>
      </c>
    </row>
    <row r="66" spans="1:31" s="132" customFormat="1" x14ac:dyDescent="0.15">
      <c r="A66" s="308" t="s">
        <v>2832</v>
      </c>
      <c r="B66" s="69" t="s">
        <v>161</v>
      </c>
      <c r="C66" s="118" t="str">
        <f>VLOOKUP(B66,RecNamesAll!A:E,5,FALSE)</f>
        <v>B1</v>
      </c>
      <c r="D66" s="119" t="b">
        <f>VLOOKUP(B66,Ligands!A:B,2,FALSE)</f>
        <v>1</v>
      </c>
      <c r="E66" s="286"/>
      <c r="F66" s="120" t="str">
        <f>VLOOKUP($B66,'BIG-QaulComp'!$B:$AV,11,FALSE)</f>
        <v>BIG</v>
      </c>
      <c r="G66" s="120" t="str">
        <f>VLOOKUP($B66,'BIG-QaulComp'!$B:$AV,12,FALSE)</f>
        <v>B--</v>
      </c>
      <c r="H66" s="120" t="str">
        <f>VLOOKUP($B66,'BIG-QaulComp'!$B:$AV,13,FALSE)</f>
        <v>B--</v>
      </c>
      <c r="I66" s="120" t="str">
        <f>VLOOKUP($B66,'BIG-QaulComp'!$B:$AV,14,FALSE)</f>
        <v>B--</v>
      </c>
      <c r="J66" s="120" t="str">
        <f>VLOOKUP($B66,'BIG-QaulComp'!$B:$AV,15,FALSE)</f>
        <v>B--</v>
      </c>
      <c r="K66" s="120" t="str">
        <f>VLOOKUP($B66,'BIG-QaulComp'!$B:$AV,16,FALSE)</f>
        <v>B--</v>
      </c>
      <c r="L66" s="120" t="str">
        <f>VLOOKUP($B66,'BIG-QaulComp'!$B:$AV,17,FALSE)</f>
        <v>BIG</v>
      </c>
      <c r="M66" s="120" t="str">
        <f>VLOOKUP($B66,'BIG-QaulComp'!$B:$AV,18,FALSE)</f>
        <v>BIG</v>
      </c>
      <c r="N66" s="120" t="str">
        <f>VLOOKUP($B66,'BIG-QaulComp'!$B:$AV,19,FALSE)</f>
        <v>BIG</v>
      </c>
      <c r="O66" s="120" t="str">
        <f>VLOOKUP($B66,'BIG-QaulComp'!$B:$AV,20,FALSE)</f>
        <v>B-G</v>
      </c>
      <c r="P66" s="120" t="str">
        <f>VLOOKUP($B66,'BIG-QaulComp'!$B:$AV,21,FALSE)</f>
        <v>B--</v>
      </c>
      <c r="Q66" s="120" t="str">
        <f>VLOOKUP($B66,'BIG-QaulComp'!$B:$AV,22,FALSE)</f>
        <v>B--</v>
      </c>
      <c r="R66" s="117"/>
      <c r="S66" s="134" t="str" cm="1">
        <f t="array" ref="S66">_xlfn.IFS(ISNUMBER(SEARCH("I",F66))=FALSE(),"-",AND(ISNUMBER(SEARCH("I",F66)),ISNUMBER(SEARCH("I",$L66))),"y",ISNUMBER(SEARCH("I",$L66))=FALSE(),"n")</f>
        <v>y</v>
      </c>
      <c r="T66" s="337" t="str" cm="1">
        <f t="array" ref="T66">_xlfn.IFS(ISNUMBER(SEARCH("I",G66))=FALSE(),"-",AND(ISNUMBER(SEARCH("I",G66)),ISNUMBER(SEARCH("I",$L66))),"y",ISNUMBER(SEARCH("I",$L66))=FALSE(),"n")</f>
        <v>-</v>
      </c>
      <c r="U66" s="134" t="str" cm="1">
        <f t="array" ref="U66">_xlfn.IFS(ISNUMBER(SEARCH("I",H66))=FALSE(),"-",AND(ISNUMBER(SEARCH("I",H66)),ISNUMBER(SEARCH("I",$L66))),"y",ISNUMBER(SEARCH("I",$L66))=FALSE(),"n")</f>
        <v>-</v>
      </c>
      <c r="V66" s="134" t="str" cm="1">
        <f t="array" ref="V66">_xlfn.IFS(ISNUMBER(SEARCH("I",I66))=FALSE(),"-",AND(ISNUMBER(SEARCH("I",I66)),ISNUMBER(SEARCH("I",$L66))),"y",ISNUMBER(SEARCH("I",$L66))=FALSE(),"n")</f>
        <v>-</v>
      </c>
      <c r="W66" s="134" t="str" cm="1">
        <f t="array" ref="W66">_xlfn.IFS(ISNUMBER(SEARCH("I",J66))=FALSE(),"-",AND(ISNUMBER(SEARCH("I",J66)),ISNUMBER(SEARCH("I",$L66))),"y",ISNUMBER(SEARCH("I",$L66))=FALSE(),"n")</f>
        <v>-</v>
      </c>
      <c r="X66" s="134" t="str" cm="1">
        <f t="array" ref="X66">_xlfn.IFS(ISNUMBER(SEARCH("I",K66))=FALSE(),"-",AND(ISNUMBER(SEARCH("I",K66)),ISNUMBER(SEARCH("I",$L66))),"y",ISNUMBER(SEARCH("I",$L66))=FALSE(),"n")</f>
        <v>-</v>
      </c>
      <c r="Y66" s="337" t="str" cm="1">
        <f t="array" ref="Y66">_xlfn.IFS(ISNUMBER(SEARCH("I",L66))=FALSE(),"-",AND(ISNUMBER(SEARCH("I",L66)),ISNUMBER(SEARCH("I",$L66))),"y",ISNUMBER(SEARCH("I",$L66))=FALSE(),"n")</f>
        <v>y</v>
      </c>
      <c r="Z66" s="134" t="str" cm="1">
        <f t="array" ref="Z66">_xlfn.IFS(ISNUMBER(SEARCH("I",M66))=FALSE(),"-",AND(ISNUMBER(SEARCH("I",M66)),ISNUMBER(SEARCH("I",$L66))),"y",ISNUMBER(SEARCH("I",$L66))=FALSE(),"n")</f>
        <v>y</v>
      </c>
      <c r="AA66" s="134" t="str" cm="1">
        <f t="array" ref="AA66">_xlfn.IFS(ISNUMBER(SEARCH("I",N66))=FALSE(),"-",AND(ISNUMBER(SEARCH("I",N66)),ISNUMBER(SEARCH("I",$L66))),"y",ISNUMBER(SEARCH("I",$L66))=FALSE(),"n")</f>
        <v>y</v>
      </c>
      <c r="AB66" s="134" t="str" cm="1">
        <f t="array" ref="AB66">_xlfn.IFS(ISNUMBER(SEARCH("I",O66))=FALSE(),"-",AND(ISNUMBER(SEARCH("I",O66)),ISNUMBER(SEARCH("I",$L66))),"y",ISNUMBER(SEARCH("I",$L66))=FALSE(),"n")</f>
        <v>-</v>
      </c>
      <c r="AC66" s="337" t="str" cm="1">
        <f t="array" ref="AC66">_xlfn.IFS(ISNUMBER(SEARCH("I",P66))=FALSE(),"-",AND(ISNUMBER(SEARCH("I",P66)),ISNUMBER(SEARCH("I",$L66))),"y",ISNUMBER(SEARCH("I",$L66))=FALSE(),"n")</f>
        <v>-</v>
      </c>
      <c r="AD66" s="134" t="str" cm="1">
        <f t="array" ref="AD66">_xlfn.IFS(ISNUMBER(SEARCH("I",Q66))=FALSE(),"-",AND(ISNUMBER(SEARCH("I",Q66)),ISNUMBER(SEARCH("I",$L66))),"y",ISNUMBER(SEARCH("I",$L66))=FALSE(),"n")</f>
        <v>-</v>
      </c>
    </row>
    <row r="67" spans="1:31" s="132" customFormat="1" x14ac:dyDescent="0.15">
      <c r="A67" s="308" t="s">
        <v>3263</v>
      </c>
      <c r="B67" s="69" t="s">
        <v>188</v>
      </c>
      <c r="C67" s="118" t="str">
        <f>VLOOKUP(B67,RecNamesAll!A:E,5,FALSE)</f>
        <v>A</v>
      </c>
      <c r="D67" s="119" t="b">
        <f>VLOOKUP(B67,Ligands!A:B,2,FALSE)</f>
        <v>1</v>
      </c>
      <c r="E67" s="286"/>
      <c r="F67" s="120" t="str">
        <f>VLOOKUP($B67,'BIG-QaulComp'!$B:$AV,11,FALSE)</f>
        <v>---</v>
      </c>
      <c r="G67" s="120" t="str">
        <f>VLOOKUP($B67,'BIG-QaulComp'!$B:$AV,12,FALSE)</f>
        <v>BIG</v>
      </c>
      <c r="H67" s="120" t="str">
        <f>VLOOKUP($B67,'BIG-QaulComp'!$B:$AV,13,FALSE)</f>
        <v>BIG</v>
      </c>
      <c r="I67" s="120" t="str">
        <f>VLOOKUP($B67,'BIG-QaulComp'!$B:$AV,14,FALSE)</f>
        <v>BIG</v>
      </c>
      <c r="J67" s="120" t="str">
        <f>VLOOKUP($B67,'BIG-QaulComp'!$B:$AV,15,FALSE)</f>
        <v>BIG</v>
      </c>
      <c r="K67" s="120" t="str">
        <f>VLOOKUP($B67,'BIG-QaulComp'!$B:$AV,16,FALSE)</f>
        <v>BIG</v>
      </c>
      <c r="L67" s="120" t="str">
        <f>VLOOKUP($B67,'BIG-QaulComp'!$B:$AV,17,FALSE)</f>
        <v>-I-</v>
      </c>
      <c r="M67" s="120" t="str">
        <f>VLOOKUP($B67,'BIG-QaulComp'!$B:$AV,18,FALSE)</f>
        <v>-I-</v>
      </c>
      <c r="N67" s="120" t="str">
        <f>VLOOKUP($B67,'BIG-QaulComp'!$B:$AV,19,FALSE)</f>
        <v>-I-</v>
      </c>
      <c r="O67" s="120" t="str">
        <f>VLOOKUP($B67,'BIG-QaulComp'!$B:$AV,20,FALSE)</f>
        <v>B--</v>
      </c>
      <c r="P67" s="120" t="str">
        <f>VLOOKUP($B67,'BIG-QaulComp'!$B:$AV,21,FALSE)</f>
        <v>-I-</v>
      </c>
      <c r="Q67" s="120" t="str">
        <f>VLOOKUP($B67,'BIG-QaulComp'!$B:$AV,22,FALSE)</f>
        <v>---</v>
      </c>
      <c r="R67" s="117"/>
      <c r="S67" s="134" t="str" cm="1">
        <f t="array" ref="S67">_xlfn.IFS(ISNUMBER(SEARCH("I",F67))=FALSE(),"-",AND(ISNUMBER(SEARCH("I",F67)),ISNUMBER(SEARCH("I",$L67))),"y",ISNUMBER(SEARCH("I",$L67))=FALSE(),"n")</f>
        <v>-</v>
      </c>
      <c r="T67" s="337" t="str" cm="1">
        <f t="array" ref="T67">_xlfn.IFS(ISNUMBER(SEARCH("I",G67))=FALSE(),"-",AND(ISNUMBER(SEARCH("I",G67)),ISNUMBER(SEARCH("I",$L67))),"y",ISNUMBER(SEARCH("I",$L67))=FALSE(),"n")</f>
        <v>y</v>
      </c>
      <c r="U67" s="134" t="str" cm="1">
        <f t="array" ref="U67">_xlfn.IFS(ISNUMBER(SEARCH("I",H67))=FALSE(),"-",AND(ISNUMBER(SEARCH("I",H67)),ISNUMBER(SEARCH("I",$L67))),"y",ISNUMBER(SEARCH("I",$L67))=FALSE(),"n")</f>
        <v>y</v>
      </c>
      <c r="V67" s="134" t="str" cm="1">
        <f t="array" ref="V67">_xlfn.IFS(ISNUMBER(SEARCH("I",I67))=FALSE(),"-",AND(ISNUMBER(SEARCH("I",I67)),ISNUMBER(SEARCH("I",$L67))),"y",ISNUMBER(SEARCH("I",$L67))=FALSE(),"n")</f>
        <v>y</v>
      </c>
      <c r="W67" s="134" t="str" cm="1">
        <f t="array" ref="W67">_xlfn.IFS(ISNUMBER(SEARCH("I",J67))=FALSE(),"-",AND(ISNUMBER(SEARCH("I",J67)),ISNUMBER(SEARCH("I",$L67))),"y",ISNUMBER(SEARCH("I",$L67))=FALSE(),"n")</f>
        <v>y</v>
      </c>
      <c r="X67" s="134" t="str" cm="1">
        <f t="array" ref="X67">_xlfn.IFS(ISNUMBER(SEARCH("I",K67))=FALSE(),"-",AND(ISNUMBER(SEARCH("I",K67)),ISNUMBER(SEARCH("I",$L67))),"y",ISNUMBER(SEARCH("I",$L67))=FALSE(),"n")</f>
        <v>y</v>
      </c>
      <c r="Y67" s="337" t="str" cm="1">
        <f t="array" ref="Y67">_xlfn.IFS(ISNUMBER(SEARCH("I",L67))=FALSE(),"-",AND(ISNUMBER(SEARCH("I",L67)),ISNUMBER(SEARCH("I",$L67))),"y",ISNUMBER(SEARCH("I",$L67))=FALSE(),"n")</f>
        <v>y</v>
      </c>
      <c r="Z67" s="134" t="str" cm="1">
        <f t="array" ref="Z67">_xlfn.IFS(ISNUMBER(SEARCH("I",M67))=FALSE(),"-",AND(ISNUMBER(SEARCH("I",M67)),ISNUMBER(SEARCH("I",$L67))),"y",ISNUMBER(SEARCH("I",$L67))=FALSE(),"n")</f>
        <v>y</v>
      </c>
      <c r="AA67" s="134" t="str" cm="1">
        <f t="array" ref="AA67">_xlfn.IFS(ISNUMBER(SEARCH("I",N67))=FALSE(),"-",AND(ISNUMBER(SEARCH("I",N67)),ISNUMBER(SEARCH("I",$L67))),"y",ISNUMBER(SEARCH("I",$L67))=FALSE(),"n")</f>
        <v>y</v>
      </c>
      <c r="AB67" s="134" t="str" cm="1">
        <f t="array" ref="AB67">_xlfn.IFS(ISNUMBER(SEARCH("I",O67))=FALSE(),"-",AND(ISNUMBER(SEARCH("I",O67)),ISNUMBER(SEARCH("I",$L67))),"y",ISNUMBER(SEARCH("I",$L67))=FALSE(),"n")</f>
        <v>-</v>
      </c>
      <c r="AC67" s="337" t="str" cm="1">
        <f t="array" ref="AC67">_xlfn.IFS(ISNUMBER(SEARCH("I",P67))=FALSE(),"-",AND(ISNUMBER(SEARCH("I",P67)),ISNUMBER(SEARCH("I",$L67))),"y",ISNUMBER(SEARCH("I",$L67))=FALSE(),"n")</f>
        <v>y</v>
      </c>
      <c r="AD67" s="134" t="str" cm="1">
        <f t="array" ref="AD67">_xlfn.IFS(ISNUMBER(SEARCH("I",Q67))=FALSE(),"-",AND(ISNUMBER(SEARCH("I",Q67)),ISNUMBER(SEARCH("I",$L67))),"y",ISNUMBER(SEARCH("I",$L67))=FALSE(),"n")</f>
        <v>-</v>
      </c>
    </row>
    <row r="68" spans="1:31" s="132" customFormat="1" x14ac:dyDescent="0.15">
      <c r="A68" s="308" t="s">
        <v>2608</v>
      </c>
      <c r="B68" s="69" t="s">
        <v>493</v>
      </c>
      <c r="C68" s="118" t="str">
        <f>VLOOKUP(B68,RecNamesAll!A:E,5,FALSE)</f>
        <v>A</v>
      </c>
      <c r="D68" s="119" t="b">
        <f>VLOOKUP(B68,Ligands!A:B,2,FALSE)</f>
        <v>1</v>
      </c>
      <c r="E68" s="286"/>
      <c r="F68" s="120" t="str">
        <f>VLOOKUP($B68,'BIG-QaulComp'!$B:$AV,11,FALSE)</f>
        <v>-I-</v>
      </c>
      <c r="G68" s="120" t="str">
        <f>VLOOKUP($B68,'BIG-QaulComp'!$B:$AV,12,FALSE)</f>
        <v>B-G</v>
      </c>
      <c r="H68" s="120" t="str">
        <f>VLOOKUP($B68,'BIG-QaulComp'!$B:$AV,13,FALSE)</f>
        <v>B-G</v>
      </c>
      <c r="I68" s="120" t="str">
        <f>VLOOKUP($B68,'BIG-QaulComp'!$B:$AV,14,FALSE)</f>
        <v>-IG</v>
      </c>
      <c r="J68" s="120" t="str">
        <f>VLOOKUP($B68,'BIG-QaulComp'!$B:$AV,15,FALSE)</f>
        <v>-IG</v>
      </c>
      <c r="K68" s="120" t="str">
        <f>VLOOKUP($B68,'BIG-QaulComp'!$B:$AV,16,FALSE)</f>
        <v>-IG</v>
      </c>
      <c r="L68" s="120" t="str">
        <f>VLOOKUP($B68,'BIG-QaulComp'!$B:$AV,17,FALSE)</f>
        <v>BIG</v>
      </c>
      <c r="M68" s="120" t="str">
        <f>VLOOKUP($B68,'BIG-QaulComp'!$B:$AV,18,FALSE)</f>
        <v>BIG</v>
      </c>
      <c r="N68" s="120" t="str">
        <f>VLOOKUP($B68,'BIG-QaulComp'!$B:$AV,19,FALSE)</f>
        <v>B-G</v>
      </c>
      <c r="O68" s="120" t="str">
        <f>VLOOKUP($B68,'BIG-QaulComp'!$B:$AV,20,FALSE)</f>
        <v>-IG</v>
      </c>
      <c r="P68" s="120" t="str">
        <f>VLOOKUP($B68,'BIG-QaulComp'!$B:$AV,21,FALSE)</f>
        <v>---</v>
      </c>
      <c r="Q68" s="120" t="str">
        <f>VLOOKUP($B68,'BIG-QaulComp'!$B:$AV,22,FALSE)</f>
        <v>-I-</v>
      </c>
      <c r="R68" s="117"/>
      <c r="S68" s="134" t="str" cm="1">
        <f t="array" ref="S68">_xlfn.IFS(ISNUMBER(SEARCH("I",F68))=FALSE(),"-",AND(ISNUMBER(SEARCH("I",F68)),ISNUMBER(SEARCH("I",$L68))),"y",ISNUMBER(SEARCH("I",$L68))=FALSE(),"n")</f>
        <v>y</v>
      </c>
      <c r="T68" s="337" t="str" cm="1">
        <f t="array" ref="T68">_xlfn.IFS(ISNUMBER(SEARCH("I",G68))=FALSE(),"-",AND(ISNUMBER(SEARCH("I",G68)),ISNUMBER(SEARCH("I",$L68))),"y",ISNUMBER(SEARCH("I",$L68))=FALSE(),"n")</f>
        <v>-</v>
      </c>
      <c r="U68" s="134" t="str" cm="1">
        <f t="array" ref="U68">_xlfn.IFS(ISNUMBER(SEARCH("I",H68))=FALSE(),"-",AND(ISNUMBER(SEARCH("I",H68)),ISNUMBER(SEARCH("I",$L68))),"y",ISNUMBER(SEARCH("I",$L68))=FALSE(),"n")</f>
        <v>-</v>
      </c>
      <c r="V68" s="134" t="str" cm="1">
        <f t="array" ref="V68">_xlfn.IFS(ISNUMBER(SEARCH("I",I68))=FALSE(),"-",AND(ISNUMBER(SEARCH("I",I68)),ISNUMBER(SEARCH("I",$L68))),"y",ISNUMBER(SEARCH("I",$L68))=FALSE(),"n")</f>
        <v>y</v>
      </c>
      <c r="W68" s="134" t="str" cm="1">
        <f t="array" ref="W68">_xlfn.IFS(ISNUMBER(SEARCH("I",J68))=FALSE(),"-",AND(ISNUMBER(SEARCH("I",J68)),ISNUMBER(SEARCH("I",$L68))),"y",ISNUMBER(SEARCH("I",$L68))=FALSE(),"n")</f>
        <v>y</v>
      </c>
      <c r="X68" s="134" t="str" cm="1">
        <f t="array" ref="X68">_xlfn.IFS(ISNUMBER(SEARCH("I",K68))=FALSE(),"-",AND(ISNUMBER(SEARCH("I",K68)),ISNUMBER(SEARCH("I",$L68))),"y",ISNUMBER(SEARCH("I",$L68))=FALSE(),"n")</f>
        <v>y</v>
      </c>
      <c r="Y68" s="337" t="str" cm="1">
        <f t="array" ref="Y68">_xlfn.IFS(ISNUMBER(SEARCH("I",L68))=FALSE(),"-",AND(ISNUMBER(SEARCH("I",L68)),ISNUMBER(SEARCH("I",$L68))),"y",ISNUMBER(SEARCH("I",$L68))=FALSE(),"n")</f>
        <v>y</v>
      </c>
      <c r="Z68" s="134" t="str" cm="1">
        <f t="array" ref="Z68">_xlfn.IFS(ISNUMBER(SEARCH("I",M68))=FALSE(),"-",AND(ISNUMBER(SEARCH("I",M68)),ISNUMBER(SEARCH("I",$L68))),"y",ISNUMBER(SEARCH("I",$L68))=FALSE(),"n")</f>
        <v>y</v>
      </c>
      <c r="AA68" s="134" t="str" cm="1">
        <f t="array" ref="AA68">_xlfn.IFS(ISNUMBER(SEARCH("I",N68))=FALSE(),"-",AND(ISNUMBER(SEARCH("I",N68)),ISNUMBER(SEARCH("I",$L68))),"y",ISNUMBER(SEARCH("I",$L68))=FALSE(),"n")</f>
        <v>-</v>
      </c>
      <c r="AB68" s="134" t="str" cm="1">
        <f t="array" ref="AB68">_xlfn.IFS(ISNUMBER(SEARCH("I",O68))=FALSE(),"-",AND(ISNUMBER(SEARCH("I",O68)),ISNUMBER(SEARCH("I",$L68))),"y",ISNUMBER(SEARCH("I",$L68))=FALSE(),"n")</f>
        <v>y</v>
      </c>
      <c r="AC68" s="337" t="str" cm="1">
        <f t="array" ref="AC68">_xlfn.IFS(ISNUMBER(SEARCH("I",P68))=FALSE(),"-",AND(ISNUMBER(SEARCH("I",P68)),ISNUMBER(SEARCH("I",$L68))),"y",ISNUMBER(SEARCH("I",$L68))=FALSE(),"n")</f>
        <v>-</v>
      </c>
      <c r="AD68" s="134" t="str" cm="1">
        <f t="array" ref="AD68">_xlfn.IFS(ISNUMBER(SEARCH("I",Q68))=FALSE(),"-",AND(ISNUMBER(SEARCH("I",Q68)),ISNUMBER(SEARCH("I",$L68))),"y",ISNUMBER(SEARCH("I",$L68))=FALSE(),"n")</f>
        <v>y</v>
      </c>
    </row>
    <row r="69" spans="1:31" s="132" customFormat="1" x14ac:dyDescent="0.15">
      <c r="A69" s="308" t="s">
        <v>3281</v>
      </c>
      <c r="B69" s="69" t="s">
        <v>277</v>
      </c>
      <c r="C69" s="118" t="str">
        <f>VLOOKUP(B69,RecNamesAll!A:E,5,FALSE)</f>
        <v>A</v>
      </c>
      <c r="D69" s="119" t="b">
        <f>VLOOKUP(B69,Ligands!A:B,2,FALSE)</f>
        <v>0</v>
      </c>
      <c r="E69" s="286"/>
      <c r="F69" s="120" t="str">
        <f>VLOOKUP($B69,'BIG-QaulComp'!$B:$AV,11,FALSE)</f>
        <v>BIG</v>
      </c>
      <c r="G69" s="120" t="str">
        <f>VLOOKUP($B69,'BIG-QaulComp'!$B:$AV,12,FALSE)</f>
        <v>--G</v>
      </c>
      <c r="H69" s="120" t="str">
        <f>VLOOKUP($B69,'BIG-QaulComp'!$B:$AV,13,FALSE)</f>
        <v>--G</v>
      </c>
      <c r="I69" s="120" t="str">
        <f>VLOOKUP($B69,'BIG-QaulComp'!$B:$AV,14,FALSE)</f>
        <v>--G</v>
      </c>
      <c r="J69" s="120" t="str">
        <f>VLOOKUP($B69,'BIG-QaulComp'!$B:$AV,15,FALSE)</f>
        <v>--G</v>
      </c>
      <c r="K69" s="120" t="str">
        <f>VLOOKUP($B69,'BIG-QaulComp'!$B:$AV,16,FALSE)</f>
        <v>--G</v>
      </c>
      <c r="L69" s="120" t="str">
        <f>VLOOKUP($B69,'BIG-QaulComp'!$B:$AV,17,FALSE)</f>
        <v>---</v>
      </c>
      <c r="M69" s="120" t="str">
        <f>VLOOKUP($B69,'BIG-QaulComp'!$B:$AV,18,FALSE)</f>
        <v>---</v>
      </c>
      <c r="N69" s="120" t="str">
        <f>VLOOKUP($B69,'BIG-QaulComp'!$B:$AV,19,FALSE)</f>
        <v>-I-</v>
      </c>
      <c r="O69" s="120" t="str">
        <f>VLOOKUP($B69,'BIG-QaulComp'!$B:$AV,20,FALSE)</f>
        <v>B--</v>
      </c>
      <c r="P69" s="120" t="str">
        <f>VLOOKUP($B69,'BIG-QaulComp'!$B:$AV,21,FALSE)</f>
        <v>---</v>
      </c>
      <c r="Q69" s="120" t="str">
        <f>VLOOKUP($B69,'BIG-QaulComp'!$B:$AV,22,FALSE)</f>
        <v>---</v>
      </c>
      <c r="R69" s="117"/>
      <c r="S69" s="134" t="str" cm="1">
        <f t="array" ref="S69">_xlfn.IFS(ISNUMBER(SEARCH("I",F69))=FALSE(),"-",AND(ISNUMBER(SEARCH("I",F69)),ISNUMBER(SEARCH("I",$L69))),"y",ISNUMBER(SEARCH("I",$L69))=FALSE(),"n")</f>
        <v>n</v>
      </c>
      <c r="T69" s="337" t="str" cm="1">
        <f t="array" ref="T69">_xlfn.IFS(ISNUMBER(SEARCH("I",G69))=FALSE(),"-",AND(ISNUMBER(SEARCH("I",G69)),ISNUMBER(SEARCH("I",$L69))),"y",ISNUMBER(SEARCH("I",$L69))=FALSE(),"n")</f>
        <v>-</v>
      </c>
      <c r="U69" s="134" t="str" cm="1">
        <f t="array" ref="U69">_xlfn.IFS(ISNUMBER(SEARCH("I",H69))=FALSE(),"-",AND(ISNUMBER(SEARCH("I",H69)),ISNUMBER(SEARCH("I",$L69))),"y",ISNUMBER(SEARCH("I",$L69))=FALSE(),"n")</f>
        <v>-</v>
      </c>
      <c r="V69" s="134" t="str" cm="1">
        <f t="array" ref="V69">_xlfn.IFS(ISNUMBER(SEARCH("I",I69))=FALSE(),"-",AND(ISNUMBER(SEARCH("I",I69)),ISNUMBER(SEARCH("I",$L69))),"y",ISNUMBER(SEARCH("I",$L69))=FALSE(),"n")</f>
        <v>-</v>
      </c>
      <c r="W69" s="134" t="str" cm="1">
        <f t="array" ref="W69">_xlfn.IFS(ISNUMBER(SEARCH("I",J69))=FALSE(),"-",AND(ISNUMBER(SEARCH("I",J69)),ISNUMBER(SEARCH("I",$L69))),"y",ISNUMBER(SEARCH("I",$L69))=FALSE(),"n")</f>
        <v>-</v>
      </c>
      <c r="X69" s="134" t="str" cm="1">
        <f t="array" ref="X69">_xlfn.IFS(ISNUMBER(SEARCH("I",K69))=FALSE(),"-",AND(ISNUMBER(SEARCH("I",K69)),ISNUMBER(SEARCH("I",$L69))),"y",ISNUMBER(SEARCH("I",$L69))=FALSE(),"n")</f>
        <v>-</v>
      </c>
      <c r="Y69" s="337" t="str" cm="1">
        <f t="array" ref="Y69">_xlfn.IFS(ISNUMBER(SEARCH("I",L69))=FALSE(),"-",AND(ISNUMBER(SEARCH("I",L69)),ISNUMBER(SEARCH("I",$L69))),"y",ISNUMBER(SEARCH("I",$L69))=FALSE(),"n")</f>
        <v>-</v>
      </c>
      <c r="Z69" s="134" t="str" cm="1">
        <f t="array" ref="Z69">_xlfn.IFS(ISNUMBER(SEARCH("I",M69))=FALSE(),"-",AND(ISNUMBER(SEARCH("I",M69)),ISNUMBER(SEARCH("I",$L69))),"y",ISNUMBER(SEARCH("I",$L69))=FALSE(),"n")</f>
        <v>-</v>
      </c>
      <c r="AA69" s="134" t="str" cm="1">
        <f t="array" ref="AA69">_xlfn.IFS(ISNUMBER(SEARCH("I",N69))=FALSE(),"-",AND(ISNUMBER(SEARCH("I",N69)),ISNUMBER(SEARCH("I",$L69))),"y",ISNUMBER(SEARCH("I",$L69))=FALSE(),"n")</f>
        <v>n</v>
      </c>
      <c r="AB69" s="134" t="str" cm="1">
        <f t="array" ref="AB69">_xlfn.IFS(ISNUMBER(SEARCH("I",O69))=FALSE(),"-",AND(ISNUMBER(SEARCH("I",O69)),ISNUMBER(SEARCH("I",$L69))),"y",ISNUMBER(SEARCH("I",$L69))=FALSE(),"n")</f>
        <v>-</v>
      </c>
      <c r="AC69" s="337" t="str" cm="1">
        <f t="array" ref="AC69">_xlfn.IFS(ISNUMBER(SEARCH("I",P69))=FALSE(),"-",AND(ISNUMBER(SEARCH("I",P69)),ISNUMBER(SEARCH("I",$L69))),"y",ISNUMBER(SEARCH("I",$L69))=FALSE(),"n")</f>
        <v>-</v>
      </c>
      <c r="AD69" s="134" t="str" cm="1">
        <f t="array" ref="AD69">_xlfn.IFS(ISNUMBER(SEARCH("I",Q69))=FALSE(),"-",AND(ISNUMBER(SEARCH("I",Q69)),ISNUMBER(SEARCH("I",$L69))),"y",ISNUMBER(SEARCH("I",$L69))=FALSE(),"n")</f>
        <v>-</v>
      </c>
    </row>
    <row r="70" spans="1:31" s="132" customFormat="1" x14ac:dyDescent="0.15">
      <c r="A70" s="308" t="s">
        <v>3273</v>
      </c>
      <c r="B70" s="69" t="s">
        <v>220</v>
      </c>
      <c r="C70" s="118" t="str">
        <f>VLOOKUP(B70,RecNamesAll!A:E,5,FALSE)</f>
        <v>A</v>
      </c>
      <c r="D70" s="119" t="b">
        <f>VLOOKUP(B70,Ligands!A:B,2,FALSE)</f>
        <v>1</v>
      </c>
      <c r="E70" s="286"/>
      <c r="F70" s="120" t="str">
        <f>VLOOKUP($B70,'BIG-QaulComp'!$B:$AV,11,FALSE)</f>
        <v>BIG</v>
      </c>
      <c r="G70" s="120" t="str">
        <f>VLOOKUP($B70,'BIG-QaulComp'!$B:$AV,12,FALSE)</f>
        <v>BIG</v>
      </c>
      <c r="H70" s="120" t="str">
        <f>VLOOKUP($B70,'BIG-QaulComp'!$B:$AV,13,FALSE)</f>
        <v>BIG</v>
      </c>
      <c r="I70" s="120" t="str">
        <f>VLOOKUP($B70,'BIG-QaulComp'!$B:$AV,14,FALSE)</f>
        <v>BIG</v>
      </c>
      <c r="J70" s="120" t="str">
        <f>VLOOKUP($B70,'BIG-QaulComp'!$B:$AV,15,FALSE)</f>
        <v>BIG</v>
      </c>
      <c r="K70" s="120" t="str">
        <f>VLOOKUP($B70,'BIG-QaulComp'!$B:$AV,16,FALSE)</f>
        <v>BIG</v>
      </c>
      <c r="L70" s="120" t="str">
        <f>VLOOKUP($B70,'BIG-QaulComp'!$B:$AV,17,FALSE)</f>
        <v>-IG</v>
      </c>
      <c r="M70" s="120" t="str">
        <f>VLOOKUP($B70,'BIG-QaulComp'!$B:$AV,18,FALSE)</f>
        <v>-IG</v>
      </c>
      <c r="N70" s="120" t="str">
        <f>VLOOKUP($B70,'BIG-QaulComp'!$B:$AV,19,FALSE)</f>
        <v>BIG</v>
      </c>
      <c r="O70" s="120" t="str">
        <f>VLOOKUP($B70,'BIG-QaulComp'!$B:$AV,20,FALSE)</f>
        <v>BIG</v>
      </c>
      <c r="P70" s="120" t="str">
        <f>VLOOKUP($B70,'BIG-QaulComp'!$B:$AV,21,FALSE)</f>
        <v>-I-</v>
      </c>
      <c r="Q70" s="120" t="str">
        <f>VLOOKUP($B70,'BIG-QaulComp'!$B:$AV,22,FALSE)</f>
        <v>-I-</v>
      </c>
      <c r="R70" s="117"/>
      <c r="S70" s="134" t="str" cm="1">
        <f t="array" ref="S70">_xlfn.IFS(ISNUMBER(SEARCH("I",F70))=FALSE(),"-",AND(ISNUMBER(SEARCH("I",F70)),ISNUMBER(SEARCH("I",$L70))),"y",ISNUMBER(SEARCH("I",$L70))=FALSE(),"n")</f>
        <v>y</v>
      </c>
      <c r="T70" s="337" t="str" cm="1">
        <f t="array" ref="T70">_xlfn.IFS(ISNUMBER(SEARCH("I",G70))=FALSE(),"-",AND(ISNUMBER(SEARCH("I",G70)),ISNUMBER(SEARCH("I",$L70))),"y",ISNUMBER(SEARCH("I",$L70))=FALSE(),"n")</f>
        <v>y</v>
      </c>
      <c r="U70" s="134" t="str" cm="1">
        <f t="array" ref="U70">_xlfn.IFS(ISNUMBER(SEARCH("I",H70))=FALSE(),"-",AND(ISNUMBER(SEARCH("I",H70)),ISNUMBER(SEARCH("I",$L70))),"y",ISNUMBER(SEARCH("I",$L70))=FALSE(),"n")</f>
        <v>y</v>
      </c>
      <c r="V70" s="134" t="str" cm="1">
        <f t="array" ref="V70">_xlfn.IFS(ISNUMBER(SEARCH("I",I70))=FALSE(),"-",AND(ISNUMBER(SEARCH("I",I70)),ISNUMBER(SEARCH("I",$L70))),"y",ISNUMBER(SEARCH("I",$L70))=FALSE(),"n")</f>
        <v>y</v>
      </c>
      <c r="W70" s="134" t="str" cm="1">
        <f t="array" ref="W70">_xlfn.IFS(ISNUMBER(SEARCH("I",J70))=FALSE(),"-",AND(ISNUMBER(SEARCH("I",J70)),ISNUMBER(SEARCH("I",$L70))),"y",ISNUMBER(SEARCH("I",$L70))=FALSE(),"n")</f>
        <v>y</v>
      </c>
      <c r="X70" s="134" t="str" cm="1">
        <f t="array" ref="X70">_xlfn.IFS(ISNUMBER(SEARCH("I",K70))=FALSE(),"-",AND(ISNUMBER(SEARCH("I",K70)),ISNUMBER(SEARCH("I",$L70))),"y",ISNUMBER(SEARCH("I",$L70))=FALSE(),"n")</f>
        <v>y</v>
      </c>
      <c r="Y70" s="337" t="str" cm="1">
        <f t="array" ref="Y70">_xlfn.IFS(ISNUMBER(SEARCH("I",L70))=FALSE(),"-",AND(ISNUMBER(SEARCH("I",L70)),ISNUMBER(SEARCH("I",$L70))),"y",ISNUMBER(SEARCH("I",$L70))=FALSE(),"n")</f>
        <v>y</v>
      </c>
      <c r="Z70" s="134" t="str" cm="1">
        <f t="array" ref="Z70">_xlfn.IFS(ISNUMBER(SEARCH("I",M70))=FALSE(),"-",AND(ISNUMBER(SEARCH("I",M70)),ISNUMBER(SEARCH("I",$L70))),"y",ISNUMBER(SEARCH("I",$L70))=FALSE(),"n")</f>
        <v>y</v>
      </c>
      <c r="AA70" s="134" t="str" cm="1">
        <f t="array" ref="AA70">_xlfn.IFS(ISNUMBER(SEARCH("I",N70))=FALSE(),"-",AND(ISNUMBER(SEARCH("I",N70)),ISNUMBER(SEARCH("I",$L70))),"y",ISNUMBER(SEARCH("I",$L70))=FALSE(),"n")</f>
        <v>y</v>
      </c>
      <c r="AB70" s="134" t="str" cm="1">
        <f t="array" ref="AB70">_xlfn.IFS(ISNUMBER(SEARCH("I",O70))=FALSE(),"-",AND(ISNUMBER(SEARCH("I",O70)),ISNUMBER(SEARCH("I",$L70))),"y",ISNUMBER(SEARCH("I",$L70))=FALSE(),"n")</f>
        <v>y</v>
      </c>
      <c r="AC70" s="337" t="str" cm="1">
        <f t="array" ref="AC70">_xlfn.IFS(ISNUMBER(SEARCH("I",P70))=FALSE(),"-",AND(ISNUMBER(SEARCH("I",P70)),ISNUMBER(SEARCH("I",$L70))),"y",ISNUMBER(SEARCH("I",$L70))=FALSE(),"n")</f>
        <v>y</v>
      </c>
      <c r="AD70" s="134" t="str" cm="1">
        <f t="array" ref="AD70">_xlfn.IFS(ISNUMBER(SEARCH("I",Q70))=FALSE(),"-",AND(ISNUMBER(SEARCH("I",Q70)),ISNUMBER(SEARCH("I",$L70))),"y",ISNUMBER(SEARCH("I",$L70))=FALSE(),"n")</f>
        <v>y</v>
      </c>
      <c r="AE70" s="117"/>
    </row>
    <row r="71" spans="1:31" s="132" customFormat="1" x14ac:dyDescent="0.15">
      <c r="A71" s="308" t="s">
        <v>3297</v>
      </c>
      <c r="B71" s="69" t="s">
        <v>57</v>
      </c>
      <c r="C71" s="118" t="str">
        <f>VLOOKUP(B71,RecNamesAll!A:E,5,FALSE)</f>
        <v>A</v>
      </c>
      <c r="D71" s="119" t="b">
        <f>VLOOKUP(B71,Ligands!A:B,2,FALSE)</f>
        <v>1</v>
      </c>
      <c r="E71" s="286"/>
      <c r="F71" s="120" t="str">
        <f>VLOOKUP($B71,'BIG-QaulComp'!$B:$AV,11,FALSE)</f>
        <v>---</v>
      </c>
      <c r="G71" s="120" t="str">
        <f>VLOOKUP($B71,'BIG-QaulComp'!$B:$AV,12,FALSE)</f>
        <v>BIG</v>
      </c>
      <c r="H71" s="120" t="str">
        <f>VLOOKUP($B71,'BIG-QaulComp'!$B:$AV,13,FALSE)</f>
        <v>-IG</v>
      </c>
      <c r="I71" s="120" t="str">
        <f>VLOOKUP($B71,'BIG-QaulComp'!$B:$AV,14,FALSE)</f>
        <v>BIG</v>
      </c>
      <c r="J71" s="120" t="str">
        <f>VLOOKUP($B71,'BIG-QaulComp'!$B:$AV,15,FALSE)</f>
        <v>-IG</v>
      </c>
      <c r="K71" s="120" t="str">
        <f>VLOOKUP($B71,'BIG-QaulComp'!$B:$AV,16,FALSE)</f>
        <v>--G</v>
      </c>
      <c r="L71" s="120" t="str">
        <f>VLOOKUP($B71,'BIG-QaulComp'!$B:$AV,17,FALSE)</f>
        <v>BIG</v>
      </c>
      <c r="M71" s="120" t="str">
        <f>VLOOKUP($B71,'BIG-QaulComp'!$B:$AV,18,FALSE)</f>
        <v>BIG</v>
      </c>
      <c r="N71" s="120" t="str">
        <f>VLOOKUP($B71,'BIG-QaulComp'!$B:$AV,19,FALSE)</f>
        <v>BIG</v>
      </c>
      <c r="O71" s="120" t="str">
        <f>VLOOKUP($B71,'BIG-QaulComp'!$B:$AV,20,FALSE)</f>
        <v>BIG</v>
      </c>
      <c r="P71" s="120" t="str">
        <f>VLOOKUP($B71,'BIG-QaulComp'!$B:$AV,21,FALSE)</f>
        <v>-IG</v>
      </c>
      <c r="Q71" s="120" t="str">
        <f>VLOOKUP($B71,'BIG-QaulComp'!$B:$AV,22,FALSE)</f>
        <v>BIG</v>
      </c>
      <c r="R71" s="117"/>
      <c r="S71" s="134" t="str" cm="1">
        <f t="array" ref="S71">_xlfn.IFS(ISNUMBER(SEARCH("I",F71))=FALSE(),"-",AND(ISNUMBER(SEARCH("I",F71)),ISNUMBER(SEARCH("I",$L71))),"y",ISNUMBER(SEARCH("I",$L71))=FALSE(),"n")</f>
        <v>-</v>
      </c>
      <c r="T71" s="337" t="str" cm="1">
        <f t="array" ref="T71">_xlfn.IFS(ISNUMBER(SEARCH("I",G71))=FALSE(),"-",AND(ISNUMBER(SEARCH("I",G71)),ISNUMBER(SEARCH("I",$L71))),"y",ISNUMBER(SEARCH("I",$L71))=FALSE(),"n")</f>
        <v>y</v>
      </c>
      <c r="U71" s="134" t="str" cm="1">
        <f t="array" ref="U71">_xlfn.IFS(ISNUMBER(SEARCH("I",H71))=FALSE(),"-",AND(ISNUMBER(SEARCH("I",H71)),ISNUMBER(SEARCH("I",$L71))),"y",ISNUMBER(SEARCH("I",$L71))=FALSE(),"n")</f>
        <v>y</v>
      </c>
      <c r="V71" s="134" t="str" cm="1">
        <f t="array" ref="V71">_xlfn.IFS(ISNUMBER(SEARCH("I",I71))=FALSE(),"-",AND(ISNUMBER(SEARCH("I",I71)),ISNUMBER(SEARCH("I",$L71))),"y",ISNUMBER(SEARCH("I",$L71))=FALSE(),"n")</f>
        <v>y</v>
      </c>
      <c r="W71" s="134" t="str" cm="1">
        <f t="array" ref="W71">_xlfn.IFS(ISNUMBER(SEARCH("I",J71))=FALSE(),"-",AND(ISNUMBER(SEARCH("I",J71)),ISNUMBER(SEARCH("I",$L71))),"y",ISNUMBER(SEARCH("I",$L71))=FALSE(),"n")</f>
        <v>y</v>
      </c>
      <c r="X71" s="134" t="str" cm="1">
        <f t="array" ref="X71">_xlfn.IFS(ISNUMBER(SEARCH("I",K71))=FALSE(),"-",AND(ISNUMBER(SEARCH("I",K71)),ISNUMBER(SEARCH("I",$L71))),"y",ISNUMBER(SEARCH("I",$L71))=FALSE(),"n")</f>
        <v>-</v>
      </c>
      <c r="Y71" s="337" t="str" cm="1">
        <f t="array" ref="Y71">_xlfn.IFS(ISNUMBER(SEARCH("I",L71))=FALSE(),"-",AND(ISNUMBER(SEARCH("I",L71)),ISNUMBER(SEARCH("I",$L71))),"y",ISNUMBER(SEARCH("I",$L71))=FALSE(),"n")</f>
        <v>y</v>
      </c>
      <c r="Z71" s="134" t="str" cm="1">
        <f t="array" ref="Z71">_xlfn.IFS(ISNUMBER(SEARCH("I",M71))=FALSE(),"-",AND(ISNUMBER(SEARCH("I",M71)),ISNUMBER(SEARCH("I",$L71))),"y",ISNUMBER(SEARCH("I",$L71))=FALSE(),"n")</f>
        <v>y</v>
      </c>
      <c r="AA71" s="134" t="str" cm="1">
        <f t="array" ref="AA71">_xlfn.IFS(ISNUMBER(SEARCH("I",N71))=FALSE(),"-",AND(ISNUMBER(SEARCH("I",N71)),ISNUMBER(SEARCH("I",$L71))),"y",ISNUMBER(SEARCH("I",$L71))=FALSE(),"n")</f>
        <v>y</v>
      </c>
      <c r="AB71" s="134" t="str" cm="1">
        <f t="array" ref="AB71">_xlfn.IFS(ISNUMBER(SEARCH("I",O71))=FALSE(),"-",AND(ISNUMBER(SEARCH("I",O71)),ISNUMBER(SEARCH("I",$L71))),"y",ISNUMBER(SEARCH("I",$L71))=FALSE(),"n")</f>
        <v>y</v>
      </c>
      <c r="AC71" s="337" t="str" cm="1">
        <f t="array" ref="AC71">_xlfn.IFS(ISNUMBER(SEARCH("I",P71))=FALSE(),"-",AND(ISNUMBER(SEARCH("I",P71)),ISNUMBER(SEARCH("I",$L71))),"y",ISNUMBER(SEARCH("I",$L71))=FALSE(),"n")</f>
        <v>y</v>
      </c>
      <c r="AD71" s="134" t="str" cm="1">
        <f t="array" ref="AD71">_xlfn.IFS(ISNUMBER(SEARCH("I",Q71))=FALSE(),"-",AND(ISNUMBER(SEARCH("I",Q71)),ISNUMBER(SEARCH("I",$L71))),"y",ISNUMBER(SEARCH("I",$L71))=FALSE(),"n")</f>
        <v>y</v>
      </c>
      <c r="AE71" s="117"/>
    </row>
    <row r="72" spans="1:31" s="132" customFormat="1" x14ac:dyDescent="0.15">
      <c r="A72" s="308"/>
      <c r="B72" s="69"/>
      <c r="C72" s="118"/>
      <c r="D72" s="136"/>
      <c r="E72" s="286"/>
      <c r="F72" s="120"/>
      <c r="G72" s="120"/>
      <c r="H72" s="120"/>
      <c r="I72" s="120"/>
      <c r="J72" s="120"/>
      <c r="K72" s="120"/>
      <c r="L72" s="120"/>
      <c r="M72" s="120"/>
      <c r="N72" s="120"/>
      <c r="O72" s="120"/>
      <c r="P72" s="120"/>
      <c r="Q72" s="120"/>
      <c r="R72" s="117"/>
      <c r="S72" s="134"/>
      <c r="T72" s="337"/>
      <c r="U72" s="134"/>
      <c r="V72" s="134"/>
      <c r="W72" s="134"/>
      <c r="X72" s="134"/>
      <c r="Y72" s="337"/>
      <c r="Z72" s="134"/>
      <c r="AA72" s="134"/>
      <c r="AB72" s="134"/>
      <c r="AC72" s="337"/>
      <c r="AD72" s="134"/>
      <c r="AE72" s="117"/>
    </row>
    <row r="73" spans="1:31" s="132" customFormat="1" x14ac:dyDescent="0.15">
      <c r="A73" s="308"/>
      <c r="B73" s="69"/>
      <c r="C73" s="118"/>
      <c r="D73" s="136"/>
      <c r="E73" s="286"/>
      <c r="F73" s="120"/>
      <c r="G73" s="120"/>
      <c r="H73" s="120"/>
      <c r="I73" s="120"/>
      <c r="J73" s="120"/>
      <c r="K73" s="120"/>
      <c r="L73" s="120"/>
      <c r="M73" s="120"/>
      <c r="N73" s="120"/>
      <c r="O73" s="120"/>
      <c r="P73" s="120"/>
      <c r="Q73" s="120"/>
      <c r="R73" s="145" t="s">
        <v>3343</v>
      </c>
      <c r="S73" s="145">
        <f t="shared" ref="S73:AD73" si="0">S75+S74</f>
        <v>45</v>
      </c>
      <c r="T73" s="340">
        <f t="shared" si="0"/>
        <v>59</v>
      </c>
      <c r="U73" s="145">
        <f t="shared" si="0"/>
        <v>59</v>
      </c>
      <c r="V73" s="145">
        <f t="shared" si="0"/>
        <v>60</v>
      </c>
      <c r="W73" s="145">
        <f t="shared" si="0"/>
        <v>60</v>
      </c>
      <c r="X73" s="145">
        <f t="shared" si="0"/>
        <v>56</v>
      </c>
      <c r="Y73" s="340">
        <f t="shared" si="0"/>
        <v>45</v>
      </c>
      <c r="Z73" s="145">
        <f t="shared" si="0"/>
        <v>45</v>
      </c>
      <c r="AA73" s="145">
        <f t="shared" si="0"/>
        <v>51</v>
      </c>
      <c r="AB73" s="145">
        <f t="shared" si="0"/>
        <v>35</v>
      </c>
      <c r="AC73" s="340">
        <f t="shared" si="0"/>
        <v>40</v>
      </c>
      <c r="AD73" s="145">
        <f t="shared" si="0"/>
        <v>34</v>
      </c>
      <c r="AE73" s="117"/>
    </row>
    <row r="74" spans="1:31" s="132" customFormat="1" x14ac:dyDescent="0.15">
      <c r="A74" s="308"/>
      <c r="B74" s="69"/>
      <c r="C74" s="118"/>
      <c r="D74" s="136"/>
      <c r="E74" s="286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45" t="s">
        <v>3345</v>
      </c>
      <c r="S74" s="145">
        <f>COUNTIF(S$2:S$71,"n")</f>
        <v>7</v>
      </c>
      <c r="T74" s="340">
        <f t="shared" ref="T74:AD74" si="1">COUNTIF(T$2:T$71,"n")</f>
        <v>19</v>
      </c>
      <c r="U74" s="145">
        <f t="shared" si="1"/>
        <v>19</v>
      </c>
      <c r="V74" s="145">
        <f t="shared" si="1"/>
        <v>19</v>
      </c>
      <c r="W74" s="145">
        <f t="shared" si="1"/>
        <v>19</v>
      </c>
      <c r="X74" s="145">
        <f>COUNTIF(X$2:X$71,"n")</f>
        <v>18</v>
      </c>
      <c r="Y74" s="340">
        <f t="shared" si="1"/>
        <v>0</v>
      </c>
      <c r="Z74" s="145">
        <f t="shared" si="1"/>
        <v>0</v>
      </c>
      <c r="AA74" s="145">
        <f t="shared" si="1"/>
        <v>9</v>
      </c>
      <c r="AB74" s="145">
        <f t="shared" si="1"/>
        <v>4</v>
      </c>
      <c r="AC74" s="340">
        <f t="shared" si="1"/>
        <v>7</v>
      </c>
      <c r="AD74" s="145">
        <f t="shared" si="1"/>
        <v>4</v>
      </c>
      <c r="AE74" s="117"/>
    </row>
    <row r="75" spans="1:31" s="132" customFormat="1" x14ac:dyDescent="0.15">
      <c r="A75" s="308"/>
      <c r="B75" s="69"/>
      <c r="C75" s="118"/>
      <c r="D75" s="136"/>
      <c r="E75" s="286"/>
      <c r="F75" s="120"/>
      <c r="G75" s="120"/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45" t="s">
        <v>3344</v>
      </c>
      <c r="S75" s="145">
        <f>COUNTIF(S$2:S$71,"y")</f>
        <v>38</v>
      </c>
      <c r="T75" s="340">
        <f t="shared" ref="T75:AD75" si="2">COUNTIF(T$2:T$71,"y")</f>
        <v>40</v>
      </c>
      <c r="U75" s="145">
        <f t="shared" si="2"/>
        <v>40</v>
      </c>
      <c r="V75" s="145">
        <f t="shared" si="2"/>
        <v>41</v>
      </c>
      <c r="W75" s="145">
        <f t="shared" si="2"/>
        <v>41</v>
      </c>
      <c r="X75" s="145">
        <f t="shared" si="2"/>
        <v>38</v>
      </c>
      <c r="Y75" s="340">
        <f t="shared" si="2"/>
        <v>45</v>
      </c>
      <c r="Z75" s="145">
        <f t="shared" si="2"/>
        <v>45</v>
      </c>
      <c r="AA75" s="145">
        <f t="shared" si="2"/>
        <v>42</v>
      </c>
      <c r="AB75" s="145">
        <f t="shared" si="2"/>
        <v>31</v>
      </c>
      <c r="AC75" s="340">
        <f t="shared" si="2"/>
        <v>33</v>
      </c>
      <c r="AD75" s="145">
        <f t="shared" si="2"/>
        <v>30</v>
      </c>
      <c r="AE75" s="117"/>
    </row>
    <row r="76" spans="1:31" s="132" customFormat="1" x14ac:dyDescent="0.15">
      <c r="A76" s="117"/>
      <c r="B76" s="117"/>
      <c r="C76" s="134"/>
      <c r="D76" s="136"/>
      <c r="E76" s="286"/>
      <c r="F76" s="120"/>
      <c r="G76" s="120"/>
      <c r="H76" s="120"/>
      <c r="I76" s="120"/>
      <c r="J76" s="120"/>
      <c r="K76" s="120"/>
      <c r="L76" s="120"/>
      <c r="M76" s="120"/>
      <c r="N76" s="120"/>
      <c r="O76" s="120"/>
      <c r="P76" s="120"/>
      <c r="Q76" s="120"/>
      <c r="R76" s="145" t="s">
        <v>3346</v>
      </c>
      <c r="S76" s="145">
        <f>$Y$73/70*S73</f>
        <v>28.928571428571431</v>
      </c>
      <c r="T76" s="340">
        <f t="shared" ref="T76:AD76" si="3">$Y$73/70*T73</f>
        <v>37.928571428571431</v>
      </c>
      <c r="U76" s="145">
        <f t="shared" si="3"/>
        <v>37.928571428571431</v>
      </c>
      <c r="V76" s="145">
        <f t="shared" si="3"/>
        <v>38.571428571428577</v>
      </c>
      <c r="W76" s="145">
        <f t="shared" si="3"/>
        <v>38.571428571428577</v>
      </c>
      <c r="X76" s="145">
        <f t="shared" si="3"/>
        <v>36</v>
      </c>
      <c r="Y76" s="340">
        <f t="shared" si="3"/>
        <v>28.928571428571431</v>
      </c>
      <c r="Z76" s="145">
        <f t="shared" si="3"/>
        <v>28.928571428571431</v>
      </c>
      <c r="AA76" s="145">
        <f t="shared" si="3"/>
        <v>32.785714285714285</v>
      </c>
      <c r="AB76" s="145">
        <f t="shared" si="3"/>
        <v>22.5</v>
      </c>
      <c r="AC76" s="340">
        <f t="shared" si="3"/>
        <v>25.714285714285715</v>
      </c>
      <c r="AD76" s="145">
        <f t="shared" si="3"/>
        <v>21.857142857142858</v>
      </c>
      <c r="AE76" s="117"/>
    </row>
    <row r="77" spans="1:31" x14ac:dyDescent="0.15">
      <c r="F77" s="122"/>
      <c r="G77" s="122"/>
      <c r="H77" s="122"/>
      <c r="I77" s="122"/>
      <c r="J77" s="122"/>
      <c r="K77" s="122"/>
      <c r="L77" s="122"/>
      <c r="M77" s="122"/>
      <c r="N77" s="122"/>
      <c r="O77" s="122"/>
      <c r="P77" s="122"/>
      <c r="Q77" s="122"/>
      <c r="R77" s="145" t="s">
        <v>3347</v>
      </c>
      <c r="S77" s="186">
        <f>S75-S76</f>
        <v>9.0714285714285694</v>
      </c>
      <c r="T77" s="341">
        <f t="shared" ref="T77:AD77" si="4">T75-T76</f>
        <v>2.0714285714285694</v>
      </c>
      <c r="U77" s="186">
        <f t="shared" si="4"/>
        <v>2.0714285714285694</v>
      </c>
      <c r="V77" s="186">
        <f t="shared" si="4"/>
        <v>2.4285714285714235</v>
      </c>
      <c r="W77" s="186">
        <f t="shared" si="4"/>
        <v>2.4285714285714235</v>
      </c>
      <c r="X77" s="186">
        <f t="shared" si="4"/>
        <v>2</v>
      </c>
      <c r="Y77" s="341">
        <f t="shared" si="4"/>
        <v>16.071428571428569</v>
      </c>
      <c r="Z77" s="186">
        <f t="shared" si="4"/>
        <v>16.071428571428569</v>
      </c>
      <c r="AA77" s="186">
        <f t="shared" si="4"/>
        <v>9.2142857142857153</v>
      </c>
      <c r="AB77" s="186">
        <f t="shared" si="4"/>
        <v>8.5</v>
      </c>
      <c r="AC77" s="341">
        <f t="shared" si="4"/>
        <v>7.2857142857142847</v>
      </c>
      <c r="AD77" s="186">
        <f t="shared" si="4"/>
        <v>8.1428571428571423</v>
      </c>
    </row>
    <row r="78" spans="1:31" x14ac:dyDescent="0.15">
      <c r="F78" s="122"/>
      <c r="G78" s="122"/>
      <c r="H78" s="122"/>
      <c r="I78" s="122"/>
      <c r="J78" s="122"/>
      <c r="K78" s="122"/>
      <c r="L78" s="122"/>
      <c r="M78" s="122"/>
      <c r="N78" s="122"/>
      <c r="O78" s="122"/>
      <c r="P78" s="122"/>
      <c r="Q78" s="122"/>
      <c r="R78" s="145" t="s">
        <v>3348</v>
      </c>
      <c r="S78" s="152">
        <f>S77/S73*100</f>
        <v>20.158730158730155</v>
      </c>
      <c r="T78" s="343">
        <f t="shared" ref="T78:AD78" si="5">T77/T73*100</f>
        <v>3.5108958837772359</v>
      </c>
      <c r="U78" s="152">
        <f t="shared" si="5"/>
        <v>3.5108958837772359</v>
      </c>
      <c r="V78" s="152">
        <f t="shared" si="5"/>
        <v>4.0476190476190395</v>
      </c>
      <c r="W78" s="152">
        <f t="shared" si="5"/>
        <v>4.0476190476190395</v>
      </c>
      <c r="X78" s="152">
        <f t="shared" si="5"/>
        <v>3.5714285714285712</v>
      </c>
      <c r="Y78" s="343">
        <f t="shared" si="5"/>
        <v>35.714285714285708</v>
      </c>
      <c r="Z78" s="152">
        <f t="shared" si="5"/>
        <v>35.714285714285708</v>
      </c>
      <c r="AA78" s="152">
        <f t="shared" si="5"/>
        <v>18.067226890756306</v>
      </c>
      <c r="AB78" s="152">
        <f t="shared" si="5"/>
        <v>24.285714285714285</v>
      </c>
      <c r="AC78" s="343">
        <f t="shared" si="5"/>
        <v>18.214285714285712</v>
      </c>
      <c r="AD78" s="152">
        <f t="shared" si="5"/>
        <v>23.94957983193277</v>
      </c>
    </row>
    <row r="79" spans="1:31" x14ac:dyDescent="0.15">
      <c r="F79" s="122"/>
      <c r="G79" s="122"/>
      <c r="H79" s="122"/>
      <c r="I79" s="122"/>
      <c r="J79" s="122"/>
      <c r="K79" s="122"/>
      <c r="L79" s="122"/>
      <c r="M79" s="122"/>
      <c r="N79" s="122"/>
      <c r="O79" s="122"/>
      <c r="P79" s="122"/>
      <c r="Q79" s="122"/>
      <c r="S79" s="145"/>
      <c r="T79" s="340"/>
      <c r="U79" s="145"/>
      <c r="V79" s="145"/>
      <c r="W79" s="145"/>
      <c r="X79" s="145"/>
      <c r="Y79" s="340"/>
      <c r="Z79" s="145"/>
      <c r="AA79" s="145"/>
      <c r="AB79" s="145"/>
      <c r="AC79" s="340"/>
      <c r="AD79" s="145"/>
    </row>
    <row r="80" spans="1:31" x14ac:dyDescent="0.15">
      <c r="F80" s="122"/>
      <c r="G80" s="122"/>
      <c r="H80" s="122"/>
      <c r="I80" s="122"/>
      <c r="J80" s="122"/>
      <c r="K80" s="122"/>
      <c r="L80" s="122"/>
      <c r="M80" s="122"/>
      <c r="N80" s="122"/>
      <c r="O80" s="122"/>
      <c r="P80" s="122"/>
      <c r="Q80" s="122"/>
      <c r="S80" s="145"/>
      <c r="T80" s="340"/>
      <c r="U80" s="145"/>
      <c r="V80" s="145"/>
      <c r="W80" s="145"/>
      <c r="X80" s="145"/>
      <c r="Y80" s="340"/>
      <c r="Z80" s="145"/>
      <c r="AA80" s="145"/>
      <c r="AB80" s="145"/>
      <c r="AC80" s="340"/>
      <c r="AD80" s="145"/>
    </row>
    <row r="81" spans="1:31" x14ac:dyDescent="0.15">
      <c r="F81" s="122"/>
      <c r="G81" s="122"/>
      <c r="H81" s="122"/>
      <c r="I81" s="122"/>
      <c r="J81" s="122"/>
      <c r="K81" s="122"/>
      <c r="L81" s="122"/>
      <c r="M81" s="122"/>
      <c r="N81" s="122"/>
      <c r="O81" s="122"/>
      <c r="P81" s="122"/>
      <c r="Q81" s="122"/>
      <c r="S81" s="145"/>
      <c r="T81" s="340"/>
      <c r="U81" s="145"/>
      <c r="V81" s="145"/>
      <c r="W81" s="145"/>
      <c r="X81" s="145"/>
      <c r="Y81" s="340"/>
      <c r="Z81" s="145"/>
      <c r="AA81" s="145"/>
      <c r="AB81" s="145"/>
      <c r="AC81" s="340"/>
      <c r="AD81" s="145"/>
    </row>
    <row r="82" spans="1:31" x14ac:dyDescent="0.15">
      <c r="F82" s="122"/>
      <c r="G82" s="122"/>
      <c r="H82" s="122"/>
      <c r="I82" s="122"/>
      <c r="J82" s="122"/>
      <c r="K82" s="122"/>
      <c r="L82" s="122"/>
      <c r="M82" s="122"/>
      <c r="N82" s="122"/>
      <c r="O82" s="122"/>
      <c r="P82" s="122"/>
      <c r="Q82" s="122"/>
      <c r="S82" s="145"/>
      <c r="T82" s="340"/>
      <c r="U82" s="145"/>
      <c r="V82" s="145"/>
      <c r="W82" s="145"/>
      <c r="X82" s="145"/>
      <c r="Y82" s="340"/>
      <c r="Z82" s="145"/>
      <c r="AA82" s="145"/>
      <c r="AB82" s="145"/>
      <c r="AC82" s="340"/>
      <c r="AD82" s="145"/>
    </row>
    <row r="83" spans="1:31" x14ac:dyDescent="0.15">
      <c r="S83" s="145"/>
      <c r="T83" s="340"/>
      <c r="U83" s="145"/>
      <c r="V83" s="145"/>
      <c r="W83" s="145"/>
      <c r="X83" s="145"/>
      <c r="Y83" s="340"/>
      <c r="Z83" s="145"/>
      <c r="AA83" s="145"/>
      <c r="AB83" s="145"/>
      <c r="AC83" s="340"/>
      <c r="AD83" s="145"/>
    </row>
    <row r="84" spans="1:31" x14ac:dyDescent="0.15">
      <c r="S84" s="145"/>
      <c r="T84" s="340"/>
      <c r="U84" s="145"/>
      <c r="V84" s="145"/>
      <c r="W84" s="145"/>
      <c r="X84" s="145"/>
      <c r="Y84" s="340"/>
      <c r="Z84" s="145"/>
      <c r="AA84" s="145"/>
      <c r="AB84" s="145"/>
      <c r="AC84" s="340"/>
      <c r="AD84" s="145"/>
    </row>
    <row r="85" spans="1:31" x14ac:dyDescent="0.15">
      <c r="S85" s="145"/>
      <c r="T85" s="340"/>
      <c r="U85" s="145"/>
      <c r="V85" s="145"/>
      <c r="W85" s="145"/>
      <c r="X85" s="145"/>
      <c r="Y85" s="340"/>
      <c r="Z85" s="145"/>
      <c r="AA85" s="145"/>
      <c r="AB85" s="145"/>
      <c r="AC85" s="340"/>
      <c r="AD85" s="145"/>
    </row>
    <row r="86" spans="1:31" x14ac:dyDescent="0.15">
      <c r="S86" s="145"/>
      <c r="T86" s="340"/>
      <c r="U86" s="145"/>
      <c r="V86" s="145"/>
      <c r="W86" s="145"/>
      <c r="X86" s="145"/>
      <c r="Y86" s="340"/>
      <c r="Z86" s="145"/>
      <c r="AA86" s="145"/>
      <c r="AB86" s="145"/>
      <c r="AC86" s="340"/>
      <c r="AD86" s="145"/>
    </row>
    <row r="87" spans="1:31" x14ac:dyDescent="0.15">
      <c r="S87" s="145"/>
      <c r="T87" s="340"/>
      <c r="U87" s="145"/>
      <c r="V87" s="145"/>
      <c r="W87" s="145"/>
      <c r="X87" s="145"/>
      <c r="Y87" s="340"/>
      <c r="Z87" s="145"/>
      <c r="AA87" s="145"/>
      <c r="AB87" s="145"/>
      <c r="AC87" s="340"/>
      <c r="AD87" s="145"/>
    </row>
    <row r="88" spans="1:31" x14ac:dyDescent="0.15">
      <c r="S88" s="145"/>
      <c r="T88" s="340"/>
      <c r="U88" s="145"/>
      <c r="V88" s="145"/>
      <c r="W88" s="145"/>
      <c r="X88" s="145"/>
      <c r="Y88" s="340"/>
      <c r="Z88" s="145"/>
      <c r="AA88" s="145"/>
      <c r="AB88" s="145"/>
      <c r="AC88" s="340"/>
      <c r="AD88" s="145"/>
    </row>
    <row r="89" spans="1:31" x14ac:dyDescent="0.15">
      <c r="S89" s="145"/>
      <c r="T89" s="340"/>
      <c r="U89" s="145"/>
      <c r="V89" s="145"/>
      <c r="W89" s="145"/>
      <c r="X89" s="145"/>
      <c r="Y89" s="340"/>
      <c r="Z89" s="145"/>
      <c r="AA89" s="145"/>
      <c r="AB89" s="145"/>
      <c r="AC89" s="340"/>
      <c r="AD89" s="145"/>
    </row>
    <row r="90" spans="1:31" x14ac:dyDescent="0.15">
      <c r="S90" s="145"/>
      <c r="T90" s="340"/>
      <c r="U90" s="145"/>
      <c r="V90" s="145"/>
      <c r="W90" s="145"/>
      <c r="X90" s="145"/>
      <c r="Y90" s="340"/>
      <c r="Z90" s="145"/>
      <c r="AA90" s="145"/>
      <c r="AB90" s="145"/>
      <c r="AC90" s="340"/>
      <c r="AD90" s="145"/>
    </row>
    <row r="91" spans="1:31" s="192" customFormat="1" x14ac:dyDescent="0.15">
      <c r="A91" s="117"/>
      <c r="B91" s="117"/>
      <c r="C91" s="118"/>
      <c r="D91" s="118"/>
      <c r="E91" s="292"/>
      <c r="F91" s="120"/>
      <c r="G91" s="120"/>
      <c r="H91" s="120"/>
      <c r="I91" s="120"/>
      <c r="J91" s="120"/>
      <c r="K91" s="120"/>
      <c r="L91" s="120"/>
      <c r="M91" s="120"/>
      <c r="N91" s="120"/>
      <c r="O91" s="120"/>
      <c r="P91" s="120"/>
      <c r="Q91" s="120"/>
      <c r="R91" s="191"/>
      <c r="S91" s="339"/>
      <c r="T91" s="342"/>
      <c r="U91" s="339"/>
      <c r="V91" s="339"/>
      <c r="W91" s="339"/>
      <c r="X91" s="339"/>
      <c r="Y91" s="342"/>
      <c r="Z91" s="339"/>
      <c r="AA91" s="339"/>
      <c r="AB91" s="339"/>
      <c r="AC91" s="342"/>
      <c r="AD91" s="339"/>
      <c r="AE91" s="191"/>
    </row>
    <row r="92" spans="1:31" s="192" customFormat="1" x14ac:dyDescent="0.15">
      <c r="A92" s="117"/>
      <c r="B92" s="117"/>
      <c r="C92" s="118"/>
      <c r="D92" s="118"/>
      <c r="E92" s="292"/>
      <c r="F92" s="120"/>
      <c r="G92" s="120"/>
      <c r="H92" s="120"/>
      <c r="I92" s="120"/>
      <c r="J92" s="120"/>
      <c r="K92" s="120"/>
      <c r="L92" s="120"/>
      <c r="M92" s="120"/>
      <c r="N92" s="120"/>
      <c r="O92" s="120"/>
      <c r="P92" s="120"/>
      <c r="Q92" s="120"/>
      <c r="R92" s="191"/>
      <c r="S92" s="339"/>
      <c r="T92" s="342"/>
      <c r="U92" s="339"/>
      <c r="V92" s="339"/>
      <c r="W92" s="339"/>
      <c r="X92" s="339"/>
      <c r="Y92" s="342"/>
      <c r="Z92" s="339"/>
      <c r="AA92" s="339"/>
      <c r="AB92" s="339"/>
      <c r="AC92" s="342"/>
      <c r="AD92" s="339"/>
      <c r="AE92" s="191"/>
    </row>
    <row r="93" spans="1:31" s="192" customFormat="1" x14ac:dyDescent="0.15">
      <c r="A93" s="117"/>
      <c r="B93" s="117"/>
      <c r="C93" s="118"/>
      <c r="D93" s="118"/>
      <c r="E93" s="292"/>
      <c r="F93" s="120"/>
      <c r="G93" s="120"/>
      <c r="H93" s="120"/>
      <c r="I93" s="120"/>
      <c r="J93" s="120"/>
      <c r="K93" s="120"/>
      <c r="L93" s="120"/>
      <c r="M93" s="120"/>
      <c r="N93" s="120"/>
      <c r="O93" s="120"/>
      <c r="P93" s="120"/>
      <c r="Q93" s="120"/>
      <c r="R93" s="191"/>
      <c r="S93" s="339"/>
      <c r="T93" s="342"/>
      <c r="U93" s="339"/>
      <c r="V93" s="339"/>
      <c r="W93" s="339"/>
      <c r="X93" s="339"/>
      <c r="Y93" s="342"/>
      <c r="Z93" s="339"/>
      <c r="AA93" s="339"/>
      <c r="AB93" s="339"/>
      <c r="AC93" s="342"/>
      <c r="AD93" s="339"/>
      <c r="AE93" s="191"/>
    </row>
    <row r="94" spans="1:31" s="192" customFormat="1" x14ac:dyDescent="0.15">
      <c r="A94" s="117"/>
      <c r="B94" s="117"/>
      <c r="C94" s="118"/>
      <c r="D94" s="118"/>
      <c r="E94" s="292"/>
      <c r="F94" s="120"/>
      <c r="G94" s="120"/>
      <c r="H94" s="120"/>
      <c r="I94" s="120"/>
      <c r="J94" s="120"/>
      <c r="K94" s="120"/>
      <c r="L94" s="120"/>
      <c r="M94" s="120"/>
      <c r="N94" s="120"/>
      <c r="O94" s="120"/>
      <c r="P94" s="120"/>
      <c r="Q94" s="120"/>
      <c r="R94" s="191"/>
      <c r="S94" s="339"/>
      <c r="T94" s="342"/>
      <c r="U94" s="339"/>
      <c r="V94" s="339"/>
      <c r="W94" s="339"/>
      <c r="X94" s="339"/>
      <c r="Y94" s="342"/>
      <c r="Z94" s="339"/>
      <c r="AA94" s="339"/>
      <c r="AB94" s="339"/>
      <c r="AC94" s="342"/>
      <c r="AD94" s="339"/>
      <c r="AE94" s="191"/>
    </row>
    <row r="95" spans="1:31" s="192" customFormat="1" x14ac:dyDescent="0.15">
      <c r="A95" s="117"/>
      <c r="B95" s="117"/>
      <c r="C95" s="118"/>
      <c r="D95" s="118"/>
      <c r="E95" s="292"/>
      <c r="F95" s="120"/>
      <c r="G95" s="120"/>
      <c r="H95" s="120"/>
      <c r="I95" s="120"/>
      <c r="J95" s="120"/>
      <c r="K95" s="120"/>
      <c r="L95" s="120"/>
      <c r="M95" s="120"/>
      <c r="N95" s="120"/>
      <c r="O95" s="120"/>
      <c r="P95" s="120"/>
      <c r="Q95" s="120"/>
      <c r="R95" s="191"/>
      <c r="S95" s="200"/>
      <c r="T95" s="338"/>
      <c r="U95" s="200"/>
      <c r="V95" s="200"/>
      <c r="W95" s="200"/>
      <c r="X95" s="200"/>
      <c r="Y95" s="338"/>
      <c r="Z95" s="200"/>
      <c r="AA95" s="200"/>
      <c r="AB95" s="200"/>
      <c r="AC95" s="338"/>
      <c r="AD95" s="200"/>
      <c r="AE95" s="191"/>
    </row>
    <row r="96" spans="1:31" s="192" customFormat="1" x14ac:dyDescent="0.15">
      <c r="A96" s="117"/>
      <c r="B96" s="117"/>
      <c r="C96" s="118"/>
      <c r="D96" s="118"/>
      <c r="E96" s="292"/>
      <c r="F96" s="120"/>
      <c r="G96" s="120"/>
      <c r="H96" s="120"/>
      <c r="I96" s="120"/>
      <c r="J96" s="120"/>
      <c r="K96" s="120"/>
      <c r="L96" s="120"/>
      <c r="M96" s="120"/>
      <c r="N96" s="120"/>
      <c r="O96" s="120"/>
      <c r="P96" s="120"/>
      <c r="Q96" s="120"/>
      <c r="R96" s="191"/>
      <c r="S96" s="200"/>
      <c r="T96" s="338"/>
      <c r="U96" s="200"/>
      <c r="V96" s="200"/>
      <c r="W96" s="200"/>
      <c r="X96" s="200"/>
      <c r="Y96" s="338"/>
      <c r="Z96" s="200"/>
      <c r="AA96" s="200"/>
      <c r="AB96" s="200"/>
      <c r="AC96" s="338"/>
      <c r="AD96" s="200"/>
      <c r="AE96" s="191"/>
    </row>
    <row r="97" spans="1:31" s="192" customFormat="1" x14ac:dyDescent="0.15">
      <c r="A97" s="117"/>
      <c r="B97" s="117"/>
      <c r="C97" s="118"/>
      <c r="D97" s="118"/>
      <c r="E97" s="292"/>
      <c r="F97" s="199"/>
      <c r="G97" s="199"/>
      <c r="H97" s="199"/>
      <c r="I97" s="199"/>
      <c r="J97" s="199"/>
      <c r="K97" s="199"/>
      <c r="L97" s="199"/>
      <c r="M97" s="199"/>
      <c r="N97" s="199"/>
      <c r="O97" s="199"/>
      <c r="P97" s="199"/>
      <c r="Q97" s="199"/>
      <c r="R97" s="191"/>
      <c r="S97" s="200"/>
      <c r="T97" s="338"/>
      <c r="U97" s="200"/>
      <c r="V97" s="200"/>
      <c r="W97" s="200"/>
      <c r="X97" s="200"/>
      <c r="Y97" s="338"/>
      <c r="Z97" s="200"/>
      <c r="AA97" s="200"/>
      <c r="AB97" s="200"/>
      <c r="AC97" s="338"/>
      <c r="AD97" s="200"/>
      <c r="AE97" s="191"/>
    </row>
    <row r="98" spans="1:31" s="192" customFormat="1" x14ac:dyDescent="0.15">
      <c r="A98" s="117"/>
      <c r="B98" s="117"/>
      <c r="C98" s="118"/>
      <c r="D98" s="118"/>
      <c r="E98" s="292"/>
      <c r="F98" s="199"/>
      <c r="G98" s="199"/>
      <c r="H98" s="199"/>
      <c r="I98" s="199"/>
      <c r="J98" s="199"/>
      <c r="K98" s="199"/>
      <c r="L98" s="199"/>
      <c r="M98" s="199"/>
      <c r="N98" s="199"/>
      <c r="O98" s="199"/>
      <c r="P98" s="199"/>
      <c r="Q98" s="199"/>
      <c r="R98" s="191"/>
      <c r="S98" s="200"/>
      <c r="T98" s="338"/>
      <c r="U98" s="200"/>
      <c r="V98" s="200"/>
      <c r="W98" s="200"/>
      <c r="X98" s="200"/>
      <c r="Y98" s="338"/>
      <c r="Z98" s="200"/>
      <c r="AA98" s="200"/>
      <c r="AB98" s="200"/>
      <c r="AC98" s="338"/>
      <c r="AD98" s="200"/>
      <c r="AE98" s="191"/>
    </row>
    <row r="99" spans="1:31" s="192" customFormat="1" x14ac:dyDescent="0.15">
      <c r="A99" s="117"/>
      <c r="B99" s="117"/>
      <c r="C99" s="118"/>
      <c r="D99" s="118"/>
      <c r="E99" s="292"/>
      <c r="F99" s="199"/>
      <c r="G99" s="199"/>
      <c r="H99" s="199"/>
      <c r="I99" s="199"/>
      <c r="J99" s="199"/>
      <c r="K99" s="199"/>
      <c r="L99" s="199"/>
      <c r="M99" s="199"/>
      <c r="N99" s="199"/>
      <c r="O99" s="199"/>
      <c r="P99" s="199"/>
      <c r="Q99" s="199"/>
      <c r="R99" s="191"/>
      <c r="S99" s="200"/>
      <c r="T99" s="338"/>
      <c r="U99" s="200"/>
      <c r="V99" s="200"/>
      <c r="W99" s="200"/>
      <c r="X99" s="200"/>
      <c r="Y99" s="338"/>
      <c r="Z99" s="200"/>
      <c r="AA99" s="200"/>
      <c r="AB99" s="200"/>
      <c r="AC99" s="338"/>
      <c r="AD99" s="200"/>
      <c r="AE99" s="191"/>
    </row>
    <row r="100" spans="1:31" s="192" customFormat="1" x14ac:dyDescent="0.15">
      <c r="A100" s="117"/>
      <c r="B100" s="117"/>
      <c r="C100" s="118"/>
      <c r="D100" s="118"/>
      <c r="E100" s="292"/>
      <c r="F100" s="199"/>
      <c r="G100" s="199"/>
      <c r="H100" s="199"/>
      <c r="I100" s="199"/>
      <c r="J100" s="199"/>
      <c r="K100" s="199"/>
      <c r="L100" s="199"/>
      <c r="M100" s="199"/>
      <c r="N100" s="199"/>
      <c r="O100" s="199"/>
      <c r="P100" s="199"/>
      <c r="Q100" s="199"/>
      <c r="R100" s="191"/>
      <c r="S100" s="200"/>
      <c r="T100" s="338"/>
      <c r="U100" s="200"/>
      <c r="V100" s="200"/>
      <c r="W100" s="200"/>
      <c r="X100" s="200"/>
      <c r="Y100" s="338"/>
      <c r="Z100" s="200"/>
      <c r="AA100" s="200"/>
      <c r="AB100" s="200"/>
      <c r="AC100" s="338"/>
      <c r="AD100" s="200"/>
      <c r="AE100" s="191"/>
    </row>
    <row r="101" spans="1:31" x14ac:dyDescent="0.15">
      <c r="F101" s="199"/>
      <c r="G101" s="199"/>
      <c r="H101" s="199"/>
      <c r="I101" s="199"/>
      <c r="J101" s="199"/>
      <c r="K101" s="199"/>
      <c r="L101" s="199"/>
      <c r="M101" s="199"/>
      <c r="N101" s="199"/>
      <c r="O101" s="199"/>
      <c r="P101" s="199"/>
      <c r="Q101" s="199"/>
    </row>
    <row r="102" spans="1:31" x14ac:dyDescent="0.15">
      <c r="F102" s="199"/>
      <c r="G102" s="199"/>
      <c r="H102" s="199"/>
      <c r="I102" s="199"/>
      <c r="J102" s="199"/>
      <c r="K102" s="199"/>
      <c r="L102" s="199"/>
      <c r="M102" s="199"/>
      <c r="N102" s="199"/>
      <c r="O102" s="199"/>
      <c r="P102" s="199"/>
      <c r="Q102" s="199"/>
    </row>
    <row r="103" spans="1:31" x14ac:dyDescent="0.15">
      <c r="F103" s="199"/>
      <c r="G103" s="199"/>
      <c r="H103" s="199"/>
      <c r="I103" s="199"/>
      <c r="J103" s="199"/>
      <c r="K103" s="199"/>
      <c r="L103" s="199"/>
      <c r="M103" s="199"/>
      <c r="N103" s="199"/>
      <c r="O103" s="199"/>
      <c r="P103" s="199"/>
      <c r="Q103" s="199"/>
    </row>
    <row r="104" spans="1:31" x14ac:dyDescent="0.15">
      <c r="F104" s="199"/>
      <c r="G104" s="199"/>
      <c r="H104" s="199"/>
      <c r="I104" s="199"/>
      <c r="J104" s="199"/>
      <c r="K104" s="199"/>
      <c r="L104" s="199"/>
      <c r="M104" s="199"/>
      <c r="N104" s="199"/>
      <c r="O104" s="199"/>
      <c r="P104" s="199"/>
      <c r="Q104" s="199"/>
    </row>
    <row r="105" spans="1:31" x14ac:dyDescent="0.15">
      <c r="F105" s="199"/>
      <c r="G105" s="199"/>
      <c r="H105" s="199"/>
      <c r="I105" s="199"/>
      <c r="J105" s="199"/>
      <c r="K105" s="199"/>
      <c r="L105" s="199"/>
      <c r="M105" s="199"/>
      <c r="N105" s="199"/>
      <c r="O105" s="199"/>
      <c r="P105" s="199"/>
      <c r="Q105" s="199"/>
    </row>
    <row r="106" spans="1:31" x14ac:dyDescent="0.15">
      <c r="F106" s="199"/>
      <c r="G106" s="199"/>
      <c r="H106" s="199"/>
      <c r="I106" s="199"/>
      <c r="J106" s="199"/>
      <c r="K106" s="199"/>
      <c r="L106" s="199"/>
      <c r="M106" s="199"/>
      <c r="N106" s="199"/>
      <c r="O106" s="199"/>
      <c r="P106" s="199"/>
      <c r="Q106" s="199"/>
    </row>
  </sheetData>
  <conditionalFormatting sqref="D1:D3 D5:D1048576">
    <cfRule type="cellIs" dxfId="1" priority="36" operator="equal">
      <formula>TRUE</formula>
    </cfRule>
  </conditionalFormatting>
  <conditionalFormatting sqref="D4">
    <cfRule type="cellIs" dxfId="0" priority="26" operator="equal">
      <formula>TRUE</formula>
    </cfRule>
  </conditionalFormatting>
  <conditionalFormatting sqref="E4">
    <cfRule type="colorScale" priority="795">
      <colorScale>
        <cfvo type="min"/>
        <cfvo type="max"/>
        <color rgb="FFFCFCFF"/>
        <color rgb="FF63BE7B"/>
      </colorScale>
    </cfRule>
  </conditionalFormatting>
  <conditionalFormatting sqref="E1:E3 E5:E1048576">
    <cfRule type="colorScale" priority="798">
      <colorScale>
        <cfvo type="min"/>
        <cfvo type="max"/>
        <color rgb="FFFCFCFF"/>
        <color rgb="FF63BE7B"/>
      </colorScale>
    </cfRule>
  </conditionalFormatting>
  <conditionalFormatting sqref="S77:AD77">
    <cfRule type="colorScale" priority="2">
      <colorScale>
        <cfvo type="min"/>
        <cfvo type="max"/>
        <color rgb="FFFCFCFF"/>
        <color rgb="FFF8696B"/>
      </colorScale>
    </cfRule>
  </conditionalFormatting>
  <conditionalFormatting sqref="S78:AD78">
    <cfRule type="colorScale" priority="1">
      <colorScale>
        <cfvo type="min"/>
        <cfvo type="max"/>
        <color rgb="FFFCFCFF"/>
        <color rgb="FFF8696B"/>
      </colorScale>
    </cfRule>
  </conditionalFormatting>
  <pageMargins left="0.7" right="0.7" top="0.75" bottom="0.75" header="0.3" footer="0.3"/>
  <pageSetup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242FFB-7857-754A-AEBE-610641716C66}">
  <sheetPr>
    <tabColor rgb="FF7030A0"/>
  </sheetPr>
  <dimension ref="A1:AF266"/>
  <sheetViews>
    <sheetView zoomScale="160" zoomScaleNormal="160" workbookViewId="0">
      <pane ySplit="1" topLeftCell="A2" activePane="bottomLeft" state="frozen"/>
      <selection pane="bottomLeft" activeCell="V26" sqref="V26"/>
    </sheetView>
  </sheetViews>
  <sheetFormatPr baseColWidth="10" defaultRowHeight="15" x14ac:dyDescent="0.2"/>
  <cols>
    <col min="1" max="1" width="12.5" bestFit="1" customWidth="1"/>
    <col min="2" max="2" width="7" bestFit="1" customWidth="1"/>
    <col min="3" max="3" width="12.5" bestFit="1" customWidth="1"/>
    <col min="4" max="4" width="5.83203125" bestFit="1" customWidth="1"/>
    <col min="5" max="5" width="5.6640625" style="4" customWidth="1"/>
    <col min="6" max="6" width="3.1640625" customWidth="1"/>
    <col min="7" max="8" width="2.1640625" bestFit="1" customWidth="1"/>
    <col min="9" max="9" width="1.6640625" bestFit="1" customWidth="1"/>
    <col min="10" max="10" width="2.1640625" bestFit="1" customWidth="1"/>
    <col min="11" max="11" width="2.33203125" bestFit="1" customWidth="1"/>
    <col min="12" max="12" width="3.1640625" bestFit="1" customWidth="1"/>
    <col min="13" max="13" width="2.6640625" bestFit="1" customWidth="1"/>
    <col min="14" max="14" width="2.1640625" bestFit="1" customWidth="1"/>
    <col min="15" max="15" width="3.33203125" bestFit="1" customWidth="1"/>
    <col min="16" max="16" width="3.1640625" bestFit="1" customWidth="1"/>
    <col min="17" max="17" width="2.83203125" bestFit="1" customWidth="1"/>
    <col min="18" max="18" width="3.1640625" bestFit="1" customWidth="1"/>
    <col min="19" max="19" width="3.83203125" bestFit="1" customWidth="1"/>
    <col min="20" max="20" width="3.1640625" bestFit="1" customWidth="1"/>
    <col min="21" max="21" width="4" customWidth="1"/>
    <col min="22" max="22" width="5.83203125" bestFit="1" customWidth="1"/>
    <col min="23" max="23" width="4.1640625" style="302" bestFit="1" customWidth="1"/>
    <col min="24" max="24" width="5.33203125" bestFit="1" customWidth="1"/>
    <col min="25" max="25" width="4.1640625" style="302" bestFit="1" customWidth="1"/>
    <col min="26" max="26" width="5.83203125" bestFit="1" customWidth="1"/>
    <col min="27" max="27" width="4.1640625" style="302" bestFit="1" customWidth="1"/>
    <col min="28" max="28" width="3.83203125" customWidth="1"/>
    <col min="29" max="29" width="8" bestFit="1" customWidth="1"/>
    <col min="30" max="30" width="4.1640625" style="302" bestFit="1" customWidth="1"/>
    <col min="31" max="31" width="4.33203125" bestFit="1" customWidth="1"/>
    <col min="32" max="32" width="4.1640625" style="302" bestFit="1" customWidth="1"/>
  </cols>
  <sheetData>
    <row r="1" spans="1:32" s="52" customFormat="1" ht="30" customHeight="1" x14ac:dyDescent="0.2">
      <c r="A1" s="1" t="s">
        <v>2312</v>
      </c>
      <c r="B1" s="1" t="s">
        <v>2313</v>
      </c>
      <c r="C1" s="1" t="s">
        <v>2198</v>
      </c>
      <c r="D1" s="1" t="s">
        <v>2307</v>
      </c>
      <c r="E1" s="5" t="s">
        <v>3261</v>
      </c>
      <c r="F1" s="1"/>
      <c r="G1" s="52" t="s">
        <v>2186</v>
      </c>
      <c r="H1" s="302">
        <f>COUNTIF($E:$E,G1)</f>
        <v>0</v>
      </c>
      <c r="I1" s="52" t="s">
        <v>2187</v>
      </c>
      <c r="J1" s="302">
        <f>COUNTIF($E:$E,I1)</f>
        <v>9</v>
      </c>
      <c r="K1" s="52" t="s">
        <v>2188</v>
      </c>
      <c r="L1" s="302">
        <f>COUNTIF($E:$E,K1)</f>
        <v>87</v>
      </c>
      <c r="M1" s="52" t="s">
        <v>2194</v>
      </c>
      <c r="N1" s="302">
        <f>COUNTIF($E:$E,M1)</f>
        <v>2</v>
      </c>
      <c r="O1" s="52" t="s">
        <v>3253</v>
      </c>
      <c r="P1" s="302">
        <f>COUNTIF($E:$E,O1)</f>
        <v>28</v>
      </c>
      <c r="Q1" s="52" t="s">
        <v>3254</v>
      </c>
      <c r="R1" s="302">
        <f>COUNTIF($E:$E,Q1)</f>
        <v>69</v>
      </c>
      <c r="S1" s="52" t="s">
        <v>3255</v>
      </c>
      <c r="T1" s="302">
        <f>COUNTIF($E:$E,S1)</f>
        <v>70</v>
      </c>
      <c r="V1" s="5" t="s">
        <v>3316</v>
      </c>
      <c r="W1" s="310">
        <f>H1+N1+P1+T1</f>
        <v>100</v>
      </c>
      <c r="X1" s="5" t="s">
        <v>3315</v>
      </c>
      <c r="Y1" s="310">
        <f>J1+N1+R1+T1</f>
        <v>150</v>
      </c>
      <c r="Z1" s="5" t="s">
        <v>3314</v>
      </c>
      <c r="AA1" s="310">
        <f>L1+P1+R1+T1</f>
        <v>254</v>
      </c>
      <c r="AB1" s="1"/>
      <c r="AC1" s="5" t="s">
        <v>3317</v>
      </c>
      <c r="AD1" s="302">
        <f>H1+J1+N1+P1+R1+T1</f>
        <v>178</v>
      </c>
      <c r="AE1" s="309" t="s">
        <v>3318</v>
      </c>
      <c r="AF1" s="302">
        <f>H1+J1+N1+P1+R1+T1+L1</f>
        <v>265</v>
      </c>
    </row>
    <row r="2" spans="1:32" x14ac:dyDescent="0.2">
      <c r="A2" t="s">
        <v>463</v>
      </c>
      <c r="B2" t="s">
        <v>2191</v>
      </c>
      <c r="C2" t="s">
        <v>463</v>
      </c>
      <c r="D2">
        <f t="shared" ref="D2:D65" si="0">COUNTIF(A2:C2,"&lt;&gt;-")</f>
        <v>2</v>
      </c>
      <c r="E2" s="4" t="str">
        <f t="shared" ref="E2:E65" si="1">IF(A2&lt;&gt;"-","B","")&amp;IF(B2&lt;&gt;"-","I","")&amp;IF(C2&lt;&gt;"-","G","")</f>
        <v>BG</v>
      </c>
    </row>
    <row r="3" spans="1:32" x14ac:dyDescent="0.2">
      <c r="A3" t="s">
        <v>310</v>
      </c>
      <c r="B3" t="s">
        <v>2191</v>
      </c>
      <c r="C3" t="s">
        <v>310</v>
      </c>
      <c r="D3">
        <f t="shared" si="0"/>
        <v>2</v>
      </c>
      <c r="E3" s="4" t="str">
        <f t="shared" si="1"/>
        <v>BG</v>
      </c>
    </row>
    <row r="4" spans="1:32" x14ac:dyDescent="0.2">
      <c r="A4" t="s">
        <v>15</v>
      </c>
      <c r="B4" t="s">
        <v>2191</v>
      </c>
      <c r="C4" t="s">
        <v>15</v>
      </c>
      <c r="D4">
        <f t="shared" si="0"/>
        <v>2</v>
      </c>
      <c r="E4" s="4" t="str">
        <f t="shared" si="1"/>
        <v>BG</v>
      </c>
    </row>
    <row r="5" spans="1:32" x14ac:dyDescent="0.2">
      <c r="A5" t="s">
        <v>16</v>
      </c>
      <c r="B5" t="s">
        <v>2191</v>
      </c>
      <c r="C5" t="s">
        <v>16</v>
      </c>
      <c r="D5">
        <f t="shared" si="0"/>
        <v>2</v>
      </c>
      <c r="E5" s="4" t="str">
        <f t="shared" si="1"/>
        <v>BG</v>
      </c>
    </row>
    <row r="6" spans="1:32" x14ac:dyDescent="0.2">
      <c r="A6" t="s">
        <v>92</v>
      </c>
      <c r="B6" t="s">
        <v>2191</v>
      </c>
      <c r="C6" t="s">
        <v>92</v>
      </c>
      <c r="D6">
        <f t="shared" si="0"/>
        <v>2</v>
      </c>
      <c r="E6" s="4" t="str">
        <f t="shared" si="1"/>
        <v>BG</v>
      </c>
    </row>
    <row r="7" spans="1:32" x14ac:dyDescent="0.2">
      <c r="A7" t="s">
        <v>17</v>
      </c>
      <c r="B7" t="s">
        <v>2191</v>
      </c>
      <c r="C7" t="s">
        <v>17</v>
      </c>
      <c r="D7">
        <f t="shared" si="0"/>
        <v>2</v>
      </c>
      <c r="E7" s="4" t="str">
        <f t="shared" si="1"/>
        <v>BG</v>
      </c>
    </row>
    <row r="8" spans="1:32" x14ac:dyDescent="0.2">
      <c r="A8" t="s">
        <v>20</v>
      </c>
      <c r="B8" t="s">
        <v>2191</v>
      </c>
      <c r="C8" t="s">
        <v>20</v>
      </c>
      <c r="D8">
        <f t="shared" si="0"/>
        <v>2</v>
      </c>
      <c r="E8" s="4" t="str">
        <f t="shared" si="1"/>
        <v>BG</v>
      </c>
    </row>
    <row r="9" spans="1:32" x14ac:dyDescent="0.2">
      <c r="A9" t="s">
        <v>21</v>
      </c>
      <c r="B9" t="s">
        <v>2191</v>
      </c>
      <c r="C9" t="s">
        <v>21</v>
      </c>
      <c r="D9">
        <f t="shared" si="0"/>
        <v>2</v>
      </c>
      <c r="E9" s="4" t="str">
        <f t="shared" si="1"/>
        <v>BG</v>
      </c>
    </row>
    <row r="10" spans="1:32" x14ac:dyDescent="0.2">
      <c r="A10" t="s">
        <v>22</v>
      </c>
      <c r="B10" t="s">
        <v>2191</v>
      </c>
      <c r="C10" t="s">
        <v>22</v>
      </c>
      <c r="D10">
        <f t="shared" si="0"/>
        <v>2</v>
      </c>
      <c r="E10" s="4" t="str">
        <f t="shared" si="1"/>
        <v>BG</v>
      </c>
    </row>
    <row r="11" spans="1:32" x14ac:dyDescent="0.2">
      <c r="A11" t="s">
        <v>529</v>
      </c>
      <c r="B11" t="s">
        <v>2191</v>
      </c>
      <c r="C11" t="s">
        <v>529</v>
      </c>
      <c r="D11">
        <f t="shared" si="0"/>
        <v>2</v>
      </c>
      <c r="E11" s="4" t="str">
        <f t="shared" si="1"/>
        <v>BG</v>
      </c>
    </row>
    <row r="12" spans="1:32" x14ac:dyDescent="0.2">
      <c r="A12" t="s">
        <v>531</v>
      </c>
      <c r="B12" t="s">
        <v>2191</v>
      </c>
      <c r="C12" t="s">
        <v>531</v>
      </c>
      <c r="D12">
        <f t="shared" si="0"/>
        <v>2</v>
      </c>
      <c r="E12" s="4" t="str">
        <f t="shared" si="1"/>
        <v>BG</v>
      </c>
    </row>
    <row r="13" spans="1:32" x14ac:dyDescent="0.2">
      <c r="A13" t="s">
        <v>533</v>
      </c>
      <c r="B13" t="s">
        <v>2191</v>
      </c>
      <c r="C13" t="s">
        <v>533</v>
      </c>
      <c r="D13">
        <f t="shared" si="0"/>
        <v>2</v>
      </c>
      <c r="E13" s="4" t="str">
        <f t="shared" si="1"/>
        <v>BG</v>
      </c>
    </row>
    <row r="14" spans="1:32" x14ac:dyDescent="0.2">
      <c r="A14" t="s">
        <v>292</v>
      </c>
      <c r="B14" t="s">
        <v>2191</v>
      </c>
      <c r="C14" t="s">
        <v>292</v>
      </c>
      <c r="D14">
        <f t="shared" si="0"/>
        <v>2</v>
      </c>
      <c r="E14" s="4" t="str">
        <f t="shared" si="1"/>
        <v>BG</v>
      </c>
    </row>
    <row r="15" spans="1:32" x14ac:dyDescent="0.2">
      <c r="A15" t="s">
        <v>94</v>
      </c>
      <c r="B15" t="s">
        <v>2191</v>
      </c>
      <c r="C15" t="s">
        <v>94</v>
      </c>
      <c r="D15">
        <f t="shared" si="0"/>
        <v>2</v>
      </c>
      <c r="E15" s="4" t="str">
        <f t="shared" si="1"/>
        <v>BG</v>
      </c>
    </row>
    <row r="16" spans="1:32" x14ac:dyDescent="0.2">
      <c r="A16" t="s">
        <v>40</v>
      </c>
      <c r="B16" t="s">
        <v>2191</v>
      </c>
      <c r="C16" t="s">
        <v>40</v>
      </c>
      <c r="D16">
        <f t="shared" si="0"/>
        <v>2</v>
      </c>
      <c r="E16" s="4" t="str">
        <f t="shared" si="1"/>
        <v>BG</v>
      </c>
    </row>
    <row r="17" spans="1:5" x14ac:dyDescent="0.2">
      <c r="A17" t="s">
        <v>616</v>
      </c>
      <c r="B17" t="s">
        <v>2191</v>
      </c>
      <c r="C17" t="s">
        <v>616</v>
      </c>
      <c r="D17">
        <f t="shared" si="0"/>
        <v>2</v>
      </c>
      <c r="E17" s="4" t="str">
        <f t="shared" si="1"/>
        <v>BG</v>
      </c>
    </row>
    <row r="18" spans="1:5" x14ac:dyDescent="0.2">
      <c r="A18" t="s">
        <v>621</v>
      </c>
      <c r="B18" t="s">
        <v>2191</v>
      </c>
      <c r="C18" t="s">
        <v>621</v>
      </c>
      <c r="D18">
        <f t="shared" si="0"/>
        <v>2</v>
      </c>
      <c r="E18" s="4" t="str">
        <f t="shared" si="1"/>
        <v>BG</v>
      </c>
    </row>
    <row r="19" spans="1:5" x14ac:dyDescent="0.2">
      <c r="A19" t="s">
        <v>623</v>
      </c>
      <c r="B19" t="s">
        <v>2191</v>
      </c>
      <c r="C19" t="s">
        <v>623</v>
      </c>
      <c r="D19">
        <f t="shared" si="0"/>
        <v>2</v>
      </c>
      <c r="E19" s="4" t="str">
        <f t="shared" si="1"/>
        <v>BG</v>
      </c>
    </row>
    <row r="20" spans="1:5" x14ac:dyDescent="0.2">
      <c r="A20" t="s">
        <v>625</v>
      </c>
      <c r="B20" t="s">
        <v>2191</v>
      </c>
      <c r="C20" t="s">
        <v>625</v>
      </c>
      <c r="D20">
        <f t="shared" si="0"/>
        <v>2</v>
      </c>
      <c r="E20" s="4" t="str">
        <f t="shared" si="1"/>
        <v>BG</v>
      </c>
    </row>
    <row r="21" spans="1:5" x14ac:dyDescent="0.2">
      <c r="A21" t="s">
        <v>628</v>
      </c>
      <c r="B21" t="s">
        <v>2191</v>
      </c>
      <c r="C21" t="s">
        <v>628</v>
      </c>
      <c r="D21">
        <f t="shared" si="0"/>
        <v>2</v>
      </c>
      <c r="E21" s="4" t="str">
        <f t="shared" si="1"/>
        <v>BG</v>
      </c>
    </row>
    <row r="22" spans="1:5" x14ac:dyDescent="0.2">
      <c r="A22" t="s">
        <v>558</v>
      </c>
      <c r="B22" t="s">
        <v>2191</v>
      </c>
      <c r="C22" t="s">
        <v>558</v>
      </c>
      <c r="D22">
        <f t="shared" si="0"/>
        <v>2</v>
      </c>
      <c r="E22" s="4" t="str">
        <f t="shared" si="1"/>
        <v>BG</v>
      </c>
    </row>
    <row r="23" spans="1:5" x14ac:dyDescent="0.2">
      <c r="A23" t="s">
        <v>55</v>
      </c>
      <c r="B23" t="s">
        <v>2191</v>
      </c>
      <c r="C23" t="s">
        <v>55</v>
      </c>
      <c r="D23">
        <f t="shared" si="0"/>
        <v>2</v>
      </c>
      <c r="E23" s="4" t="str">
        <f t="shared" si="1"/>
        <v>BG</v>
      </c>
    </row>
    <row r="24" spans="1:5" x14ac:dyDescent="0.2">
      <c r="A24" t="s">
        <v>67</v>
      </c>
      <c r="B24" t="s">
        <v>2191</v>
      </c>
      <c r="C24" t="s">
        <v>67</v>
      </c>
      <c r="D24">
        <f t="shared" si="0"/>
        <v>2</v>
      </c>
      <c r="E24" s="4" t="str">
        <f t="shared" si="1"/>
        <v>BG</v>
      </c>
    </row>
    <row r="25" spans="1:5" x14ac:dyDescent="0.2">
      <c r="A25" t="s">
        <v>96</v>
      </c>
      <c r="B25" t="s">
        <v>2191</v>
      </c>
      <c r="C25" t="s">
        <v>96</v>
      </c>
      <c r="D25">
        <f t="shared" si="0"/>
        <v>2</v>
      </c>
      <c r="E25" s="4" t="str">
        <f t="shared" si="1"/>
        <v>BG</v>
      </c>
    </row>
    <row r="26" spans="1:5" x14ac:dyDescent="0.2">
      <c r="A26" t="s">
        <v>440</v>
      </c>
      <c r="B26" t="s">
        <v>2191</v>
      </c>
      <c r="C26" t="s">
        <v>440</v>
      </c>
      <c r="D26">
        <f t="shared" si="0"/>
        <v>2</v>
      </c>
      <c r="E26" s="4" t="str">
        <f t="shared" si="1"/>
        <v>BG</v>
      </c>
    </row>
    <row r="27" spans="1:5" x14ac:dyDescent="0.2">
      <c r="A27" t="s">
        <v>445</v>
      </c>
      <c r="B27" t="s">
        <v>2191</v>
      </c>
      <c r="C27" t="s">
        <v>445</v>
      </c>
      <c r="D27">
        <f t="shared" si="0"/>
        <v>2</v>
      </c>
      <c r="E27" s="4" t="str">
        <f t="shared" si="1"/>
        <v>BG</v>
      </c>
    </row>
    <row r="28" spans="1:5" x14ac:dyDescent="0.2">
      <c r="A28" t="s">
        <v>837</v>
      </c>
      <c r="B28" t="s">
        <v>2191</v>
      </c>
      <c r="C28" t="s">
        <v>837</v>
      </c>
      <c r="D28">
        <f t="shared" si="0"/>
        <v>2</v>
      </c>
      <c r="E28" s="4" t="str">
        <f t="shared" si="1"/>
        <v>BG</v>
      </c>
    </row>
    <row r="29" spans="1:5" x14ac:dyDescent="0.2">
      <c r="A29" t="s">
        <v>2553</v>
      </c>
      <c r="B29" t="s">
        <v>2191</v>
      </c>
      <c r="C29" t="s">
        <v>2553</v>
      </c>
      <c r="D29">
        <f t="shared" si="0"/>
        <v>2</v>
      </c>
      <c r="E29" s="4" t="str">
        <f t="shared" si="1"/>
        <v>BG</v>
      </c>
    </row>
    <row r="30" spans="1:5" x14ac:dyDescent="0.2">
      <c r="A30" t="s">
        <v>749</v>
      </c>
      <c r="B30" t="s">
        <v>749</v>
      </c>
      <c r="C30" t="s">
        <v>2191</v>
      </c>
      <c r="D30">
        <f t="shared" si="0"/>
        <v>2</v>
      </c>
      <c r="E30" s="4" t="str">
        <f t="shared" si="1"/>
        <v>BI</v>
      </c>
    </row>
    <row r="31" spans="1:5" x14ac:dyDescent="0.2">
      <c r="A31" t="s">
        <v>754</v>
      </c>
      <c r="B31" t="s">
        <v>754</v>
      </c>
      <c r="C31" t="s">
        <v>2191</v>
      </c>
      <c r="D31">
        <f t="shared" si="0"/>
        <v>2</v>
      </c>
      <c r="E31" s="4" t="str">
        <f t="shared" si="1"/>
        <v>BI</v>
      </c>
    </row>
    <row r="32" spans="1:5" x14ac:dyDescent="0.2">
      <c r="A32" t="s">
        <v>181</v>
      </c>
      <c r="B32" t="s">
        <v>181</v>
      </c>
      <c r="C32" t="s">
        <v>181</v>
      </c>
      <c r="D32">
        <f t="shared" si="0"/>
        <v>3</v>
      </c>
      <c r="E32" s="4" t="str">
        <f t="shared" si="1"/>
        <v>BIG</v>
      </c>
    </row>
    <row r="33" spans="1:25" x14ac:dyDescent="0.2">
      <c r="A33" t="s">
        <v>188</v>
      </c>
      <c r="B33" t="s">
        <v>188</v>
      </c>
      <c r="C33" t="s">
        <v>188</v>
      </c>
      <c r="D33">
        <f t="shared" si="0"/>
        <v>3</v>
      </c>
      <c r="E33" s="4" t="str">
        <f t="shared" si="1"/>
        <v>BIG</v>
      </c>
      <c r="Y33" s="307"/>
    </row>
    <row r="34" spans="1:25" x14ac:dyDescent="0.2">
      <c r="A34" t="s">
        <v>191</v>
      </c>
      <c r="B34" t="s">
        <v>191</v>
      </c>
      <c r="C34" t="s">
        <v>191</v>
      </c>
      <c r="D34">
        <f t="shared" si="0"/>
        <v>3</v>
      </c>
      <c r="E34" s="4" t="str">
        <f t="shared" si="1"/>
        <v>BIG</v>
      </c>
      <c r="Y34" s="307"/>
    </row>
    <row r="35" spans="1:25" x14ac:dyDescent="0.2">
      <c r="A35" t="s">
        <v>199</v>
      </c>
      <c r="B35" t="s">
        <v>199</v>
      </c>
      <c r="C35" t="s">
        <v>199</v>
      </c>
      <c r="D35">
        <f t="shared" si="0"/>
        <v>3</v>
      </c>
      <c r="E35" s="4" t="str">
        <f t="shared" si="1"/>
        <v>BIG</v>
      </c>
    </row>
    <row r="36" spans="1:25" x14ac:dyDescent="0.2">
      <c r="A36" t="s">
        <v>202</v>
      </c>
      <c r="B36" t="s">
        <v>202</v>
      </c>
      <c r="C36" t="s">
        <v>202</v>
      </c>
      <c r="D36">
        <f t="shared" si="0"/>
        <v>3</v>
      </c>
      <c r="E36" s="4" t="str">
        <f t="shared" si="1"/>
        <v>BIG</v>
      </c>
    </row>
    <row r="37" spans="1:25" x14ac:dyDescent="0.2">
      <c r="A37" t="s">
        <v>205</v>
      </c>
      <c r="B37" t="s">
        <v>205</v>
      </c>
      <c r="C37" t="s">
        <v>205</v>
      </c>
      <c r="D37">
        <f t="shared" si="0"/>
        <v>3</v>
      </c>
      <c r="E37" s="4" t="str">
        <f t="shared" si="1"/>
        <v>BIG</v>
      </c>
    </row>
    <row r="38" spans="1:25" x14ac:dyDescent="0.2">
      <c r="A38" t="s">
        <v>231</v>
      </c>
      <c r="B38" t="s">
        <v>231</v>
      </c>
      <c r="C38" t="s">
        <v>231</v>
      </c>
      <c r="D38">
        <f t="shared" si="0"/>
        <v>3</v>
      </c>
      <c r="E38" s="4" t="str">
        <f t="shared" si="1"/>
        <v>BIG</v>
      </c>
    </row>
    <row r="39" spans="1:25" x14ac:dyDescent="0.2">
      <c r="A39" t="s">
        <v>237</v>
      </c>
      <c r="B39" t="s">
        <v>237</v>
      </c>
      <c r="C39" t="s">
        <v>237</v>
      </c>
      <c r="D39">
        <f t="shared" si="0"/>
        <v>3</v>
      </c>
      <c r="E39" s="4" t="str">
        <f t="shared" si="1"/>
        <v>BIG</v>
      </c>
    </row>
    <row r="40" spans="1:25" x14ac:dyDescent="0.2">
      <c r="A40" t="s">
        <v>240</v>
      </c>
      <c r="B40" t="s">
        <v>240</v>
      </c>
      <c r="C40" t="s">
        <v>240</v>
      </c>
      <c r="D40">
        <f t="shared" si="0"/>
        <v>3</v>
      </c>
      <c r="E40" s="4" t="str">
        <f t="shared" si="1"/>
        <v>BIG</v>
      </c>
    </row>
    <row r="41" spans="1:25" x14ac:dyDescent="0.2">
      <c r="A41" t="s">
        <v>243</v>
      </c>
      <c r="B41" t="s">
        <v>243</v>
      </c>
      <c r="C41" t="s">
        <v>243</v>
      </c>
      <c r="D41">
        <f t="shared" si="0"/>
        <v>3</v>
      </c>
      <c r="E41" s="4" t="str">
        <f t="shared" si="1"/>
        <v>BIG</v>
      </c>
    </row>
    <row r="42" spans="1:25" x14ac:dyDescent="0.2">
      <c r="A42" t="s">
        <v>215</v>
      </c>
      <c r="B42" t="s">
        <v>215</v>
      </c>
      <c r="C42" t="s">
        <v>215</v>
      </c>
      <c r="D42">
        <f t="shared" si="0"/>
        <v>3</v>
      </c>
      <c r="E42" s="4" t="str">
        <f t="shared" si="1"/>
        <v>BIG</v>
      </c>
    </row>
    <row r="43" spans="1:25" x14ac:dyDescent="0.2">
      <c r="A43" t="s">
        <v>220</v>
      </c>
      <c r="B43" t="s">
        <v>220</v>
      </c>
      <c r="C43" t="s">
        <v>220</v>
      </c>
      <c r="D43">
        <f t="shared" si="0"/>
        <v>3</v>
      </c>
      <c r="E43" s="4" t="str">
        <f t="shared" si="1"/>
        <v>BIG</v>
      </c>
    </row>
    <row r="44" spans="1:25" x14ac:dyDescent="0.2">
      <c r="A44" t="s">
        <v>223</v>
      </c>
      <c r="B44" t="s">
        <v>223</v>
      </c>
      <c r="C44" t="s">
        <v>223</v>
      </c>
      <c r="D44">
        <f t="shared" si="0"/>
        <v>3</v>
      </c>
      <c r="E44" s="4" t="str">
        <f t="shared" si="1"/>
        <v>BIG</v>
      </c>
    </row>
    <row r="45" spans="1:25" x14ac:dyDescent="0.2">
      <c r="A45" t="s">
        <v>226</v>
      </c>
      <c r="B45" t="s">
        <v>226</v>
      </c>
      <c r="C45" t="s">
        <v>226</v>
      </c>
      <c r="D45">
        <f t="shared" si="0"/>
        <v>3</v>
      </c>
      <c r="E45" s="4" t="str">
        <f t="shared" si="1"/>
        <v>BIG</v>
      </c>
    </row>
    <row r="46" spans="1:25" x14ac:dyDescent="0.2">
      <c r="A46" t="s">
        <v>258</v>
      </c>
      <c r="B46" t="s">
        <v>258</v>
      </c>
      <c r="C46" t="s">
        <v>258</v>
      </c>
      <c r="D46">
        <f t="shared" si="0"/>
        <v>3</v>
      </c>
      <c r="E46" s="4" t="str">
        <f t="shared" si="1"/>
        <v>BIG</v>
      </c>
    </row>
    <row r="47" spans="1:25" x14ac:dyDescent="0.2">
      <c r="A47" t="s">
        <v>266</v>
      </c>
      <c r="B47" t="s">
        <v>266</v>
      </c>
      <c r="C47" t="s">
        <v>266</v>
      </c>
      <c r="D47">
        <f t="shared" si="0"/>
        <v>3</v>
      </c>
      <c r="E47" s="4" t="str">
        <f t="shared" si="1"/>
        <v>BIG</v>
      </c>
    </row>
    <row r="48" spans="1:25" x14ac:dyDescent="0.2">
      <c r="A48" t="s">
        <v>269</v>
      </c>
      <c r="B48" t="s">
        <v>269</v>
      </c>
      <c r="C48" t="s">
        <v>269</v>
      </c>
      <c r="D48">
        <f t="shared" si="0"/>
        <v>3</v>
      </c>
      <c r="E48" s="4" t="str">
        <f t="shared" si="1"/>
        <v>BIG</v>
      </c>
    </row>
    <row r="49" spans="1:5" x14ac:dyDescent="0.2">
      <c r="A49" t="s">
        <v>272</v>
      </c>
      <c r="B49" t="s">
        <v>272</v>
      </c>
      <c r="C49" t="s">
        <v>272</v>
      </c>
      <c r="D49">
        <f t="shared" si="0"/>
        <v>3</v>
      </c>
      <c r="E49" s="4" t="str">
        <f t="shared" si="1"/>
        <v>BIG</v>
      </c>
    </row>
    <row r="50" spans="1:5" x14ac:dyDescent="0.2">
      <c r="A50" t="s">
        <v>275</v>
      </c>
      <c r="B50" t="s">
        <v>275</v>
      </c>
      <c r="C50" t="s">
        <v>275</v>
      </c>
      <c r="D50">
        <f t="shared" si="0"/>
        <v>3</v>
      </c>
      <c r="E50" s="4" t="str">
        <f t="shared" si="1"/>
        <v>BIG</v>
      </c>
    </row>
    <row r="51" spans="1:5" x14ac:dyDescent="0.2">
      <c r="A51" t="s">
        <v>277</v>
      </c>
      <c r="B51" t="s">
        <v>277</v>
      </c>
      <c r="C51" t="s">
        <v>277</v>
      </c>
      <c r="D51">
        <f t="shared" si="0"/>
        <v>3</v>
      </c>
      <c r="E51" s="4" t="str">
        <f t="shared" si="1"/>
        <v>BIG</v>
      </c>
    </row>
    <row r="52" spans="1:5" x14ac:dyDescent="0.2">
      <c r="A52" t="s">
        <v>280</v>
      </c>
      <c r="B52" t="s">
        <v>280</v>
      </c>
      <c r="C52" t="s">
        <v>280</v>
      </c>
      <c r="D52">
        <f t="shared" si="0"/>
        <v>3</v>
      </c>
      <c r="E52" s="4" t="str">
        <f t="shared" si="1"/>
        <v>BIG</v>
      </c>
    </row>
    <row r="53" spans="1:5" x14ac:dyDescent="0.2">
      <c r="A53" t="s">
        <v>9</v>
      </c>
      <c r="B53" t="s">
        <v>9</v>
      </c>
      <c r="C53" t="s">
        <v>9</v>
      </c>
      <c r="D53">
        <f t="shared" si="0"/>
        <v>3</v>
      </c>
      <c r="E53" s="4" t="str">
        <f t="shared" si="1"/>
        <v>BIG</v>
      </c>
    </row>
    <row r="54" spans="1:5" x14ac:dyDescent="0.2">
      <c r="A54" t="s">
        <v>302</v>
      </c>
      <c r="B54" t="s">
        <v>302</v>
      </c>
      <c r="C54" t="s">
        <v>302</v>
      </c>
      <c r="D54">
        <f t="shared" si="0"/>
        <v>3</v>
      </c>
      <c r="E54" s="4" t="str">
        <f t="shared" si="1"/>
        <v>BIG</v>
      </c>
    </row>
    <row r="55" spans="1:5" x14ac:dyDescent="0.2">
      <c r="A55" t="s">
        <v>307</v>
      </c>
      <c r="B55" t="s">
        <v>307</v>
      </c>
      <c r="C55" t="s">
        <v>307</v>
      </c>
      <c r="D55">
        <f t="shared" si="0"/>
        <v>3</v>
      </c>
      <c r="E55" s="4" t="str">
        <f t="shared" si="1"/>
        <v>BIG</v>
      </c>
    </row>
    <row r="56" spans="1:5" x14ac:dyDescent="0.2">
      <c r="A56" t="s">
        <v>357</v>
      </c>
      <c r="B56" t="s">
        <v>357</v>
      </c>
      <c r="C56" t="s">
        <v>357</v>
      </c>
      <c r="D56">
        <f t="shared" si="0"/>
        <v>3</v>
      </c>
      <c r="E56" s="4" t="str">
        <f t="shared" si="1"/>
        <v>BIG</v>
      </c>
    </row>
    <row r="57" spans="1:5" x14ac:dyDescent="0.2">
      <c r="A57" t="s">
        <v>566</v>
      </c>
      <c r="B57" t="s">
        <v>566</v>
      </c>
      <c r="C57" t="s">
        <v>566</v>
      </c>
      <c r="D57">
        <f t="shared" si="0"/>
        <v>3</v>
      </c>
      <c r="E57" s="4" t="str">
        <f t="shared" si="1"/>
        <v>BIG</v>
      </c>
    </row>
    <row r="58" spans="1:5" x14ac:dyDescent="0.2">
      <c r="A58" t="s">
        <v>571</v>
      </c>
      <c r="B58" t="s">
        <v>571</v>
      </c>
      <c r="C58" t="s">
        <v>571</v>
      </c>
      <c r="D58">
        <f t="shared" si="0"/>
        <v>3</v>
      </c>
      <c r="E58" s="4" t="str">
        <f t="shared" si="1"/>
        <v>BIG</v>
      </c>
    </row>
    <row r="59" spans="1:5" x14ac:dyDescent="0.2">
      <c r="A59" t="s">
        <v>319</v>
      </c>
      <c r="B59" t="s">
        <v>319</v>
      </c>
      <c r="C59" t="s">
        <v>319</v>
      </c>
      <c r="D59">
        <f t="shared" si="0"/>
        <v>3</v>
      </c>
      <c r="E59" s="4" t="str">
        <f t="shared" si="1"/>
        <v>BIG</v>
      </c>
    </row>
    <row r="60" spans="1:5" x14ac:dyDescent="0.2">
      <c r="A60" t="s">
        <v>325</v>
      </c>
      <c r="B60" t="s">
        <v>325</v>
      </c>
      <c r="C60" t="s">
        <v>325</v>
      </c>
      <c r="D60">
        <f t="shared" si="0"/>
        <v>3</v>
      </c>
      <c r="E60" s="4" t="str">
        <f t="shared" si="1"/>
        <v>BIG</v>
      </c>
    </row>
    <row r="61" spans="1:5" x14ac:dyDescent="0.2">
      <c r="A61" t="s">
        <v>471</v>
      </c>
      <c r="B61" t="s">
        <v>471</v>
      </c>
      <c r="C61" t="s">
        <v>471</v>
      </c>
      <c r="D61">
        <f t="shared" si="0"/>
        <v>3</v>
      </c>
      <c r="E61" s="4" t="str">
        <f t="shared" si="1"/>
        <v>BIG</v>
      </c>
    </row>
    <row r="62" spans="1:5" x14ac:dyDescent="0.2">
      <c r="A62" t="s">
        <v>474</v>
      </c>
      <c r="B62" t="s">
        <v>474</v>
      </c>
      <c r="C62" t="s">
        <v>474</v>
      </c>
      <c r="D62">
        <f t="shared" si="0"/>
        <v>3</v>
      </c>
      <c r="E62" s="4" t="str">
        <f t="shared" si="1"/>
        <v>BIG</v>
      </c>
    </row>
    <row r="63" spans="1:5" x14ac:dyDescent="0.2">
      <c r="A63" t="s">
        <v>478</v>
      </c>
      <c r="B63" t="s">
        <v>478</v>
      </c>
      <c r="C63" t="s">
        <v>478</v>
      </c>
      <c r="D63">
        <f t="shared" si="0"/>
        <v>3</v>
      </c>
      <c r="E63" s="4" t="str">
        <f t="shared" si="1"/>
        <v>BIG</v>
      </c>
    </row>
    <row r="64" spans="1:5" x14ac:dyDescent="0.2">
      <c r="A64" t="s">
        <v>480</v>
      </c>
      <c r="B64" t="s">
        <v>480</v>
      </c>
      <c r="C64" t="s">
        <v>480</v>
      </c>
      <c r="D64">
        <f t="shared" si="0"/>
        <v>3</v>
      </c>
      <c r="E64" s="4" t="str">
        <f t="shared" si="1"/>
        <v>BIG</v>
      </c>
    </row>
    <row r="65" spans="1:5" x14ac:dyDescent="0.2">
      <c r="A65" t="s">
        <v>493</v>
      </c>
      <c r="B65" t="s">
        <v>493</v>
      </c>
      <c r="C65" t="s">
        <v>493</v>
      </c>
      <c r="D65">
        <f t="shared" si="0"/>
        <v>3</v>
      </c>
      <c r="E65" s="4" t="str">
        <f t="shared" si="1"/>
        <v>BIG</v>
      </c>
    </row>
    <row r="66" spans="1:5" x14ac:dyDescent="0.2">
      <c r="A66" t="s">
        <v>496</v>
      </c>
      <c r="B66" t="s">
        <v>496</v>
      </c>
      <c r="C66" t="s">
        <v>496</v>
      </c>
      <c r="D66">
        <f t="shared" ref="D66:D129" si="2">COUNTIF(A66:C66,"&lt;&gt;-")</f>
        <v>3</v>
      </c>
      <c r="E66" s="4" t="str">
        <f t="shared" ref="E66:E129" si="3">IF(A66&lt;&gt;"-","B","")&amp;IF(B66&lt;&gt;"-","I","")&amp;IF(C66&lt;&gt;"-","G","")</f>
        <v>BIG</v>
      </c>
    </row>
    <row r="67" spans="1:5" x14ac:dyDescent="0.2">
      <c r="A67" t="s">
        <v>498</v>
      </c>
      <c r="B67" t="s">
        <v>498</v>
      </c>
      <c r="C67" t="s">
        <v>498</v>
      </c>
      <c r="D67">
        <f t="shared" si="2"/>
        <v>3</v>
      </c>
      <c r="E67" s="4" t="str">
        <f t="shared" si="3"/>
        <v>BIG</v>
      </c>
    </row>
    <row r="68" spans="1:5" x14ac:dyDescent="0.2">
      <c r="A68" t="s">
        <v>93</v>
      </c>
      <c r="B68" t="s">
        <v>93</v>
      </c>
      <c r="C68" t="s">
        <v>93</v>
      </c>
      <c r="D68">
        <f t="shared" si="2"/>
        <v>3</v>
      </c>
      <c r="E68" s="4" t="str">
        <f t="shared" si="3"/>
        <v>BIG</v>
      </c>
    </row>
    <row r="69" spans="1:5" x14ac:dyDescent="0.2">
      <c r="A69" t="s">
        <v>526</v>
      </c>
      <c r="B69" t="s">
        <v>526</v>
      </c>
      <c r="C69" t="s">
        <v>526</v>
      </c>
      <c r="D69">
        <f t="shared" si="2"/>
        <v>3</v>
      </c>
      <c r="E69" s="4" t="str">
        <f t="shared" si="3"/>
        <v>BIG</v>
      </c>
    </row>
    <row r="70" spans="1:5" x14ac:dyDescent="0.2">
      <c r="A70" t="s">
        <v>540</v>
      </c>
      <c r="B70" t="s">
        <v>540</v>
      </c>
      <c r="C70" t="s">
        <v>540</v>
      </c>
      <c r="D70">
        <f t="shared" si="2"/>
        <v>3</v>
      </c>
      <c r="E70" s="4" t="str">
        <f t="shared" si="3"/>
        <v>BIG</v>
      </c>
    </row>
    <row r="71" spans="1:5" x14ac:dyDescent="0.2">
      <c r="A71" t="s">
        <v>387</v>
      </c>
      <c r="B71" t="s">
        <v>387</v>
      </c>
      <c r="C71" t="s">
        <v>387</v>
      </c>
      <c r="D71">
        <f t="shared" si="2"/>
        <v>3</v>
      </c>
      <c r="E71" s="4" t="str">
        <f t="shared" si="3"/>
        <v>BIG</v>
      </c>
    </row>
    <row r="72" spans="1:5" x14ac:dyDescent="0.2">
      <c r="A72" t="s">
        <v>45</v>
      </c>
      <c r="B72" t="s">
        <v>45</v>
      </c>
      <c r="C72" t="s">
        <v>45</v>
      </c>
      <c r="D72">
        <f t="shared" si="2"/>
        <v>3</v>
      </c>
      <c r="E72" s="4" t="str">
        <f t="shared" si="3"/>
        <v>BIG</v>
      </c>
    </row>
    <row r="73" spans="1:5" x14ac:dyDescent="0.2">
      <c r="A73" t="s">
        <v>548</v>
      </c>
      <c r="B73" t="s">
        <v>548</v>
      </c>
      <c r="C73" t="s">
        <v>548</v>
      </c>
      <c r="D73">
        <f t="shared" si="2"/>
        <v>3</v>
      </c>
      <c r="E73" s="4" t="str">
        <f t="shared" si="3"/>
        <v>BIG</v>
      </c>
    </row>
    <row r="74" spans="1:5" x14ac:dyDescent="0.2">
      <c r="A74" t="s">
        <v>551</v>
      </c>
      <c r="B74" t="s">
        <v>551</v>
      </c>
      <c r="C74" t="s">
        <v>551</v>
      </c>
      <c r="D74">
        <f t="shared" si="2"/>
        <v>3</v>
      </c>
      <c r="E74" s="4" t="str">
        <f t="shared" si="3"/>
        <v>BIG</v>
      </c>
    </row>
    <row r="75" spans="1:5" x14ac:dyDescent="0.2">
      <c r="A75" t="s">
        <v>57</v>
      </c>
      <c r="B75" t="s">
        <v>57</v>
      </c>
      <c r="C75" t="s">
        <v>57</v>
      </c>
      <c r="D75">
        <f t="shared" si="2"/>
        <v>3</v>
      </c>
      <c r="E75" s="4" t="str">
        <f t="shared" si="3"/>
        <v>BIG</v>
      </c>
    </row>
    <row r="76" spans="1:5" x14ac:dyDescent="0.2">
      <c r="A76" t="s">
        <v>58</v>
      </c>
      <c r="B76" t="s">
        <v>58</v>
      </c>
      <c r="C76" t="s">
        <v>58</v>
      </c>
      <c r="D76">
        <f t="shared" si="2"/>
        <v>3</v>
      </c>
      <c r="E76" s="4" t="str">
        <f t="shared" si="3"/>
        <v>BIG</v>
      </c>
    </row>
    <row r="77" spans="1:5" x14ac:dyDescent="0.2">
      <c r="A77" t="s">
        <v>574</v>
      </c>
      <c r="B77" t="s">
        <v>574</v>
      </c>
      <c r="C77" t="s">
        <v>574</v>
      </c>
      <c r="D77">
        <f t="shared" si="2"/>
        <v>3</v>
      </c>
      <c r="E77" s="4" t="str">
        <f t="shared" si="3"/>
        <v>BIG</v>
      </c>
    </row>
    <row r="78" spans="1:5" x14ac:dyDescent="0.2">
      <c r="A78" t="s">
        <v>576</v>
      </c>
      <c r="B78" t="s">
        <v>576</v>
      </c>
      <c r="C78" t="s">
        <v>576</v>
      </c>
      <c r="D78">
        <f t="shared" si="2"/>
        <v>3</v>
      </c>
      <c r="E78" s="4" t="str">
        <f t="shared" si="3"/>
        <v>BIG</v>
      </c>
    </row>
    <row r="79" spans="1:5" x14ac:dyDescent="0.2">
      <c r="A79" t="s">
        <v>63</v>
      </c>
      <c r="B79" t="s">
        <v>63</v>
      </c>
      <c r="C79" t="s">
        <v>63</v>
      </c>
      <c r="D79">
        <f t="shared" si="2"/>
        <v>3</v>
      </c>
      <c r="E79" s="4" t="str">
        <f t="shared" si="3"/>
        <v>BIG</v>
      </c>
    </row>
    <row r="80" spans="1:5" x14ac:dyDescent="0.2">
      <c r="A80" t="s">
        <v>95</v>
      </c>
      <c r="B80" t="s">
        <v>95</v>
      </c>
      <c r="C80" t="s">
        <v>95</v>
      </c>
      <c r="D80">
        <f t="shared" si="2"/>
        <v>3</v>
      </c>
      <c r="E80" s="4" t="str">
        <f t="shared" si="3"/>
        <v>BIG</v>
      </c>
    </row>
    <row r="81" spans="1:5" x14ac:dyDescent="0.2">
      <c r="A81" t="s">
        <v>606</v>
      </c>
      <c r="B81" t="s">
        <v>606</v>
      </c>
      <c r="C81" t="s">
        <v>606</v>
      </c>
      <c r="D81">
        <f t="shared" si="2"/>
        <v>3</v>
      </c>
      <c r="E81" s="4" t="str">
        <f t="shared" si="3"/>
        <v>BIG</v>
      </c>
    </row>
    <row r="82" spans="1:5" x14ac:dyDescent="0.2">
      <c r="A82" t="s">
        <v>610</v>
      </c>
      <c r="B82" t="s">
        <v>610</v>
      </c>
      <c r="C82" t="s">
        <v>610</v>
      </c>
      <c r="D82">
        <f t="shared" si="2"/>
        <v>3</v>
      </c>
      <c r="E82" s="4" t="str">
        <f t="shared" si="3"/>
        <v>BIG</v>
      </c>
    </row>
    <row r="83" spans="1:5" x14ac:dyDescent="0.2">
      <c r="A83" t="s">
        <v>636</v>
      </c>
      <c r="B83" t="s">
        <v>636</v>
      </c>
      <c r="C83" t="s">
        <v>636</v>
      </c>
      <c r="D83">
        <f t="shared" si="2"/>
        <v>3</v>
      </c>
      <c r="E83" s="4" t="str">
        <f t="shared" si="3"/>
        <v>BIG</v>
      </c>
    </row>
    <row r="84" spans="1:5" x14ac:dyDescent="0.2">
      <c r="A84" t="s">
        <v>640</v>
      </c>
      <c r="B84" t="s">
        <v>640</v>
      </c>
      <c r="C84" t="s">
        <v>640</v>
      </c>
      <c r="D84">
        <f t="shared" si="2"/>
        <v>3</v>
      </c>
      <c r="E84" s="4" t="str">
        <f t="shared" si="3"/>
        <v>BIG</v>
      </c>
    </row>
    <row r="85" spans="1:5" x14ac:dyDescent="0.2">
      <c r="A85" t="s">
        <v>658</v>
      </c>
      <c r="B85" t="s">
        <v>658</v>
      </c>
      <c r="C85" t="s">
        <v>658</v>
      </c>
      <c r="D85">
        <f t="shared" si="2"/>
        <v>3</v>
      </c>
      <c r="E85" s="4" t="str">
        <f t="shared" si="3"/>
        <v>BIG</v>
      </c>
    </row>
    <row r="86" spans="1:5" x14ac:dyDescent="0.2">
      <c r="A86" t="s">
        <v>663</v>
      </c>
      <c r="B86" t="s">
        <v>663</v>
      </c>
      <c r="C86" t="s">
        <v>663</v>
      </c>
      <c r="D86">
        <f t="shared" si="2"/>
        <v>3</v>
      </c>
      <c r="E86" s="4" t="str">
        <f t="shared" si="3"/>
        <v>BIG</v>
      </c>
    </row>
    <row r="87" spans="1:5" x14ac:dyDescent="0.2">
      <c r="A87" t="s">
        <v>666</v>
      </c>
      <c r="B87" t="s">
        <v>666</v>
      </c>
      <c r="C87" t="s">
        <v>666</v>
      </c>
      <c r="D87">
        <f t="shared" si="2"/>
        <v>3</v>
      </c>
      <c r="E87" s="4" t="str">
        <f t="shared" si="3"/>
        <v>BIG</v>
      </c>
    </row>
    <row r="88" spans="1:5" x14ac:dyDescent="0.2">
      <c r="A88" t="s">
        <v>669</v>
      </c>
      <c r="B88" t="s">
        <v>669</v>
      </c>
      <c r="C88" t="s">
        <v>669</v>
      </c>
      <c r="D88">
        <f t="shared" si="2"/>
        <v>3</v>
      </c>
      <c r="E88" s="4" t="str">
        <f t="shared" si="3"/>
        <v>BIG</v>
      </c>
    </row>
    <row r="89" spans="1:5" x14ac:dyDescent="0.2">
      <c r="A89" t="s">
        <v>684</v>
      </c>
      <c r="B89" t="s">
        <v>684</v>
      </c>
      <c r="C89" t="s">
        <v>684</v>
      </c>
      <c r="D89">
        <f t="shared" si="2"/>
        <v>3</v>
      </c>
      <c r="E89" s="4" t="str">
        <f t="shared" si="3"/>
        <v>BIG</v>
      </c>
    </row>
    <row r="90" spans="1:5" x14ac:dyDescent="0.2">
      <c r="A90" t="s">
        <v>823</v>
      </c>
      <c r="B90" t="s">
        <v>823</v>
      </c>
      <c r="C90" t="s">
        <v>823</v>
      </c>
      <c r="D90">
        <f t="shared" si="2"/>
        <v>3</v>
      </c>
      <c r="E90" s="4" t="str">
        <f t="shared" si="3"/>
        <v>BIG</v>
      </c>
    </row>
    <row r="91" spans="1:5" x14ac:dyDescent="0.2">
      <c r="A91" t="s">
        <v>699</v>
      </c>
      <c r="B91" t="s">
        <v>699</v>
      </c>
      <c r="C91" t="s">
        <v>699</v>
      </c>
      <c r="D91">
        <f t="shared" si="2"/>
        <v>3</v>
      </c>
      <c r="E91" s="4" t="str">
        <f t="shared" si="3"/>
        <v>BIG</v>
      </c>
    </row>
    <row r="92" spans="1:5" x14ac:dyDescent="0.2">
      <c r="A92" t="s">
        <v>729</v>
      </c>
      <c r="B92" t="s">
        <v>729</v>
      </c>
      <c r="C92" t="s">
        <v>729</v>
      </c>
      <c r="D92">
        <f t="shared" si="2"/>
        <v>3</v>
      </c>
      <c r="E92" s="4" t="str">
        <f t="shared" si="3"/>
        <v>BIG</v>
      </c>
    </row>
    <row r="93" spans="1:5" x14ac:dyDescent="0.2">
      <c r="A93" t="s">
        <v>733</v>
      </c>
      <c r="B93" t="s">
        <v>733</v>
      </c>
      <c r="C93" t="s">
        <v>733</v>
      </c>
      <c r="D93">
        <f t="shared" si="2"/>
        <v>3</v>
      </c>
      <c r="E93" s="4" t="str">
        <f t="shared" si="3"/>
        <v>BIG</v>
      </c>
    </row>
    <row r="94" spans="1:5" x14ac:dyDescent="0.2">
      <c r="A94" t="s">
        <v>736</v>
      </c>
      <c r="B94" t="s">
        <v>736</v>
      </c>
      <c r="C94" t="s">
        <v>736</v>
      </c>
      <c r="D94">
        <f t="shared" si="2"/>
        <v>3</v>
      </c>
      <c r="E94" s="4" t="str">
        <f t="shared" si="3"/>
        <v>BIG</v>
      </c>
    </row>
    <row r="95" spans="1:5" x14ac:dyDescent="0.2">
      <c r="A95" t="s">
        <v>739</v>
      </c>
      <c r="B95" t="s">
        <v>739</v>
      </c>
      <c r="C95" t="s">
        <v>739</v>
      </c>
      <c r="D95">
        <f t="shared" si="2"/>
        <v>3</v>
      </c>
      <c r="E95" s="4" t="str">
        <f t="shared" si="3"/>
        <v>BIG</v>
      </c>
    </row>
    <row r="96" spans="1:5" x14ac:dyDescent="0.2">
      <c r="A96" t="s">
        <v>742</v>
      </c>
      <c r="B96" t="s">
        <v>742</v>
      </c>
      <c r="C96" t="s">
        <v>742</v>
      </c>
      <c r="D96">
        <f t="shared" si="2"/>
        <v>3</v>
      </c>
      <c r="E96" s="4" t="str">
        <f t="shared" si="3"/>
        <v>BIG</v>
      </c>
    </row>
    <row r="97" spans="1:5" x14ac:dyDescent="0.2">
      <c r="A97" t="s">
        <v>161</v>
      </c>
      <c r="B97" t="s">
        <v>161</v>
      </c>
      <c r="C97" t="s">
        <v>161</v>
      </c>
      <c r="D97">
        <f t="shared" si="2"/>
        <v>3</v>
      </c>
      <c r="E97" s="4" t="str">
        <f t="shared" si="3"/>
        <v>BIG</v>
      </c>
    </row>
    <row r="98" spans="1:5" x14ac:dyDescent="0.2">
      <c r="A98" t="s">
        <v>71</v>
      </c>
      <c r="B98" t="s">
        <v>71</v>
      </c>
      <c r="C98" t="s">
        <v>71</v>
      </c>
      <c r="D98">
        <f t="shared" si="2"/>
        <v>3</v>
      </c>
      <c r="E98" s="4" t="str">
        <f t="shared" si="3"/>
        <v>BIG</v>
      </c>
    </row>
    <row r="99" spans="1:5" x14ac:dyDescent="0.2">
      <c r="A99" t="s">
        <v>767</v>
      </c>
      <c r="B99" t="s">
        <v>767</v>
      </c>
      <c r="C99" t="s">
        <v>767</v>
      </c>
      <c r="D99">
        <f t="shared" si="2"/>
        <v>3</v>
      </c>
      <c r="E99" s="4" t="str">
        <f t="shared" si="3"/>
        <v>BIG</v>
      </c>
    </row>
    <row r="100" spans="1:5" x14ac:dyDescent="0.2">
      <c r="A100" t="s">
        <v>162</v>
      </c>
      <c r="B100" t="s">
        <v>162</v>
      </c>
      <c r="C100" t="s">
        <v>162</v>
      </c>
      <c r="D100">
        <f t="shared" si="2"/>
        <v>3</v>
      </c>
      <c r="E100" s="4" t="str">
        <f t="shared" si="3"/>
        <v>BIG</v>
      </c>
    </row>
    <row r="101" spans="1:5" x14ac:dyDescent="0.2">
      <c r="A101" t="s">
        <v>83</v>
      </c>
      <c r="B101" t="s">
        <v>83</v>
      </c>
      <c r="C101" t="s">
        <v>83</v>
      </c>
      <c r="D101">
        <f t="shared" si="2"/>
        <v>3</v>
      </c>
      <c r="E101" s="4" t="str">
        <f t="shared" si="3"/>
        <v>BIG</v>
      </c>
    </row>
    <row r="102" spans="1:5" x14ac:dyDescent="0.2">
      <c r="A102" t="s">
        <v>2191</v>
      </c>
      <c r="B102" t="s">
        <v>2191</v>
      </c>
      <c r="C102" t="s">
        <v>210</v>
      </c>
      <c r="D102">
        <f t="shared" si="2"/>
        <v>1</v>
      </c>
      <c r="E102" s="4" t="str">
        <f t="shared" si="3"/>
        <v>G</v>
      </c>
    </row>
    <row r="103" spans="1:5" x14ac:dyDescent="0.2">
      <c r="A103" t="s">
        <v>2191</v>
      </c>
      <c r="B103" t="s">
        <v>2191</v>
      </c>
      <c r="C103" t="s">
        <v>818</v>
      </c>
      <c r="D103">
        <f t="shared" si="2"/>
        <v>1</v>
      </c>
      <c r="E103" s="4" t="str">
        <f t="shared" si="3"/>
        <v>G</v>
      </c>
    </row>
    <row r="104" spans="1:5" x14ac:dyDescent="0.2">
      <c r="A104" t="s">
        <v>2191</v>
      </c>
      <c r="B104" t="s">
        <v>2191</v>
      </c>
      <c r="C104" t="s">
        <v>287</v>
      </c>
      <c r="D104">
        <f t="shared" si="2"/>
        <v>1</v>
      </c>
      <c r="E104" s="4" t="str">
        <f t="shared" si="3"/>
        <v>G</v>
      </c>
    </row>
    <row r="105" spans="1:5" x14ac:dyDescent="0.2">
      <c r="A105" t="s">
        <v>2191</v>
      </c>
      <c r="B105" t="s">
        <v>2191</v>
      </c>
      <c r="C105" t="s">
        <v>298</v>
      </c>
      <c r="D105">
        <f t="shared" si="2"/>
        <v>1</v>
      </c>
      <c r="E105" s="4" t="str">
        <f t="shared" si="3"/>
        <v>G</v>
      </c>
    </row>
    <row r="106" spans="1:5" x14ac:dyDescent="0.2">
      <c r="A106" t="s">
        <v>2191</v>
      </c>
      <c r="B106" t="s">
        <v>2191</v>
      </c>
      <c r="C106" t="s">
        <v>490</v>
      </c>
      <c r="D106">
        <f t="shared" si="2"/>
        <v>1</v>
      </c>
      <c r="E106" s="4" t="str">
        <f t="shared" si="3"/>
        <v>G</v>
      </c>
    </row>
    <row r="107" spans="1:5" x14ac:dyDescent="0.2">
      <c r="A107" t="s">
        <v>2191</v>
      </c>
      <c r="B107" t="s">
        <v>2191</v>
      </c>
      <c r="C107" t="s">
        <v>598</v>
      </c>
      <c r="D107">
        <f t="shared" si="2"/>
        <v>1</v>
      </c>
      <c r="E107" s="4" t="str">
        <f t="shared" si="3"/>
        <v>G</v>
      </c>
    </row>
    <row r="108" spans="1:5" x14ac:dyDescent="0.2">
      <c r="A108" t="s">
        <v>2191</v>
      </c>
      <c r="B108" t="s">
        <v>2191</v>
      </c>
      <c r="C108" t="s">
        <v>642</v>
      </c>
      <c r="D108">
        <f t="shared" si="2"/>
        <v>1</v>
      </c>
      <c r="E108" s="4" t="str">
        <f t="shared" si="3"/>
        <v>G</v>
      </c>
    </row>
    <row r="109" spans="1:5" x14ac:dyDescent="0.2">
      <c r="A109" t="s">
        <v>2191</v>
      </c>
      <c r="B109" t="s">
        <v>2191</v>
      </c>
      <c r="C109" t="s">
        <v>647</v>
      </c>
      <c r="D109">
        <f t="shared" si="2"/>
        <v>1</v>
      </c>
      <c r="E109" s="4" t="str">
        <f t="shared" si="3"/>
        <v>G</v>
      </c>
    </row>
    <row r="110" spans="1:5" x14ac:dyDescent="0.2">
      <c r="A110" t="s">
        <v>2191</v>
      </c>
      <c r="B110" t="s">
        <v>2191</v>
      </c>
      <c r="C110" t="s">
        <v>350</v>
      </c>
      <c r="D110">
        <f t="shared" si="2"/>
        <v>1</v>
      </c>
      <c r="E110" s="4" t="str">
        <f t="shared" si="3"/>
        <v>G</v>
      </c>
    </row>
    <row r="111" spans="1:5" x14ac:dyDescent="0.2">
      <c r="A111" t="s">
        <v>2191</v>
      </c>
      <c r="B111" t="s">
        <v>2191</v>
      </c>
      <c r="C111" t="s">
        <v>651</v>
      </c>
      <c r="D111">
        <f t="shared" si="2"/>
        <v>1</v>
      </c>
      <c r="E111" s="4" t="str">
        <f t="shared" si="3"/>
        <v>G</v>
      </c>
    </row>
    <row r="112" spans="1:5" x14ac:dyDescent="0.2">
      <c r="A112" t="s">
        <v>2191</v>
      </c>
      <c r="B112" t="s">
        <v>2191</v>
      </c>
      <c r="C112" t="s">
        <v>652</v>
      </c>
      <c r="D112">
        <f t="shared" si="2"/>
        <v>1</v>
      </c>
      <c r="E112" s="4" t="str">
        <f t="shared" si="3"/>
        <v>G</v>
      </c>
    </row>
    <row r="113" spans="1:5" x14ac:dyDescent="0.2">
      <c r="A113" t="s">
        <v>2191</v>
      </c>
      <c r="B113" t="s">
        <v>2191</v>
      </c>
      <c r="C113" t="s">
        <v>657</v>
      </c>
      <c r="D113">
        <f t="shared" si="2"/>
        <v>1</v>
      </c>
      <c r="E113" s="4" t="str">
        <f t="shared" si="3"/>
        <v>G</v>
      </c>
    </row>
    <row r="114" spans="1:5" x14ac:dyDescent="0.2">
      <c r="A114" t="s">
        <v>2191</v>
      </c>
      <c r="B114" t="s">
        <v>2191</v>
      </c>
      <c r="C114" t="s">
        <v>716</v>
      </c>
      <c r="D114">
        <f t="shared" si="2"/>
        <v>1</v>
      </c>
      <c r="E114" s="4" t="str">
        <f t="shared" si="3"/>
        <v>G</v>
      </c>
    </row>
    <row r="115" spans="1:5" x14ac:dyDescent="0.2">
      <c r="A115" t="s">
        <v>2191</v>
      </c>
      <c r="B115" t="s">
        <v>2191</v>
      </c>
      <c r="C115" t="s">
        <v>762</v>
      </c>
      <c r="D115">
        <f t="shared" si="2"/>
        <v>1</v>
      </c>
      <c r="E115" s="4" t="str">
        <f t="shared" si="3"/>
        <v>G</v>
      </c>
    </row>
    <row r="116" spans="1:5" x14ac:dyDescent="0.2">
      <c r="A116" t="s">
        <v>2191</v>
      </c>
      <c r="B116" t="s">
        <v>2191</v>
      </c>
      <c r="C116" t="s">
        <v>763</v>
      </c>
      <c r="D116">
        <f t="shared" si="2"/>
        <v>1</v>
      </c>
      <c r="E116" s="4" t="str">
        <f t="shared" si="3"/>
        <v>G</v>
      </c>
    </row>
    <row r="117" spans="1:5" x14ac:dyDescent="0.2">
      <c r="A117" t="s">
        <v>2191</v>
      </c>
      <c r="B117" t="s">
        <v>2191</v>
      </c>
      <c r="C117" t="s">
        <v>759</v>
      </c>
      <c r="D117">
        <f t="shared" si="2"/>
        <v>1</v>
      </c>
      <c r="E117" s="4" t="str">
        <f t="shared" si="3"/>
        <v>G</v>
      </c>
    </row>
    <row r="118" spans="1:5" x14ac:dyDescent="0.2">
      <c r="A118" t="s">
        <v>2191</v>
      </c>
      <c r="B118" t="s">
        <v>2191</v>
      </c>
      <c r="C118" t="s">
        <v>761</v>
      </c>
      <c r="D118">
        <f t="shared" si="2"/>
        <v>1</v>
      </c>
      <c r="E118" s="4" t="str">
        <f t="shared" si="3"/>
        <v>G</v>
      </c>
    </row>
    <row r="119" spans="1:5" x14ac:dyDescent="0.2">
      <c r="A119" t="s">
        <v>2191</v>
      </c>
      <c r="B119" t="s">
        <v>2191</v>
      </c>
      <c r="C119" t="s">
        <v>327</v>
      </c>
      <c r="D119">
        <f t="shared" si="2"/>
        <v>1</v>
      </c>
      <c r="E119" s="4" t="str">
        <f t="shared" si="3"/>
        <v>G</v>
      </c>
    </row>
    <row r="120" spans="1:5" x14ac:dyDescent="0.2">
      <c r="A120" t="s">
        <v>2191</v>
      </c>
      <c r="B120" t="s">
        <v>2191</v>
      </c>
      <c r="C120" t="s">
        <v>336</v>
      </c>
      <c r="D120">
        <f t="shared" si="2"/>
        <v>1</v>
      </c>
      <c r="E120" s="4" t="str">
        <f t="shared" si="3"/>
        <v>G</v>
      </c>
    </row>
    <row r="121" spans="1:5" x14ac:dyDescent="0.2">
      <c r="A121" t="s">
        <v>2191</v>
      </c>
      <c r="B121" t="s">
        <v>2191</v>
      </c>
      <c r="C121" t="s">
        <v>338</v>
      </c>
      <c r="D121">
        <f t="shared" si="2"/>
        <v>1</v>
      </c>
      <c r="E121" s="4" t="str">
        <f t="shared" si="3"/>
        <v>G</v>
      </c>
    </row>
    <row r="122" spans="1:5" x14ac:dyDescent="0.2">
      <c r="A122" t="s">
        <v>2191</v>
      </c>
      <c r="B122" t="s">
        <v>2191</v>
      </c>
      <c r="C122" t="s">
        <v>339</v>
      </c>
      <c r="D122">
        <f t="shared" si="2"/>
        <v>1</v>
      </c>
      <c r="E122" s="4" t="str">
        <f t="shared" si="3"/>
        <v>G</v>
      </c>
    </row>
    <row r="123" spans="1:5" x14ac:dyDescent="0.2">
      <c r="A123" t="s">
        <v>2191</v>
      </c>
      <c r="B123" t="s">
        <v>2191</v>
      </c>
      <c r="C123" t="s">
        <v>340</v>
      </c>
      <c r="D123">
        <f t="shared" si="2"/>
        <v>1</v>
      </c>
      <c r="E123" s="4" t="str">
        <f t="shared" si="3"/>
        <v>G</v>
      </c>
    </row>
    <row r="124" spans="1:5" x14ac:dyDescent="0.2">
      <c r="A124" t="s">
        <v>2191</v>
      </c>
      <c r="B124" t="s">
        <v>2191</v>
      </c>
      <c r="C124" t="s">
        <v>345</v>
      </c>
      <c r="D124">
        <f t="shared" si="2"/>
        <v>1</v>
      </c>
      <c r="E124" s="4" t="str">
        <f t="shared" si="3"/>
        <v>G</v>
      </c>
    </row>
    <row r="125" spans="1:5" x14ac:dyDescent="0.2">
      <c r="A125" t="s">
        <v>2191</v>
      </c>
      <c r="B125" t="s">
        <v>2191</v>
      </c>
      <c r="C125" t="s">
        <v>346</v>
      </c>
      <c r="D125">
        <f t="shared" si="2"/>
        <v>1</v>
      </c>
      <c r="E125" s="4" t="str">
        <f t="shared" si="3"/>
        <v>G</v>
      </c>
    </row>
    <row r="126" spans="1:5" x14ac:dyDescent="0.2">
      <c r="A126" t="s">
        <v>2191</v>
      </c>
      <c r="B126" t="s">
        <v>2191</v>
      </c>
      <c r="C126" t="s">
        <v>347</v>
      </c>
      <c r="D126">
        <f t="shared" si="2"/>
        <v>1</v>
      </c>
      <c r="E126" s="4" t="str">
        <f t="shared" si="3"/>
        <v>G</v>
      </c>
    </row>
    <row r="127" spans="1:5" x14ac:dyDescent="0.2">
      <c r="A127" t="s">
        <v>2191</v>
      </c>
      <c r="B127" t="s">
        <v>2191</v>
      </c>
      <c r="C127" t="s">
        <v>337</v>
      </c>
      <c r="D127">
        <f t="shared" si="2"/>
        <v>1</v>
      </c>
      <c r="E127" s="4" t="str">
        <f t="shared" si="3"/>
        <v>G</v>
      </c>
    </row>
    <row r="128" spans="1:5" x14ac:dyDescent="0.2">
      <c r="A128" t="s">
        <v>2191</v>
      </c>
      <c r="B128" t="s">
        <v>2191</v>
      </c>
      <c r="C128" t="s">
        <v>352</v>
      </c>
      <c r="D128">
        <f t="shared" si="2"/>
        <v>1</v>
      </c>
      <c r="E128" s="4" t="str">
        <f t="shared" si="3"/>
        <v>G</v>
      </c>
    </row>
    <row r="129" spans="1:5" x14ac:dyDescent="0.2">
      <c r="A129" t="s">
        <v>2191</v>
      </c>
      <c r="B129" t="s">
        <v>2191</v>
      </c>
      <c r="C129" t="s">
        <v>355</v>
      </c>
      <c r="D129">
        <f t="shared" si="2"/>
        <v>1</v>
      </c>
      <c r="E129" s="4" t="str">
        <f t="shared" si="3"/>
        <v>G</v>
      </c>
    </row>
    <row r="130" spans="1:5" x14ac:dyDescent="0.2">
      <c r="A130" t="s">
        <v>2191</v>
      </c>
      <c r="B130" t="s">
        <v>2191</v>
      </c>
      <c r="C130" t="s">
        <v>349</v>
      </c>
      <c r="D130">
        <f t="shared" ref="D130:D193" si="4">COUNTIF(A130:C130,"&lt;&gt;-")</f>
        <v>1</v>
      </c>
      <c r="E130" s="4" t="str">
        <f t="shared" ref="E130:E193" si="5">IF(A130&lt;&gt;"-","B","")&amp;IF(B130&lt;&gt;"-","I","")&amp;IF(C130&lt;&gt;"-","G","")</f>
        <v>G</v>
      </c>
    </row>
    <row r="131" spans="1:5" x14ac:dyDescent="0.2">
      <c r="A131" t="s">
        <v>2191</v>
      </c>
      <c r="B131" t="s">
        <v>2191</v>
      </c>
      <c r="C131" t="s">
        <v>356</v>
      </c>
      <c r="D131">
        <f t="shared" si="4"/>
        <v>1</v>
      </c>
      <c r="E131" s="4" t="str">
        <f t="shared" si="5"/>
        <v>G</v>
      </c>
    </row>
    <row r="132" spans="1:5" x14ac:dyDescent="0.2">
      <c r="A132" t="s">
        <v>2191</v>
      </c>
      <c r="B132" t="s">
        <v>2191</v>
      </c>
      <c r="C132" t="s">
        <v>536</v>
      </c>
      <c r="D132">
        <f t="shared" si="4"/>
        <v>1</v>
      </c>
      <c r="E132" s="4" t="str">
        <f t="shared" si="5"/>
        <v>G</v>
      </c>
    </row>
    <row r="133" spans="1:5" x14ac:dyDescent="0.2">
      <c r="A133" t="s">
        <v>2191</v>
      </c>
      <c r="B133" t="s">
        <v>2191</v>
      </c>
      <c r="C133" t="s">
        <v>538</v>
      </c>
      <c r="D133">
        <f t="shared" si="4"/>
        <v>1</v>
      </c>
      <c r="E133" s="4" t="str">
        <f t="shared" si="5"/>
        <v>G</v>
      </c>
    </row>
    <row r="134" spans="1:5" x14ac:dyDescent="0.2">
      <c r="A134" t="s">
        <v>2191</v>
      </c>
      <c r="B134" t="s">
        <v>2191</v>
      </c>
      <c r="C134" t="s">
        <v>539</v>
      </c>
      <c r="D134">
        <f t="shared" si="4"/>
        <v>1</v>
      </c>
      <c r="E134" s="4" t="str">
        <f t="shared" si="5"/>
        <v>G</v>
      </c>
    </row>
    <row r="135" spans="1:5" x14ac:dyDescent="0.2">
      <c r="A135" t="s">
        <v>2191</v>
      </c>
      <c r="B135" t="s">
        <v>2191</v>
      </c>
      <c r="C135" t="s">
        <v>720</v>
      </c>
      <c r="D135">
        <f t="shared" si="4"/>
        <v>1</v>
      </c>
      <c r="E135" s="4" t="str">
        <f t="shared" si="5"/>
        <v>G</v>
      </c>
    </row>
    <row r="136" spans="1:5" x14ac:dyDescent="0.2">
      <c r="A136" t="s">
        <v>2191</v>
      </c>
      <c r="B136" t="s">
        <v>2191</v>
      </c>
      <c r="C136" t="s">
        <v>722</v>
      </c>
      <c r="D136">
        <f t="shared" si="4"/>
        <v>1</v>
      </c>
      <c r="E136" s="4" t="str">
        <f t="shared" si="5"/>
        <v>G</v>
      </c>
    </row>
    <row r="137" spans="1:5" x14ac:dyDescent="0.2">
      <c r="A137" t="s">
        <v>2191</v>
      </c>
      <c r="B137" t="s">
        <v>2191</v>
      </c>
      <c r="C137" t="s">
        <v>579</v>
      </c>
      <c r="D137">
        <f t="shared" si="4"/>
        <v>1</v>
      </c>
      <c r="E137" s="4" t="str">
        <f t="shared" si="5"/>
        <v>G</v>
      </c>
    </row>
    <row r="138" spans="1:5" x14ac:dyDescent="0.2">
      <c r="A138" t="s">
        <v>2191</v>
      </c>
      <c r="B138" t="s">
        <v>2191</v>
      </c>
      <c r="C138" t="s">
        <v>593</v>
      </c>
      <c r="D138">
        <f t="shared" si="4"/>
        <v>1</v>
      </c>
      <c r="E138" s="4" t="str">
        <f t="shared" si="5"/>
        <v>G</v>
      </c>
    </row>
    <row r="139" spans="1:5" x14ac:dyDescent="0.2">
      <c r="A139" t="s">
        <v>2191</v>
      </c>
      <c r="B139" t="s">
        <v>2191</v>
      </c>
      <c r="C139" t="s">
        <v>546</v>
      </c>
      <c r="D139">
        <f t="shared" si="4"/>
        <v>1</v>
      </c>
      <c r="E139" s="4" t="str">
        <f t="shared" si="5"/>
        <v>G</v>
      </c>
    </row>
    <row r="140" spans="1:5" x14ac:dyDescent="0.2">
      <c r="A140" t="s">
        <v>2191</v>
      </c>
      <c r="B140" t="s">
        <v>2191</v>
      </c>
      <c r="C140" t="s">
        <v>728</v>
      </c>
      <c r="D140">
        <f t="shared" si="4"/>
        <v>1</v>
      </c>
      <c r="E140" s="4" t="str">
        <f t="shared" si="5"/>
        <v>G</v>
      </c>
    </row>
    <row r="141" spans="1:5" x14ac:dyDescent="0.2">
      <c r="A141" t="s">
        <v>2191</v>
      </c>
      <c r="B141" t="s">
        <v>2191</v>
      </c>
      <c r="C141" t="s">
        <v>485</v>
      </c>
      <c r="D141">
        <f t="shared" si="4"/>
        <v>1</v>
      </c>
      <c r="E141" s="4" t="str">
        <f t="shared" si="5"/>
        <v>G</v>
      </c>
    </row>
    <row r="142" spans="1:5" x14ac:dyDescent="0.2">
      <c r="A142" t="s">
        <v>2191</v>
      </c>
      <c r="B142" t="s">
        <v>2191</v>
      </c>
      <c r="C142" t="s">
        <v>555</v>
      </c>
      <c r="D142">
        <f t="shared" si="4"/>
        <v>1</v>
      </c>
      <c r="E142" s="4" t="str">
        <f t="shared" si="5"/>
        <v>G</v>
      </c>
    </row>
    <row r="143" spans="1:5" x14ac:dyDescent="0.2">
      <c r="A143" t="s">
        <v>2191</v>
      </c>
      <c r="B143" t="s">
        <v>2191</v>
      </c>
      <c r="C143" t="s">
        <v>777</v>
      </c>
      <c r="D143">
        <f t="shared" si="4"/>
        <v>1</v>
      </c>
      <c r="E143" s="4" t="str">
        <f t="shared" si="5"/>
        <v>G</v>
      </c>
    </row>
    <row r="144" spans="1:5" x14ac:dyDescent="0.2">
      <c r="A144" t="s">
        <v>2191</v>
      </c>
      <c r="B144" t="s">
        <v>2191</v>
      </c>
      <c r="C144" t="s">
        <v>675</v>
      </c>
      <c r="D144">
        <f t="shared" si="4"/>
        <v>1</v>
      </c>
      <c r="E144" s="4" t="str">
        <f t="shared" si="5"/>
        <v>G</v>
      </c>
    </row>
    <row r="145" spans="1:5" x14ac:dyDescent="0.2">
      <c r="A145" t="s">
        <v>2191</v>
      </c>
      <c r="B145" t="s">
        <v>2191</v>
      </c>
      <c r="C145" t="s">
        <v>676</v>
      </c>
      <c r="D145">
        <f t="shared" si="4"/>
        <v>1</v>
      </c>
      <c r="E145" s="4" t="str">
        <f t="shared" si="5"/>
        <v>G</v>
      </c>
    </row>
    <row r="146" spans="1:5" x14ac:dyDescent="0.2">
      <c r="A146" t="s">
        <v>2191</v>
      </c>
      <c r="B146" t="s">
        <v>2191</v>
      </c>
      <c r="C146" t="s">
        <v>401</v>
      </c>
      <c r="D146">
        <f t="shared" si="4"/>
        <v>1</v>
      </c>
      <c r="E146" s="4" t="str">
        <f t="shared" si="5"/>
        <v>G</v>
      </c>
    </row>
    <row r="147" spans="1:5" x14ac:dyDescent="0.2">
      <c r="A147" t="s">
        <v>2191</v>
      </c>
      <c r="B147" t="s">
        <v>2191</v>
      </c>
      <c r="C147" t="s">
        <v>412</v>
      </c>
      <c r="D147">
        <f t="shared" si="4"/>
        <v>1</v>
      </c>
      <c r="E147" s="4" t="str">
        <f t="shared" si="5"/>
        <v>G</v>
      </c>
    </row>
    <row r="148" spans="1:5" x14ac:dyDescent="0.2">
      <c r="A148" t="s">
        <v>2191</v>
      </c>
      <c r="B148" t="s">
        <v>2191</v>
      </c>
      <c r="C148" t="s">
        <v>391</v>
      </c>
      <c r="D148">
        <f t="shared" si="4"/>
        <v>1</v>
      </c>
      <c r="E148" s="4" t="str">
        <f t="shared" si="5"/>
        <v>G</v>
      </c>
    </row>
    <row r="149" spans="1:5" x14ac:dyDescent="0.2">
      <c r="A149" t="s">
        <v>2191</v>
      </c>
      <c r="B149" t="s">
        <v>2191</v>
      </c>
      <c r="C149" t="s">
        <v>395</v>
      </c>
      <c r="D149">
        <f t="shared" si="4"/>
        <v>1</v>
      </c>
      <c r="E149" s="4" t="str">
        <f t="shared" si="5"/>
        <v>G</v>
      </c>
    </row>
    <row r="150" spans="1:5" x14ac:dyDescent="0.2">
      <c r="A150" t="s">
        <v>2191</v>
      </c>
      <c r="B150" t="s">
        <v>2191</v>
      </c>
      <c r="C150" t="s">
        <v>397</v>
      </c>
      <c r="D150">
        <f t="shared" si="4"/>
        <v>1</v>
      </c>
      <c r="E150" s="4" t="str">
        <f t="shared" si="5"/>
        <v>G</v>
      </c>
    </row>
    <row r="151" spans="1:5" x14ac:dyDescent="0.2">
      <c r="A151" t="s">
        <v>2191</v>
      </c>
      <c r="B151" t="s">
        <v>2191</v>
      </c>
      <c r="C151" t="s">
        <v>399</v>
      </c>
      <c r="D151">
        <f t="shared" si="4"/>
        <v>1</v>
      </c>
      <c r="E151" s="4" t="str">
        <f t="shared" si="5"/>
        <v>G</v>
      </c>
    </row>
    <row r="152" spans="1:5" x14ac:dyDescent="0.2">
      <c r="A152" t="s">
        <v>2191</v>
      </c>
      <c r="B152" t="s">
        <v>2191</v>
      </c>
      <c r="C152" t="s">
        <v>400</v>
      </c>
      <c r="D152">
        <f t="shared" si="4"/>
        <v>1</v>
      </c>
      <c r="E152" s="4" t="str">
        <f t="shared" si="5"/>
        <v>G</v>
      </c>
    </row>
    <row r="153" spans="1:5" x14ac:dyDescent="0.2">
      <c r="A153" t="s">
        <v>2191</v>
      </c>
      <c r="B153" t="s">
        <v>2191</v>
      </c>
      <c r="C153" t="s">
        <v>402</v>
      </c>
      <c r="D153">
        <f t="shared" si="4"/>
        <v>1</v>
      </c>
      <c r="E153" s="4" t="str">
        <f t="shared" si="5"/>
        <v>G</v>
      </c>
    </row>
    <row r="154" spans="1:5" x14ac:dyDescent="0.2">
      <c r="A154" t="s">
        <v>2191</v>
      </c>
      <c r="B154" t="s">
        <v>2191</v>
      </c>
      <c r="C154" t="s">
        <v>404</v>
      </c>
      <c r="D154">
        <f t="shared" si="4"/>
        <v>1</v>
      </c>
      <c r="E154" s="4" t="str">
        <f t="shared" si="5"/>
        <v>G</v>
      </c>
    </row>
    <row r="155" spans="1:5" x14ac:dyDescent="0.2">
      <c r="A155" t="s">
        <v>2191</v>
      </c>
      <c r="B155" t="s">
        <v>2191</v>
      </c>
      <c r="C155" t="s">
        <v>407</v>
      </c>
      <c r="D155">
        <f t="shared" si="4"/>
        <v>1</v>
      </c>
      <c r="E155" s="4" t="str">
        <f t="shared" si="5"/>
        <v>G</v>
      </c>
    </row>
    <row r="156" spans="1:5" x14ac:dyDescent="0.2">
      <c r="A156" t="s">
        <v>2191</v>
      </c>
      <c r="B156" t="s">
        <v>2191</v>
      </c>
      <c r="C156" t="s">
        <v>2623</v>
      </c>
      <c r="D156">
        <f t="shared" si="4"/>
        <v>1</v>
      </c>
      <c r="E156" s="4" t="str">
        <f t="shared" si="5"/>
        <v>G</v>
      </c>
    </row>
    <row r="157" spans="1:5" x14ac:dyDescent="0.2">
      <c r="A157" t="s">
        <v>2191</v>
      </c>
      <c r="B157" t="s">
        <v>2191</v>
      </c>
      <c r="C157" t="s">
        <v>416</v>
      </c>
      <c r="D157">
        <f t="shared" si="4"/>
        <v>1</v>
      </c>
      <c r="E157" s="4" t="str">
        <f t="shared" si="5"/>
        <v>G</v>
      </c>
    </row>
    <row r="158" spans="1:5" x14ac:dyDescent="0.2">
      <c r="A158" t="s">
        <v>2191</v>
      </c>
      <c r="B158" t="s">
        <v>2191</v>
      </c>
      <c r="C158" t="s">
        <v>417</v>
      </c>
      <c r="D158">
        <f t="shared" si="4"/>
        <v>1</v>
      </c>
      <c r="E158" s="4" t="str">
        <f t="shared" si="5"/>
        <v>G</v>
      </c>
    </row>
    <row r="159" spans="1:5" x14ac:dyDescent="0.2">
      <c r="A159" t="s">
        <v>2191</v>
      </c>
      <c r="B159" t="s">
        <v>2191</v>
      </c>
      <c r="C159" t="s">
        <v>364</v>
      </c>
      <c r="D159">
        <f t="shared" si="4"/>
        <v>1</v>
      </c>
      <c r="E159" s="4" t="str">
        <f t="shared" si="5"/>
        <v>G</v>
      </c>
    </row>
    <row r="160" spans="1:5" x14ac:dyDescent="0.2">
      <c r="A160" t="s">
        <v>2191</v>
      </c>
      <c r="B160" t="s">
        <v>2191</v>
      </c>
      <c r="C160" t="s">
        <v>368</v>
      </c>
      <c r="D160">
        <f t="shared" si="4"/>
        <v>1</v>
      </c>
      <c r="E160" s="4" t="str">
        <f t="shared" si="5"/>
        <v>G</v>
      </c>
    </row>
    <row r="161" spans="1:5" x14ac:dyDescent="0.2">
      <c r="A161" t="s">
        <v>2191</v>
      </c>
      <c r="B161" t="s">
        <v>2191</v>
      </c>
      <c r="C161" t="s">
        <v>427</v>
      </c>
      <c r="D161">
        <f t="shared" si="4"/>
        <v>1</v>
      </c>
      <c r="E161" s="4" t="str">
        <f t="shared" si="5"/>
        <v>G</v>
      </c>
    </row>
    <row r="162" spans="1:5" x14ac:dyDescent="0.2">
      <c r="A162" t="s">
        <v>2191</v>
      </c>
      <c r="B162" t="s">
        <v>2191</v>
      </c>
      <c r="C162" t="s">
        <v>429</v>
      </c>
      <c r="D162">
        <f t="shared" si="4"/>
        <v>1</v>
      </c>
      <c r="E162" s="4" t="str">
        <f t="shared" si="5"/>
        <v>G</v>
      </c>
    </row>
    <row r="163" spans="1:5" x14ac:dyDescent="0.2">
      <c r="A163" t="s">
        <v>2191</v>
      </c>
      <c r="B163" t="s">
        <v>2191</v>
      </c>
      <c r="C163" t="s">
        <v>437</v>
      </c>
      <c r="D163">
        <f t="shared" si="4"/>
        <v>1</v>
      </c>
      <c r="E163" s="4" t="str">
        <f t="shared" si="5"/>
        <v>G</v>
      </c>
    </row>
    <row r="164" spans="1:5" x14ac:dyDescent="0.2">
      <c r="A164" t="s">
        <v>2191</v>
      </c>
      <c r="B164" t="s">
        <v>2191</v>
      </c>
      <c r="C164" t="s">
        <v>438</v>
      </c>
      <c r="D164">
        <f t="shared" si="4"/>
        <v>1</v>
      </c>
      <c r="E164" s="4" t="str">
        <f t="shared" si="5"/>
        <v>G</v>
      </c>
    </row>
    <row r="165" spans="1:5" x14ac:dyDescent="0.2">
      <c r="A165" t="s">
        <v>2191</v>
      </c>
      <c r="B165" t="s">
        <v>2191</v>
      </c>
      <c r="C165" t="s">
        <v>524</v>
      </c>
      <c r="D165">
        <f t="shared" si="4"/>
        <v>1</v>
      </c>
      <c r="E165" s="4" t="str">
        <f t="shared" si="5"/>
        <v>G</v>
      </c>
    </row>
    <row r="166" spans="1:5" x14ac:dyDescent="0.2">
      <c r="A166" t="s">
        <v>2191</v>
      </c>
      <c r="B166" t="s">
        <v>2191</v>
      </c>
      <c r="C166" t="s">
        <v>535</v>
      </c>
      <c r="D166">
        <f t="shared" si="4"/>
        <v>1</v>
      </c>
      <c r="E166" s="4" t="str">
        <f t="shared" si="5"/>
        <v>G</v>
      </c>
    </row>
    <row r="167" spans="1:5" x14ac:dyDescent="0.2">
      <c r="A167" t="s">
        <v>2191</v>
      </c>
      <c r="B167" t="s">
        <v>2191</v>
      </c>
      <c r="C167" t="s">
        <v>840</v>
      </c>
      <c r="D167">
        <f t="shared" si="4"/>
        <v>1</v>
      </c>
      <c r="E167" s="4" t="str">
        <f t="shared" si="5"/>
        <v>G</v>
      </c>
    </row>
    <row r="168" spans="1:5" x14ac:dyDescent="0.2">
      <c r="A168" t="s">
        <v>2191</v>
      </c>
      <c r="B168" t="s">
        <v>2191</v>
      </c>
      <c r="C168" t="s">
        <v>863</v>
      </c>
      <c r="D168">
        <f t="shared" si="4"/>
        <v>1</v>
      </c>
      <c r="E168" s="4" t="str">
        <f t="shared" si="5"/>
        <v>G</v>
      </c>
    </row>
    <row r="169" spans="1:5" x14ac:dyDescent="0.2">
      <c r="A169" t="s">
        <v>2191</v>
      </c>
      <c r="B169" t="s">
        <v>2191</v>
      </c>
      <c r="C169" t="s">
        <v>849</v>
      </c>
      <c r="D169">
        <f t="shared" si="4"/>
        <v>1</v>
      </c>
      <c r="E169" s="4" t="str">
        <f t="shared" si="5"/>
        <v>G</v>
      </c>
    </row>
    <row r="170" spans="1:5" x14ac:dyDescent="0.2">
      <c r="A170" t="s">
        <v>2191</v>
      </c>
      <c r="B170" t="s">
        <v>2191</v>
      </c>
      <c r="C170" t="s">
        <v>2392</v>
      </c>
      <c r="D170">
        <f t="shared" si="4"/>
        <v>1</v>
      </c>
      <c r="E170" s="4" t="str">
        <f t="shared" si="5"/>
        <v>G</v>
      </c>
    </row>
    <row r="171" spans="1:5" x14ac:dyDescent="0.2">
      <c r="A171" t="s">
        <v>2191</v>
      </c>
      <c r="B171" t="s">
        <v>2191</v>
      </c>
      <c r="C171" t="s">
        <v>846</v>
      </c>
      <c r="D171">
        <f t="shared" si="4"/>
        <v>1</v>
      </c>
      <c r="E171" s="4" t="str">
        <f t="shared" si="5"/>
        <v>G</v>
      </c>
    </row>
    <row r="172" spans="1:5" x14ac:dyDescent="0.2">
      <c r="A172" t="s">
        <v>2191</v>
      </c>
      <c r="B172" t="s">
        <v>2191</v>
      </c>
      <c r="C172" t="s">
        <v>857</v>
      </c>
      <c r="D172">
        <f t="shared" si="4"/>
        <v>1</v>
      </c>
      <c r="E172" s="4" t="str">
        <f t="shared" si="5"/>
        <v>G</v>
      </c>
    </row>
    <row r="173" spans="1:5" x14ac:dyDescent="0.2">
      <c r="A173" t="s">
        <v>2191</v>
      </c>
      <c r="B173" t="s">
        <v>2191</v>
      </c>
      <c r="C173" t="s">
        <v>858</v>
      </c>
      <c r="D173">
        <f t="shared" si="4"/>
        <v>1</v>
      </c>
      <c r="E173" s="4" t="str">
        <f t="shared" si="5"/>
        <v>G</v>
      </c>
    </row>
    <row r="174" spans="1:5" x14ac:dyDescent="0.2">
      <c r="A174" t="s">
        <v>2191</v>
      </c>
      <c r="B174" t="s">
        <v>2191</v>
      </c>
      <c r="C174" t="s">
        <v>859</v>
      </c>
      <c r="D174">
        <f t="shared" si="4"/>
        <v>1</v>
      </c>
      <c r="E174" s="4" t="str">
        <f t="shared" si="5"/>
        <v>G</v>
      </c>
    </row>
    <row r="175" spans="1:5" x14ac:dyDescent="0.2">
      <c r="A175" t="s">
        <v>2191</v>
      </c>
      <c r="B175" t="s">
        <v>2191</v>
      </c>
      <c r="C175" t="s">
        <v>315</v>
      </c>
      <c r="D175">
        <f t="shared" si="4"/>
        <v>1</v>
      </c>
      <c r="E175" s="4" t="str">
        <f t="shared" si="5"/>
        <v>G</v>
      </c>
    </row>
    <row r="176" spans="1:5" x14ac:dyDescent="0.2">
      <c r="A176" t="s">
        <v>2191</v>
      </c>
      <c r="B176" t="s">
        <v>2191</v>
      </c>
      <c r="C176" t="s">
        <v>614</v>
      </c>
      <c r="D176">
        <f t="shared" si="4"/>
        <v>1</v>
      </c>
      <c r="E176" s="4" t="str">
        <f t="shared" si="5"/>
        <v>G</v>
      </c>
    </row>
    <row r="177" spans="1:5" x14ac:dyDescent="0.2">
      <c r="A177" t="s">
        <v>2191</v>
      </c>
      <c r="B177" t="s">
        <v>2191</v>
      </c>
      <c r="C177" t="s">
        <v>620</v>
      </c>
      <c r="D177">
        <f t="shared" si="4"/>
        <v>1</v>
      </c>
      <c r="E177" s="4" t="str">
        <f t="shared" si="5"/>
        <v>G</v>
      </c>
    </row>
    <row r="178" spans="1:5" x14ac:dyDescent="0.2">
      <c r="A178" t="s">
        <v>2191</v>
      </c>
      <c r="B178" t="s">
        <v>2191</v>
      </c>
      <c r="C178" t="s">
        <v>627</v>
      </c>
      <c r="D178">
        <f t="shared" si="4"/>
        <v>1</v>
      </c>
      <c r="E178" s="4" t="str">
        <f t="shared" si="5"/>
        <v>G</v>
      </c>
    </row>
    <row r="179" spans="1:5" x14ac:dyDescent="0.2">
      <c r="A179" t="s">
        <v>2191</v>
      </c>
      <c r="B179" t="s">
        <v>2191</v>
      </c>
      <c r="C179" t="s">
        <v>318</v>
      </c>
      <c r="D179">
        <f t="shared" si="4"/>
        <v>1</v>
      </c>
      <c r="E179" s="4" t="str">
        <f t="shared" si="5"/>
        <v>G</v>
      </c>
    </row>
    <row r="180" spans="1:5" x14ac:dyDescent="0.2">
      <c r="A180" t="s">
        <v>2191</v>
      </c>
      <c r="B180" t="s">
        <v>2191</v>
      </c>
      <c r="C180" t="s">
        <v>506</v>
      </c>
      <c r="D180">
        <f t="shared" si="4"/>
        <v>1</v>
      </c>
      <c r="E180" s="4" t="str">
        <f t="shared" si="5"/>
        <v>G</v>
      </c>
    </row>
    <row r="181" spans="1:5" x14ac:dyDescent="0.2">
      <c r="A181" t="s">
        <v>2191</v>
      </c>
      <c r="B181" t="s">
        <v>2191</v>
      </c>
      <c r="C181" t="s">
        <v>501</v>
      </c>
      <c r="D181">
        <f t="shared" si="4"/>
        <v>1</v>
      </c>
      <c r="E181" s="4" t="str">
        <f t="shared" si="5"/>
        <v>G</v>
      </c>
    </row>
    <row r="182" spans="1:5" x14ac:dyDescent="0.2">
      <c r="A182" t="s">
        <v>2191</v>
      </c>
      <c r="B182" t="s">
        <v>2191</v>
      </c>
      <c r="C182" t="s">
        <v>505</v>
      </c>
      <c r="D182">
        <f t="shared" si="4"/>
        <v>1</v>
      </c>
      <c r="E182" s="4" t="str">
        <f t="shared" si="5"/>
        <v>G</v>
      </c>
    </row>
    <row r="183" spans="1:5" x14ac:dyDescent="0.2">
      <c r="A183" t="s">
        <v>2191</v>
      </c>
      <c r="B183" t="s">
        <v>2191</v>
      </c>
      <c r="C183" t="s">
        <v>507</v>
      </c>
      <c r="D183">
        <f t="shared" si="4"/>
        <v>1</v>
      </c>
      <c r="E183" s="4" t="str">
        <f t="shared" si="5"/>
        <v>G</v>
      </c>
    </row>
    <row r="184" spans="1:5" x14ac:dyDescent="0.2">
      <c r="A184" t="s">
        <v>2191</v>
      </c>
      <c r="B184" t="s">
        <v>2191</v>
      </c>
      <c r="C184" t="s">
        <v>509</v>
      </c>
      <c r="D184">
        <f t="shared" si="4"/>
        <v>1</v>
      </c>
      <c r="E184" s="4" t="str">
        <f t="shared" si="5"/>
        <v>G</v>
      </c>
    </row>
    <row r="185" spans="1:5" x14ac:dyDescent="0.2">
      <c r="A185" t="s">
        <v>2191</v>
      </c>
      <c r="B185" t="s">
        <v>2191</v>
      </c>
      <c r="C185" t="s">
        <v>510</v>
      </c>
      <c r="D185">
        <f t="shared" si="4"/>
        <v>1</v>
      </c>
      <c r="E185" s="4" t="str">
        <f t="shared" si="5"/>
        <v>G</v>
      </c>
    </row>
    <row r="186" spans="1:5" x14ac:dyDescent="0.2">
      <c r="A186" t="s">
        <v>2191</v>
      </c>
      <c r="B186" t="s">
        <v>2191</v>
      </c>
      <c r="C186" t="s">
        <v>512</v>
      </c>
      <c r="D186">
        <f t="shared" si="4"/>
        <v>1</v>
      </c>
      <c r="E186" s="4" t="str">
        <f t="shared" si="5"/>
        <v>G</v>
      </c>
    </row>
    <row r="187" spans="1:5" x14ac:dyDescent="0.2">
      <c r="A187" t="s">
        <v>2191</v>
      </c>
      <c r="B187" t="s">
        <v>2191</v>
      </c>
      <c r="C187" t="s">
        <v>504</v>
      </c>
      <c r="D187">
        <f t="shared" si="4"/>
        <v>1</v>
      </c>
      <c r="E187" s="4" t="str">
        <f t="shared" si="5"/>
        <v>G</v>
      </c>
    </row>
    <row r="188" spans="1:5" x14ac:dyDescent="0.2">
      <c r="A188" t="s">
        <v>2191</v>
      </c>
      <c r="B188" t="s">
        <v>2191</v>
      </c>
      <c r="C188" t="s">
        <v>513</v>
      </c>
      <c r="D188">
        <f t="shared" si="4"/>
        <v>1</v>
      </c>
      <c r="E188" s="4" t="str">
        <f t="shared" si="5"/>
        <v>G</v>
      </c>
    </row>
    <row r="189" spans="1:5" x14ac:dyDescent="0.2">
      <c r="A189" t="s">
        <v>2191</v>
      </c>
      <c r="B189" t="s">
        <v>365</v>
      </c>
      <c r="C189" t="s">
        <v>2191</v>
      </c>
      <c r="D189">
        <f t="shared" si="4"/>
        <v>1</v>
      </c>
      <c r="E189" s="4" t="str">
        <f t="shared" si="5"/>
        <v>I</v>
      </c>
    </row>
    <row r="190" spans="1:5" x14ac:dyDescent="0.2">
      <c r="A190" t="s">
        <v>2191</v>
      </c>
      <c r="B190" t="s">
        <v>383</v>
      </c>
      <c r="C190" t="s">
        <v>2191</v>
      </c>
      <c r="D190">
        <f t="shared" si="4"/>
        <v>1</v>
      </c>
      <c r="E190" s="4" t="str">
        <f t="shared" si="5"/>
        <v>I</v>
      </c>
    </row>
    <row r="191" spans="1:5" x14ac:dyDescent="0.2">
      <c r="A191" t="s">
        <v>2191</v>
      </c>
      <c r="B191" t="s">
        <v>406</v>
      </c>
      <c r="C191" t="s">
        <v>2191</v>
      </c>
      <c r="D191">
        <f t="shared" si="4"/>
        <v>1</v>
      </c>
      <c r="E191" s="4" t="str">
        <f t="shared" si="5"/>
        <v>I</v>
      </c>
    </row>
    <row r="192" spans="1:5" x14ac:dyDescent="0.2">
      <c r="A192" t="s">
        <v>2191</v>
      </c>
      <c r="B192" t="s">
        <v>443</v>
      </c>
      <c r="C192" t="s">
        <v>2191</v>
      </c>
      <c r="D192">
        <f t="shared" si="4"/>
        <v>1</v>
      </c>
      <c r="E192" s="4" t="str">
        <f t="shared" si="5"/>
        <v>I</v>
      </c>
    </row>
    <row r="193" spans="1:5" x14ac:dyDescent="0.2">
      <c r="A193" t="s">
        <v>2191</v>
      </c>
      <c r="B193" t="s">
        <v>706</v>
      </c>
      <c r="C193" t="s">
        <v>2191</v>
      </c>
      <c r="D193">
        <f t="shared" si="4"/>
        <v>1</v>
      </c>
      <c r="E193" s="4" t="str">
        <f t="shared" si="5"/>
        <v>I</v>
      </c>
    </row>
    <row r="194" spans="1:5" x14ac:dyDescent="0.2">
      <c r="A194" t="s">
        <v>2191</v>
      </c>
      <c r="B194" t="s">
        <v>757</v>
      </c>
      <c r="C194" t="s">
        <v>2191</v>
      </c>
      <c r="D194">
        <f t="shared" ref="D194:D257" si="6">COUNTIF(A194:C194,"&lt;&gt;-")</f>
        <v>1</v>
      </c>
      <c r="E194" s="4" t="str">
        <f t="shared" ref="E194:E257" si="7">IF(A194&lt;&gt;"-","B","")&amp;IF(B194&lt;&gt;"-","I","")&amp;IF(C194&lt;&gt;"-","G","")</f>
        <v>I</v>
      </c>
    </row>
    <row r="195" spans="1:5" x14ac:dyDescent="0.2">
      <c r="A195" t="s">
        <v>2191</v>
      </c>
      <c r="B195" t="s">
        <v>758</v>
      </c>
      <c r="C195" t="s">
        <v>2191</v>
      </c>
      <c r="D195">
        <f t="shared" si="6"/>
        <v>1</v>
      </c>
      <c r="E195" s="4" t="str">
        <f t="shared" si="7"/>
        <v>I</v>
      </c>
    </row>
    <row r="196" spans="1:5" x14ac:dyDescent="0.2">
      <c r="A196" t="s">
        <v>2191</v>
      </c>
      <c r="B196" t="s">
        <v>723</v>
      </c>
      <c r="C196" t="s">
        <v>2191</v>
      </c>
      <c r="D196">
        <f t="shared" si="6"/>
        <v>1</v>
      </c>
      <c r="E196" s="4" t="str">
        <f t="shared" si="7"/>
        <v>I</v>
      </c>
    </row>
    <row r="197" spans="1:5" x14ac:dyDescent="0.2">
      <c r="A197" t="s">
        <v>2191</v>
      </c>
      <c r="B197" t="s">
        <v>715</v>
      </c>
      <c r="C197" t="s">
        <v>2191</v>
      </c>
      <c r="D197">
        <f t="shared" si="6"/>
        <v>1</v>
      </c>
      <c r="E197" s="4" t="str">
        <f t="shared" si="7"/>
        <v>I</v>
      </c>
    </row>
    <row r="198" spans="1:5" x14ac:dyDescent="0.2">
      <c r="A198" t="s">
        <v>2191</v>
      </c>
      <c r="B198" t="s">
        <v>194</v>
      </c>
      <c r="C198" t="s">
        <v>194</v>
      </c>
      <c r="D198">
        <f t="shared" si="6"/>
        <v>2</v>
      </c>
      <c r="E198" s="4" t="str">
        <f t="shared" si="7"/>
        <v>IG</v>
      </c>
    </row>
    <row r="199" spans="1:5" x14ac:dyDescent="0.2">
      <c r="A199" t="s">
        <v>2191</v>
      </c>
      <c r="B199" t="s">
        <v>197</v>
      </c>
      <c r="C199" t="s">
        <v>197</v>
      </c>
      <c r="D199">
        <f t="shared" si="6"/>
        <v>2</v>
      </c>
      <c r="E199" s="4" t="str">
        <f t="shared" si="7"/>
        <v>IG</v>
      </c>
    </row>
    <row r="200" spans="1:5" x14ac:dyDescent="0.2">
      <c r="A200" t="s">
        <v>2191</v>
      </c>
      <c r="B200" t="s">
        <v>208</v>
      </c>
      <c r="C200" t="s">
        <v>208</v>
      </c>
      <c r="D200">
        <f t="shared" si="6"/>
        <v>2</v>
      </c>
      <c r="E200" s="4" t="str">
        <f t="shared" si="7"/>
        <v>IG</v>
      </c>
    </row>
    <row r="201" spans="1:5" x14ac:dyDescent="0.2">
      <c r="A201" t="s">
        <v>2191</v>
      </c>
      <c r="B201" t="s">
        <v>211</v>
      </c>
      <c r="C201" t="s">
        <v>211</v>
      </c>
      <c r="D201">
        <f t="shared" si="6"/>
        <v>2</v>
      </c>
      <c r="E201" s="4" t="str">
        <f t="shared" si="7"/>
        <v>IG</v>
      </c>
    </row>
    <row r="202" spans="1:5" x14ac:dyDescent="0.2">
      <c r="A202" t="s">
        <v>2191</v>
      </c>
      <c r="B202" t="s">
        <v>213</v>
      </c>
      <c r="C202" t="s">
        <v>213</v>
      </c>
      <c r="D202">
        <f t="shared" si="6"/>
        <v>2</v>
      </c>
      <c r="E202" s="4" t="str">
        <f t="shared" si="7"/>
        <v>IG</v>
      </c>
    </row>
    <row r="203" spans="1:5" x14ac:dyDescent="0.2">
      <c r="A203" t="s">
        <v>2191</v>
      </c>
      <c r="B203" t="s">
        <v>229</v>
      </c>
      <c r="C203" t="s">
        <v>229</v>
      </c>
      <c r="D203">
        <f t="shared" si="6"/>
        <v>2</v>
      </c>
      <c r="E203" s="4" t="str">
        <f t="shared" si="7"/>
        <v>IG</v>
      </c>
    </row>
    <row r="204" spans="1:5" x14ac:dyDescent="0.2">
      <c r="A204" t="s">
        <v>2191</v>
      </c>
      <c r="B204" t="s">
        <v>262</v>
      </c>
      <c r="C204" t="s">
        <v>262</v>
      </c>
      <c r="D204">
        <f t="shared" si="6"/>
        <v>2</v>
      </c>
      <c r="E204" s="4" t="str">
        <f t="shared" si="7"/>
        <v>IG</v>
      </c>
    </row>
    <row r="205" spans="1:5" x14ac:dyDescent="0.2">
      <c r="A205" t="s">
        <v>2191</v>
      </c>
      <c r="B205" t="s">
        <v>264</v>
      </c>
      <c r="C205" t="s">
        <v>264</v>
      </c>
      <c r="D205">
        <f t="shared" si="6"/>
        <v>2</v>
      </c>
      <c r="E205" s="4" t="str">
        <f t="shared" si="7"/>
        <v>IG</v>
      </c>
    </row>
    <row r="206" spans="1:5" x14ac:dyDescent="0.2">
      <c r="A206" t="s">
        <v>2191</v>
      </c>
      <c r="B206" t="s">
        <v>279</v>
      </c>
      <c r="C206" t="s">
        <v>279</v>
      </c>
      <c r="D206">
        <f t="shared" si="6"/>
        <v>2</v>
      </c>
      <c r="E206" s="4" t="str">
        <f t="shared" si="7"/>
        <v>IG</v>
      </c>
    </row>
    <row r="207" spans="1:5" x14ac:dyDescent="0.2">
      <c r="A207" t="s">
        <v>2191</v>
      </c>
      <c r="B207" t="s">
        <v>476</v>
      </c>
      <c r="C207" t="s">
        <v>476</v>
      </c>
      <c r="D207">
        <f t="shared" si="6"/>
        <v>2</v>
      </c>
      <c r="E207" s="4" t="str">
        <f t="shared" si="7"/>
        <v>IG</v>
      </c>
    </row>
    <row r="208" spans="1:5" x14ac:dyDescent="0.2">
      <c r="A208" t="s">
        <v>2191</v>
      </c>
      <c r="B208" t="s">
        <v>477</v>
      </c>
      <c r="C208" t="s">
        <v>477</v>
      </c>
      <c r="D208">
        <f t="shared" si="6"/>
        <v>2</v>
      </c>
      <c r="E208" s="4" t="str">
        <f t="shared" si="7"/>
        <v>IG</v>
      </c>
    </row>
    <row r="209" spans="1:5" x14ac:dyDescent="0.2">
      <c r="A209" t="s">
        <v>2191</v>
      </c>
      <c r="B209" t="s">
        <v>484</v>
      </c>
      <c r="C209" t="s">
        <v>484</v>
      </c>
      <c r="D209">
        <f t="shared" si="6"/>
        <v>2</v>
      </c>
      <c r="E209" s="4" t="str">
        <f t="shared" si="7"/>
        <v>IG</v>
      </c>
    </row>
    <row r="210" spans="1:5" x14ac:dyDescent="0.2">
      <c r="A210" t="s">
        <v>2191</v>
      </c>
      <c r="B210" t="s">
        <v>491</v>
      </c>
      <c r="C210" t="s">
        <v>491</v>
      </c>
      <c r="D210">
        <f t="shared" si="6"/>
        <v>2</v>
      </c>
      <c r="E210" s="4" t="str">
        <f t="shared" si="7"/>
        <v>IG</v>
      </c>
    </row>
    <row r="211" spans="1:5" x14ac:dyDescent="0.2">
      <c r="A211" t="s">
        <v>2191</v>
      </c>
      <c r="B211" t="s">
        <v>487</v>
      </c>
      <c r="C211" t="s">
        <v>487</v>
      </c>
      <c r="D211">
        <f t="shared" si="6"/>
        <v>2</v>
      </c>
      <c r="E211" s="4" t="str">
        <f t="shared" si="7"/>
        <v>IG</v>
      </c>
    </row>
    <row r="212" spans="1:5" x14ac:dyDescent="0.2">
      <c r="A212" t="s">
        <v>2191</v>
      </c>
      <c r="B212" t="s">
        <v>489</v>
      </c>
      <c r="C212" t="s">
        <v>489</v>
      </c>
      <c r="D212">
        <f t="shared" si="6"/>
        <v>2</v>
      </c>
      <c r="E212" s="4" t="str">
        <f t="shared" si="7"/>
        <v>IG</v>
      </c>
    </row>
    <row r="213" spans="1:5" x14ac:dyDescent="0.2">
      <c r="A213" t="s">
        <v>2191</v>
      </c>
      <c r="B213" t="s">
        <v>518</v>
      </c>
      <c r="C213" t="s">
        <v>518</v>
      </c>
      <c r="D213">
        <f t="shared" si="6"/>
        <v>2</v>
      </c>
      <c r="E213" s="4" t="str">
        <f t="shared" si="7"/>
        <v>IG</v>
      </c>
    </row>
    <row r="214" spans="1:5" x14ac:dyDescent="0.2">
      <c r="A214" t="s">
        <v>2191</v>
      </c>
      <c r="B214" t="s">
        <v>520</v>
      </c>
      <c r="C214" t="s">
        <v>520</v>
      </c>
      <c r="D214">
        <f t="shared" si="6"/>
        <v>2</v>
      </c>
      <c r="E214" s="4" t="str">
        <f t="shared" si="7"/>
        <v>IG</v>
      </c>
    </row>
    <row r="215" spans="1:5" x14ac:dyDescent="0.2">
      <c r="A215" t="s">
        <v>2191</v>
      </c>
      <c r="B215" t="s">
        <v>521</v>
      </c>
      <c r="C215" t="s">
        <v>521</v>
      </c>
      <c r="D215">
        <f t="shared" si="6"/>
        <v>2</v>
      </c>
      <c r="E215" s="4" t="str">
        <f t="shared" si="7"/>
        <v>IG</v>
      </c>
    </row>
    <row r="216" spans="1:5" x14ac:dyDescent="0.2">
      <c r="A216" t="s">
        <v>2191</v>
      </c>
      <c r="B216" t="s">
        <v>361</v>
      </c>
      <c r="C216" t="s">
        <v>361</v>
      </c>
      <c r="D216">
        <f t="shared" si="6"/>
        <v>2</v>
      </c>
      <c r="E216" s="4" t="str">
        <f t="shared" si="7"/>
        <v>IG</v>
      </c>
    </row>
    <row r="217" spans="1:5" x14ac:dyDescent="0.2">
      <c r="A217" t="s">
        <v>2191</v>
      </c>
      <c r="B217" t="s">
        <v>544</v>
      </c>
      <c r="C217" t="s">
        <v>544</v>
      </c>
      <c r="D217">
        <f t="shared" si="6"/>
        <v>2</v>
      </c>
      <c r="E217" s="4" t="str">
        <f t="shared" si="7"/>
        <v>IG</v>
      </c>
    </row>
    <row r="218" spans="1:5" x14ac:dyDescent="0.2">
      <c r="A218" t="s">
        <v>2191</v>
      </c>
      <c r="B218" t="s">
        <v>393</v>
      </c>
      <c r="C218" t="s">
        <v>393</v>
      </c>
      <c r="D218">
        <f t="shared" si="6"/>
        <v>2</v>
      </c>
      <c r="E218" s="4" t="str">
        <f t="shared" si="7"/>
        <v>IG</v>
      </c>
    </row>
    <row r="219" spans="1:5" x14ac:dyDescent="0.2">
      <c r="A219" t="s">
        <v>2191</v>
      </c>
      <c r="B219" t="s">
        <v>405</v>
      </c>
      <c r="C219" t="s">
        <v>405</v>
      </c>
      <c r="D219">
        <f t="shared" si="6"/>
        <v>2</v>
      </c>
      <c r="E219" s="4" t="str">
        <f t="shared" si="7"/>
        <v>IG</v>
      </c>
    </row>
    <row r="220" spans="1:5" x14ac:dyDescent="0.2">
      <c r="A220" t="s">
        <v>2191</v>
      </c>
      <c r="B220" t="s">
        <v>547</v>
      </c>
      <c r="C220" t="s">
        <v>547</v>
      </c>
      <c r="D220">
        <f t="shared" si="6"/>
        <v>2</v>
      </c>
      <c r="E220" s="4" t="str">
        <f t="shared" si="7"/>
        <v>IG</v>
      </c>
    </row>
    <row r="221" spans="1:5" x14ac:dyDescent="0.2">
      <c r="A221" t="s">
        <v>2191</v>
      </c>
      <c r="B221" t="s">
        <v>300</v>
      </c>
      <c r="C221" t="s">
        <v>300</v>
      </c>
      <c r="D221">
        <f t="shared" si="6"/>
        <v>2</v>
      </c>
      <c r="E221" s="4" t="str">
        <f t="shared" si="7"/>
        <v>IG</v>
      </c>
    </row>
    <row r="222" spans="1:5" x14ac:dyDescent="0.2">
      <c r="A222" t="s">
        <v>2191</v>
      </c>
      <c r="B222" t="s">
        <v>553</v>
      </c>
      <c r="C222" t="s">
        <v>553</v>
      </c>
      <c r="D222">
        <f t="shared" si="6"/>
        <v>2</v>
      </c>
      <c r="E222" s="4" t="str">
        <f t="shared" si="7"/>
        <v>IG</v>
      </c>
    </row>
    <row r="223" spans="1:5" x14ac:dyDescent="0.2">
      <c r="A223" t="s">
        <v>2191</v>
      </c>
      <c r="B223" t="s">
        <v>554</v>
      </c>
      <c r="C223" t="s">
        <v>554</v>
      </c>
      <c r="D223">
        <f t="shared" si="6"/>
        <v>2</v>
      </c>
      <c r="E223" s="4" t="str">
        <f t="shared" si="7"/>
        <v>IG</v>
      </c>
    </row>
    <row r="224" spans="1:5" x14ac:dyDescent="0.2">
      <c r="A224" t="s">
        <v>2191</v>
      </c>
      <c r="B224" t="s">
        <v>563</v>
      </c>
      <c r="C224" t="s">
        <v>563</v>
      </c>
      <c r="D224">
        <f t="shared" si="6"/>
        <v>2</v>
      </c>
      <c r="E224" s="4" t="str">
        <f t="shared" si="7"/>
        <v>IG</v>
      </c>
    </row>
    <row r="225" spans="1:5" x14ac:dyDescent="0.2">
      <c r="A225" t="s">
        <v>2191</v>
      </c>
      <c r="B225" t="s">
        <v>584</v>
      </c>
      <c r="C225" t="s">
        <v>584</v>
      </c>
      <c r="D225">
        <f t="shared" si="6"/>
        <v>2</v>
      </c>
      <c r="E225" s="4" t="str">
        <f t="shared" si="7"/>
        <v>IG</v>
      </c>
    </row>
    <row r="226" spans="1:5" x14ac:dyDescent="0.2">
      <c r="A226" t="s">
        <v>2191</v>
      </c>
      <c r="B226" t="s">
        <v>585</v>
      </c>
      <c r="C226" t="s">
        <v>585</v>
      </c>
      <c r="D226">
        <f t="shared" si="6"/>
        <v>2</v>
      </c>
      <c r="E226" s="4" t="str">
        <f t="shared" si="7"/>
        <v>IG</v>
      </c>
    </row>
    <row r="227" spans="1:5" x14ac:dyDescent="0.2">
      <c r="A227" t="s">
        <v>2191</v>
      </c>
      <c r="B227" t="s">
        <v>586</v>
      </c>
      <c r="C227" t="s">
        <v>586</v>
      </c>
      <c r="D227">
        <f t="shared" si="6"/>
        <v>2</v>
      </c>
      <c r="E227" s="4" t="str">
        <f t="shared" si="7"/>
        <v>IG</v>
      </c>
    </row>
    <row r="228" spans="1:5" x14ac:dyDescent="0.2">
      <c r="A228" t="s">
        <v>2191</v>
      </c>
      <c r="B228" t="s">
        <v>587</v>
      </c>
      <c r="C228" t="s">
        <v>587</v>
      </c>
      <c r="D228">
        <f t="shared" si="6"/>
        <v>2</v>
      </c>
      <c r="E228" s="4" t="str">
        <f t="shared" si="7"/>
        <v>IG</v>
      </c>
    </row>
    <row r="229" spans="1:5" x14ac:dyDescent="0.2">
      <c r="A229" t="s">
        <v>2191</v>
      </c>
      <c r="B229" t="s">
        <v>603</v>
      </c>
      <c r="C229" t="s">
        <v>603</v>
      </c>
      <c r="D229">
        <f t="shared" si="6"/>
        <v>2</v>
      </c>
      <c r="E229" s="4" t="str">
        <f t="shared" si="7"/>
        <v>IG</v>
      </c>
    </row>
    <row r="230" spans="1:5" x14ac:dyDescent="0.2">
      <c r="A230" t="s">
        <v>2191</v>
      </c>
      <c r="B230" t="s">
        <v>595</v>
      </c>
      <c r="C230" t="s">
        <v>595</v>
      </c>
      <c r="D230">
        <f t="shared" si="6"/>
        <v>2</v>
      </c>
      <c r="E230" s="4" t="str">
        <f t="shared" si="7"/>
        <v>IG</v>
      </c>
    </row>
    <row r="231" spans="1:5" x14ac:dyDescent="0.2">
      <c r="A231" t="s">
        <v>2191</v>
      </c>
      <c r="B231" t="s">
        <v>597</v>
      </c>
      <c r="C231" t="s">
        <v>597</v>
      </c>
      <c r="D231">
        <f t="shared" si="6"/>
        <v>2</v>
      </c>
      <c r="E231" s="4" t="str">
        <f t="shared" si="7"/>
        <v>IG</v>
      </c>
    </row>
    <row r="232" spans="1:5" x14ac:dyDescent="0.2">
      <c r="A232" t="s">
        <v>2191</v>
      </c>
      <c r="B232" t="s">
        <v>433</v>
      </c>
      <c r="C232" t="s">
        <v>433</v>
      </c>
      <c r="D232">
        <f t="shared" si="6"/>
        <v>2</v>
      </c>
      <c r="E232" s="4" t="str">
        <f t="shared" si="7"/>
        <v>IG</v>
      </c>
    </row>
    <row r="233" spans="1:5" x14ac:dyDescent="0.2">
      <c r="A233" t="s">
        <v>2191</v>
      </c>
      <c r="B233" t="s">
        <v>435</v>
      </c>
      <c r="C233" t="s">
        <v>435</v>
      </c>
      <c r="D233">
        <f t="shared" si="6"/>
        <v>2</v>
      </c>
      <c r="E233" s="4" t="str">
        <f t="shared" si="7"/>
        <v>IG</v>
      </c>
    </row>
    <row r="234" spans="1:5" x14ac:dyDescent="0.2">
      <c r="A234" t="s">
        <v>2191</v>
      </c>
      <c r="B234" t="s">
        <v>604</v>
      </c>
      <c r="C234" t="s">
        <v>604</v>
      </c>
      <c r="D234">
        <f t="shared" si="6"/>
        <v>2</v>
      </c>
      <c r="E234" s="4" t="str">
        <f t="shared" si="7"/>
        <v>IG</v>
      </c>
    </row>
    <row r="235" spans="1:5" x14ac:dyDescent="0.2">
      <c r="A235" t="s">
        <v>2191</v>
      </c>
      <c r="B235" t="s">
        <v>630</v>
      </c>
      <c r="C235" t="s">
        <v>630</v>
      </c>
      <c r="D235">
        <f t="shared" si="6"/>
        <v>2</v>
      </c>
      <c r="E235" s="4" t="str">
        <f t="shared" si="7"/>
        <v>IG</v>
      </c>
    </row>
    <row r="236" spans="1:5" x14ac:dyDescent="0.2">
      <c r="A236" t="s">
        <v>2191</v>
      </c>
      <c r="B236" t="s">
        <v>779</v>
      </c>
      <c r="C236" t="s">
        <v>779</v>
      </c>
      <c r="D236">
        <f t="shared" si="6"/>
        <v>2</v>
      </c>
      <c r="E236" s="4" t="str">
        <f t="shared" si="7"/>
        <v>IG</v>
      </c>
    </row>
    <row r="237" spans="1:5" x14ac:dyDescent="0.2">
      <c r="A237" t="s">
        <v>2191</v>
      </c>
      <c r="B237" t="s">
        <v>782</v>
      </c>
      <c r="C237" t="s">
        <v>782</v>
      </c>
      <c r="D237">
        <f t="shared" si="6"/>
        <v>2</v>
      </c>
      <c r="E237" s="4" t="str">
        <f t="shared" si="7"/>
        <v>IG</v>
      </c>
    </row>
    <row r="238" spans="1:5" x14ac:dyDescent="0.2">
      <c r="A238" t="s">
        <v>2191</v>
      </c>
      <c r="B238" t="s">
        <v>784</v>
      </c>
      <c r="C238" t="s">
        <v>784</v>
      </c>
      <c r="D238">
        <f t="shared" si="6"/>
        <v>2</v>
      </c>
      <c r="E238" s="4" t="str">
        <f t="shared" si="7"/>
        <v>IG</v>
      </c>
    </row>
    <row r="239" spans="1:5" x14ac:dyDescent="0.2">
      <c r="A239" t="s">
        <v>2191</v>
      </c>
      <c r="B239" t="s">
        <v>301</v>
      </c>
      <c r="C239" t="s">
        <v>301</v>
      </c>
      <c r="D239">
        <f t="shared" si="6"/>
        <v>2</v>
      </c>
      <c r="E239" s="4" t="str">
        <f t="shared" si="7"/>
        <v>IG</v>
      </c>
    </row>
    <row r="240" spans="1:5" x14ac:dyDescent="0.2">
      <c r="A240" t="s">
        <v>2191</v>
      </c>
      <c r="B240" t="s">
        <v>633</v>
      </c>
      <c r="C240" t="s">
        <v>633</v>
      </c>
      <c r="D240">
        <f t="shared" si="6"/>
        <v>2</v>
      </c>
      <c r="E240" s="4" t="str">
        <f t="shared" si="7"/>
        <v>IG</v>
      </c>
    </row>
    <row r="241" spans="1:5" x14ac:dyDescent="0.2">
      <c r="A241" t="s">
        <v>2191</v>
      </c>
      <c r="B241" t="s">
        <v>635</v>
      </c>
      <c r="C241" t="s">
        <v>635</v>
      </c>
      <c r="D241">
        <f t="shared" si="6"/>
        <v>2</v>
      </c>
      <c r="E241" s="4" t="str">
        <f t="shared" si="7"/>
        <v>IG</v>
      </c>
    </row>
    <row r="242" spans="1:5" x14ac:dyDescent="0.2">
      <c r="A242" t="s">
        <v>2191</v>
      </c>
      <c r="B242" t="s">
        <v>644</v>
      </c>
      <c r="C242" t="s">
        <v>644</v>
      </c>
      <c r="D242">
        <f t="shared" si="6"/>
        <v>2</v>
      </c>
      <c r="E242" s="4" t="str">
        <f t="shared" si="7"/>
        <v>IG</v>
      </c>
    </row>
    <row r="243" spans="1:5" x14ac:dyDescent="0.2">
      <c r="A243" t="s">
        <v>2191</v>
      </c>
      <c r="B243" t="s">
        <v>655</v>
      </c>
      <c r="C243" t="s">
        <v>655</v>
      </c>
      <c r="D243">
        <f t="shared" si="6"/>
        <v>2</v>
      </c>
      <c r="E243" s="4" t="str">
        <f t="shared" si="7"/>
        <v>IG</v>
      </c>
    </row>
    <row r="244" spans="1:5" x14ac:dyDescent="0.2">
      <c r="A244" t="s">
        <v>2191</v>
      </c>
      <c r="B244" t="s">
        <v>681</v>
      </c>
      <c r="C244" t="s">
        <v>681</v>
      </c>
      <c r="D244">
        <f t="shared" si="6"/>
        <v>2</v>
      </c>
      <c r="E244" s="4" t="str">
        <f t="shared" si="7"/>
        <v>IG</v>
      </c>
    </row>
    <row r="245" spans="1:5" x14ac:dyDescent="0.2">
      <c r="A245" t="s">
        <v>2191</v>
      </c>
      <c r="B245" t="s">
        <v>695</v>
      </c>
      <c r="C245" t="s">
        <v>695</v>
      </c>
      <c r="D245">
        <f t="shared" si="6"/>
        <v>2</v>
      </c>
      <c r="E245" s="4" t="str">
        <f t="shared" si="7"/>
        <v>IG</v>
      </c>
    </row>
    <row r="246" spans="1:5" x14ac:dyDescent="0.2">
      <c r="A246" t="s">
        <v>2191</v>
      </c>
      <c r="B246" t="s">
        <v>697</v>
      </c>
      <c r="C246" t="s">
        <v>697</v>
      </c>
      <c r="D246">
        <f t="shared" si="6"/>
        <v>2</v>
      </c>
      <c r="E246" s="4" t="str">
        <f t="shared" si="7"/>
        <v>IG</v>
      </c>
    </row>
    <row r="247" spans="1:5" x14ac:dyDescent="0.2">
      <c r="A247" t="s">
        <v>2191</v>
      </c>
      <c r="B247" t="s">
        <v>702</v>
      </c>
      <c r="C247" t="s">
        <v>702</v>
      </c>
      <c r="D247">
        <f t="shared" si="6"/>
        <v>2</v>
      </c>
      <c r="E247" s="4" t="str">
        <f t="shared" si="7"/>
        <v>IG</v>
      </c>
    </row>
    <row r="248" spans="1:5" x14ac:dyDescent="0.2">
      <c r="A248" t="s">
        <v>2191</v>
      </c>
      <c r="B248" t="s">
        <v>703</v>
      </c>
      <c r="C248" t="s">
        <v>703</v>
      </c>
      <c r="D248">
        <f t="shared" si="6"/>
        <v>2</v>
      </c>
      <c r="E248" s="4" t="str">
        <f t="shared" si="7"/>
        <v>IG</v>
      </c>
    </row>
    <row r="249" spans="1:5" x14ac:dyDescent="0.2">
      <c r="A249" t="s">
        <v>2191</v>
      </c>
      <c r="B249" t="s">
        <v>704</v>
      </c>
      <c r="C249" t="s">
        <v>704</v>
      </c>
      <c r="D249">
        <f t="shared" si="6"/>
        <v>2</v>
      </c>
      <c r="E249" s="4" t="str">
        <f t="shared" si="7"/>
        <v>IG</v>
      </c>
    </row>
    <row r="250" spans="1:5" x14ac:dyDescent="0.2">
      <c r="A250" t="s">
        <v>2191</v>
      </c>
      <c r="B250" t="s">
        <v>708</v>
      </c>
      <c r="C250" t="s">
        <v>708</v>
      </c>
      <c r="D250">
        <f t="shared" si="6"/>
        <v>2</v>
      </c>
      <c r="E250" s="4" t="str">
        <f t="shared" si="7"/>
        <v>IG</v>
      </c>
    </row>
    <row r="251" spans="1:5" x14ac:dyDescent="0.2">
      <c r="A251" t="s">
        <v>2191</v>
      </c>
      <c r="B251" t="s">
        <v>710</v>
      </c>
      <c r="C251" t="s">
        <v>710</v>
      </c>
      <c r="D251">
        <f t="shared" si="6"/>
        <v>2</v>
      </c>
      <c r="E251" s="4" t="str">
        <f t="shared" si="7"/>
        <v>IG</v>
      </c>
    </row>
    <row r="252" spans="1:5" x14ac:dyDescent="0.2">
      <c r="A252" t="s">
        <v>2191</v>
      </c>
      <c r="B252" t="s">
        <v>834</v>
      </c>
      <c r="C252" t="s">
        <v>834</v>
      </c>
      <c r="D252">
        <f t="shared" si="6"/>
        <v>2</v>
      </c>
      <c r="E252" s="4" t="str">
        <f t="shared" si="7"/>
        <v>IG</v>
      </c>
    </row>
    <row r="253" spans="1:5" x14ac:dyDescent="0.2">
      <c r="A253" t="s">
        <v>2191</v>
      </c>
      <c r="B253" t="s">
        <v>725</v>
      </c>
      <c r="C253" t="s">
        <v>725</v>
      </c>
      <c r="D253">
        <f t="shared" si="6"/>
        <v>2</v>
      </c>
      <c r="E253" s="4" t="str">
        <f t="shared" si="7"/>
        <v>IG</v>
      </c>
    </row>
    <row r="254" spans="1:5" x14ac:dyDescent="0.2">
      <c r="A254" t="s">
        <v>2191</v>
      </c>
      <c r="B254" t="s">
        <v>745</v>
      </c>
      <c r="C254" t="s">
        <v>745</v>
      </c>
      <c r="D254">
        <f t="shared" si="6"/>
        <v>2</v>
      </c>
      <c r="E254" s="4" t="str">
        <f t="shared" si="7"/>
        <v>IG</v>
      </c>
    </row>
    <row r="255" spans="1:5" x14ac:dyDescent="0.2">
      <c r="A255" t="s">
        <v>2191</v>
      </c>
      <c r="B255" t="s">
        <v>718</v>
      </c>
      <c r="C255" t="s">
        <v>718</v>
      </c>
      <c r="D255">
        <f t="shared" si="6"/>
        <v>2</v>
      </c>
      <c r="E255" s="4" t="str">
        <f t="shared" si="7"/>
        <v>IG</v>
      </c>
    </row>
    <row r="256" spans="1:5" x14ac:dyDescent="0.2">
      <c r="A256" t="s">
        <v>2191</v>
      </c>
      <c r="B256" t="s">
        <v>591</v>
      </c>
      <c r="C256" t="s">
        <v>591</v>
      </c>
      <c r="D256">
        <f t="shared" si="6"/>
        <v>2</v>
      </c>
      <c r="E256" s="4" t="str">
        <f t="shared" si="7"/>
        <v>IG</v>
      </c>
    </row>
    <row r="257" spans="1:5" x14ac:dyDescent="0.2">
      <c r="A257" t="s">
        <v>2191</v>
      </c>
      <c r="B257" t="s">
        <v>592</v>
      </c>
      <c r="C257" t="s">
        <v>592</v>
      </c>
      <c r="D257">
        <f t="shared" si="6"/>
        <v>2</v>
      </c>
      <c r="E257" s="4" t="str">
        <f t="shared" si="7"/>
        <v>IG</v>
      </c>
    </row>
    <row r="258" spans="1:5" x14ac:dyDescent="0.2">
      <c r="A258" t="s">
        <v>2191</v>
      </c>
      <c r="B258" t="s">
        <v>594</v>
      </c>
      <c r="C258" t="s">
        <v>594</v>
      </c>
      <c r="D258">
        <f t="shared" ref="D258:D266" si="8">COUNTIF(A258:C258,"&lt;&gt;-")</f>
        <v>2</v>
      </c>
      <c r="E258" s="4" t="str">
        <f t="shared" ref="E258:E266" si="9">IF(A258&lt;&gt;"-","B","")&amp;IF(B258&lt;&gt;"-","I","")&amp;IF(C258&lt;&gt;"-","G","")</f>
        <v>IG</v>
      </c>
    </row>
    <row r="259" spans="1:5" x14ac:dyDescent="0.2">
      <c r="A259" t="s">
        <v>2191</v>
      </c>
      <c r="B259" t="s">
        <v>764</v>
      </c>
      <c r="C259" t="s">
        <v>764</v>
      </c>
      <c r="D259">
        <f t="shared" si="8"/>
        <v>2</v>
      </c>
      <c r="E259" s="4" t="str">
        <f t="shared" si="9"/>
        <v>IG</v>
      </c>
    </row>
    <row r="260" spans="1:5" x14ac:dyDescent="0.2">
      <c r="A260" t="s">
        <v>2191</v>
      </c>
      <c r="B260" t="s">
        <v>771</v>
      </c>
      <c r="C260" t="s">
        <v>771</v>
      </c>
      <c r="D260">
        <f t="shared" si="8"/>
        <v>2</v>
      </c>
      <c r="E260" s="4" t="str">
        <f t="shared" si="9"/>
        <v>IG</v>
      </c>
    </row>
    <row r="261" spans="1:5" x14ac:dyDescent="0.2">
      <c r="A261" t="s">
        <v>2191</v>
      </c>
      <c r="B261" t="s">
        <v>773</v>
      </c>
      <c r="C261" t="s">
        <v>773</v>
      </c>
      <c r="D261">
        <f t="shared" si="8"/>
        <v>2</v>
      </c>
      <c r="E261" s="4" t="str">
        <f t="shared" si="9"/>
        <v>IG</v>
      </c>
    </row>
    <row r="262" spans="1:5" x14ac:dyDescent="0.2">
      <c r="A262" t="s">
        <v>2191</v>
      </c>
      <c r="B262" t="s">
        <v>775</v>
      </c>
      <c r="C262" t="s">
        <v>775</v>
      </c>
      <c r="D262">
        <f t="shared" si="8"/>
        <v>2</v>
      </c>
      <c r="E262" s="4" t="str">
        <f t="shared" si="9"/>
        <v>IG</v>
      </c>
    </row>
    <row r="263" spans="1:5" x14ac:dyDescent="0.2">
      <c r="A263" t="s">
        <v>2191</v>
      </c>
      <c r="B263" t="s">
        <v>747</v>
      </c>
      <c r="C263" t="s">
        <v>747</v>
      </c>
      <c r="D263">
        <f t="shared" si="8"/>
        <v>2</v>
      </c>
      <c r="E263" s="4" t="str">
        <f t="shared" si="9"/>
        <v>IG</v>
      </c>
    </row>
    <row r="264" spans="1:5" x14ac:dyDescent="0.2">
      <c r="A264" t="s">
        <v>2191</v>
      </c>
      <c r="B264" t="s">
        <v>816</v>
      </c>
      <c r="C264" t="s">
        <v>816</v>
      </c>
      <c r="D264">
        <f t="shared" si="8"/>
        <v>2</v>
      </c>
      <c r="E264" s="4" t="str">
        <f t="shared" si="9"/>
        <v>IG</v>
      </c>
    </row>
    <row r="265" spans="1:5" x14ac:dyDescent="0.2">
      <c r="A265" t="s">
        <v>2191</v>
      </c>
      <c r="B265" t="s">
        <v>820</v>
      </c>
      <c r="C265" t="s">
        <v>820</v>
      </c>
      <c r="D265">
        <f t="shared" si="8"/>
        <v>2</v>
      </c>
      <c r="E265" s="4" t="str">
        <f t="shared" si="9"/>
        <v>IG</v>
      </c>
    </row>
    <row r="266" spans="1:5" x14ac:dyDescent="0.2">
      <c r="A266" t="s">
        <v>2191</v>
      </c>
      <c r="B266" t="s">
        <v>830</v>
      </c>
      <c r="C266" t="s">
        <v>830</v>
      </c>
      <c r="D266">
        <f t="shared" si="8"/>
        <v>2</v>
      </c>
      <c r="E266" s="4" t="str">
        <f t="shared" si="9"/>
        <v>IG</v>
      </c>
    </row>
  </sheetData>
  <sortState xmlns:xlrd2="http://schemas.microsoft.com/office/spreadsheetml/2017/richdata2" ref="A2:AA266">
    <sortCondition ref="E2:E266"/>
  </sortState>
  <conditionalFormatting sqref="D1:D1048576">
    <cfRule type="colorScale" priority="2">
      <colorScale>
        <cfvo type="min"/>
        <cfvo type="max"/>
        <color rgb="FFFCFCFF"/>
        <color rgb="FF63BE7B"/>
      </colorScale>
    </cfRule>
  </conditionalFormatting>
  <conditionalFormatting sqref="G1:T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BBEF8C-2F52-9F4E-A4F9-B668F64B80BC}">
  <sheetPr>
    <tabColor rgb="FF7030A0"/>
  </sheetPr>
  <dimension ref="A1:H10"/>
  <sheetViews>
    <sheetView zoomScale="210" zoomScaleNormal="210" workbookViewId="0">
      <selection activeCell="H21" sqref="H21"/>
    </sheetView>
  </sheetViews>
  <sheetFormatPr baseColWidth="10" defaultRowHeight="10" x14ac:dyDescent="0.15"/>
  <cols>
    <col min="1" max="1" width="5.1640625" style="266" bestFit="1" customWidth="1"/>
    <col min="2" max="2" width="2.33203125" style="267" bestFit="1" customWidth="1"/>
    <col min="3" max="3" width="3" style="267" bestFit="1" customWidth="1"/>
    <col min="4" max="4" width="2.83203125" style="267" bestFit="1" customWidth="1"/>
    <col min="5" max="5" width="3" style="267" bestFit="1" customWidth="1"/>
    <col min="6" max="6" width="5.33203125" style="135" customWidth="1"/>
    <col min="7" max="7" width="5.6640625" style="135" bestFit="1" customWidth="1"/>
    <col min="8" max="8" width="8.6640625" style="293" bestFit="1" customWidth="1"/>
    <col min="9" max="16384" width="10.83203125" style="135"/>
  </cols>
  <sheetData>
    <row r="1" spans="1:8" s="101" customFormat="1" ht="21" customHeight="1" x14ac:dyDescent="0.15">
      <c r="A1" s="101" t="s">
        <v>3097</v>
      </c>
      <c r="B1" s="259" t="s">
        <v>0</v>
      </c>
      <c r="C1" s="259" t="s">
        <v>1891</v>
      </c>
      <c r="D1" s="207" t="s">
        <v>1888</v>
      </c>
      <c r="E1" s="260" t="s">
        <v>1889</v>
      </c>
      <c r="F1" s="284" t="s">
        <v>3098</v>
      </c>
      <c r="G1" s="101" t="s">
        <v>3099</v>
      </c>
      <c r="H1" s="294" t="s">
        <v>3100</v>
      </c>
    </row>
    <row r="2" spans="1:8" x14ac:dyDescent="0.15">
      <c r="A2" s="266" t="s">
        <v>2312</v>
      </c>
      <c r="B2" s="267">
        <f>SUM('B-EmEC'!DD:DD)</f>
        <v>33</v>
      </c>
      <c r="C2" s="267">
        <f>SUM('B-EmEC'!DE:DE)</f>
        <v>93</v>
      </c>
      <c r="D2" s="267">
        <f>SUM('B-EmEC'!DF:DF)</f>
        <v>83</v>
      </c>
      <c r="E2" s="267">
        <f>SUM('B-EmEC'!DG:DG)</f>
        <v>50</v>
      </c>
      <c r="F2" s="267">
        <f>SUM('B-EmEC'!DH:DH)</f>
        <v>141</v>
      </c>
      <c r="G2" s="267">
        <f>SUM(B2:E2)</f>
        <v>259</v>
      </c>
      <c r="H2" s="293">
        <f>G2/COUNTA('B-EmEC'!DH:DH)</f>
        <v>2.5643564356435644</v>
      </c>
    </row>
    <row r="3" spans="1:8" x14ac:dyDescent="0.15">
      <c r="A3" s="266" t="s">
        <v>2313</v>
      </c>
      <c r="B3" s="267">
        <f>SUM('I-EmEC'!CW:CW)</f>
        <v>96</v>
      </c>
      <c r="C3" s="267">
        <f>SUM('I-EmEC'!CX:CX)</f>
        <v>134</v>
      </c>
      <c r="D3" s="267">
        <f>SUM('I-EmEC'!CY:CY)</f>
        <v>119</v>
      </c>
      <c r="E3" s="267">
        <f>SUM('I-EmEC'!CZ:CZ)</f>
        <v>104</v>
      </c>
      <c r="F3" s="267">
        <f>SUM('I-EmEC'!DA:DA)</f>
        <v>147</v>
      </c>
      <c r="G3" s="267">
        <f t="shared" ref="G3:G9" si="0">SUM(B3:E3)</f>
        <v>453</v>
      </c>
      <c r="H3" s="293">
        <f>G3/COUNTA('I-EmEC'!DA:DA)</f>
        <v>3</v>
      </c>
    </row>
    <row r="4" spans="1:8" x14ac:dyDescent="0.15">
      <c r="A4" s="266" t="s">
        <v>2198</v>
      </c>
      <c r="B4" s="267">
        <f>COUNTIF(GtP!Y:Y,"G")</f>
        <v>83</v>
      </c>
      <c r="C4" s="267">
        <f>COUNTIF(GtP!Z:Z,"G")</f>
        <v>159</v>
      </c>
      <c r="D4" s="267">
        <f>COUNTIF(GtP!AA:AA,"G")</f>
        <v>122</v>
      </c>
      <c r="E4" s="267">
        <f>COUNTIF(GtP!AB:AB,"G")</f>
        <v>26</v>
      </c>
      <c r="F4" s="135">
        <f>SUM(GtP!AC:AC)</f>
        <v>626</v>
      </c>
      <c r="G4" s="267">
        <f t="shared" si="0"/>
        <v>390</v>
      </c>
      <c r="H4" s="293">
        <f>G4/COUNT(GtP!AC:AC)</f>
        <v>1.5354330708661417</v>
      </c>
    </row>
    <row r="5" spans="1:8" x14ac:dyDescent="0.15">
      <c r="G5" s="267"/>
    </row>
    <row r="6" spans="1:8" s="69" customFormat="1" ht="22" customHeight="1" x14ac:dyDescent="0.15">
      <c r="A6" s="101" t="s">
        <v>2190</v>
      </c>
      <c r="B6" s="259" t="s">
        <v>0</v>
      </c>
      <c r="C6" s="259" t="s">
        <v>1891</v>
      </c>
      <c r="D6" s="207" t="s">
        <v>1888</v>
      </c>
      <c r="E6" s="260" t="s">
        <v>1889</v>
      </c>
      <c r="F6" s="284" t="s">
        <v>3098</v>
      </c>
      <c r="G6" s="101" t="s">
        <v>3099</v>
      </c>
      <c r="H6" s="295"/>
    </row>
    <row r="7" spans="1:8" x14ac:dyDescent="0.15">
      <c r="A7" s="266" t="s">
        <v>2312</v>
      </c>
      <c r="B7" s="267">
        <f>B2/SUM($B2:$F2)*100</f>
        <v>8.25</v>
      </c>
      <c r="C7" s="267">
        <f t="shared" ref="C7:F7" si="1">C2/SUM($B2:$F2)*100</f>
        <v>23.25</v>
      </c>
      <c r="D7" s="267">
        <f t="shared" si="1"/>
        <v>20.75</v>
      </c>
      <c r="E7" s="267">
        <f t="shared" si="1"/>
        <v>12.5</v>
      </c>
      <c r="F7" s="267">
        <f t="shared" si="1"/>
        <v>35.25</v>
      </c>
      <c r="G7" s="267">
        <f t="shared" si="0"/>
        <v>64.75</v>
      </c>
    </row>
    <row r="8" spans="1:8" x14ac:dyDescent="0.15">
      <c r="A8" s="266" t="s">
        <v>2313</v>
      </c>
      <c r="B8" s="267">
        <f t="shared" ref="B8:F8" si="2">B3/SUM($B3:$F3)*100</f>
        <v>16</v>
      </c>
      <c r="C8" s="267">
        <f t="shared" si="2"/>
        <v>22.333333333333332</v>
      </c>
      <c r="D8" s="267">
        <f t="shared" si="2"/>
        <v>19.833333333333332</v>
      </c>
      <c r="E8" s="267">
        <f t="shared" si="2"/>
        <v>17.333333333333336</v>
      </c>
      <c r="F8" s="267">
        <f t="shared" si="2"/>
        <v>24.5</v>
      </c>
      <c r="G8" s="267">
        <f t="shared" si="0"/>
        <v>75.5</v>
      </c>
    </row>
    <row r="9" spans="1:8" x14ac:dyDescent="0.15">
      <c r="A9" s="266" t="s">
        <v>2198</v>
      </c>
      <c r="B9" s="267">
        <f t="shared" ref="B9:F9" si="3">B4/SUM($B4:$F4)*100</f>
        <v>8.169291338582676</v>
      </c>
      <c r="C9" s="267">
        <f t="shared" si="3"/>
        <v>15.649606299212598</v>
      </c>
      <c r="D9" s="267">
        <f t="shared" si="3"/>
        <v>12.007874015748031</v>
      </c>
      <c r="E9" s="267">
        <f t="shared" si="3"/>
        <v>2.5590551181102361</v>
      </c>
      <c r="F9" s="267">
        <f t="shared" si="3"/>
        <v>61.614173228346459</v>
      </c>
      <c r="G9" s="267">
        <f t="shared" si="0"/>
        <v>38.385826771653541</v>
      </c>
    </row>
    <row r="10" spans="1:8" x14ac:dyDescent="0.15">
      <c r="A10" s="266" t="s">
        <v>3081</v>
      </c>
      <c r="B10" s="293">
        <f>_xlfn.STDEV.P(B7:B9)</f>
        <v>3.67255605853931</v>
      </c>
      <c r="C10" s="293">
        <f t="shared" ref="C10:F10" si="4">_xlfn.STDEV.P(C7:C9)</f>
        <v>3.3875338333920695</v>
      </c>
      <c r="D10" s="293">
        <f t="shared" si="4"/>
        <v>3.9229079071737116</v>
      </c>
      <c r="E10" s="293">
        <f t="shared" si="4"/>
        <v>6.150544628429234</v>
      </c>
      <c r="F10" s="293">
        <f t="shared" si="4"/>
        <v>15.592355621471725</v>
      </c>
    </row>
  </sheetData>
  <conditionalFormatting sqref="B1:E1">
    <cfRule type="colorScale" priority="4">
      <colorScale>
        <cfvo type="min"/>
        <cfvo type="max"/>
        <color rgb="FFFCFCFF"/>
        <color rgb="FF63BE7B"/>
      </colorScale>
    </cfRule>
  </conditionalFormatting>
  <conditionalFormatting sqref="B7:F9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6:E6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F28AA-4058-774C-8077-A9880A9BB061}">
  <sheetPr>
    <tabColor rgb="FF92D050"/>
  </sheetPr>
  <dimension ref="A1:L405"/>
  <sheetViews>
    <sheetView zoomScale="93" zoomScaleNormal="93" workbookViewId="0">
      <pane ySplit="1" topLeftCell="A2" activePane="bottomLeft" state="frozen"/>
      <selection pane="bottomLeft" activeCell="A55" sqref="A55:A57"/>
    </sheetView>
  </sheetViews>
  <sheetFormatPr baseColWidth="10" defaultRowHeight="15" x14ac:dyDescent="0.2"/>
  <cols>
    <col min="1" max="1" width="22.33203125" style="299" bestFit="1" customWidth="1"/>
    <col min="2" max="2" width="8.83203125" style="299" bestFit="1" customWidth="1"/>
    <col min="3" max="3" width="19.1640625" style="299" bestFit="1" customWidth="1"/>
    <col min="4" max="4" width="6" style="299" bestFit="1" customWidth="1"/>
    <col min="5" max="5" width="4.83203125" style="299" bestFit="1" customWidth="1"/>
    <col min="6" max="6" width="14.1640625" style="299" bestFit="1" customWidth="1"/>
    <col min="7" max="7" width="25" style="299" bestFit="1" customWidth="1"/>
    <col min="8" max="8" width="47" style="299" bestFit="1" customWidth="1"/>
    <col min="9" max="9" width="17" style="299" bestFit="1" customWidth="1"/>
    <col min="10" max="10" width="10.1640625" style="299" bestFit="1" customWidth="1"/>
    <col min="11" max="11" width="17.33203125" style="299" bestFit="1" customWidth="1"/>
    <col min="12" max="12" width="22.33203125" style="299" bestFit="1" customWidth="1"/>
    <col min="13" max="16384" width="10.83203125" style="299"/>
  </cols>
  <sheetData>
    <row r="1" spans="1:12" s="298" customFormat="1" x14ac:dyDescent="0.2">
      <c r="A1" s="298" t="s">
        <v>172</v>
      </c>
      <c r="B1" s="298" t="s">
        <v>2310</v>
      </c>
      <c r="C1" s="298" t="s">
        <v>178</v>
      </c>
      <c r="D1" s="298" t="s">
        <v>2309</v>
      </c>
      <c r="E1" s="298" t="s">
        <v>173</v>
      </c>
      <c r="F1" s="298" t="s">
        <v>180</v>
      </c>
      <c r="G1" s="298" t="s">
        <v>179</v>
      </c>
      <c r="H1" s="298" t="s">
        <v>2311</v>
      </c>
      <c r="I1" s="298" t="s">
        <v>2312</v>
      </c>
      <c r="J1" s="298" t="s">
        <v>2313</v>
      </c>
      <c r="K1" s="298" t="s">
        <v>3101</v>
      </c>
      <c r="L1" s="298" t="s">
        <v>172</v>
      </c>
    </row>
    <row r="2" spans="1:12" ht="17" x14ac:dyDescent="0.25">
      <c r="A2" s="299" t="s">
        <v>181</v>
      </c>
      <c r="B2" s="299" t="s">
        <v>185</v>
      </c>
      <c r="C2" s="299" t="s">
        <v>3105</v>
      </c>
      <c r="D2" s="299">
        <v>1</v>
      </c>
      <c r="E2" s="299" t="s">
        <v>174</v>
      </c>
      <c r="F2" s="299" t="s">
        <v>184</v>
      </c>
      <c r="G2" s="299" t="s">
        <v>183</v>
      </c>
      <c r="H2" s="299" t="s">
        <v>2467</v>
      </c>
      <c r="I2" s="299" t="s">
        <v>84</v>
      </c>
      <c r="J2" s="299" t="s">
        <v>182</v>
      </c>
      <c r="K2" s="299" t="str">
        <f>_xlfn.IFNA(IF(MATCH(A2,'BIG-QaulComp'!B:B,0)&gt;0,"yes"),"")</f>
        <v>yes</v>
      </c>
      <c r="L2" s="299" t="s">
        <v>181</v>
      </c>
    </row>
    <row r="3" spans="1:12" ht="17" x14ac:dyDescent="0.25">
      <c r="A3" s="299" t="s">
        <v>188</v>
      </c>
      <c r="B3" s="299" t="s">
        <v>190</v>
      </c>
      <c r="C3" s="299" t="s">
        <v>3106</v>
      </c>
      <c r="D3" s="299">
        <v>2</v>
      </c>
      <c r="E3" s="299" t="s">
        <v>174</v>
      </c>
      <c r="F3" s="299" t="s">
        <v>184</v>
      </c>
      <c r="G3" s="299" t="s">
        <v>183</v>
      </c>
      <c r="H3" s="299" t="s">
        <v>2469</v>
      </c>
      <c r="I3" s="299" t="s">
        <v>85</v>
      </c>
      <c r="J3" s="299" t="s">
        <v>189</v>
      </c>
      <c r="K3" s="299" t="str">
        <f>_xlfn.IFNA(IF(MATCH(A3,'BIG-QaulComp'!B:B,0)&gt;0,"yes"),"")</f>
        <v>yes</v>
      </c>
      <c r="L3" s="299" t="s">
        <v>188</v>
      </c>
    </row>
    <row r="4" spans="1:12" ht="17" x14ac:dyDescent="0.25">
      <c r="A4" s="299" t="s">
        <v>191</v>
      </c>
      <c r="B4" s="299" t="s">
        <v>193</v>
      </c>
      <c r="C4" s="299" t="s">
        <v>3107</v>
      </c>
      <c r="D4" s="299">
        <v>3</v>
      </c>
      <c r="E4" s="299" t="s">
        <v>174</v>
      </c>
      <c r="F4" s="299" t="s">
        <v>184</v>
      </c>
      <c r="G4" s="299" t="s">
        <v>183</v>
      </c>
      <c r="H4" s="299" t="s">
        <v>2471</v>
      </c>
      <c r="I4" s="299" t="s">
        <v>86</v>
      </c>
      <c r="J4" s="299" t="s">
        <v>192</v>
      </c>
      <c r="K4" s="299" t="str">
        <f>_xlfn.IFNA(IF(MATCH(A4,'BIG-QaulComp'!B:B,0)&gt;0,"yes"),"")</f>
        <v>yes</v>
      </c>
      <c r="L4" s="299" t="s">
        <v>191</v>
      </c>
    </row>
    <row r="5" spans="1:12" ht="17" x14ac:dyDescent="0.25">
      <c r="A5" s="299" t="s">
        <v>199</v>
      </c>
      <c r="B5" s="299" t="s">
        <v>201</v>
      </c>
      <c r="C5" s="299" t="s">
        <v>3108</v>
      </c>
      <c r="D5" s="299">
        <v>6</v>
      </c>
      <c r="E5" s="299" t="s">
        <v>174</v>
      </c>
      <c r="F5" s="299" t="s">
        <v>184</v>
      </c>
      <c r="G5" s="299" t="s">
        <v>183</v>
      </c>
      <c r="H5" s="299" t="s">
        <v>2477</v>
      </c>
      <c r="I5" s="299" t="s">
        <v>87</v>
      </c>
      <c r="J5" s="299" t="s">
        <v>200</v>
      </c>
      <c r="K5" s="299" t="str">
        <f>_xlfn.IFNA(IF(MATCH(A5,'BIG-QaulComp'!B:B,0)&gt;0,"yes"),"")</f>
        <v>yes</v>
      </c>
      <c r="L5" s="299" t="s">
        <v>199</v>
      </c>
    </row>
    <row r="6" spans="1:12" ht="17" x14ac:dyDescent="0.25">
      <c r="A6" s="299" t="s">
        <v>202</v>
      </c>
      <c r="B6" s="299" t="s">
        <v>204</v>
      </c>
      <c r="C6" s="299" t="s">
        <v>3109</v>
      </c>
      <c r="D6" s="299">
        <v>7</v>
      </c>
      <c r="E6" s="299" t="s">
        <v>174</v>
      </c>
      <c r="F6" s="299" t="s">
        <v>184</v>
      </c>
      <c r="G6" s="299" t="s">
        <v>183</v>
      </c>
      <c r="H6" s="299" t="s">
        <v>2479</v>
      </c>
      <c r="I6" s="299" t="s">
        <v>88</v>
      </c>
      <c r="J6" s="299" t="s">
        <v>203</v>
      </c>
      <c r="K6" s="299" t="str">
        <f>_xlfn.IFNA(IF(MATCH(A6,'BIG-QaulComp'!B:B,0)&gt;0,"yes"),"")</f>
        <v>yes</v>
      </c>
      <c r="L6" s="299" t="s">
        <v>202</v>
      </c>
    </row>
    <row r="7" spans="1:12" ht="17" x14ac:dyDescent="0.25">
      <c r="A7" s="299" t="s">
        <v>205</v>
      </c>
      <c r="B7" s="299" t="s">
        <v>207</v>
      </c>
      <c r="C7" s="299" t="s">
        <v>3110</v>
      </c>
      <c r="D7" s="299">
        <v>8</v>
      </c>
      <c r="E7" s="299" t="s">
        <v>174</v>
      </c>
      <c r="F7" s="299" t="s">
        <v>184</v>
      </c>
      <c r="G7" s="299" t="s">
        <v>183</v>
      </c>
      <c r="H7" s="299" t="s">
        <v>2481</v>
      </c>
      <c r="I7" s="299" t="s">
        <v>89</v>
      </c>
      <c r="J7" s="299" t="s">
        <v>206</v>
      </c>
      <c r="K7" s="299" t="str">
        <f>_xlfn.IFNA(IF(MATCH(A7,'BIG-QaulComp'!B:B,0)&gt;0,"yes"),"")</f>
        <v>yes</v>
      </c>
      <c r="L7" s="299" t="s">
        <v>205</v>
      </c>
    </row>
    <row r="8" spans="1:12" ht="17" x14ac:dyDescent="0.25">
      <c r="A8" s="299" t="s">
        <v>231</v>
      </c>
      <c r="B8" s="299" t="s">
        <v>234</v>
      </c>
      <c r="C8" s="299" t="s">
        <v>3111</v>
      </c>
      <c r="D8" s="299">
        <v>18</v>
      </c>
      <c r="E8" s="299" t="s">
        <v>174</v>
      </c>
      <c r="F8" s="299" t="s">
        <v>233</v>
      </c>
      <c r="G8" s="299" t="s">
        <v>99</v>
      </c>
      <c r="H8" s="299" t="s">
        <v>2490</v>
      </c>
      <c r="I8" s="299" t="s">
        <v>79</v>
      </c>
      <c r="J8" s="299" t="s">
        <v>232</v>
      </c>
      <c r="K8" s="299" t="str">
        <f>_xlfn.IFNA(IF(MATCH(A8,'BIG-QaulComp'!B:B,0)&gt;0,"yes"),"")</f>
        <v>yes</v>
      </c>
      <c r="L8" s="299" t="s">
        <v>231</v>
      </c>
    </row>
    <row r="9" spans="1:12" ht="17" x14ac:dyDescent="0.25">
      <c r="A9" s="299" t="s">
        <v>237</v>
      </c>
      <c r="B9" s="299" t="s">
        <v>239</v>
      </c>
      <c r="C9" s="299" t="s">
        <v>3112</v>
      </c>
      <c r="D9" s="299">
        <v>19</v>
      </c>
      <c r="E9" s="299" t="s">
        <v>174</v>
      </c>
      <c r="F9" s="299" t="s">
        <v>233</v>
      </c>
      <c r="G9" s="299" t="s">
        <v>99</v>
      </c>
      <c r="H9" s="299" t="s">
        <v>2492</v>
      </c>
      <c r="I9" s="299" t="s">
        <v>80</v>
      </c>
      <c r="J9" s="299" t="s">
        <v>238</v>
      </c>
      <c r="K9" s="299" t="str">
        <f>_xlfn.IFNA(IF(MATCH(A9,'BIG-QaulComp'!B:B,0)&gt;0,"yes"),"")</f>
        <v>yes</v>
      </c>
      <c r="L9" s="299" t="s">
        <v>237</v>
      </c>
    </row>
    <row r="10" spans="1:12" ht="17" x14ac:dyDescent="0.25">
      <c r="A10" s="299" t="s">
        <v>240</v>
      </c>
      <c r="B10" s="299" t="s">
        <v>242</v>
      </c>
      <c r="C10" s="299" t="s">
        <v>3113</v>
      </c>
      <c r="D10" s="299">
        <v>20</v>
      </c>
      <c r="E10" s="299" t="s">
        <v>174</v>
      </c>
      <c r="F10" s="299" t="s">
        <v>233</v>
      </c>
      <c r="G10" s="299" t="s">
        <v>99</v>
      </c>
      <c r="H10" s="299" t="s">
        <v>2494</v>
      </c>
      <c r="I10" s="299" t="s">
        <v>81</v>
      </c>
      <c r="J10" s="299" t="s">
        <v>241</v>
      </c>
      <c r="K10" s="299" t="str">
        <f>_xlfn.IFNA(IF(MATCH(A10,'BIG-QaulComp'!B:B,0)&gt;0,"yes"),"")</f>
        <v>yes</v>
      </c>
      <c r="L10" s="299" t="s">
        <v>240</v>
      </c>
    </row>
    <row r="11" spans="1:12" ht="17" x14ac:dyDescent="0.25">
      <c r="A11" s="299" t="s">
        <v>243</v>
      </c>
      <c r="B11" s="299" t="s">
        <v>245</v>
      </c>
      <c r="C11" s="299" t="s">
        <v>3114</v>
      </c>
      <c r="D11" s="299">
        <v>21</v>
      </c>
      <c r="E11" s="299" t="s">
        <v>174</v>
      </c>
      <c r="F11" s="299" t="s">
        <v>233</v>
      </c>
      <c r="G11" s="299" t="s">
        <v>99</v>
      </c>
      <c r="H11" s="299" t="s">
        <v>2496</v>
      </c>
      <c r="I11" s="299" t="s">
        <v>82</v>
      </c>
      <c r="J11" s="299" t="s">
        <v>244</v>
      </c>
      <c r="K11" s="299" t="str">
        <f>_xlfn.IFNA(IF(MATCH(A11,'BIG-QaulComp'!B:B,0)&gt;0,"yes"),"")</f>
        <v>yes</v>
      </c>
      <c r="L11" s="299" t="s">
        <v>243</v>
      </c>
    </row>
    <row r="12" spans="1:12" ht="17" x14ac:dyDescent="0.25">
      <c r="A12" s="299" t="s">
        <v>215</v>
      </c>
      <c r="B12" s="299" t="s">
        <v>218</v>
      </c>
      <c r="C12" s="299" t="s">
        <v>3115</v>
      </c>
      <c r="D12" s="299">
        <v>13</v>
      </c>
      <c r="E12" s="299" t="s">
        <v>174</v>
      </c>
      <c r="F12" s="299" t="s">
        <v>184</v>
      </c>
      <c r="G12" s="299" t="s">
        <v>217</v>
      </c>
      <c r="H12" s="299" t="s">
        <v>2500</v>
      </c>
      <c r="I12" s="299" t="s">
        <v>59</v>
      </c>
      <c r="J12" s="299" t="s">
        <v>216</v>
      </c>
      <c r="K12" s="299" t="str">
        <f>_xlfn.IFNA(IF(MATCH(A12,'BIG-QaulComp'!B:B,0)&gt;0,"yes"),"")</f>
        <v>yes</v>
      </c>
      <c r="L12" s="299" t="s">
        <v>215</v>
      </c>
    </row>
    <row r="13" spans="1:12" ht="17" x14ac:dyDescent="0.25">
      <c r="A13" s="299" t="s">
        <v>220</v>
      </c>
      <c r="B13" s="299" t="s">
        <v>222</v>
      </c>
      <c r="C13" s="299" t="s">
        <v>3116</v>
      </c>
      <c r="D13" s="299">
        <v>14</v>
      </c>
      <c r="E13" s="299" t="s">
        <v>174</v>
      </c>
      <c r="F13" s="299" t="s">
        <v>184</v>
      </c>
      <c r="G13" s="299" t="s">
        <v>217</v>
      </c>
      <c r="H13" s="299" t="s">
        <v>2502</v>
      </c>
      <c r="I13" s="299" t="s">
        <v>60</v>
      </c>
      <c r="J13" s="299" t="s">
        <v>221</v>
      </c>
      <c r="K13" s="299" t="str">
        <f>_xlfn.IFNA(IF(MATCH(A13,'BIG-QaulComp'!B:B,0)&gt;0,"yes"),"")</f>
        <v>yes</v>
      </c>
      <c r="L13" s="299" t="s">
        <v>220</v>
      </c>
    </row>
    <row r="14" spans="1:12" ht="17" x14ac:dyDescent="0.25">
      <c r="A14" s="299" t="s">
        <v>223</v>
      </c>
      <c r="B14" s="299" t="s">
        <v>225</v>
      </c>
      <c r="C14" s="299" t="s">
        <v>3117</v>
      </c>
      <c r="D14" s="299">
        <v>15</v>
      </c>
      <c r="E14" s="299" t="s">
        <v>174</v>
      </c>
      <c r="F14" s="299" t="s">
        <v>184</v>
      </c>
      <c r="G14" s="299" t="s">
        <v>217</v>
      </c>
      <c r="H14" s="299" t="s">
        <v>2504</v>
      </c>
      <c r="I14" s="299" t="s">
        <v>61</v>
      </c>
      <c r="J14" s="299" t="s">
        <v>224</v>
      </c>
      <c r="K14" s="299" t="str">
        <f>_xlfn.IFNA(IF(MATCH(A14,'BIG-QaulComp'!B:B,0)&gt;0,"yes"),"")</f>
        <v>yes</v>
      </c>
      <c r="L14" s="299" t="s">
        <v>223</v>
      </c>
    </row>
    <row r="15" spans="1:12" ht="17" x14ac:dyDescent="0.25">
      <c r="A15" s="299" t="s">
        <v>226</v>
      </c>
      <c r="B15" s="299" t="s">
        <v>228</v>
      </c>
      <c r="C15" s="299" t="s">
        <v>3118</v>
      </c>
      <c r="D15" s="299">
        <v>16</v>
      </c>
      <c r="E15" s="299" t="s">
        <v>174</v>
      </c>
      <c r="F15" s="299" t="s">
        <v>184</v>
      </c>
      <c r="G15" s="299" t="s">
        <v>217</v>
      </c>
      <c r="H15" s="299" t="s">
        <v>2506</v>
      </c>
      <c r="I15" s="299" t="s">
        <v>62</v>
      </c>
      <c r="J15" s="299" t="s">
        <v>227</v>
      </c>
      <c r="K15" s="299" t="str">
        <f>_xlfn.IFNA(IF(MATCH(A15,'BIG-QaulComp'!B:B,0)&gt;0,"yes"),"")</f>
        <v>yes</v>
      </c>
      <c r="L15" s="299" t="s">
        <v>226</v>
      </c>
    </row>
    <row r="16" spans="1:12" ht="17" x14ac:dyDescent="0.25">
      <c r="A16" s="299" t="s">
        <v>258</v>
      </c>
      <c r="B16" s="299" t="s">
        <v>261</v>
      </c>
      <c r="C16" s="299" t="s">
        <v>3119</v>
      </c>
      <c r="D16" s="299">
        <v>22</v>
      </c>
      <c r="E16" s="299" t="s">
        <v>174</v>
      </c>
      <c r="F16" s="299" t="s">
        <v>184</v>
      </c>
      <c r="G16" s="299" t="s">
        <v>260</v>
      </c>
      <c r="H16" s="299" t="s">
        <v>2511</v>
      </c>
      <c r="I16" s="299" t="s">
        <v>166</v>
      </c>
      <c r="J16" s="299" t="s">
        <v>259</v>
      </c>
      <c r="K16" s="299" t="str">
        <f>_xlfn.IFNA(IF(MATCH(A16,'BIG-QaulComp'!B:B,0)&gt;0,"yes"),"")</f>
        <v>yes</v>
      </c>
      <c r="L16" s="299" t="s">
        <v>258</v>
      </c>
    </row>
    <row r="17" spans="1:12" ht="17" x14ac:dyDescent="0.25">
      <c r="A17" s="299" t="s">
        <v>266</v>
      </c>
      <c r="B17" s="299" t="s">
        <v>268</v>
      </c>
      <c r="C17" s="299" t="s">
        <v>3120</v>
      </c>
      <c r="D17" s="299">
        <v>25</v>
      </c>
      <c r="E17" s="299" t="s">
        <v>174</v>
      </c>
      <c r="F17" s="299" t="s">
        <v>184</v>
      </c>
      <c r="G17" s="299" t="s">
        <v>260</v>
      </c>
      <c r="H17" s="299" t="s">
        <v>2517</v>
      </c>
      <c r="I17" s="299" t="s">
        <v>74</v>
      </c>
      <c r="J17" s="299" t="s">
        <v>267</v>
      </c>
      <c r="K17" s="299" t="str">
        <f>_xlfn.IFNA(IF(MATCH(A17,'BIG-QaulComp'!B:B,0)&gt;0,"yes"),"")</f>
        <v>yes</v>
      </c>
      <c r="L17" s="299" t="s">
        <v>266</v>
      </c>
    </row>
    <row r="18" spans="1:12" ht="17" x14ac:dyDescent="0.25">
      <c r="A18" s="299" t="s">
        <v>269</v>
      </c>
      <c r="B18" s="299" t="s">
        <v>271</v>
      </c>
      <c r="C18" s="299" t="s">
        <v>3121</v>
      </c>
      <c r="D18" s="299">
        <v>26</v>
      </c>
      <c r="E18" s="299" t="s">
        <v>174</v>
      </c>
      <c r="F18" s="299" t="s">
        <v>184</v>
      </c>
      <c r="G18" s="299" t="s">
        <v>260</v>
      </c>
      <c r="H18" s="299" t="s">
        <v>2519</v>
      </c>
      <c r="I18" s="299" t="s">
        <v>75</v>
      </c>
      <c r="J18" s="299" t="s">
        <v>270</v>
      </c>
      <c r="K18" s="299" t="str">
        <f>_xlfn.IFNA(IF(MATCH(A18,'BIG-QaulComp'!B:B,0)&gt;0,"yes"),"")</f>
        <v>yes</v>
      </c>
      <c r="L18" s="299" t="s">
        <v>269</v>
      </c>
    </row>
    <row r="19" spans="1:12" ht="17" x14ac:dyDescent="0.25">
      <c r="A19" s="299" t="s">
        <v>272</v>
      </c>
      <c r="B19" s="299" t="s">
        <v>274</v>
      </c>
      <c r="C19" s="299" t="s">
        <v>3122</v>
      </c>
      <c r="D19" s="299">
        <v>27</v>
      </c>
      <c r="E19" s="299" t="s">
        <v>174</v>
      </c>
      <c r="F19" s="299" t="s">
        <v>184</v>
      </c>
      <c r="G19" s="299" t="s">
        <v>260</v>
      </c>
      <c r="H19" s="299" t="s">
        <v>2521</v>
      </c>
      <c r="I19" s="299" t="s">
        <v>76</v>
      </c>
      <c r="J19" s="299" t="s">
        <v>273</v>
      </c>
      <c r="K19" s="299" t="str">
        <f>_xlfn.IFNA(IF(MATCH(A19,'BIG-QaulComp'!B:B,0)&gt;0,"yes"),"")</f>
        <v>yes</v>
      </c>
      <c r="L19" s="299" t="s">
        <v>272</v>
      </c>
    </row>
    <row r="20" spans="1:12" ht="17" x14ac:dyDescent="0.25">
      <c r="A20" s="299" t="s">
        <v>275</v>
      </c>
      <c r="B20" s="299" t="s">
        <v>276</v>
      </c>
      <c r="C20" s="299" t="s">
        <v>3123</v>
      </c>
      <c r="D20" s="299">
        <v>28</v>
      </c>
      <c r="E20" s="299" t="s">
        <v>174</v>
      </c>
      <c r="F20" s="299" t="s">
        <v>184</v>
      </c>
      <c r="G20" s="299" t="s">
        <v>260</v>
      </c>
      <c r="H20" s="299" t="s">
        <v>2523</v>
      </c>
      <c r="I20" s="299" t="s">
        <v>77</v>
      </c>
      <c r="J20" s="299" t="s">
        <v>275</v>
      </c>
      <c r="K20" s="299" t="str">
        <f>_xlfn.IFNA(IF(MATCH(A20,'BIG-QaulComp'!B:B,0)&gt;0,"yes"),"")</f>
        <v>yes</v>
      </c>
      <c r="L20" s="299" t="s">
        <v>275</v>
      </c>
    </row>
    <row r="21" spans="1:12" ht="17" x14ac:dyDescent="0.25">
      <c r="A21" s="299" t="s">
        <v>277</v>
      </c>
      <c r="B21" s="299" t="s">
        <v>278</v>
      </c>
      <c r="C21" s="299" t="s">
        <v>3124</v>
      </c>
      <c r="D21" s="299">
        <v>29</v>
      </c>
      <c r="E21" s="299" t="s">
        <v>174</v>
      </c>
      <c r="F21" s="299" t="s">
        <v>184</v>
      </c>
      <c r="G21" s="299" t="s">
        <v>260</v>
      </c>
      <c r="H21" s="299" t="s">
        <v>2525</v>
      </c>
      <c r="I21" s="299" t="s">
        <v>78</v>
      </c>
      <c r="J21" s="299" t="s">
        <v>277</v>
      </c>
      <c r="K21" s="299" t="str">
        <f>_xlfn.IFNA(IF(MATCH(A21,'BIG-QaulComp'!B:B,0)&gt;0,"yes"),"")</f>
        <v>yes</v>
      </c>
      <c r="L21" s="299" t="s">
        <v>277</v>
      </c>
    </row>
    <row r="22" spans="1:12" ht="17" x14ac:dyDescent="0.25">
      <c r="A22" s="299" t="s">
        <v>280</v>
      </c>
      <c r="B22" s="299" t="s">
        <v>284</v>
      </c>
      <c r="C22" s="299" t="s">
        <v>3125</v>
      </c>
      <c r="D22" s="299">
        <v>34</v>
      </c>
      <c r="E22" s="299" t="s">
        <v>174</v>
      </c>
      <c r="F22" s="299" t="s">
        <v>283</v>
      </c>
      <c r="G22" s="299" t="s">
        <v>282</v>
      </c>
      <c r="H22" s="299" t="s">
        <v>2533</v>
      </c>
      <c r="I22" s="299" t="s">
        <v>281</v>
      </c>
      <c r="J22" s="299" t="s">
        <v>280</v>
      </c>
      <c r="K22" s="299" t="str">
        <f>_xlfn.IFNA(IF(MATCH(A22,'BIG-QaulComp'!B:B,0)&gt;0,"yes"),"")</f>
        <v>yes</v>
      </c>
      <c r="L22" s="299" t="s">
        <v>280</v>
      </c>
    </row>
    <row r="23" spans="1:12" x14ac:dyDescent="0.2">
      <c r="A23" s="299" t="s">
        <v>9</v>
      </c>
      <c r="B23" s="299" t="s">
        <v>290</v>
      </c>
      <c r="C23" s="299" t="s">
        <v>288</v>
      </c>
      <c r="D23" s="299">
        <v>36</v>
      </c>
      <c r="E23" s="299" t="s">
        <v>174</v>
      </c>
      <c r="F23" s="299" t="s">
        <v>283</v>
      </c>
      <c r="G23" s="299" t="s">
        <v>289</v>
      </c>
      <c r="H23" s="299" t="s">
        <v>2535</v>
      </c>
      <c r="I23" s="299" t="s">
        <v>9</v>
      </c>
      <c r="J23" s="299" t="s">
        <v>288</v>
      </c>
      <c r="K23" s="299" t="str">
        <f>_xlfn.IFNA(IF(MATCH(A23,'BIG-QaulComp'!B:B,0)&gt;0,"yes"),"")</f>
        <v>yes</v>
      </c>
      <c r="L23" s="299" t="s">
        <v>9</v>
      </c>
    </row>
    <row r="24" spans="1:12" ht="17" x14ac:dyDescent="0.25">
      <c r="A24" s="299" t="s">
        <v>302</v>
      </c>
      <c r="B24" s="299" t="s">
        <v>305</v>
      </c>
      <c r="C24" s="299" t="s">
        <v>3126</v>
      </c>
      <c r="D24" s="299">
        <v>41</v>
      </c>
      <c r="E24" s="299" t="s">
        <v>174</v>
      </c>
      <c r="F24" s="299" t="s">
        <v>283</v>
      </c>
      <c r="G24" s="299" t="s">
        <v>304</v>
      </c>
      <c r="H24" s="299" t="s">
        <v>2537</v>
      </c>
      <c r="I24" s="299" t="s">
        <v>90</v>
      </c>
      <c r="J24" s="299" t="s">
        <v>303</v>
      </c>
      <c r="K24" s="299" t="str">
        <f>_xlfn.IFNA(IF(MATCH(A24,'BIG-QaulComp'!B:B,0)&gt;0,"yes"),"")</f>
        <v>yes</v>
      </c>
      <c r="L24" s="299" t="s">
        <v>302</v>
      </c>
    </row>
    <row r="25" spans="1:12" ht="17" x14ac:dyDescent="0.25">
      <c r="A25" s="299" t="s">
        <v>307</v>
      </c>
      <c r="B25" s="299" t="s">
        <v>309</v>
      </c>
      <c r="C25" s="299" t="s">
        <v>3127</v>
      </c>
      <c r="D25" s="299">
        <v>42</v>
      </c>
      <c r="E25" s="299" t="s">
        <v>174</v>
      </c>
      <c r="F25" s="299" t="s">
        <v>283</v>
      </c>
      <c r="G25" s="299" t="s">
        <v>304</v>
      </c>
      <c r="H25" s="299" t="s">
        <v>2539</v>
      </c>
      <c r="I25" s="299" t="s">
        <v>91</v>
      </c>
      <c r="J25" s="299" t="s">
        <v>308</v>
      </c>
      <c r="K25" s="299" t="str">
        <f>_xlfn.IFNA(IF(MATCH(A25,'BIG-QaulComp'!B:B,0)&gt;0,"yes"),"")</f>
        <v>yes</v>
      </c>
      <c r="L25" s="299" t="s">
        <v>307</v>
      </c>
    </row>
    <row r="26" spans="1:12" ht="17" x14ac:dyDescent="0.25">
      <c r="A26" s="299" t="s">
        <v>357</v>
      </c>
      <c r="B26" s="299" t="s">
        <v>359</v>
      </c>
      <c r="C26" s="299" t="s">
        <v>3128</v>
      </c>
      <c r="D26" s="299">
        <v>76</v>
      </c>
      <c r="E26" s="299" t="s">
        <v>174</v>
      </c>
      <c r="F26" s="299" t="s">
        <v>283</v>
      </c>
      <c r="G26" s="299" t="s">
        <v>358</v>
      </c>
      <c r="H26" s="299" t="s">
        <v>2558</v>
      </c>
      <c r="I26" s="299" t="s">
        <v>14</v>
      </c>
      <c r="J26" s="299" t="s">
        <v>357</v>
      </c>
      <c r="K26" s="299" t="str">
        <f>_xlfn.IFNA(IF(MATCH(A26,'BIG-QaulComp'!B:B,0)&gt;0,"yes"),"")</f>
        <v>yes</v>
      </c>
      <c r="L26" s="299" t="s">
        <v>357</v>
      </c>
    </row>
    <row r="27" spans="1:12" ht="17" x14ac:dyDescent="0.25">
      <c r="A27" s="299" t="s">
        <v>566</v>
      </c>
      <c r="B27" s="299" t="s">
        <v>569</v>
      </c>
      <c r="C27" s="299" t="s">
        <v>3129</v>
      </c>
      <c r="D27" s="299">
        <v>269</v>
      </c>
      <c r="E27" s="299" t="s">
        <v>174</v>
      </c>
      <c r="F27" s="299" t="s">
        <v>321</v>
      </c>
      <c r="G27" s="299" t="s">
        <v>568</v>
      </c>
      <c r="H27" s="299" t="s">
        <v>2571</v>
      </c>
      <c r="I27" s="299" t="s">
        <v>23</v>
      </c>
      <c r="J27" s="299" t="s">
        <v>567</v>
      </c>
      <c r="K27" s="299" t="str">
        <f>_xlfn.IFNA(IF(MATCH(A27,'BIG-QaulComp'!B:B,0)&gt;0,"yes"),"")</f>
        <v>yes</v>
      </c>
      <c r="L27" s="299" t="s">
        <v>566</v>
      </c>
    </row>
    <row r="28" spans="1:12" ht="17" x14ac:dyDescent="0.25">
      <c r="A28" s="299" t="s">
        <v>571</v>
      </c>
      <c r="B28" s="299" t="s">
        <v>573</v>
      </c>
      <c r="C28" s="299" t="s">
        <v>3130</v>
      </c>
      <c r="D28" s="299">
        <v>270</v>
      </c>
      <c r="E28" s="299" t="s">
        <v>174</v>
      </c>
      <c r="F28" s="299" t="s">
        <v>321</v>
      </c>
      <c r="G28" s="299" t="s">
        <v>568</v>
      </c>
      <c r="H28" s="299" t="s">
        <v>2573</v>
      </c>
      <c r="I28" s="299" t="s">
        <v>24</v>
      </c>
      <c r="J28" s="299" t="s">
        <v>572</v>
      </c>
      <c r="K28" s="299" t="str">
        <f>_xlfn.IFNA(IF(MATCH(A28,'BIG-QaulComp'!B:B,0)&gt;0,"yes"),"")</f>
        <v>yes</v>
      </c>
      <c r="L28" s="299" t="s">
        <v>571</v>
      </c>
    </row>
    <row r="29" spans="1:12" ht="17" x14ac:dyDescent="0.25">
      <c r="A29" s="299" t="s">
        <v>319</v>
      </c>
      <c r="B29" s="299" t="s">
        <v>322</v>
      </c>
      <c r="C29" s="299" t="s">
        <v>3131</v>
      </c>
      <c r="D29" s="299">
        <v>56</v>
      </c>
      <c r="E29" s="299" t="s">
        <v>174</v>
      </c>
      <c r="F29" s="299" t="s">
        <v>321</v>
      </c>
      <c r="G29" s="299" t="s">
        <v>320</v>
      </c>
      <c r="H29" s="299" t="s">
        <v>2577</v>
      </c>
      <c r="I29" s="299" t="s">
        <v>12</v>
      </c>
      <c r="J29" s="299" t="s">
        <v>319</v>
      </c>
      <c r="K29" s="299" t="str">
        <f>_xlfn.IFNA(IF(MATCH(A29,'BIG-QaulComp'!B:B,0)&gt;0,"yes"),"")</f>
        <v>yes</v>
      </c>
      <c r="L29" s="299" t="s">
        <v>319</v>
      </c>
    </row>
    <row r="30" spans="1:12" ht="17" x14ac:dyDescent="0.25">
      <c r="A30" s="299" t="s">
        <v>325</v>
      </c>
      <c r="B30" s="299" t="s">
        <v>326</v>
      </c>
      <c r="C30" s="299" t="s">
        <v>3132</v>
      </c>
      <c r="D30" s="299">
        <v>57</v>
      </c>
      <c r="E30" s="299" t="s">
        <v>174</v>
      </c>
      <c r="F30" s="299" t="s">
        <v>321</v>
      </c>
      <c r="G30" s="299" t="s">
        <v>320</v>
      </c>
      <c r="H30" s="299" t="s">
        <v>2579</v>
      </c>
      <c r="I30" s="299" t="s">
        <v>13</v>
      </c>
      <c r="J30" s="299" t="s">
        <v>325</v>
      </c>
      <c r="K30" s="299" t="str">
        <f>_xlfn.IFNA(IF(MATCH(A30,'BIG-QaulComp'!B:B,0)&gt;0,"yes"),"")</f>
        <v>yes</v>
      </c>
      <c r="L30" s="299" t="s">
        <v>325</v>
      </c>
    </row>
    <row r="31" spans="1:12" ht="17" x14ac:dyDescent="0.25">
      <c r="A31" s="299" t="s">
        <v>471</v>
      </c>
      <c r="B31" s="299" t="s">
        <v>472</v>
      </c>
      <c r="C31" s="299" t="s">
        <v>3133</v>
      </c>
      <c r="D31" s="299">
        <v>214</v>
      </c>
      <c r="E31" s="299" t="s">
        <v>174</v>
      </c>
      <c r="F31" s="299" t="s">
        <v>184</v>
      </c>
      <c r="G31" s="299" t="s">
        <v>117</v>
      </c>
      <c r="H31" s="299" t="s">
        <v>2593</v>
      </c>
      <c r="I31" s="299" t="s">
        <v>25</v>
      </c>
      <c r="J31" s="299" t="s">
        <v>471</v>
      </c>
      <c r="K31" s="299" t="str">
        <f>_xlfn.IFNA(IF(MATCH(A31,'BIG-QaulComp'!B:B,0)&gt;0,"yes"),"")</f>
        <v>yes</v>
      </c>
      <c r="L31" s="299" t="s">
        <v>471</v>
      </c>
    </row>
    <row r="32" spans="1:12" ht="17" x14ac:dyDescent="0.25">
      <c r="A32" s="299" t="s">
        <v>474</v>
      </c>
      <c r="B32" s="299" t="s">
        <v>475</v>
      </c>
      <c r="C32" s="299" t="s">
        <v>3134</v>
      </c>
      <c r="D32" s="299">
        <v>215</v>
      </c>
      <c r="E32" s="299" t="s">
        <v>174</v>
      </c>
      <c r="F32" s="299" t="s">
        <v>184</v>
      </c>
      <c r="G32" s="299" t="s">
        <v>117</v>
      </c>
      <c r="H32" s="299" t="s">
        <v>2595</v>
      </c>
      <c r="I32" s="299" t="s">
        <v>26</v>
      </c>
      <c r="J32" s="299" t="s">
        <v>474</v>
      </c>
      <c r="K32" s="299" t="str">
        <f>_xlfn.IFNA(IF(MATCH(A32,'BIG-QaulComp'!B:B,0)&gt;0,"yes"),"")</f>
        <v>yes</v>
      </c>
      <c r="L32" s="299" t="s">
        <v>474</v>
      </c>
    </row>
    <row r="33" spans="1:12" ht="17" x14ac:dyDescent="0.25">
      <c r="A33" s="299" t="s">
        <v>478</v>
      </c>
      <c r="B33" s="299" t="s">
        <v>479</v>
      </c>
      <c r="C33" s="299" t="s">
        <v>3135</v>
      </c>
      <c r="D33" s="299">
        <v>218</v>
      </c>
      <c r="E33" s="299" t="s">
        <v>174</v>
      </c>
      <c r="F33" s="299" t="s">
        <v>184</v>
      </c>
      <c r="G33" s="299" t="s">
        <v>117</v>
      </c>
      <c r="H33" s="299" t="s">
        <v>2601</v>
      </c>
      <c r="I33" s="299" t="s">
        <v>27</v>
      </c>
      <c r="J33" s="299" t="s">
        <v>478</v>
      </c>
      <c r="K33" s="299" t="str">
        <f>_xlfn.IFNA(IF(MATCH(A33,'BIG-QaulComp'!B:B,0)&gt;0,"yes"),"")</f>
        <v>yes</v>
      </c>
      <c r="L33" s="299" t="s">
        <v>478</v>
      </c>
    </row>
    <row r="34" spans="1:12" ht="17" x14ac:dyDescent="0.25">
      <c r="A34" s="299" t="s">
        <v>480</v>
      </c>
      <c r="B34" s="299" t="s">
        <v>482</v>
      </c>
      <c r="C34" s="299" t="s">
        <v>3136</v>
      </c>
      <c r="D34" s="299">
        <v>219</v>
      </c>
      <c r="E34" s="299" t="s">
        <v>174</v>
      </c>
      <c r="F34" s="299" t="s">
        <v>283</v>
      </c>
      <c r="G34" s="299" t="s">
        <v>481</v>
      </c>
      <c r="H34" s="299" t="s">
        <v>2603</v>
      </c>
      <c r="I34" s="299" t="s">
        <v>33</v>
      </c>
      <c r="J34" s="299" t="s">
        <v>480</v>
      </c>
      <c r="K34" s="299" t="str">
        <f>_xlfn.IFNA(IF(MATCH(A34,'BIG-QaulComp'!B:B,0)&gt;0,"yes"),"")</f>
        <v>yes</v>
      </c>
      <c r="L34" s="299" t="s">
        <v>480</v>
      </c>
    </row>
    <row r="35" spans="1:12" x14ac:dyDescent="0.2">
      <c r="A35" s="299" t="s">
        <v>493</v>
      </c>
      <c r="B35" s="299" t="s">
        <v>494</v>
      </c>
      <c r="C35" s="299" t="s">
        <v>2608</v>
      </c>
      <c r="D35" s="299">
        <v>226</v>
      </c>
      <c r="E35" s="299" t="s">
        <v>174</v>
      </c>
      <c r="F35" s="299" t="s">
        <v>321</v>
      </c>
      <c r="G35" s="299" t="s">
        <v>492</v>
      </c>
      <c r="H35" s="299" t="s">
        <v>2609</v>
      </c>
      <c r="I35" s="299" t="s">
        <v>42</v>
      </c>
      <c r="J35" s="299" t="s">
        <v>493</v>
      </c>
      <c r="K35" s="299" t="str">
        <f>_xlfn.IFNA(IF(MATCH(A35,'BIG-QaulComp'!B:B,0)&gt;0,"yes"),"")</f>
        <v>yes</v>
      </c>
      <c r="L35" s="299" t="s">
        <v>493</v>
      </c>
    </row>
    <row r="36" spans="1:12" x14ac:dyDescent="0.2">
      <c r="A36" s="299" t="s">
        <v>496</v>
      </c>
      <c r="B36" s="299" t="s">
        <v>497</v>
      </c>
      <c r="C36" s="299" t="s">
        <v>2610</v>
      </c>
      <c r="D36" s="299">
        <v>227</v>
      </c>
      <c r="E36" s="299" t="s">
        <v>174</v>
      </c>
      <c r="F36" s="299" t="s">
        <v>321</v>
      </c>
      <c r="G36" s="299" t="s">
        <v>492</v>
      </c>
      <c r="H36" s="299" t="s">
        <v>2611</v>
      </c>
      <c r="I36" s="299" t="s">
        <v>41</v>
      </c>
      <c r="J36" s="299" t="s">
        <v>496</v>
      </c>
      <c r="K36" s="299" t="str">
        <f>_xlfn.IFNA(IF(MATCH(A36,'BIG-QaulComp'!B:B,0)&gt;0,"yes"),"")</f>
        <v>yes</v>
      </c>
      <c r="L36" s="299" t="s">
        <v>496</v>
      </c>
    </row>
    <row r="37" spans="1:12" x14ac:dyDescent="0.2">
      <c r="A37" s="299" t="s">
        <v>498</v>
      </c>
      <c r="B37" s="299" t="s">
        <v>499</v>
      </c>
      <c r="C37" s="299" t="s">
        <v>2612</v>
      </c>
      <c r="D37" s="299">
        <v>127</v>
      </c>
      <c r="E37" s="299" t="s">
        <v>174</v>
      </c>
      <c r="F37" s="299" t="s">
        <v>321</v>
      </c>
      <c r="G37" s="299" t="s">
        <v>492</v>
      </c>
      <c r="H37" s="299" t="s">
        <v>2613</v>
      </c>
      <c r="I37" s="299" t="s">
        <v>39</v>
      </c>
      <c r="J37" s="299" t="s">
        <v>498</v>
      </c>
      <c r="K37" s="299" t="str">
        <f>_xlfn.IFNA(IF(MATCH(A37,'BIG-QaulComp'!B:B,0)&gt;0,"yes"),"")</f>
        <v>yes</v>
      </c>
      <c r="L37" s="299" t="s">
        <v>498</v>
      </c>
    </row>
    <row r="38" spans="1:12" x14ac:dyDescent="0.2">
      <c r="A38" s="299" t="s">
        <v>93</v>
      </c>
      <c r="B38" s="299" t="s">
        <v>522</v>
      </c>
      <c r="C38" s="299" t="s">
        <v>122</v>
      </c>
      <c r="D38" s="299">
        <v>246</v>
      </c>
      <c r="E38" s="299" t="s">
        <v>174</v>
      </c>
      <c r="F38" s="299" t="s">
        <v>283</v>
      </c>
      <c r="G38" s="299" t="s">
        <v>122</v>
      </c>
      <c r="H38" s="299" t="s">
        <v>2636</v>
      </c>
      <c r="I38" s="299" t="s">
        <v>93</v>
      </c>
      <c r="J38" s="299" t="s">
        <v>93</v>
      </c>
      <c r="K38" s="299" t="str">
        <f>_xlfn.IFNA(IF(MATCH(A38,'BIG-QaulComp'!B:B,0)&gt;0,"yes"),"")</f>
        <v>yes</v>
      </c>
      <c r="L38" s="299" t="s">
        <v>93</v>
      </c>
    </row>
    <row r="39" spans="1:12" x14ac:dyDescent="0.2">
      <c r="A39" s="299" t="s">
        <v>526</v>
      </c>
      <c r="B39" s="299" t="s">
        <v>527</v>
      </c>
      <c r="C39" s="299" t="s">
        <v>123</v>
      </c>
      <c r="D39" s="299">
        <v>248</v>
      </c>
      <c r="E39" s="299" t="s">
        <v>176</v>
      </c>
      <c r="F39" s="299" t="s">
        <v>283</v>
      </c>
      <c r="G39" s="299" t="s">
        <v>525</v>
      </c>
      <c r="H39" s="299" t="s">
        <v>2637</v>
      </c>
      <c r="I39" s="299" t="s">
        <v>526</v>
      </c>
      <c r="J39" s="299" t="s">
        <v>526</v>
      </c>
      <c r="K39" s="299" t="str">
        <f>_xlfn.IFNA(IF(MATCH(A39,'BIG-QaulComp'!B:B,0)&gt;0,"yes"),"")</f>
        <v>yes</v>
      </c>
      <c r="L39" s="299" t="s">
        <v>526</v>
      </c>
    </row>
    <row r="40" spans="1:12" ht="17" x14ac:dyDescent="0.25">
      <c r="A40" s="299" t="s">
        <v>540</v>
      </c>
      <c r="B40" s="299" t="s">
        <v>542</v>
      </c>
      <c r="C40" s="299" t="s">
        <v>3137</v>
      </c>
      <c r="D40" s="299">
        <v>256</v>
      </c>
      <c r="E40" s="299" t="s">
        <v>174</v>
      </c>
      <c r="F40" s="299" t="s">
        <v>283</v>
      </c>
      <c r="G40" s="299" t="s">
        <v>541</v>
      </c>
      <c r="H40" s="299" t="s">
        <v>2644</v>
      </c>
      <c r="I40" s="299" t="s">
        <v>38</v>
      </c>
      <c r="J40" s="299" t="s">
        <v>540</v>
      </c>
      <c r="K40" s="299" t="str">
        <f>_xlfn.IFNA(IF(MATCH(A40,'BIG-QaulComp'!B:B,0)&gt;0,"yes"),"")</f>
        <v>yes</v>
      </c>
      <c r="L40" s="299" t="s">
        <v>540</v>
      </c>
    </row>
    <row r="41" spans="1:12" x14ac:dyDescent="0.2">
      <c r="A41" s="299" t="s">
        <v>387</v>
      </c>
      <c r="B41" s="299" t="s">
        <v>388</v>
      </c>
      <c r="C41" s="299" t="s">
        <v>46</v>
      </c>
      <c r="D41" s="299">
        <v>81</v>
      </c>
      <c r="E41" s="299" t="s">
        <v>174</v>
      </c>
      <c r="F41" s="299" t="s">
        <v>248</v>
      </c>
      <c r="G41" s="299" t="s">
        <v>363</v>
      </c>
      <c r="H41" s="299" t="s">
        <v>2651</v>
      </c>
      <c r="I41" s="299" t="s">
        <v>46</v>
      </c>
      <c r="J41" s="299" t="s">
        <v>46</v>
      </c>
      <c r="K41" s="299" t="str">
        <f>_xlfn.IFNA(IF(MATCH(A41,'BIG-QaulComp'!B:B,0)&gt;0,"yes"),"")</f>
        <v>yes</v>
      </c>
      <c r="L41" s="299" t="s">
        <v>387</v>
      </c>
    </row>
    <row r="42" spans="1:12" x14ac:dyDescent="0.2">
      <c r="A42" s="299" t="s">
        <v>45</v>
      </c>
      <c r="B42" s="299" t="s">
        <v>420</v>
      </c>
      <c r="C42" s="299" t="s">
        <v>45</v>
      </c>
      <c r="D42" s="299">
        <v>120</v>
      </c>
      <c r="E42" s="299" t="s">
        <v>174</v>
      </c>
      <c r="F42" s="299" t="s">
        <v>248</v>
      </c>
      <c r="G42" s="299" t="s">
        <v>363</v>
      </c>
      <c r="H42" s="299" t="s">
        <v>2348</v>
      </c>
      <c r="I42" s="299" t="s">
        <v>45</v>
      </c>
      <c r="J42" s="299" t="s">
        <v>45</v>
      </c>
      <c r="K42" s="299" t="str">
        <f>_xlfn.IFNA(IF(MATCH(A42,'BIG-QaulComp'!B:B,0)&gt;0,"yes"),"")</f>
        <v>yes</v>
      </c>
      <c r="L42" s="299" t="s">
        <v>45</v>
      </c>
    </row>
    <row r="43" spans="1:12" ht="17" x14ac:dyDescent="0.25">
      <c r="A43" s="299" t="s">
        <v>548</v>
      </c>
      <c r="B43" s="299" t="s">
        <v>549</v>
      </c>
      <c r="C43" s="299" t="s">
        <v>3138</v>
      </c>
      <c r="D43" s="299">
        <v>262</v>
      </c>
      <c r="E43" s="299" t="s">
        <v>174</v>
      </c>
      <c r="F43" s="299" t="s">
        <v>184</v>
      </c>
      <c r="G43" s="299" t="s">
        <v>134</v>
      </c>
      <c r="H43" s="299" t="s">
        <v>2695</v>
      </c>
      <c r="I43" s="299" t="s">
        <v>52</v>
      </c>
      <c r="J43" s="299" t="s">
        <v>548</v>
      </c>
      <c r="K43" s="299" t="str">
        <f>_xlfn.IFNA(IF(MATCH(A43,'BIG-QaulComp'!B:B,0)&gt;0,"yes"),"")</f>
        <v>yes</v>
      </c>
      <c r="L43" s="299" t="s">
        <v>548</v>
      </c>
    </row>
    <row r="44" spans="1:12" ht="17" x14ac:dyDescent="0.25">
      <c r="A44" s="299" t="s">
        <v>551</v>
      </c>
      <c r="B44" s="299" t="s">
        <v>552</v>
      </c>
      <c r="C44" s="299" t="s">
        <v>3139</v>
      </c>
      <c r="D44" s="299">
        <v>263</v>
      </c>
      <c r="E44" s="299" t="s">
        <v>174</v>
      </c>
      <c r="F44" s="299" t="s">
        <v>184</v>
      </c>
      <c r="G44" s="299" t="s">
        <v>134</v>
      </c>
      <c r="H44" s="299" t="s">
        <v>2697</v>
      </c>
      <c r="I44" s="299" t="s">
        <v>53</v>
      </c>
      <c r="J44" s="299" t="s">
        <v>551</v>
      </c>
      <c r="K44" s="299" t="str">
        <f>_xlfn.IFNA(IF(MATCH(A44,'BIG-QaulComp'!B:B,0)&gt;0,"yes"),"")</f>
        <v>yes</v>
      </c>
      <c r="L44" s="299" t="s">
        <v>551</v>
      </c>
    </row>
    <row r="45" spans="1:12" ht="17" x14ac:dyDescent="0.25">
      <c r="A45" s="299" t="s">
        <v>57</v>
      </c>
      <c r="B45" s="299" t="s">
        <v>581</v>
      </c>
      <c r="C45" s="299" t="s">
        <v>3140</v>
      </c>
      <c r="D45" s="299">
        <v>272</v>
      </c>
      <c r="E45" s="299" t="s">
        <v>174</v>
      </c>
      <c r="F45" s="299" t="s">
        <v>321</v>
      </c>
      <c r="G45" s="299" t="s">
        <v>580</v>
      </c>
      <c r="H45" s="299" t="s">
        <v>2707</v>
      </c>
      <c r="I45" s="299" t="s">
        <v>57</v>
      </c>
      <c r="J45" s="299" t="s">
        <v>57</v>
      </c>
      <c r="K45" s="299" t="str">
        <f>_xlfn.IFNA(IF(MATCH(A45,'BIG-QaulComp'!B:B,0)&gt;0,"yes"),"")</f>
        <v>yes</v>
      </c>
      <c r="L45" s="299" t="s">
        <v>57</v>
      </c>
    </row>
    <row r="46" spans="1:12" ht="17" x14ac:dyDescent="0.25">
      <c r="A46" s="299" t="s">
        <v>58</v>
      </c>
      <c r="B46" s="299" t="s">
        <v>583</v>
      </c>
      <c r="C46" s="299" t="s">
        <v>3141</v>
      </c>
      <c r="D46" s="299">
        <v>273</v>
      </c>
      <c r="E46" s="299" t="s">
        <v>174</v>
      </c>
      <c r="F46" s="299" t="s">
        <v>321</v>
      </c>
      <c r="G46" s="299" t="s">
        <v>580</v>
      </c>
      <c r="H46" s="299" t="s">
        <v>2709</v>
      </c>
      <c r="I46" s="299" t="s">
        <v>58</v>
      </c>
      <c r="J46" s="299" t="s">
        <v>58</v>
      </c>
      <c r="K46" s="299" t="str">
        <f>_xlfn.IFNA(IF(MATCH(A46,'BIG-QaulComp'!B:B,0)&gt;0,"yes"),"")</f>
        <v>yes</v>
      </c>
      <c r="L46" s="299" t="s">
        <v>58</v>
      </c>
    </row>
    <row r="47" spans="1:12" ht="17" x14ac:dyDescent="0.25">
      <c r="A47" s="299" t="s">
        <v>574</v>
      </c>
      <c r="B47" s="299" t="s">
        <v>575</v>
      </c>
      <c r="C47" s="299" t="s">
        <v>3142</v>
      </c>
      <c r="D47" s="299">
        <v>267</v>
      </c>
      <c r="E47" s="299" t="s">
        <v>174</v>
      </c>
      <c r="F47" s="299" t="s">
        <v>321</v>
      </c>
      <c r="G47" s="299" t="s">
        <v>568</v>
      </c>
      <c r="H47" s="299" t="s">
        <v>2721</v>
      </c>
      <c r="I47" s="299" t="s">
        <v>10</v>
      </c>
      <c r="J47" s="299" t="s">
        <v>195</v>
      </c>
      <c r="K47" s="299" t="str">
        <f>_xlfn.IFNA(IF(MATCH(A47,'BIG-QaulComp'!B:B,0)&gt;0,"yes"),"")</f>
        <v>yes</v>
      </c>
      <c r="L47" s="299" t="s">
        <v>574</v>
      </c>
    </row>
    <row r="48" spans="1:12" ht="17" x14ac:dyDescent="0.25">
      <c r="A48" s="299" t="s">
        <v>576</v>
      </c>
      <c r="B48" s="299" t="s">
        <v>578</v>
      </c>
      <c r="C48" s="299" t="s">
        <v>3143</v>
      </c>
      <c r="D48" s="299">
        <v>268</v>
      </c>
      <c r="E48" s="299" t="s">
        <v>174</v>
      </c>
      <c r="F48" s="299" t="s">
        <v>321</v>
      </c>
      <c r="G48" s="299" t="s">
        <v>568</v>
      </c>
      <c r="H48" s="299" t="s">
        <v>2723</v>
      </c>
      <c r="I48" s="299" t="s">
        <v>168</v>
      </c>
      <c r="J48" s="299" t="s">
        <v>577</v>
      </c>
      <c r="K48" s="299" t="str">
        <f>_xlfn.IFNA(IF(MATCH(A48,'BIG-QaulComp'!B:B,0)&gt;0,"yes"),"")</f>
        <v>yes</v>
      </c>
      <c r="L48" s="299" t="s">
        <v>576</v>
      </c>
    </row>
    <row r="49" spans="1:12" ht="17" x14ac:dyDescent="0.25">
      <c r="A49" s="299" t="s">
        <v>63</v>
      </c>
      <c r="B49" s="299" t="s">
        <v>600</v>
      </c>
      <c r="C49" s="299" t="s">
        <v>3144</v>
      </c>
      <c r="D49" s="299">
        <v>284</v>
      </c>
      <c r="E49" s="299" t="s">
        <v>174</v>
      </c>
      <c r="F49" s="299" t="s">
        <v>283</v>
      </c>
      <c r="G49" s="299" t="s">
        <v>599</v>
      </c>
      <c r="H49" s="299" t="s">
        <v>2725</v>
      </c>
      <c r="I49" s="299" t="s">
        <v>63</v>
      </c>
      <c r="J49" s="299" t="s">
        <v>63</v>
      </c>
      <c r="K49" s="299" t="str">
        <f>_xlfn.IFNA(IF(MATCH(A49,'BIG-QaulComp'!B:B,0)&gt;0,"yes"),"")</f>
        <v>yes</v>
      </c>
      <c r="L49" s="299" t="s">
        <v>63</v>
      </c>
    </row>
    <row r="50" spans="1:12" ht="17" x14ac:dyDescent="0.25">
      <c r="A50" s="299" t="s">
        <v>95</v>
      </c>
      <c r="B50" s="299" t="s">
        <v>602</v>
      </c>
      <c r="C50" s="299" t="s">
        <v>3145</v>
      </c>
      <c r="D50" s="299">
        <v>285</v>
      </c>
      <c r="E50" s="299" t="s">
        <v>174</v>
      </c>
      <c r="F50" s="299" t="s">
        <v>283</v>
      </c>
      <c r="G50" s="299" t="s">
        <v>599</v>
      </c>
      <c r="H50" s="299" t="s">
        <v>2727</v>
      </c>
      <c r="I50" s="299" t="s">
        <v>95</v>
      </c>
      <c r="J50" s="299" t="s">
        <v>95</v>
      </c>
      <c r="K50" s="299" t="str">
        <f>_xlfn.IFNA(IF(MATCH(A50,'BIG-QaulComp'!B:B,0)&gt;0,"yes"),"")</f>
        <v>yes</v>
      </c>
      <c r="L50" s="299" t="s">
        <v>95</v>
      </c>
    </row>
    <row r="51" spans="1:12" ht="17" x14ac:dyDescent="0.25">
      <c r="A51" s="299" t="s">
        <v>606</v>
      </c>
      <c r="B51" s="299" t="s">
        <v>608</v>
      </c>
      <c r="C51" s="299" t="s">
        <v>3146</v>
      </c>
      <c r="D51" s="299">
        <v>287</v>
      </c>
      <c r="E51" s="299" t="s">
        <v>174</v>
      </c>
      <c r="F51" s="299" t="s">
        <v>142</v>
      </c>
      <c r="G51" s="299" t="s">
        <v>142</v>
      </c>
      <c r="H51" s="299" t="s">
        <v>2742</v>
      </c>
      <c r="I51" s="299" t="s">
        <v>167</v>
      </c>
      <c r="J51" s="299" t="s">
        <v>607</v>
      </c>
      <c r="K51" s="299" t="str">
        <f>_xlfn.IFNA(IF(MATCH(A51,'BIG-QaulComp'!B:B,0)&gt;0,"yes"),"")</f>
        <v>yes</v>
      </c>
      <c r="L51" s="299" t="s">
        <v>606</v>
      </c>
    </row>
    <row r="52" spans="1:12" ht="17" x14ac:dyDescent="0.25">
      <c r="A52" s="299" t="s">
        <v>610</v>
      </c>
      <c r="B52" s="299" t="s">
        <v>613</v>
      </c>
      <c r="C52" s="299" t="s">
        <v>3147</v>
      </c>
      <c r="D52" s="299">
        <v>288</v>
      </c>
      <c r="E52" s="299" t="s">
        <v>174</v>
      </c>
      <c r="F52" s="299" t="s">
        <v>142</v>
      </c>
      <c r="G52" s="299" t="s">
        <v>142</v>
      </c>
      <c r="H52" s="299" t="s">
        <v>2744</v>
      </c>
      <c r="I52" s="299" t="s">
        <v>611</v>
      </c>
      <c r="J52" s="299" t="s">
        <v>612</v>
      </c>
      <c r="K52" s="299" t="str">
        <f>_xlfn.IFNA(IF(MATCH(A52,'BIG-QaulComp'!B:B,0)&gt;0,"yes"),"")</f>
        <v>yes</v>
      </c>
      <c r="L52" s="299" t="s">
        <v>610</v>
      </c>
    </row>
    <row r="53" spans="1:12" x14ac:dyDescent="0.2">
      <c r="A53" s="299" t="s">
        <v>636</v>
      </c>
      <c r="B53" s="299" t="s">
        <v>638</v>
      </c>
      <c r="C53" s="299" t="s">
        <v>636</v>
      </c>
      <c r="D53" s="299">
        <v>300</v>
      </c>
      <c r="E53" s="299" t="s">
        <v>174</v>
      </c>
      <c r="F53" s="299" t="s">
        <v>283</v>
      </c>
      <c r="G53" s="299" t="s">
        <v>637</v>
      </c>
      <c r="H53" s="299" t="s">
        <v>2759</v>
      </c>
      <c r="I53" s="299" t="s">
        <v>66</v>
      </c>
      <c r="J53" s="299" t="s">
        <v>66</v>
      </c>
      <c r="K53" s="299" t="str">
        <f>_xlfn.IFNA(IF(MATCH(A53,'BIG-QaulComp'!B:B,0)&gt;0,"yes"),"")</f>
        <v>yes</v>
      </c>
      <c r="L53" s="299" t="s">
        <v>636</v>
      </c>
    </row>
    <row r="54" spans="1:12" x14ac:dyDescent="0.2">
      <c r="A54" s="299" t="s">
        <v>640</v>
      </c>
      <c r="B54" s="299" t="s">
        <v>641</v>
      </c>
      <c r="C54" s="299" t="s">
        <v>640</v>
      </c>
      <c r="D54" s="299">
        <v>301</v>
      </c>
      <c r="E54" s="299" t="s">
        <v>174</v>
      </c>
      <c r="F54" s="299" t="s">
        <v>283</v>
      </c>
      <c r="G54" s="299" t="s">
        <v>637</v>
      </c>
      <c r="H54" s="299" t="s">
        <v>2760</v>
      </c>
      <c r="I54" s="299" t="s">
        <v>73</v>
      </c>
      <c r="J54" s="299" t="s">
        <v>73</v>
      </c>
      <c r="K54" s="299" t="str">
        <f>_xlfn.IFNA(IF(MATCH(A54,'BIG-QaulComp'!B:B,0)&gt;0,"yes"),"")</f>
        <v>yes</v>
      </c>
      <c r="L54" s="299" t="s">
        <v>640</v>
      </c>
    </row>
    <row r="55" spans="1:12" x14ac:dyDescent="0.2">
      <c r="A55" s="299" t="s">
        <v>658</v>
      </c>
      <c r="B55" s="299" t="s">
        <v>661</v>
      </c>
      <c r="C55" s="299" t="s">
        <v>2772</v>
      </c>
      <c r="D55" s="299">
        <v>317</v>
      </c>
      <c r="E55" s="299" t="s">
        <v>174</v>
      </c>
      <c r="F55" s="299" t="s">
        <v>283</v>
      </c>
      <c r="G55" s="299" t="s">
        <v>660</v>
      </c>
      <c r="H55" s="299" t="s">
        <v>2773</v>
      </c>
      <c r="I55" s="299" t="s">
        <v>28</v>
      </c>
      <c r="J55" s="299" t="s">
        <v>659</v>
      </c>
      <c r="K55" s="299" t="str">
        <f>_xlfn.IFNA(IF(MATCH(A55,'BIG-QaulComp'!B:B,0)&gt;0,"yes"),"")</f>
        <v>yes</v>
      </c>
      <c r="L55" s="299" t="s">
        <v>658</v>
      </c>
    </row>
    <row r="56" spans="1:12" x14ac:dyDescent="0.2">
      <c r="A56" s="299" t="s">
        <v>663</v>
      </c>
      <c r="B56" s="299" t="s">
        <v>665</v>
      </c>
      <c r="C56" s="299" t="s">
        <v>2774</v>
      </c>
      <c r="D56" s="299">
        <v>318</v>
      </c>
      <c r="E56" s="299" t="s">
        <v>174</v>
      </c>
      <c r="F56" s="299" t="s">
        <v>283</v>
      </c>
      <c r="G56" s="299" t="s">
        <v>660</v>
      </c>
      <c r="H56" s="299" t="s">
        <v>2775</v>
      </c>
      <c r="I56" s="299" t="s">
        <v>56</v>
      </c>
      <c r="J56" s="299" t="s">
        <v>664</v>
      </c>
      <c r="K56" s="299" t="str">
        <f>_xlfn.IFNA(IF(MATCH(A56,'BIG-QaulComp'!B:B,0)&gt;0,"yes"),"")</f>
        <v>yes</v>
      </c>
      <c r="L56" s="299" t="s">
        <v>663</v>
      </c>
    </row>
    <row r="57" spans="1:12" x14ac:dyDescent="0.2">
      <c r="A57" s="299" t="s">
        <v>666</v>
      </c>
      <c r="B57" s="299" t="s">
        <v>668</v>
      </c>
      <c r="C57" s="299" t="s">
        <v>2776</v>
      </c>
      <c r="D57" s="299">
        <v>319</v>
      </c>
      <c r="E57" s="299" t="s">
        <v>174</v>
      </c>
      <c r="F57" s="299" t="s">
        <v>283</v>
      </c>
      <c r="G57" s="299" t="s">
        <v>660</v>
      </c>
      <c r="H57" s="299" t="s">
        <v>2777</v>
      </c>
      <c r="I57" s="299" t="s">
        <v>64</v>
      </c>
      <c r="J57" s="299" t="s">
        <v>667</v>
      </c>
      <c r="K57" s="299" t="str">
        <f>_xlfn.IFNA(IF(MATCH(A57,'BIG-QaulComp'!B:B,0)&gt;0,"yes"),"")</f>
        <v>yes</v>
      </c>
      <c r="L57" s="299" t="s">
        <v>666</v>
      </c>
    </row>
    <row r="58" spans="1:12" x14ac:dyDescent="0.2">
      <c r="A58" s="299" t="s">
        <v>669</v>
      </c>
      <c r="B58" s="299" t="s">
        <v>671</v>
      </c>
      <c r="C58" s="299" t="s">
        <v>65</v>
      </c>
      <c r="D58" s="299">
        <v>320</v>
      </c>
      <c r="E58" s="299" t="s">
        <v>174</v>
      </c>
      <c r="F58" s="299" t="s">
        <v>283</v>
      </c>
      <c r="G58" s="299" t="s">
        <v>660</v>
      </c>
      <c r="H58" s="299" t="s">
        <v>2778</v>
      </c>
      <c r="I58" s="299" t="s">
        <v>65</v>
      </c>
      <c r="J58" s="299" t="s">
        <v>670</v>
      </c>
      <c r="K58" s="299" t="str">
        <f>_xlfn.IFNA(IF(MATCH(A58,'BIG-QaulComp'!B:B,0)&gt;0,"yes"),"")</f>
        <v>yes</v>
      </c>
      <c r="L58" s="299" t="s">
        <v>669</v>
      </c>
    </row>
    <row r="59" spans="1:12" ht="17" x14ac:dyDescent="0.25">
      <c r="A59" s="299" t="s">
        <v>684</v>
      </c>
      <c r="B59" s="299" t="s">
        <v>686</v>
      </c>
      <c r="C59" s="299" t="s">
        <v>3148</v>
      </c>
      <c r="D59" s="299">
        <v>322</v>
      </c>
      <c r="E59" s="299" t="s">
        <v>174</v>
      </c>
      <c r="F59" s="299" t="s">
        <v>283</v>
      </c>
      <c r="G59" s="299" t="s">
        <v>683</v>
      </c>
      <c r="H59" s="299" t="s">
        <v>2782</v>
      </c>
      <c r="I59" s="299" t="s">
        <v>18</v>
      </c>
      <c r="J59" s="299" t="s">
        <v>685</v>
      </c>
      <c r="K59" s="299" t="str">
        <f>_xlfn.IFNA(IF(MATCH(A59,'BIG-QaulComp'!B:B,0)&gt;0,"yes"),"")</f>
        <v>yes</v>
      </c>
      <c r="L59" s="299" t="s">
        <v>684</v>
      </c>
    </row>
    <row r="60" spans="1:12" x14ac:dyDescent="0.2">
      <c r="A60" s="299" t="s">
        <v>823</v>
      </c>
      <c r="B60" s="299" t="s">
        <v>826</v>
      </c>
      <c r="C60" s="299" t="s">
        <v>2786</v>
      </c>
      <c r="D60" s="299">
        <v>369</v>
      </c>
      <c r="E60" s="299" t="s">
        <v>174</v>
      </c>
      <c r="F60" s="299" t="s">
        <v>283</v>
      </c>
      <c r="G60" s="299" t="s">
        <v>825</v>
      </c>
      <c r="H60" s="299" t="s">
        <v>2787</v>
      </c>
      <c r="I60" s="299" t="s">
        <v>159</v>
      </c>
      <c r="J60" s="299" t="s">
        <v>824</v>
      </c>
      <c r="K60" s="299" t="str">
        <f>_xlfn.IFNA(IF(MATCH(A60,'BIG-QaulComp'!B:B,0)&gt;0,"yes"),"")</f>
        <v>yes</v>
      </c>
      <c r="L60" s="299" t="s">
        <v>823</v>
      </c>
    </row>
    <row r="61" spans="1:12" ht="17" x14ac:dyDescent="0.25">
      <c r="A61" s="299" t="s">
        <v>699</v>
      </c>
      <c r="B61" s="299" t="s">
        <v>700</v>
      </c>
      <c r="C61" s="299" t="s">
        <v>3149</v>
      </c>
      <c r="D61" s="299">
        <v>324</v>
      </c>
      <c r="E61" s="299" t="s">
        <v>174</v>
      </c>
      <c r="F61" s="299" t="s">
        <v>233</v>
      </c>
      <c r="G61" s="299" t="s">
        <v>698</v>
      </c>
      <c r="H61" s="299" t="s">
        <v>2791</v>
      </c>
      <c r="I61" s="299" t="s">
        <v>68</v>
      </c>
      <c r="J61" s="299" t="s">
        <v>699</v>
      </c>
      <c r="K61" s="299" t="str">
        <f>_xlfn.IFNA(IF(MATCH(A61,'BIG-QaulComp'!B:B,0)&gt;0,"yes"),"")</f>
        <v>yes</v>
      </c>
      <c r="L61" s="299" t="s">
        <v>699</v>
      </c>
    </row>
    <row r="62" spans="1:12" ht="17" x14ac:dyDescent="0.25">
      <c r="A62" s="299" t="s">
        <v>729</v>
      </c>
      <c r="B62" s="299" t="s">
        <v>731</v>
      </c>
      <c r="C62" s="299" t="s">
        <v>3150</v>
      </c>
      <c r="D62" s="299">
        <v>340</v>
      </c>
      <c r="E62" s="299" t="s">
        <v>174</v>
      </c>
      <c r="F62" s="299" t="s">
        <v>321</v>
      </c>
      <c r="G62" s="299" t="s">
        <v>727</v>
      </c>
      <c r="H62" s="299" t="s">
        <v>2815</v>
      </c>
      <c r="I62" s="299" t="s">
        <v>29</v>
      </c>
      <c r="J62" s="299" t="s">
        <v>730</v>
      </c>
      <c r="K62" s="299" t="str">
        <f>_xlfn.IFNA(IF(MATCH(A62,'BIG-QaulComp'!B:B,0)&gt;0,"yes"),"")</f>
        <v>yes</v>
      </c>
      <c r="L62" s="299" t="s">
        <v>729</v>
      </c>
    </row>
    <row r="63" spans="1:12" ht="17" x14ac:dyDescent="0.25">
      <c r="A63" s="299" t="s">
        <v>733</v>
      </c>
      <c r="B63" s="299" t="s">
        <v>735</v>
      </c>
      <c r="C63" s="299" t="s">
        <v>3151</v>
      </c>
      <c r="D63" s="299">
        <v>341</v>
      </c>
      <c r="E63" s="299" t="s">
        <v>174</v>
      </c>
      <c r="F63" s="299" t="s">
        <v>321</v>
      </c>
      <c r="G63" s="299" t="s">
        <v>727</v>
      </c>
      <c r="H63" s="299" t="s">
        <v>2817</v>
      </c>
      <c r="I63" s="299" t="s">
        <v>30</v>
      </c>
      <c r="J63" s="299" t="s">
        <v>734</v>
      </c>
      <c r="K63" s="299" t="str">
        <f>_xlfn.IFNA(IF(MATCH(A63,'BIG-QaulComp'!B:B,0)&gt;0,"yes"),"")</f>
        <v>yes</v>
      </c>
      <c r="L63" s="299" t="s">
        <v>733</v>
      </c>
    </row>
    <row r="64" spans="1:12" ht="17" x14ac:dyDescent="0.25">
      <c r="A64" s="299" t="s">
        <v>736</v>
      </c>
      <c r="B64" s="299" t="s">
        <v>738</v>
      </c>
      <c r="C64" s="299" t="s">
        <v>3152</v>
      </c>
      <c r="D64" s="299">
        <v>342</v>
      </c>
      <c r="E64" s="299" t="s">
        <v>174</v>
      </c>
      <c r="F64" s="299" t="s">
        <v>321</v>
      </c>
      <c r="G64" s="299" t="s">
        <v>727</v>
      </c>
      <c r="H64" s="299" t="s">
        <v>2819</v>
      </c>
      <c r="I64" s="299" t="s">
        <v>31</v>
      </c>
      <c r="J64" s="299" t="s">
        <v>737</v>
      </c>
      <c r="K64" s="299" t="str">
        <f>_xlfn.IFNA(IF(MATCH(A64,'BIG-QaulComp'!B:B,0)&gt;0,"yes"),"")</f>
        <v>yes</v>
      </c>
      <c r="L64" s="299" t="s">
        <v>736</v>
      </c>
    </row>
    <row r="65" spans="1:12" ht="17" x14ac:dyDescent="0.25">
      <c r="A65" s="299" t="s">
        <v>739</v>
      </c>
      <c r="B65" s="299" t="s">
        <v>741</v>
      </c>
      <c r="C65" s="299" t="s">
        <v>3153</v>
      </c>
      <c r="D65" s="299">
        <v>343</v>
      </c>
      <c r="E65" s="299" t="s">
        <v>174</v>
      </c>
      <c r="F65" s="299" t="s">
        <v>321</v>
      </c>
      <c r="G65" s="299" t="s">
        <v>727</v>
      </c>
      <c r="H65" s="299" t="s">
        <v>2821</v>
      </c>
      <c r="I65" s="299" t="s">
        <v>32</v>
      </c>
      <c r="J65" s="299" t="s">
        <v>740</v>
      </c>
      <c r="K65" s="299" t="str">
        <f>_xlfn.IFNA(IF(MATCH(A65,'BIG-QaulComp'!B:B,0)&gt;0,"yes"),"")</f>
        <v>yes</v>
      </c>
      <c r="L65" s="299" t="s">
        <v>739</v>
      </c>
    </row>
    <row r="66" spans="1:12" x14ac:dyDescent="0.2">
      <c r="A66" s="299" t="s">
        <v>742</v>
      </c>
      <c r="B66" s="299" t="s">
        <v>744</v>
      </c>
      <c r="C66" s="299" t="s">
        <v>2822</v>
      </c>
      <c r="D66" s="299">
        <v>344</v>
      </c>
      <c r="E66" s="299" t="s">
        <v>174</v>
      </c>
      <c r="F66" s="299" t="s">
        <v>321</v>
      </c>
      <c r="G66" s="299" t="s">
        <v>727</v>
      </c>
      <c r="H66" s="299" t="s">
        <v>2823</v>
      </c>
      <c r="I66" s="299" t="s">
        <v>34</v>
      </c>
      <c r="J66" s="299" t="s">
        <v>743</v>
      </c>
      <c r="K66" s="299" t="str">
        <f>_xlfn.IFNA(IF(MATCH(A66,'BIG-QaulComp'!B:B,0)&gt;0,"yes"),"")</f>
        <v>yes</v>
      </c>
      <c r="L66" s="299" t="s">
        <v>742</v>
      </c>
    </row>
    <row r="67" spans="1:12" x14ac:dyDescent="0.2">
      <c r="A67" s="299" t="s">
        <v>161</v>
      </c>
      <c r="B67" s="299" t="s">
        <v>713</v>
      </c>
      <c r="C67" s="299" t="s">
        <v>2832</v>
      </c>
      <c r="D67" s="299">
        <v>331</v>
      </c>
      <c r="E67" s="299" t="s">
        <v>176</v>
      </c>
      <c r="F67" s="299" t="s">
        <v>283</v>
      </c>
      <c r="G67" s="299" t="s">
        <v>712</v>
      </c>
      <c r="H67" s="299" t="s">
        <v>2833</v>
      </c>
      <c r="I67" s="299" t="s">
        <v>161</v>
      </c>
      <c r="J67" s="299" t="s">
        <v>161</v>
      </c>
      <c r="K67" s="299" t="str">
        <f>_xlfn.IFNA(IF(MATCH(A67,'BIG-QaulComp'!B:B,0)&gt;0,"yes"),"")</f>
        <v>yes</v>
      </c>
      <c r="L67" s="299" t="s">
        <v>161</v>
      </c>
    </row>
    <row r="68" spans="1:12" ht="17" x14ac:dyDescent="0.25">
      <c r="A68" s="299" t="s">
        <v>71</v>
      </c>
      <c r="B68" s="299" t="s">
        <v>589</v>
      </c>
      <c r="C68" s="299" t="s">
        <v>3154</v>
      </c>
      <c r="D68" s="299">
        <v>275</v>
      </c>
      <c r="E68" s="299" t="s">
        <v>174</v>
      </c>
      <c r="F68" s="299" t="s">
        <v>321</v>
      </c>
      <c r="G68" s="299" t="s">
        <v>588</v>
      </c>
      <c r="H68" s="299" t="s">
        <v>2843</v>
      </c>
      <c r="I68" s="299" t="s">
        <v>71</v>
      </c>
      <c r="J68" s="299" t="s">
        <v>71</v>
      </c>
      <c r="K68" s="299" t="str">
        <f>_xlfn.IFNA(IF(MATCH(A68,'BIG-QaulComp'!B:B,0)&gt;0,"yes"),"")</f>
        <v>yes</v>
      </c>
      <c r="L68" s="299" t="s">
        <v>71</v>
      </c>
    </row>
    <row r="69" spans="1:12" x14ac:dyDescent="0.2">
      <c r="A69" s="299" t="s">
        <v>767</v>
      </c>
      <c r="B69" s="299" t="s">
        <v>769</v>
      </c>
      <c r="C69" s="299" t="s">
        <v>2855</v>
      </c>
      <c r="D69" s="299">
        <v>356</v>
      </c>
      <c r="E69" s="299" t="s">
        <v>174</v>
      </c>
      <c r="F69" s="299" t="s">
        <v>283</v>
      </c>
      <c r="G69" s="299" t="s">
        <v>766</v>
      </c>
      <c r="H69" s="299" t="s">
        <v>2856</v>
      </c>
      <c r="I69" s="299" t="s">
        <v>72</v>
      </c>
      <c r="J69" s="299" t="s">
        <v>768</v>
      </c>
      <c r="K69" s="299" t="str">
        <f>_xlfn.IFNA(IF(MATCH(A69,'BIG-QaulComp'!B:B,0)&gt;0,"yes"),"")</f>
        <v>yes</v>
      </c>
      <c r="L69" s="299" t="s">
        <v>767</v>
      </c>
    </row>
    <row r="70" spans="1:12" ht="17" x14ac:dyDescent="0.25">
      <c r="A70" s="299" t="s">
        <v>162</v>
      </c>
      <c r="B70" s="299" t="s">
        <v>829</v>
      </c>
      <c r="C70" s="299" t="s">
        <v>3155</v>
      </c>
      <c r="D70" s="299">
        <v>366</v>
      </c>
      <c r="E70" s="299" t="s">
        <v>174</v>
      </c>
      <c r="F70" s="299" t="s">
        <v>283</v>
      </c>
      <c r="G70" s="299" t="s">
        <v>825</v>
      </c>
      <c r="H70" s="299" t="s">
        <v>2875</v>
      </c>
      <c r="I70" s="299" t="s">
        <v>162</v>
      </c>
      <c r="J70" s="299" t="s">
        <v>828</v>
      </c>
      <c r="K70" s="299" t="str">
        <f>_xlfn.IFNA(IF(MATCH(A70,'BIG-QaulComp'!B:B,0)&gt;0,"yes"),"")</f>
        <v>yes</v>
      </c>
      <c r="L70" s="299" t="s">
        <v>162</v>
      </c>
    </row>
    <row r="71" spans="1:12" ht="17" x14ac:dyDescent="0.25">
      <c r="A71" s="299" t="s">
        <v>83</v>
      </c>
      <c r="B71" s="299" t="s">
        <v>833</v>
      </c>
      <c r="C71" s="299" t="s">
        <v>3156</v>
      </c>
      <c r="D71" s="299">
        <v>368</v>
      </c>
      <c r="E71" s="299" t="s">
        <v>174</v>
      </c>
      <c r="F71" s="299" t="s">
        <v>283</v>
      </c>
      <c r="G71" s="299" t="s">
        <v>825</v>
      </c>
      <c r="H71" s="299" t="s">
        <v>2879</v>
      </c>
      <c r="I71" s="299" t="s">
        <v>83</v>
      </c>
      <c r="J71" s="299" t="s">
        <v>832</v>
      </c>
      <c r="K71" s="299" t="str">
        <f>_xlfn.IFNA(IF(MATCH(A71,'BIG-QaulComp'!B:B,0)&gt;0,"yes"),"")</f>
        <v>yes</v>
      </c>
      <c r="L71" s="299" t="s">
        <v>83</v>
      </c>
    </row>
    <row r="72" spans="1:12" ht="17" x14ac:dyDescent="0.25">
      <c r="A72" s="299" t="s">
        <v>194</v>
      </c>
      <c r="B72" s="299" t="s">
        <v>890</v>
      </c>
      <c r="C72" s="299" t="s">
        <v>3157</v>
      </c>
      <c r="D72" s="299">
        <v>4</v>
      </c>
      <c r="E72" s="299" t="s">
        <v>174</v>
      </c>
      <c r="F72" s="299" t="s">
        <v>184</v>
      </c>
      <c r="G72" s="299" t="s">
        <v>183</v>
      </c>
      <c r="H72" s="299" t="s">
        <v>2473</v>
      </c>
      <c r="I72" s="299" t="s">
        <v>195</v>
      </c>
      <c r="J72" s="299" t="s">
        <v>196</v>
      </c>
      <c r="K72" s="299" t="str">
        <f>_xlfn.IFNA(IF(MATCH(A72,'BIG-QaulComp'!B:B,0)&gt;0,"yes"),"")</f>
        <v/>
      </c>
      <c r="L72" s="299" t="s">
        <v>194</v>
      </c>
    </row>
    <row r="73" spans="1:12" ht="17" x14ac:dyDescent="0.25">
      <c r="A73" s="299" t="s">
        <v>197</v>
      </c>
      <c r="B73" s="299" t="s">
        <v>891</v>
      </c>
      <c r="C73" s="299" t="s">
        <v>3158</v>
      </c>
      <c r="D73" s="299">
        <v>5</v>
      </c>
      <c r="E73" s="299" t="s">
        <v>174</v>
      </c>
      <c r="F73" s="299" t="s">
        <v>184</v>
      </c>
      <c r="G73" s="299" t="s">
        <v>183</v>
      </c>
      <c r="H73" s="299" t="s">
        <v>2475</v>
      </c>
      <c r="I73" s="299" t="s">
        <v>195</v>
      </c>
      <c r="J73" s="299" t="s">
        <v>198</v>
      </c>
      <c r="K73" s="299" t="str">
        <f>_xlfn.IFNA(IF(MATCH(A73,'BIG-QaulComp'!B:B,0)&gt;0,"yes"),"")</f>
        <v/>
      </c>
      <c r="L73" s="299" t="s">
        <v>197</v>
      </c>
    </row>
    <row r="74" spans="1:12" ht="17" x14ac:dyDescent="0.25">
      <c r="A74" s="299" t="s">
        <v>208</v>
      </c>
      <c r="B74" s="299" t="s">
        <v>898</v>
      </c>
      <c r="C74" s="299" t="s">
        <v>3159</v>
      </c>
      <c r="D74" s="299">
        <v>9</v>
      </c>
      <c r="E74" s="299" t="s">
        <v>174</v>
      </c>
      <c r="F74" s="299" t="s">
        <v>184</v>
      </c>
      <c r="G74" s="299" t="s">
        <v>183</v>
      </c>
      <c r="H74" s="299" t="s">
        <v>2483</v>
      </c>
      <c r="I74" s="299" t="s">
        <v>195</v>
      </c>
      <c r="J74" s="299" t="s">
        <v>209</v>
      </c>
      <c r="K74" s="299" t="str">
        <f>_xlfn.IFNA(IF(MATCH(A74,'BIG-QaulComp'!B:B,0)&gt;0,"yes"),"")</f>
        <v/>
      </c>
      <c r="L74" s="299" t="s">
        <v>208</v>
      </c>
    </row>
    <row r="75" spans="1:12" ht="17" x14ac:dyDescent="0.25">
      <c r="A75" s="299" t="s">
        <v>210</v>
      </c>
      <c r="B75" s="299" t="s">
        <v>902</v>
      </c>
      <c r="C75" s="299" t="s">
        <v>3160</v>
      </c>
      <c r="D75" s="299">
        <v>10</v>
      </c>
      <c r="E75" s="299" t="s">
        <v>174</v>
      </c>
      <c r="F75" s="299" t="s">
        <v>184</v>
      </c>
      <c r="G75" s="299" t="s">
        <v>183</v>
      </c>
      <c r="H75" s="299" t="s">
        <v>2484</v>
      </c>
      <c r="I75" s="299" t="s">
        <v>195</v>
      </c>
      <c r="J75" s="299" t="s">
        <v>195</v>
      </c>
      <c r="K75" s="299" t="str">
        <f>_xlfn.IFNA(IF(MATCH(A75,'BIG-QaulComp'!B:B,0)&gt;0,"yes"),"")</f>
        <v/>
      </c>
      <c r="L75" s="299" t="s">
        <v>210</v>
      </c>
    </row>
    <row r="76" spans="1:12" ht="17" x14ac:dyDescent="0.25">
      <c r="A76" s="299" t="s">
        <v>211</v>
      </c>
      <c r="B76" s="299" t="s">
        <v>905</v>
      </c>
      <c r="C76" s="299" t="s">
        <v>3161</v>
      </c>
      <c r="D76" s="299">
        <v>11</v>
      </c>
      <c r="E76" s="299" t="s">
        <v>174</v>
      </c>
      <c r="F76" s="299" t="s">
        <v>184</v>
      </c>
      <c r="G76" s="299" t="s">
        <v>183</v>
      </c>
      <c r="H76" s="299" t="s">
        <v>2486</v>
      </c>
      <c r="I76" s="299" t="s">
        <v>195</v>
      </c>
      <c r="J76" s="299" t="s">
        <v>212</v>
      </c>
      <c r="K76" s="299" t="str">
        <f>_xlfn.IFNA(IF(MATCH(A76,'BIG-QaulComp'!B:B,0)&gt;0,"yes"),"")</f>
        <v/>
      </c>
      <c r="L76" s="299" t="s">
        <v>211</v>
      </c>
    </row>
    <row r="77" spans="1:12" ht="17" x14ac:dyDescent="0.25">
      <c r="A77" s="299" t="s">
        <v>213</v>
      </c>
      <c r="B77" s="299" t="s">
        <v>907</v>
      </c>
      <c r="C77" s="299" t="s">
        <v>3162</v>
      </c>
      <c r="D77" s="299">
        <v>12</v>
      </c>
      <c r="E77" s="299" t="s">
        <v>174</v>
      </c>
      <c r="F77" s="299" t="s">
        <v>184</v>
      </c>
      <c r="G77" s="299" t="s">
        <v>183</v>
      </c>
      <c r="H77" s="299" t="s">
        <v>2488</v>
      </c>
      <c r="I77" s="299" t="s">
        <v>195</v>
      </c>
      <c r="J77" s="299" t="s">
        <v>214</v>
      </c>
      <c r="K77" s="299" t="str">
        <f>_xlfn.IFNA(IF(MATCH(A77,'BIG-QaulComp'!B:B,0)&gt;0,"yes"),"")</f>
        <v/>
      </c>
      <c r="L77" s="299" t="s">
        <v>213</v>
      </c>
    </row>
    <row r="78" spans="1:12" x14ac:dyDescent="0.2">
      <c r="A78" s="299" t="s">
        <v>331</v>
      </c>
      <c r="B78" s="299" t="s">
        <v>1221</v>
      </c>
      <c r="C78" s="299" t="s">
        <v>331</v>
      </c>
      <c r="D78" s="299">
        <v>316</v>
      </c>
      <c r="E78" s="299" t="s">
        <v>174</v>
      </c>
      <c r="F78" s="299" t="s">
        <v>330</v>
      </c>
      <c r="G78" s="299" t="s">
        <v>332</v>
      </c>
      <c r="H78" s="299" t="s">
        <v>2317</v>
      </c>
      <c r="I78" s="299" t="s">
        <v>195</v>
      </c>
      <c r="J78" s="299" t="s">
        <v>195</v>
      </c>
      <c r="K78" s="299" t="str">
        <f>_xlfn.IFNA(IF(MATCH(A78,'BIG-QaulComp'!B:B,0)&gt;0,"yes"),"")</f>
        <v/>
      </c>
      <c r="L78" s="299" t="s">
        <v>331</v>
      </c>
    </row>
    <row r="79" spans="1:12" x14ac:dyDescent="0.2">
      <c r="A79" s="299" t="s">
        <v>333</v>
      </c>
      <c r="B79" s="299" t="s">
        <v>1223</v>
      </c>
      <c r="C79" s="299" t="s">
        <v>333</v>
      </c>
      <c r="D79" s="299">
        <v>314</v>
      </c>
      <c r="E79" s="299" t="s">
        <v>174</v>
      </c>
      <c r="F79" s="299" t="s">
        <v>330</v>
      </c>
      <c r="G79" s="299" t="s">
        <v>332</v>
      </c>
      <c r="H79" s="299" t="s">
        <v>2318</v>
      </c>
      <c r="I79" s="299" t="s">
        <v>195</v>
      </c>
      <c r="J79" s="299" t="s">
        <v>195</v>
      </c>
      <c r="K79" s="299" t="str">
        <f>_xlfn.IFNA(IF(MATCH(A79,'BIG-QaulComp'!B:B,0)&gt;0,"yes"),"")</f>
        <v/>
      </c>
      <c r="L79" s="299" t="s">
        <v>333</v>
      </c>
    </row>
    <row r="80" spans="1:12" x14ac:dyDescent="0.2">
      <c r="A80" s="299" t="s">
        <v>334</v>
      </c>
      <c r="B80" s="299" t="s">
        <v>1225</v>
      </c>
      <c r="C80" s="299" t="s">
        <v>334</v>
      </c>
      <c r="D80" s="299">
        <v>80</v>
      </c>
      <c r="E80" s="299" t="s">
        <v>174</v>
      </c>
      <c r="F80" s="299" t="s">
        <v>330</v>
      </c>
      <c r="G80" s="299" t="s">
        <v>332</v>
      </c>
      <c r="H80" s="299" t="s">
        <v>2497</v>
      </c>
      <c r="I80" s="299" t="s">
        <v>195</v>
      </c>
      <c r="J80" s="299" t="s">
        <v>195</v>
      </c>
      <c r="K80" s="299" t="str">
        <f>_xlfn.IFNA(IF(MATCH(A80,'BIG-QaulComp'!B:B,0)&gt;0,"yes"),"")</f>
        <v/>
      </c>
      <c r="L80" s="299" t="s">
        <v>334</v>
      </c>
    </row>
    <row r="81" spans="1:12" x14ac:dyDescent="0.2">
      <c r="A81" s="299" t="s">
        <v>335</v>
      </c>
      <c r="B81" s="299" t="s">
        <v>1227</v>
      </c>
      <c r="C81" s="299" t="s">
        <v>335</v>
      </c>
      <c r="D81" s="299">
        <v>315</v>
      </c>
      <c r="E81" s="299" t="s">
        <v>174</v>
      </c>
      <c r="F81" s="299" t="s">
        <v>330</v>
      </c>
      <c r="G81" s="299" t="s">
        <v>332</v>
      </c>
      <c r="H81" s="299" t="s">
        <v>2498</v>
      </c>
      <c r="I81" s="299" t="s">
        <v>195</v>
      </c>
      <c r="J81" s="299" t="s">
        <v>195</v>
      </c>
      <c r="K81" s="299" t="str">
        <f>_xlfn.IFNA(IF(MATCH(A81,'BIG-QaulComp'!B:B,0)&gt;0,"yes"),"")</f>
        <v/>
      </c>
      <c r="L81" s="299" t="s">
        <v>335</v>
      </c>
    </row>
    <row r="82" spans="1:12" ht="17" x14ac:dyDescent="0.25">
      <c r="A82" s="299" t="s">
        <v>229</v>
      </c>
      <c r="B82" s="299" t="s">
        <v>916</v>
      </c>
      <c r="C82" s="299" t="s">
        <v>3163</v>
      </c>
      <c r="D82" s="299">
        <v>17</v>
      </c>
      <c r="E82" s="299" t="s">
        <v>174</v>
      </c>
      <c r="F82" s="299" t="s">
        <v>184</v>
      </c>
      <c r="G82" s="299" t="s">
        <v>217</v>
      </c>
      <c r="H82" s="299" t="s">
        <v>2508</v>
      </c>
      <c r="I82" s="299" t="s">
        <v>195</v>
      </c>
      <c r="J82" s="299" t="s">
        <v>230</v>
      </c>
      <c r="K82" s="299" t="str">
        <f>_xlfn.IFNA(IF(MATCH(A82,'BIG-QaulComp'!B:B,0)&gt;0,"yes"),"")</f>
        <v/>
      </c>
      <c r="L82" s="299" t="s">
        <v>229</v>
      </c>
    </row>
    <row r="83" spans="1:12" ht="17" x14ac:dyDescent="0.25">
      <c r="A83" s="299" t="s">
        <v>598</v>
      </c>
      <c r="B83" s="299" t="s">
        <v>1041</v>
      </c>
      <c r="C83" s="299" t="s">
        <v>3164</v>
      </c>
      <c r="D83" s="299">
        <v>283</v>
      </c>
      <c r="E83" s="299" t="s">
        <v>174</v>
      </c>
      <c r="F83" s="299" t="s">
        <v>283</v>
      </c>
      <c r="G83" s="299" t="s">
        <v>599</v>
      </c>
      <c r="H83" s="299" t="s">
        <v>2509</v>
      </c>
      <c r="I83" s="299" t="s">
        <v>195</v>
      </c>
      <c r="J83" s="299" t="s">
        <v>195</v>
      </c>
      <c r="K83" s="299" t="str">
        <f>_xlfn.IFNA(IF(MATCH(A83,'BIG-QaulComp'!B:B,0)&gt;0,"yes"),"")</f>
        <v/>
      </c>
      <c r="L83" s="299" t="s">
        <v>598</v>
      </c>
    </row>
    <row r="84" spans="1:12" ht="17" x14ac:dyDescent="0.25">
      <c r="A84" s="299" t="s">
        <v>262</v>
      </c>
      <c r="B84" s="299" t="s">
        <v>922</v>
      </c>
      <c r="C84" s="299" t="s">
        <v>3165</v>
      </c>
      <c r="D84" s="299">
        <v>23</v>
      </c>
      <c r="E84" s="299" t="s">
        <v>174</v>
      </c>
      <c r="F84" s="299" t="s">
        <v>184</v>
      </c>
      <c r="G84" s="299" t="s">
        <v>260</v>
      </c>
      <c r="H84" s="299" t="s">
        <v>2513</v>
      </c>
      <c r="I84" s="299" t="s">
        <v>195</v>
      </c>
      <c r="J84" s="299" t="s">
        <v>263</v>
      </c>
      <c r="K84" s="299" t="str">
        <f>_xlfn.IFNA(IF(MATCH(A84,'BIG-QaulComp'!B:B,0)&gt;0,"yes"),"")</f>
        <v/>
      </c>
      <c r="L84" s="299" t="s">
        <v>262</v>
      </c>
    </row>
    <row r="85" spans="1:12" ht="17" x14ac:dyDescent="0.25">
      <c r="A85" s="299" t="s">
        <v>264</v>
      </c>
      <c r="B85" s="299" t="s">
        <v>925</v>
      </c>
      <c r="C85" s="299" t="s">
        <v>3166</v>
      </c>
      <c r="D85" s="299">
        <v>24</v>
      </c>
      <c r="E85" s="299" t="s">
        <v>174</v>
      </c>
      <c r="F85" s="299" t="s">
        <v>184</v>
      </c>
      <c r="G85" s="299" t="s">
        <v>260</v>
      </c>
      <c r="H85" s="299" t="s">
        <v>2515</v>
      </c>
      <c r="I85" s="299" t="s">
        <v>195</v>
      </c>
      <c r="J85" s="299" t="s">
        <v>265</v>
      </c>
      <c r="K85" s="299" t="str">
        <f>_xlfn.IFNA(IF(MATCH(A85,'BIG-QaulComp'!B:B,0)&gt;0,"yes"),"")</f>
        <v/>
      </c>
      <c r="L85" s="299" t="s">
        <v>264</v>
      </c>
    </row>
    <row r="86" spans="1:12" ht="17" x14ac:dyDescent="0.25">
      <c r="A86" s="299" t="s">
        <v>279</v>
      </c>
      <c r="B86" s="299" t="s">
        <v>938</v>
      </c>
      <c r="C86" s="299" t="s">
        <v>3167</v>
      </c>
      <c r="D86" s="299">
        <v>30</v>
      </c>
      <c r="E86" s="299" t="s">
        <v>174</v>
      </c>
      <c r="F86" s="299" t="s">
        <v>184</v>
      </c>
      <c r="G86" s="299" t="s">
        <v>260</v>
      </c>
      <c r="H86" s="299" t="s">
        <v>2527</v>
      </c>
      <c r="I86" s="299" t="s">
        <v>195</v>
      </c>
      <c r="J86" s="299" t="s">
        <v>279</v>
      </c>
      <c r="K86" s="299" t="str">
        <f>_xlfn.IFNA(IF(MATCH(A86,'BIG-QaulComp'!B:B,0)&gt;0,"yes"),"")</f>
        <v/>
      </c>
      <c r="L86" s="299" t="s">
        <v>279</v>
      </c>
    </row>
    <row r="87" spans="1:12" x14ac:dyDescent="0.2">
      <c r="A87" s="299" t="s">
        <v>841</v>
      </c>
      <c r="B87" s="299" t="s">
        <v>1631</v>
      </c>
      <c r="C87" s="299" t="s">
        <v>1632</v>
      </c>
      <c r="D87" s="299">
        <v>197</v>
      </c>
      <c r="E87" s="299" t="s">
        <v>249</v>
      </c>
      <c r="F87" s="299" t="s">
        <v>248</v>
      </c>
      <c r="G87" s="299" t="s">
        <v>247</v>
      </c>
      <c r="H87" s="299" t="s">
        <v>2394</v>
      </c>
      <c r="I87" s="299" t="s">
        <v>195</v>
      </c>
      <c r="J87" s="299" t="s">
        <v>195</v>
      </c>
      <c r="K87" s="299" t="str">
        <f>_xlfn.IFNA(IF(MATCH(A87,'BIG-QaulComp'!B:B,0)&gt;0,"yes"),"")</f>
        <v/>
      </c>
      <c r="L87" s="299" t="s">
        <v>841</v>
      </c>
    </row>
    <row r="88" spans="1:12" x14ac:dyDescent="0.2">
      <c r="A88" s="299" t="s">
        <v>842</v>
      </c>
      <c r="B88" s="299" t="s">
        <v>1635</v>
      </c>
      <c r="C88" s="299" t="s">
        <v>1636</v>
      </c>
      <c r="D88" s="299">
        <v>198</v>
      </c>
      <c r="E88" s="299" t="s">
        <v>249</v>
      </c>
      <c r="F88" s="299" t="s">
        <v>248</v>
      </c>
      <c r="G88" s="299" t="s">
        <v>247</v>
      </c>
      <c r="H88" s="299" t="s">
        <v>2395</v>
      </c>
      <c r="I88" s="299" t="s">
        <v>195</v>
      </c>
      <c r="J88" s="299" t="s">
        <v>195</v>
      </c>
      <c r="K88" s="299" t="str">
        <f>_xlfn.IFNA(IF(MATCH(A88,'BIG-QaulComp'!B:B,0)&gt;0,"yes"),"")</f>
        <v/>
      </c>
      <c r="L88" s="299" t="s">
        <v>842</v>
      </c>
    </row>
    <row r="89" spans="1:12" x14ac:dyDescent="0.2">
      <c r="A89" s="299" t="s">
        <v>843</v>
      </c>
      <c r="B89" s="299" t="s">
        <v>1638</v>
      </c>
      <c r="C89" s="299" t="s">
        <v>1639</v>
      </c>
      <c r="D89" s="299">
        <v>199</v>
      </c>
      <c r="E89" s="299" t="s">
        <v>249</v>
      </c>
      <c r="F89" s="299" t="s">
        <v>248</v>
      </c>
      <c r="G89" s="299" t="s">
        <v>247</v>
      </c>
      <c r="H89" s="299" t="s">
        <v>2396</v>
      </c>
      <c r="I89" s="299" t="s">
        <v>195</v>
      </c>
      <c r="J89" s="299" t="s">
        <v>195</v>
      </c>
      <c r="K89" s="299" t="str">
        <f>_xlfn.IFNA(IF(MATCH(A89,'BIG-QaulComp'!B:B,0)&gt;0,"yes"),"")</f>
        <v/>
      </c>
      <c r="L89" s="299" t="s">
        <v>843</v>
      </c>
    </row>
    <row r="90" spans="1:12" x14ac:dyDescent="0.2">
      <c r="A90" s="299" t="s">
        <v>2529</v>
      </c>
      <c r="B90" s="299" t="s">
        <v>1674</v>
      </c>
      <c r="C90" s="299" t="s">
        <v>2528</v>
      </c>
      <c r="D90" s="299">
        <v>174</v>
      </c>
      <c r="E90" s="299" t="s">
        <v>249</v>
      </c>
      <c r="F90" s="299" t="s">
        <v>248</v>
      </c>
      <c r="G90" s="299" t="s">
        <v>247</v>
      </c>
      <c r="H90" s="299" t="s">
        <v>2530</v>
      </c>
      <c r="I90" s="299">
        <v>0</v>
      </c>
      <c r="J90" s="299">
        <v>0</v>
      </c>
      <c r="K90" s="299" t="str">
        <f>_xlfn.IFNA(IF(MATCH(A90,'BIG-QaulComp'!B:B,0)&gt;0,"yes"),"")</f>
        <v/>
      </c>
      <c r="L90" s="299" t="s">
        <v>2529</v>
      </c>
    </row>
    <row r="91" spans="1:12" x14ac:dyDescent="0.2">
      <c r="A91" s="299" t="s">
        <v>844</v>
      </c>
      <c r="B91" s="299" t="s">
        <v>1676</v>
      </c>
      <c r="C91" s="299" t="s">
        <v>1677</v>
      </c>
      <c r="D91" s="299">
        <v>175</v>
      </c>
      <c r="E91" s="299" t="s">
        <v>249</v>
      </c>
      <c r="F91" s="299" t="s">
        <v>248</v>
      </c>
      <c r="G91" s="299" t="s">
        <v>247</v>
      </c>
      <c r="H91" s="299" t="s">
        <v>2408</v>
      </c>
      <c r="I91" s="299" t="s">
        <v>195</v>
      </c>
      <c r="J91" s="299" t="s">
        <v>195</v>
      </c>
      <c r="K91" s="299" t="str">
        <f>_xlfn.IFNA(IF(MATCH(A91,'BIG-QaulComp'!B:B,0)&gt;0,"yes"),"")</f>
        <v/>
      </c>
      <c r="L91" s="299" t="s">
        <v>844</v>
      </c>
    </row>
    <row r="92" spans="1:12" x14ac:dyDescent="0.2">
      <c r="A92" s="299" t="s">
        <v>845</v>
      </c>
      <c r="B92" s="299" t="s">
        <v>1678</v>
      </c>
      <c r="C92" s="299" t="s">
        <v>1679</v>
      </c>
      <c r="D92" s="299">
        <v>176</v>
      </c>
      <c r="E92" s="299" t="s">
        <v>249</v>
      </c>
      <c r="F92" s="299" t="s">
        <v>248</v>
      </c>
      <c r="G92" s="299" t="s">
        <v>247</v>
      </c>
      <c r="H92" s="299" t="s">
        <v>2409</v>
      </c>
      <c r="I92" s="299" t="s">
        <v>195</v>
      </c>
      <c r="J92" s="299" t="s">
        <v>195</v>
      </c>
      <c r="K92" s="299" t="str">
        <f>_xlfn.IFNA(IF(MATCH(A92,'BIG-QaulComp'!B:B,0)&gt;0,"yes"),"")</f>
        <v/>
      </c>
      <c r="L92" s="299" t="s">
        <v>845</v>
      </c>
    </row>
    <row r="93" spans="1:12" x14ac:dyDescent="0.2">
      <c r="A93" s="299" t="s">
        <v>846</v>
      </c>
      <c r="B93" s="299" t="s">
        <v>1651</v>
      </c>
      <c r="C93" s="299" t="s">
        <v>1652</v>
      </c>
      <c r="D93" s="299">
        <v>202</v>
      </c>
      <c r="E93" s="299" t="s">
        <v>249</v>
      </c>
      <c r="F93" s="299" t="s">
        <v>248</v>
      </c>
      <c r="G93" s="299" t="s">
        <v>247</v>
      </c>
      <c r="H93" s="299" t="s">
        <v>2400</v>
      </c>
      <c r="I93" s="299" t="s">
        <v>195</v>
      </c>
      <c r="J93" s="299" t="s">
        <v>195</v>
      </c>
      <c r="K93" s="299" t="str">
        <f>_xlfn.IFNA(IF(MATCH(A93,'BIG-QaulComp'!B:B,0)&gt;0,"yes"),"")</f>
        <v/>
      </c>
      <c r="L93" s="299" t="s">
        <v>846</v>
      </c>
    </row>
    <row r="94" spans="1:12" x14ac:dyDescent="0.2">
      <c r="A94" s="299" t="s">
        <v>847</v>
      </c>
      <c r="B94" s="299" t="s">
        <v>1655</v>
      </c>
      <c r="C94" s="299" t="s">
        <v>1656</v>
      </c>
      <c r="D94" s="299">
        <v>204</v>
      </c>
      <c r="E94" s="299" t="s">
        <v>249</v>
      </c>
      <c r="F94" s="299" t="s">
        <v>248</v>
      </c>
      <c r="G94" s="299" t="s">
        <v>247</v>
      </c>
      <c r="H94" s="299" t="s">
        <v>2401</v>
      </c>
      <c r="I94" s="299" t="s">
        <v>195</v>
      </c>
      <c r="J94" s="299" t="s">
        <v>195</v>
      </c>
      <c r="K94" s="299" t="str">
        <f>_xlfn.IFNA(IF(MATCH(A94,'BIG-QaulComp'!B:B,0)&gt;0,"yes"),"")</f>
        <v/>
      </c>
      <c r="L94" s="299" t="s">
        <v>847</v>
      </c>
    </row>
    <row r="95" spans="1:12" x14ac:dyDescent="0.2">
      <c r="A95" s="299" t="s">
        <v>848</v>
      </c>
      <c r="B95" s="299" t="s">
        <v>1617</v>
      </c>
      <c r="C95" s="299" t="s">
        <v>1618</v>
      </c>
      <c r="D95" s="299">
        <v>182</v>
      </c>
      <c r="E95" s="299" t="s">
        <v>249</v>
      </c>
      <c r="F95" s="299" t="s">
        <v>248</v>
      </c>
      <c r="G95" s="299" t="s">
        <v>247</v>
      </c>
      <c r="H95" s="299" t="s">
        <v>2387</v>
      </c>
      <c r="I95" s="299" t="s">
        <v>195</v>
      </c>
      <c r="J95" s="299" t="s">
        <v>195</v>
      </c>
      <c r="K95" s="299" t="str">
        <f>_xlfn.IFNA(IF(MATCH(A95,'BIG-QaulComp'!B:B,0)&gt;0,"yes"),"")</f>
        <v/>
      </c>
      <c r="L95" s="299" t="s">
        <v>848</v>
      </c>
    </row>
    <row r="96" spans="1:12" x14ac:dyDescent="0.2">
      <c r="A96" s="299" t="s">
        <v>849</v>
      </c>
      <c r="B96" s="299" t="s">
        <v>1621</v>
      </c>
      <c r="C96" s="299" t="s">
        <v>1622</v>
      </c>
      <c r="D96" s="299">
        <v>183</v>
      </c>
      <c r="E96" s="299" t="s">
        <v>249</v>
      </c>
      <c r="F96" s="299" t="s">
        <v>248</v>
      </c>
      <c r="G96" s="299" t="s">
        <v>247</v>
      </c>
      <c r="H96" s="299" t="s">
        <v>2388</v>
      </c>
      <c r="I96" s="299" t="s">
        <v>195</v>
      </c>
      <c r="J96" s="299" t="s">
        <v>195</v>
      </c>
      <c r="K96" s="299" t="str">
        <f>_xlfn.IFNA(IF(MATCH(A96,'BIG-QaulComp'!B:B,0)&gt;0,"yes"),"")</f>
        <v/>
      </c>
      <c r="L96" s="299" t="s">
        <v>849</v>
      </c>
    </row>
    <row r="97" spans="1:12" x14ac:dyDescent="0.2">
      <c r="A97" s="299" t="s">
        <v>850</v>
      </c>
      <c r="B97" s="299" t="s">
        <v>1623</v>
      </c>
      <c r="C97" s="299" t="s">
        <v>1624</v>
      </c>
      <c r="D97" s="299">
        <v>184</v>
      </c>
      <c r="E97" s="299" t="s">
        <v>249</v>
      </c>
      <c r="F97" s="299" t="s">
        <v>248</v>
      </c>
      <c r="G97" s="299" t="s">
        <v>247</v>
      </c>
      <c r="H97" s="299" t="s">
        <v>2389</v>
      </c>
      <c r="I97" s="299" t="s">
        <v>195</v>
      </c>
      <c r="J97" s="299" t="s">
        <v>195</v>
      </c>
      <c r="K97" s="299" t="str">
        <f>_xlfn.IFNA(IF(MATCH(A97,'BIG-QaulComp'!B:B,0)&gt;0,"yes"),"")</f>
        <v/>
      </c>
      <c r="L97" s="299" t="s">
        <v>850</v>
      </c>
    </row>
    <row r="98" spans="1:12" x14ac:dyDescent="0.2">
      <c r="A98" s="299" t="s">
        <v>851</v>
      </c>
      <c r="B98" s="299" t="s">
        <v>1626</v>
      </c>
      <c r="C98" s="299" t="s">
        <v>1627</v>
      </c>
      <c r="D98" s="299">
        <v>185</v>
      </c>
      <c r="E98" s="299" t="s">
        <v>249</v>
      </c>
      <c r="F98" s="299" t="s">
        <v>248</v>
      </c>
      <c r="G98" s="299" t="s">
        <v>247</v>
      </c>
      <c r="H98" s="299" t="s">
        <v>2390</v>
      </c>
      <c r="I98" s="299" t="s">
        <v>195</v>
      </c>
      <c r="J98" s="299" t="s">
        <v>195</v>
      </c>
      <c r="K98" s="299" t="str">
        <f>_xlfn.IFNA(IF(MATCH(A98,'BIG-QaulComp'!B:B,0)&gt;0,"yes"),"")</f>
        <v/>
      </c>
      <c r="L98" s="299" t="s">
        <v>851</v>
      </c>
    </row>
    <row r="99" spans="1:12" x14ac:dyDescent="0.2">
      <c r="A99" s="299" t="s">
        <v>2392</v>
      </c>
      <c r="B99" s="299" t="s">
        <v>1629</v>
      </c>
      <c r="C99" s="299" t="s">
        <v>2391</v>
      </c>
      <c r="D99" s="299">
        <v>177</v>
      </c>
      <c r="E99" s="299" t="s">
        <v>249</v>
      </c>
      <c r="F99" s="299" t="s">
        <v>248</v>
      </c>
      <c r="G99" s="299" t="s">
        <v>247</v>
      </c>
      <c r="H99" s="299" t="s">
        <v>2393</v>
      </c>
      <c r="I99" s="299">
        <v>0</v>
      </c>
      <c r="J99" s="299">
        <v>0</v>
      </c>
      <c r="K99" s="299" t="str">
        <f>_xlfn.IFNA(IF(MATCH(A99,'BIG-QaulComp'!B:B,0)&gt;0,"yes"),"")</f>
        <v/>
      </c>
      <c r="L99" s="299" t="s">
        <v>2392</v>
      </c>
    </row>
    <row r="100" spans="1:12" x14ac:dyDescent="0.2">
      <c r="A100" s="299" t="s">
        <v>852</v>
      </c>
      <c r="B100" s="299" t="s">
        <v>1658</v>
      </c>
      <c r="C100" s="299" t="s">
        <v>1659</v>
      </c>
      <c r="D100" s="299">
        <v>190</v>
      </c>
      <c r="E100" s="299" t="s">
        <v>249</v>
      </c>
      <c r="F100" s="299" t="s">
        <v>248</v>
      </c>
      <c r="G100" s="299" t="s">
        <v>247</v>
      </c>
      <c r="H100" s="299" t="s">
        <v>2402</v>
      </c>
      <c r="I100" s="299" t="s">
        <v>195</v>
      </c>
      <c r="J100" s="299" t="s">
        <v>195</v>
      </c>
      <c r="K100" s="299" t="str">
        <f>_xlfn.IFNA(IF(MATCH(A100,'BIG-QaulComp'!B:B,0)&gt;0,"yes"),"")</f>
        <v/>
      </c>
      <c r="L100" s="299" t="s">
        <v>852</v>
      </c>
    </row>
    <row r="101" spans="1:12" x14ac:dyDescent="0.2">
      <c r="A101" s="299" t="s">
        <v>853</v>
      </c>
      <c r="B101" s="299" t="s">
        <v>1662</v>
      </c>
      <c r="C101" s="299" t="s">
        <v>1663</v>
      </c>
      <c r="D101" s="299">
        <v>191</v>
      </c>
      <c r="E101" s="299" t="s">
        <v>249</v>
      </c>
      <c r="F101" s="299" t="s">
        <v>248</v>
      </c>
      <c r="G101" s="299" t="s">
        <v>247</v>
      </c>
      <c r="H101" s="299" t="s">
        <v>2403</v>
      </c>
      <c r="I101" s="299" t="s">
        <v>195</v>
      </c>
      <c r="J101" s="299" t="s">
        <v>195</v>
      </c>
      <c r="K101" s="299" t="str">
        <f>_xlfn.IFNA(IF(MATCH(A101,'BIG-QaulComp'!B:B,0)&gt;0,"yes"),"")</f>
        <v/>
      </c>
      <c r="L101" s="299" t="s">
        <v>853</v>
      </c>
    </row>
    <row r="102" spans="1:12" x14ac:dyDescent="0.2">
      <c r="A102" s="299" t="s">
        <v>854</v>
      </c>
      <c r="B102" s="299" t="s">
        <v>1665</v>
      </c>
      <c r="C102" s="299" t="s">
        <v>1666</v>
      </c>
      <c r="D102" s="299">
        <v>193</v>
      </c>
      <c r="E102" s="299" t="s">
        <v>249</v>
      </c>
      <c r="F102" s="299" t="s">
        <v>248</v>
      </c>
      <c r="G102" s="299" t="s">
        <v>247</v>
      </c>
      <c r="H102" s="299" t="s">
        <v>2404</v>
      </c>
      <c r="I102" s="299" t="s">
        <v>195</v>
      </c>
      <c r="J102" s="299" t="s">
        <v>195</v>
      </c>
      <c r="K102" s="299" t="str">
        <f>_xlfn.IFNA(IF(MATCH(A102,'BIG-QaulComp'!B:B,0)&gt;0,"yes"),"")</f>
        <v/>
      </c>
      <c r="L102" s="299" t="s">
        <v>854</v>
      </c>
    </row>
    <row r="103" spans="1:12" x14ac:dyDescent="0.2">
      <c r="A103" s="299" t="s">
        <v>855</v>
      </c>
      <c r="B103" s="299" t="s">
        <v>1668</v>
      </c>
      <c r="C103" s="299" t="s">
        <v>1669</v>
      </c>
      <c r="D103" s="299">
        <v>195</v>
      </c>
      <c r="E103" s="299" t="s">
        <v>249</v>
      </c>
      <c r="F103" s="299" t="s">
        <v>248</v>
      </c>
      <c r="G103" s="299" t="s">
        <v>247</v>
      </c>
      <c r="H103" s="299" t="s">
        <v>2405</v>
      </c>
      <c r="I103" s="299" t="s">
        <v>195</v>
      </c>
      <c r="J103" s="299" t="s">
        <v>195</v>
      </c>
      <c r="K103" s="299" t="str">
        <f>_xlfn.IFNA(IF(MATCH(A103,'BIG-QaulComp'!B:B,0)&gt;0,"yes"),"")</f>
        <v/>
      </c>
      <c r="L103" s="299" t="s">
        <v>855</v>
      </c>
    </row>
    <row r="104" spans="1:12" x14ac:dyDescent="0.2">
      <c r="A104" s="299" t="s">
        <v>856</v>
      </c>
      <c r="B104" s="299" t="s">
        <v>1671</v>
      </c>
      <c r="C104" s="299" t="s">
        <v>1672</v>
      </c>
      <c r="D104" s="299">
        <v>196</v>
      </c>
      <c r="E104" s="299" t="s">
        <v>249</v>
      </c>
      <c r="F104" s="299" t="s">
        <v>248</v>
      </c>
      <c r="G104" s="299" t="s">
        <v>247</v>
      </c>
      <c r="H104" s="299" t="s">
        <v>2406</v>
      </c>
      <c r="I104" s="299" t="s">
        <v>195</v>
      </c>
      <c r="J104" s="299" t="s">
        <v>195</v>
      </c>
      <c r="K104" s="299" t="str">
        <f>_xlfn.IFNA(IF(MATCH(A104,'BIG-QaulComp'!B:B,0)&gt;0,"yes"),"")</f>
        <v/>
      </c>
      <c r="L104" s="299" t="s">
        <v>856</v>
      </c>
    </row>
    <row r="105" spans="1:12" x14ac:dyDescent="0.2">
      <c r="A105" s="299" t="s">
        <v>857</v>
      </c>
      <c r="B105" s="299" t="s">
        <v>1681</v>
      </c>
      <c r="C105" s="299" t="s">
        <v>1682</v>
      </c>
      <c r="D105" s="299">
        <v>186</v>
      </c>
      <c r="E105" s="299" t="s">
        <v>249</v>
      </c>
      <c r="F105" s="299" t="s">
        <v>248</v>
      </c>
      <c r="G105" s="299" t="s">
        <v>247</v>
      </c>
      <c r="H105" s="299" t="s">
        <v>2410</v>
      </c>
      <c r="I105" s="299" t="s">
        <v>195</v>
      </c>
      <c r="J105" s="299" t="s">
        <v>195</v>
      </c>
      <c r="K105" s="299" t="str">
        <f>_xlfn.IFNA(IF(MATCH(A105,'BIG-QaulComp'!B:B,0)&gt;0,"yes"),"")</f>
        <v/>
      </c>
      <c r="L105" s="299" t="s">
        <v>857</v>
      </c>
    </row>
    <row r="106" spans="1:12" x14ac:dyDescent="0.2">
      <c r="A106" s="299" t="s">
        <v>858</v>
      </c>
      <c r="B106" s="299" t="s">
        <v>1686</v>
      </c>
      <c r="C106" s="299" t="s">
        <v>1687</v>
      </c>
      <c r="D106" s="299">
        <v>187</v>
      </c>
      <c r="E106" s="299" t="s">
        <v>249</v>
      </c>
      <c r="F106" s="299" t="s">
        <v>248</v>
      </c>
      <c r="G106" s="299" t="s">
        <v>247</v>
      </c>
      <c r="H106" s="299" t="s">
        <v>2411</v>
      </c>
      <c r="I106" s="299" t="s">
        <v>195</v>
      </c>
      <c r="J106" s="299" t="s">
        <v>195</v>
      </c>
      <c r="K106" s="299" t="str">
        <f>_xlfn.IFNA(IF(MATCH(A106,'BIG-QaulComp'!B:B,0)&gt;0,"yes"),"")</f>
        <v/>
      </c>
      <c r="L106" s="299" t="s">
        <v>858</v>
      </c>
    </row>
    <row r="107" spans="1:12" x14ac:dyDescent="0.2">
      <c r="A107" s="299" t="s">
        <v>859</v>
      </c>
      <c r="B107" s="299" t="s">
        <v>1689</v>
      </c>
      <c r="C107" s="299" t="s">
        <v>1690</v>
      </c>
      <c r="D107" s="299">
        <v>188</v>
      </c>
      <c r="E107" s="299" t="s">
        <v>249</v>
      </c>
      <c r="F107" s="299" t="s">
        <v>248</v>
      </c>
      <c r="G107" s="299" t="s">
        <v>247</v>
      </c>
      <c r="H107" s="299" t="s">
        <v>2412</v>
      </c>
      <c r="I107" s="299" t="s">
        <v>195</v>
      </c>
      <c r="J107" s="299" t="s">
        <v>195</v>
      </c>
      <c r="K107" s="299" t="str">
        <f>_xlfn.IFNA(IF(MATCH(A107,'BIG-QaulComp'!B:B,0)&gt;0,"yes"),"")</f>
        <v/>
      </c>
      <c r="L107" s="299" t="s">
        <v>859</v>
      </c>
    </row>
    <row r="108" spans="1:12" x14ac:dyDescent="0.2">
      <c r="A108" s="299" t="s">
        <v>860</v>
      </c>
      <c r="B108" s="299" t="s">
        <v>1692</v>
      </c>
      <c r="C108" s="299" t="s">
        <v>1693</v>
      </c>
      <c r="D108" s="299">
        <v>192</v>
      </c>
      <c r="E108" s="299" t="s">
        <v>249</v>
      </c>
      <c r="F108" s="299" t="s">
        <v>248</v>
      </c>
      <c r="G108" s="299" t="s">
        <v>247</v>
      </c>
      <c r="H108" s="299" t="s">
        <v>2413</v>
      </c>
      <c r="I108" s="299" t="s">
        <v>195</v>
      </c>
      <c r="J108" s="299" t="s">
        <v>195</v>
      </c>
      <c r="K108" s="299" t="str">
        <f>_xlfn.IFNA(IF(MATCH(A108,'BIG-QaulComp'!B:B,0)&gt;0,"yes"),"")</f>
        <v/>
      </c>
      <c r="L108" s="299" t="s">
        <v>860</v>
      </c>
    </row>
    <row r="109" spans="1:12" x14ac:dyDescent="0.2">
      <c r="A109" s="299" t="s">
        <v>861</v>
      </c>
      <c r="B109" s="299" t="s">
        <v>1695</v>
      </c>
      <c r="C109" s="299" t="s">
        <v>1696</v>
      </c>
      <c r="D109" s="299">
        <v>194</v>
      </c>
      <c r="E109" s="299" t="s">
        <v>249</v>
      </c>
      <c r="F109" s="299" t="s">
        <v>248</v>
      </c>
      <c r="G109" s="299" t="s">
        <v>247</v>
      </c>
      <c r="H109" s="299" t="s">
        <v>2407</v>
      </c>
      <c r="I109" s="299" t="s">
        <v>195</v>
      </c>
      <c r="J109" s="299" t="s">
        <v>195</v>
      </c>
      <c r="K109" s="299" t="str">
        <f>_xlfn.IFNA(IF(MATCH(A109,'BIG-QaulComp'!B:B,0)&gt;0,"yes"),"")</f>
        <v/>
      </c>
      <c r="L109" s="299" t="s">
        <v>861</v>
      </c>
    </row>
    <row r="110" spans="1:12" x14ac:dyDescent="0.2">
      <c r="A110" s="299" t="s">
        <v>256</v>
      </c>
      <c r="B110" s="299" t="s">
        <v>1698</v>
      </c>
      <c r="C110" s="299" t="s">
        <v>1699</v>
      </c>
      <c r="D110" s="299">
        <v>200</v>
      </c>
      <c r="E110" s="299" t="s">
        <v>249</v>
      </c>
      <c r="F110" s="299" t="s">
        <v>248</v>
      </c>
      <c r="G110" s="299" t="s">
        <v>247</v>
      </c>
      <c r="H110" s="299" t="s">
        <v>2414</v>
      </c>
      <c r="I110" s="299" t="s">
        <v>195</v>
      </c>
      <c r="J110" s="299" t="s">
        <v>195</v>
      </c>
      <c r="K110" s="299" t="str">
        <f>_xlfn.IFNA(IF(MATCH(A110,'BIG-QaulComp'!B:B,0)&gt;0,"yes"),"")</f>
        <v/>
      </c>
      <c r="L110" s="299" t="s">
        <v>256</v>
      </c>
    </row>
    <row r="111" spans="1:12" x14ac:dyDescent="0.2">
      <c r="A111" s="299" t="s">
        <v>862</v>
      </c>
      <c r="B111" s="299" t="s">
        <v>1701</v>
      </c>
      <c r="C111" s="299" t="s">
        <v>1702</v>
      </c>
      <c r="D111" s="299">
        <v>201</v>
      </c>
      <c r="E111" s="299" t="s">
        <v>249</v>
      </c>
      <c r="F111" s="299" t="s">
        <v>248</v>
      </c>
      <c r="G111" s="299" t="s">
        <v>247</v>
      </c>
      <c r="H111" s="299" t="s">
        <v>2415</v>
      </c>
      <c r="I111" s="299" t="s">
        <v>195</v>
      </c>
      <c r="J111" s="299" t="s">
        <v>195</v>
      </c>
      <c r="K111" s="299" t="str">
        <f>_xlfn.IFNA(IF(MATCH(A111,'BIG-QaulComp'!B:B,0)&gt;0,"yes"),"")</f>
        <v/>
      </c>
      <c r="L111" s="299" t="s">
        <v>862</v>
      </c>
    </row>
    <row r="112" spans="1:12" x14ac:dyDescent="0.2">
      <c r="A112" s="299" t="s">
        <v>863</v>
      </c>
      <c r="B112" s="299" t="s">
        <v>1602</v>
      </c>
      <c r="C112" s="299" t="s">
        <v>1603</v>
      </c>
      <c r="D112" s="299">
        <v>206</v>
      </c>
      <c r="E112" s="299" t="s">
        <v>249</v>
      </c>
      <c r="F112" s="299" t="s">
        <v>248</v>
      </c>
      <c r="G112" s="299" t="s">
        <v>247</v>
      </c>
      <c r="H112" s="299" t="s">
        <v>2531</v>
      </c>
      <c r="I112" s="299" t="s">
        <v>195</v>
      </c>
      <c r="J112" s="299" t="s">
        <v>195</v>
      </c>
      <c r="K112" s="299" t="str">
        <f>_xlfn.IFNA(IF(MATCH(A112,'BIG-QaulComp'!B:B,0)&gt;0,"yes"),"")</f>
        <v/>
      </c>
      <c r="L112" s="299" t="s">
        <v>863</v>
      </c>
    </row>
    <row r="113" spans="1:12" x14ac:dyDescent="0.2">
      <c r="A113" s="299" t="s">
        <v>864</v>
      </c>
      <c r="B113" s="299" t="s">
        <v>1608</v>
      </c>
      <c r="C113" s="299" t="s">
        <v>1609</v>
      </c>
      <c r="D113" s="299">
        <v>207</v>
      </c>
      <c r="E113" s="299" t="s">
        <v>249</v>
      </c>
      <c r="F113" s="299" t="s">
        <v>248</v>
      </c>
      <c r="G113" s="299" t="s">
        <v>247</v>
      </c>
      <c r="H113" s="299" t="s">
        <v>2384</v>
      </c>
      <c r="I113" s="299" t="s">
        <v>195</v>
      </c>
      <c r="J113" s="299" t="s">
        <v>195</v>
      </c>
      <c r="K113" s="299" t="str">
        <f>_xlfn.IFNA(IF(MATCH(A113,'BIG-QaulComp'!B:B,0)&gt;0,"yes"),"")</f>
        <v/>
      </c>
      <c r="L113" s="299" t="s">
        <v>864</v>
      </c>
    </row>
    <row r="114" spans="1:12" x14ac:dyDescent="0.2">
      <c r="A114" s="299" t="s">
        <v>865</v>
      </c>
      <c r="B114" s="299" t="s">
        <v>1611</v>
      </c>
      <c r="C114" s="299" t="s">
        <v>1612</v>
      </c>
      <c r="D114" s="299">
        <v>208</v>
      </c>
      <c r="E114" s="299" t="s">
        <v>249</v>
      </c>
      <c r="F114" s="299" t="s">
        <v>248</v>
      </c>
      <c r="G114" s="299" t="s">
        <v>247</v>
      </c>
      <c r="H114" s="299" t="s">
        <v>2385</v>
      </c>
      <c r="I114" s="299" t="s">
        <v>195</v>
      </c>
      <c r="J114" s="299" t="s">
        <v>195</v>
      </c>
      <c r="K114" s="299" t="str">
        <f>_xlfn.IFNA(IF(MATCH(A114,'BIG-QaulComp'!B:B,0)&gt;0,"yes"),"")</f>
        <v/>
      </c>
      <c r="L114" s="299" t="s">
        <v>865</v>
      </c>
    </row>
    <row r="115" spans="1:12" x14ac:dyDescent="0.2">
      <c r="A115" s="299" t="s">
        <v>866</v>
      </c>
      <c r="B115" s="299" t="s">
        <v>1614</v>
      </c>
      <c r="C115" s="299" t="s">
        <v>1615</v>
      </c>
      <c r="D115" s="299">
        <v>181</v>
      </c>
      <c r="E115" s="299" t="s">
        <v>249</v>
      </c>
      <c r="F115" s="299" t="s">
        <v>248</v>
      </c>
      <c r="G115" s="299" t="s">
        <v>247</v>
      </c>
      <c r="H115" s="299" t="s">
        <v>2386</v>
      </c>
      <c r="I115" s="299" t="s">
        <v>195</v>
      </c>
      <c r="J115" s="299" t="s">
        <v>195</v>
      </c>
      <c r="K115" s="299" t="str">
        <f>_xlfn.IFNA(IF(MATCH(A115,'BIG-QaulComp'!B:B,0)&gt;0,"yes"),"")</f>
        <v/>
      </c>
      <c r="L115" s="299" t="s">
        <v>866</v>
      </c>
    </row>
    <row r="116" spans="1:12" x14ac:dyDescent="0.2">
      <c r="A116" s="299" t="s">
        <v>2417</v>
      </c>
      <c r="B116" s="299" t="s">
        <v>1704</v>
      </c>
      <c r="C116" s="299" t="s">
        <v>2416</v>
      </c>
      <c r="D116" s="299">
        <v>189</v>
      </c>
      <c r="E116" s="299" t="s">
        <v>249</v>
      </c>
      <c r="F116" s="299" t="s">
        <v>248</v>
      </c>
      <c r="G116" s="299" t="s">
        <v>247</v>
      </c>
      <c r="H116" s="299" t="s">
        <v>2418</v>
      </c>
      <c r="I116" s="299">
        <v>0</v>
      </c>
      <c r="J116" s="299">
        <v>0</v>
      </c>
      <c r="K116" s="299" t="str">
        <f>_xlfn.IFNA(IF(MATCH(A116,'BIG-QaulComp'!B:B,0)&gt;0,"yes"),"")</f>
        <v/>
      </c>
      <c r="L116" s="299" t="s">
        <v>2417</v>
      </c>
    </row>
    <row r="117" spans="1:12" ht="17" x14ac:dyDescent="0.25">
      <c r="A117" s="299" t="s">
        <v>287</v>
      </c>
      <c r="B117" s="299" t="s">
        <v>963</v>
      </c>
      <c r="C117" s="299" t="s">
        <v>3168</v>
      </c>
      <c r="D117" s="299">
        <v>35</v>
      </c>
      <c r="E117" s="299" t="s">
        <v>174</v>
      </c>
      <c r="F117" s="299" t="s">
        <v>283</v>
      </c>
      <c r="G117" s="299" t="s">
        <v>282</v>
      </c>
      <c r="H117" s="299" t="s">
        <v>2534</v>
      </c>
      <c r="I117" s="299" t="s">
        <v>195</v>
      </c>
      <c r="J117" s="299" t="s">
        <v>195</v>
      </c>
      <c r="K117" s="299" t="str">
        <f>_xlfn.IFNA(IF(MATCH(A117,'BIG-QaulComp'!B:B,0)&gt;0,"yes"),"")</f>
        <v/>
      </c>
      <c r="L117" s="299" t="s">
        <v>287</v>
      </c>
    </row>
    <row r="118" spans="1:12" ht="17" x14ac:dyDescent="0.25">
      <c r="A118" s="299" t="s">
        <v>298</v>
      </c>
      <c r="B118" s="299" t="s">
        <v>976</v>
      </c>
      <c r="C118" s="299" t="s">
        <v>3169</v>
      </c>
      <c r="D118" s="299">
        <v>40</v>
      </c>
      <c r="E118" s="299" t="s">
        <v>174</v>
      </c>
      <c r="F118" s="299" t="s">
        <v>283</v>
      </c>
      <c r="G118" s="299" t="s">
        <v>299</v>
      </c>
      <c r="H118" s="299" t="s">
        <v>2314</v>
      </c>
      <c r="I118" s="299" t="s">
        <v>195</v>
      </c>
      <c r="J118" s="299" t="s">
        <v>195</v>
      </c>
      <c r="K118" s="299" t="str">
        <f>_xlfn.IFNA(IF(MATCH(A118,'BIG-QaulComp'!B:B,0)&gt;0,"yes"),"")</f>
        <v/>
      </c>
      <c r="L118" s="299" t="s">
        <v>298</v>
      </c>
    </row>
    <row r="119" spans="1:12" x14ac:dyDescent="0.2">
      <c r="A119" s="299" t="s">
        <v>461</v>
      </c>
      <c r="B119" s="299" t="s">
        <v>988</v>
      </c>
      <c r="C119" s="299" t="s">
        <v>2540</v>
      </c>
      <c r="D119" s="299">
        <v>31</v>
      </c>
      <c r="E119" s="299" t="s">
        <v>174</v>
      </c>
      <c r="F119" s="299" t="s">
        <v>283</v>
      </c>
      <c r="G119" s="299" t="s">
        <v>462</v>
      </c>
      <c r="H119" s="299" t="s">
        <v>2541</v>
      </c>
      <c r="I119" s="299" t="s">
        <v>195</v>
      </c>
      <c r="J119" s="299" t="s">
        <v>195</v>
      </c>
      <c r="K119" s="299" t="str">
        <f>_xlfn.IFNA(IF(MATCH(A119,'BIG-QaulComp'!B:B,0)&gt;0,"yes"),"")</f>
        <v/>
      </c>
      <c r="L119" s="299" t="s">
        <v>461</v>
      </c>
    </row>
    <row r="120" spans="1:12" ht="17" x14ac:dyDescent="0.25">
      <c r="A120" s="299" t="s">
        <v>463</v>
      </c>
      <c r="B120" s="299" t="s">
        <v>464</v>
      </c>
      <c r="C120" s="299" t="s">
        <v>3170</v>
      </c>
      <c r="D120" s="299">
        <v>32</v>
      </c>
      <c r="E120" s="299" t="s">
        <v>174</v>
      </c>
      <c r="F120" s="299" t="s">
        <v>283</v>
      </c>
      <c r="G120" s="299" t="s">
        <v>462</v>
      </c>
      <c r="H120" s="299" t="s">
        <v>2543</v>
      </c>
      <c r="I120" s="299" t="s">
        <v>11</v>
      </c>
      <c r="J120" s="299" t="s">
        <v>195</v>
      </c>
      <c r="K120" s="299" t="str">
        <f>_xlfn.IFNA(IF(MATCH(A120,'BIG-QaulComp'!B:B,0)&gt;0,"yes"),"")</f>
        <v/>
      </c>
      <c r="L120" s="299" t="s">
        <v>463</v>
      </c>
    </row>
    <row r="121" spans="1:12" ht="17" x14ac:dyDescent="0.25">
      <c r="A121" s="299" t="s">
        <v>466</v>
      </c>
      <c r="B121" s="299" t="s">
        <v>994</v>
      </c>
      <c r="C121" s="299" t="s">
        <v>3171</v>
      </c>
      <c r="D121" s="299">
        <v>33</v>
      </c>
      <c r="E121" s="299" t="s">
        <v>174</v>
      </c>
      <c r="F121" s="299" t="s">
        <v>283</v>
      </c>
      <c r="G121" s="299" t="s">
        <v>462</v>
      </c>
      <c r="H121" s="299" t="s">
        <v>2544</v>
      </c>
      <c r="I121" s="299" t="s">
        <v>195</v>
      </c>
      <c r="J121" s="299" t="s">
        <v>195</v>
      </c>
      <c r="K121" s="299" t="str">
        <f>_xlfn.IFNA(IF(MATCH(A121,'BIG-QaulComp'!B:B,0)&gt;0,"yes"),"")</f>
        <v/>
      </c>
      <c r="L121" s="299" t="s">
        <v>466</v>
      </c>
    </row>
    <row r="122" spans="1:12" x14ac:dyDescent="0.2">
      <c r="A122" s="299" t="s">
        <v>310</v>
      </c>
      <c r="B122" s="299" t="s">
        <v>2546</v>
      </c>
      <c r="C122" s="299" t="s">
        <v>2545</v>
      </c>
      <c r="D122" s="299">
        <v>43</v>
      </c>
      <c r="E122" s="299" t="s">
        <v>176</v>
      </c>
      <c r="F122" s="299" t="s">
        <v>283</v>
      </c>
      <c r="G122" s="299" t="s">
        <v>111</v>
      </c>
      <c r="H122" s="299" t="s">
        <v>2547</v>
      </c>
      <c r="I122" s="299" t="s">
        <v>19</v>
      </c>
      <c r="J122" s="299" t="s">
        <v>195</v>
      </c>
      <c r="K122" s="299" t="str">
        <f>_xlfn.IFNA(IF(MATCH(A122,'BIG-QaulComp'!B:B,0)&gt;0,"yes"),"")</f>
        <v/>
      </c>
      <c r="L122" s="299" t="s">
        <v>310</v>
      </c>
    </row>
    <row r="123" spans="1:12" ht="17" x14ac:dyDescent="0.25">
      <c r="A123" s="299" t="s">
        <v>2548</v>
      </c>
      <c r="C123" s="299" t="s">
        <v>3172</v>
      </c>
      <c r="E123" s="299" t="s">
        <v>176</v>
      </c>
      <c r="F123" s="299" t="s">
        <v>283</v>
      </c>
      <c r="G123" s="299" t="s">
        <v>111</v>
      </c>
      <c r="I123" s="299" t="s">
        <v>2549</v>
      </c>
      <c r="J123" s="299" t="e">
        <v>#N/A</v>
      </c>
      <c r="K123" s="299" t="str">
        <f>_xlfn.IFNA(IF(MATCH(A123,'BIG-QaulComp'!B:B,0)&gt;0,"yes"),"")</f>
        <v/>
      </c>
      <c r="L123" s="299" t="s">
        <v>2548</v>
      </c>
    </row>
    <row r="124" spans="1:12" ht="17" x14ac:dyDescent="0.25">
      <c r="A124" s="299" t="s">
        <v>2550</v>
      </c>
      <c r="C124" s="299" t="s">
        <v>3173</v>
      </c>
      <c r="E124" s="299" t="s">
        <v>176</v>
      </c>
      <c r="F124" s="299" t="s">
        <v>283</v>
      </c>
      <c r="G124" s="299" t="s">
        <v>111</v>
      </c>
      <c r="I124" s="299" t="s">
        <v>2551</v>
      </c>
      <c r="J124" s="299" t="e">
        <v>#N/A</v>
      </c>
      <c r="K124" s="299" t="str">
        <f>_xlfn.IFNA(IF(MATCH(A124,'BIG-QaulComp'!B:B,0)&gt;0,"yes"),"")</f>
        <v/>
      </c>
      <c r="L124" s="299" t="s">
        <v>2550</v>
      </c>
    </row>
    <row r="125" spans="1:12" ht="17" x14ac:dyDescent="0.25">
      <c r="A125" s="299" t="s">
        <v>2553</v>
      </c>
      <c r="C125" s="299" t="s">
        <v>3174</v>
      </c>
      <c r="E125" s="299" t="s">
        <v>176</v>
      </c>
      <c r="F125" s="299" t="s">
        <v>283</v>
      </c>
      <c r="G125" s="299" t="s">
        <v>111</v>
      </c>
      <c r="I125" s="299" t="s">
        <v>2554</v>
      </c>
      <c r="J125" s="299" t="e">
        <v>#N/A</v>
      </c>
      <c r="K125" s="299" t="str">
        <f>_xlfn.IFNA(IF(MATCH(A125,'BIG-QaulComp'!B:B,0)&gt;0,"yes"),"")</f>
        <v/>
      </c>
      <c r="L125" s="299" t="s">
        <v>2553</v>
      </c>
    </row>
    <row r="126" spans="1:12" x14ac:dyDescent="0.2">
      <c r="A126" s="299" t="s">
        <v>314</v>
      </c>
      <c r="B126" s="299" t="s">
        <v>1576</v>
      </c>
      <c r="C126" s="299" t="s">
        <v>2382</v>
      </c>
      <c r="D126" s="299">
        <v>47</v>
      </c>
      <c r="E126" s="299" t="s">
        <v>176</v>
      </c>
      <c r="F126" s="299" t="s">
        <v>283</v>
      </c>
      <c r="G126" s="299" t="s">
        <v>111</v>
      </c>
      <c r="H126" s="299" t="s">
        <v>2383</v>
      </c>
      <c r="I126" s="299" t="s">
        <v>195</v>
      </c>
      <c r="J126" s="299" t="s">
        <v>195</v>
      </c>
      <c r="K126" s="299" t="str">
        <f>_xlfn.IFNA(IF(MATCH(A126,'BIG-QaulComp'!B:B,0)&gt;0,"yes"),"")</f>
        <v/>
      </c>
      <c r="L126" s="299" t="s">
        <v>314</v>
      </c>
    </row>
    <row r="127" spans="1:12" x14ac:dyDescent="0.2">
      <c r="A127" s="299" t="s">
        <v>315</v>
      </c>
      <c r="B127" s="299" t="s">
        <v>1707</v>
      </c>
      <c r="C127" s="299" t="s">
        <v>2555</v>
      </c>
      <c r="D127" s="299">
        <v>54</v>
      </c>
      <c r="E127" s="299" t="s">
        <v>175</v>
      </c>
      <c r="F127" s="299" t="s">
        <v>317</v>
      </c>
      <c r="G127" s="299" t="s">
        <v>316</v>
      </c>
      <c r="H127" s="299" t="s">
        <v>2556</v>
      </c>
      <c r="I127" s="299" t="s">
        <v>195</v>
      </c>
      <c r="J127" s="299" t="s">
        <v>195</v>
      </c>
      <c r="K127" s="299" t="str">
        <f>_xlfn.IFNA(IF(MATCH(A127,'BIG-QaulComp'!B:B,0)&gt;0,"yes"),"")</f>
        <v/>
      </c>
      <c r="L127" s="299" t="s">
        <v>315</v>
      </c>
    </row>
    <row r="128" spans="1:12" x14ac:dyDescent="0.2">
      <c r="A128" s="299" t="s">
        <v>336</v>
      </c>
      <c r="B128" s="299" t="s">
        <v>1188</v>
      </c>
      <c r="C128" s="299" t="s">
        <v>336</v>
      </c>
      <c r="D128" s="299">
        <v>58</v>
      </c>
      <c r="E128" s="299" t="s">
        <v>174</v>
      </c>
      <c r="F128" s="299" t="s">
        <v>330</v>
      </c>
      <c r="G128" s="299" t="s">
        <v>332</v>
      </c>
      <c r="H128" s="299" t="s">
        <v>2559</v>
      </c>
      <c r="I128" s="299" t="s">
        <v>195</v>
      </c>
      <c r="J128" s="299" t="s">
        <v>195</v>
      </c>
      <c r="K128" s="299" t="str">
        <f>_xlfn.IFNA(IF(MATCH(A128,'BIG-QaulComp'!B:B,0)&gt;0,"yes"),"")</f>
        <v/>
      </c>
      <c r="L128" s="299" t="s">
        <v>336</v>
      </c>
    </row>
    <row r="129" spans="1:12" x14ac:dyDescent="0.2">
      <c r="A129" s="299" t="s">
        <v>337</v>
      </c>
      <c r="B129" s="299" t="s">
        <v>1206</v>
      </c>
      <c r="C129" s="299" t="s">
        <v>337</v>
      </c>
      <c r="D129" s="299">
        <v>67</v>
      </c>
      <c r="E129" s="299" t="s">
        <v>174</v>
      </c>
      <c r="F129" s="299" t="s">
        <v>330</v>
      </c>
      <c r="G129" s="299" t="s">
        <v>332</v>
      </c>
      <c r="H129" s="299" t="s">
        <v>2560</v>
      </c>
      <c r="I129" s="299" t="s">
        <v>195</v>
      </c>
      <c r="J129" s="299" t="s">
        <v>195</v>
      </c>
      <c r="K129" s="299" t="str">
        <f>_xlfn.IFNA(IF(MATCH(A129,'BIG-QaulComp'!B:B,0)&gt;0,"yes"),"")</f>
        <v/>
      </c>
      <c r="L129" s="299" t="s">
        <v>337</v>
      </c>
    </row>
    <row r="130" spans="1:12" x14ac:dyDescent="0.2">
      <c r="A130" s="299" t="s">
        <v>338</v>
      </c>
      <c r="B130" s="299" t="s">
        <v>1190</v>
      </c>
      <c r="C130" s="299" t="s">
        <v>338</v>
      </c>
      <c r="D130" s="299">
        <v>59</v>
      </c>
      <c r="E130" s="299" t="s">
        <v>174</v>
      </c>
      <c r="F130" s="299" t="s">
        <v>330</v>
      </c>
      <c r="G130" s="299" t="s">
        <v>332</v>
      </c>
      <c r="H130" s="299" t="s">
        <v>2561</v>
      </c>
      <c r="I130" s="299" t="s">
        <v>195</v>
      </c>
      <c r="J130" s="299" t="s">
        <v>195</v>
      </c>
      <c r="K130" s="299" t="str">
        <f>_xlfn.IFNA(IF(MATCH(A130,'BIG-QaulComp'!B:B,0)&gt;0,"yes"),"")</f>
        <v/>
      </c>
      <c r="L130" s="299" t="s">
        <v>338</v>
      </c>
    </row>
    <row r="131" spans="1:12" x14ac:dyDescent="0.2">
      <c r="A131" s="299" t="s">
        <v>339</v>
      </c>
      <c r="B131" s="299" t="s">
        <v>1192</v>
      </c>
      <c r="C131" s="299" t="s">
        <v>339</v>
      </c>
      <c r="D131" s="299">
        <v>60</v>
      </c>
      <c r="E131" s="299" t="s">
        <v>174</v>
      </c>
      <c r="F131" s="299" t="s">
        <v>330</v>
      </c>
      <c r="G131" s="299" t="s">
        <v>332</v>
      </c>
      <c r="H131" s="299" t="s">
        <v>2562</v>
      </c>
      <c r="I131" s="299" t="s">
        <v>195</v>
      </c>
      <c r="J131" s="299" t="s">
        <v>195</v>
      </c>
      <c r="K131" s="299" t="str">
        <f>_xlfn.IFNA(IF(MATCH(A131,'BIG-QaulComp'!B:B,0)&gt;0,"yes"),"")</f>
        <v/>
      </c>
      <c r="L131" s="299" t="s">
        <v>339</v>
      </c>
    </row>
    <row r="132" spans="1:12" x14ac:dyDescent="0.2">
      <c r="A132" s="299" t="s">
        <v>340</v>
      </c>
      <c r="B132" s="299" t="s">
        <v>1194</v>
      </c>
      <c r="C132" s="299" t="s">
        <v>340</v>
      </c>
      <c r="D132" s="299">
        <v>61</v>
      </c>
      <c r="E132" s="299" t="s">
        <v>174</v>
      </c>
      <c r="F132" s="299" t="s">
        <v>330</v>
      </c>
      <c r="G132" s="299" t="s">
        <v>332</v>
      </c>
      <c r="H132" s="299" t="s">
        <v>2563</v>
      </c>
      <c r="I132" s="299" t="s">
        <v>195</v>
      </c>
      <c r="J132" s="299" t="s">
        <v>195</v>
      </c>
      <c r="K132" s="299" t="str">
        <f>_xlfn.IFNA(IF(MATCH(A132,'BIG-QaulComp'!B:B,0)&gt;0,"yes"),"")</f>
        <v/>
      </c>
      <c r="L132" s="299" t="s">
        <v>340</v>
      </c>
    </row>
    <row r="133" spans="1:12" x14ac:dyDescent="0.2">
      <c r="A133" s="299" t="s">
        <v>15</v>
      </c>
      <c r="B133" s="299" t="s">
        <v>341</v>
      </c>
      <c r="C133" s="299" t="s">
        <v>15</v>
      </c>
      <c r="D133" s="299">
        <v>62</v>
      </c>
      <c r="E133" s="299" t="s">
        <v>174</v>
      </c>
      <c r="F133" s="299" t="s">
        <v>330</v>
      </c>
      <c r="G133" s="299" t="s">
        <v>332</v>
      </c>
      <c r="H133" s="299" t="s">
        <v>2564</v>
      </c>
      <c r="I133" s="299" t="s">
        <v>15</v>
      </c>
      <c r="J133" s="299" t="s">
        <v>195</v>
      </c>
      <c r="K133" s="299" t="str">
        <f>_xlfn.IFNA(IF(MATCH(A133,'BIG-QaulComp'!B:B,0)&gt;0,"yes"),"")</f>
        <v/>
      </c>
      <c r="L133" s="299" t="s">
        <v>15</v>
      </c>
    </row>
    <row r="134" spans="1:12" x14ac:dyDescent="0.2">
      <c r="A134" s="299" t="s">
        <v>16</v>
      </c>
      <c r="B134" s="299" t="s">
        <v>344</v>
      </c>
      <c r="C134" s="299" t="s">
        <v>16</v>
      </c>
      <c r="D134" s="299">
        <v>63</v>
      </c>
      <c r="E134" s="299" t="s">
        <v>174</v>
      </c>
      <c r="F134" s="299" t="s">
        <v>330</v>
      </c>
      <c r="G134" s="299" t="s">
        <v>332</v>
      </c>
      <c r="H134" s="299" t="s">
        <v>2565</v>
      </c>
      <c r="I134" s="299" t="s">
        <v>16</v>
      </c>
      <c r="J134" s="299" t="s">
        <v>195</v>
      </c>
      <c r="K134" s="299" t="str">
        <f>_xlfn.IFNA(IF(MATCH(A134,'BIG-QaulComp'!B:B,0)&gt;0,"yes"),"")</f>
        <v/>
      </c>
      <c r="L134" s="299" t="s">
        <v>16</v>
      </c>
    </row>
    <row r="135" spans="1:12" x14ac:dyDescent="0.2">
      <c r="A135" s="299" t="s">
        <v>345</v>
      </c>
      <c r="B135" s="299" t="s">
        <v>1198</v>
      </c>
      <c r="C135" s="299" t="s">
        <v>345</v>
      </c>
      <c r="D135" s="299">
        <v>64</v>
      </c>
      <c r="E135" s="299" t="s">
        <v>174</v>
      </c>
      <c r="F135" s="299" t="s">
        <v>330</v>
      </c>
      <c r="G135" s="299" t="s">
        <v>332</v>
      </c>
      <c r="H135" s="299" t="s">
        <v>2566</v>
      </c>
      <c r="I135" s="299" t="s">
        <v>195</v>
      </c>
      <c r="J135" s="299" t="s">
        <v>195</v>
      </c>
      <c r="K135" s="299" t="str">
        <f>_xlfn.IFNA(IF(MATCH(A135,'BIG-QaulComp'!B:B,0)&gt;0,"yes"),"")</f>
        <v/>
      </c>
      <c r="L135" s="299" t="s">
        <v>345</v>
      </c>
    </row>
    <row r="136" spans="1:12" x14ac:dyDescent="0.2">
      <c r="A136" s="299" t="s">
        <v>346</v>
      </c>
      <c r="B136" s="299" t="s">
        <v>1201</v>
      </c>
      <c r="C136" s="299" t="s">
        <v>346</v>
      </c>
      <c r="D136" s="299">
        <v>65</v>
      </c>
      <c r="E136" s="299" t="s">
        <v>174</v>
      </c>
      <c r="F136" s="299" t="s">
        <v>330</v>
      </c>
      <c r="G136" s="299" t="s">
        <v>332</v>
      </c>
      <c r="H136" s="299" t="s">
        <v>2567</v>
      </c>
      <c r="I136" s="299" t="s">
        <v>195</v>
      </c>
      <c r="J136" s="299" t="s">
        <v>195</v>
      </c>
      <c r="K136" s="299" t="str">
        <f>_xlfn.IFNA(IF(MATCH(A136,'BIG-QaulComp'!B:B,0)&gt;0,"yes"),"")</f>
        <v/>
      </c>
      <c r="L136" s="299" t="s">
        <v>346</v>
      </c>
    </row>
    <row r="137" spans="1:12" x14ac:dyDescent="0.2">
      <c r="A137" s="299" t="s">
        <v>347</v>
      </c>
      <c r="B137" s="299" t="s">
        <v>1203</v>
      </c>
      <c r="C137" s="299" t="s">
        <v>347</v>
      </c>
      <c r="D137" s="299">
        <v>66</v>
      </c>
      <c r="E137" s="299" t="s">
        <v>174</v>
      </c>
      <c r="F137" s="299" t="s">
        <v>330</v>
      </c>
      <c r="G137" s="299" t="s">
        <v>332</v>
      </c>
      <c r="H137" s="299" t="s">
        <v>2568</v>
      </c>
      <c r="I137" s="299" t="s">
        <v>195</v>
      </c>
      <c r="J137" s="299" t="s">
        <v>195</v>
      </c>
      <c r="K137" s="299" t="str">
        <f>_xlfn.IFNA(IF(MATCH(A137,'BIG-QaulComp'!B:B,0)&gt;0,"yes"),"")</f>
        <v/>
      </c>
      <c r="L137" s="299" t="s">
        <v>347</v>
      </c>
    </row>
    <row r="138" spans="1:12" x14ac:dyDescent="0.2">
      <c r="A138" s="299" t="s">
        <v>348</v>
      </c>
      <c r="B138" s="299" t="s">
        <v>1229</v>
      </c>
      <c r="C138" s="299" t="s">
        <v>348</v>
      </c>
      <c r="D138" s="299">
        <v>78</v>
      </c>
      <c r="E138" s="299" t="s">
        <v>174</v>
      </c>
      <c r="F138" s="299" t="s">
        <v>330</v>
      </c>
      <c r="G138" s="299" t="s">
        <v>332</v>
      </c>
      <c r="H138" s="299" t="s">
        <v>2569</v>
      </c>
      <c r="I138" s="299" t="s">
        <v>195</v>
      </c>
      <c r="J138" s="299" t="s">
        <v>195</v>
      </c>
      <c r="K138" s="299" t="str">
        <f>_xlfn.IFNA(IF(MATCH(A138,'BIG-QaulComp'!B:B,0)&gt;0,"yes"),"")</f>
        <v/>
      </c>
      <c r="L138" s="299" t="s">
        <v>348</v>
      </c>
    </row>
    <row r="139" spans="1:12" x14ac:dyDescent="0.2">
      <c r="A139" s="299" t="s">
        <v>252</v>
      </c>
      <c r="B139" s="299" t="s">
        <v>1641</v>
      </c>
      <c r="C139" s="299" t="s">
        <v>1642</v>
      </c>
      <c r="D139" s="299">
        <v>178</v>
      </c>
      <c r="E139" s="299" t="s">
        <v>249</v>
      </c>
      <c r="F139" s="299" t="s">
        <v>248</v>
      </c>
      <c r="G139" s="299" t="s">
        <v>247</v>
      </c>
      <c r="H139" s="299" t="s">
        <v>2397</v>
      </c>
      <c r="I139" s="299" t="s">
        <v>195</v>
      </c>
      <c r="J139" s="299" t="s">
        <v>195</v>
      </c>
      <c r="K139" s="299" t="str">
        <f>_xlfn.IFNA(IF(MATCH(A139,'BIG-QaulComp'!B:B,0)&gt;0,"yes"),"")</f>
        <v/>
      </c>
      <c r="L139" s="299" t="s">
        <v>252</v>
      </c>
    </row>
    <row r="140" spans="1:12" x14ac:dyDescent="0.2">
      <c r="A140" s="299" t="s">
        <v>253</v>
      </c>
      <c r="B140" s="299" t="s">
        <v>1645</v>
      </c>
      <c r="C140" s="299" t="s">
        <v>1646</v>
      </c>
      <c r="D140" s="299">
        <v>179</v>
      </c>
      <c r="E140" s="299" t="s">
        <v>249</v>
      </c>
      <c r="F140" s="299" t="s">
        <v>248</v>
      </c>
      <c r="G140" s="299" t="s">
        <v>247</v>
      </c>
      <c r="H140" s="299" t="s">
        <v>2398</v>
      </c>
      <c r="I140" s="299" t="s">
        <v>195</v>
      </c>
      <c r="J140" s="299" t="s">
        <v>195</v>
      </c>
      <c r="K140" s="299" t="str">
        <f>_xlfn.IFNA(IF(MATCH(A140,'BIG-QaulComp'!B:B,0)&gt;0,"yes"),"")</f>
        <v/>
      </c>
      <c r="L140" s="299" t="s">
        <v>253</v>
      </c>
    </row>
    <row r="141" spans="1:12" x14ac:dyDescent="0.2">
      <c r="A141" s="299" t="s">
        <v>254</v>
      </c>
      <c r="B141" s="299" t="s">
        <v>1648</v>
      </c>
      <c r="C141" s="299" t="s">
        <v>1649</v>
      </c>
      <c r="D141" s="299">
        <v>180</v>
      </c>
      <c r="E141" s="299" t="s">
        <v>249</v>
      </c>
      <c r="F141" s="299" t="s">
        <v>248</v>
      </c>
      <c r="G141" s="299" t="s">
        <v>247</v>
      </c>
      <c r="H141" s="299" t="s">
        <v>2399</v>
      </c>
      <c r="I141" s="299" t="s">
        <v>195</v>
      </c>
      <c r="J141" s="299" t="s">
        <v>195</v>
      </c>
      <c r="K141" s="299" t="str">
        <f>_xlfn.IFNA(IF(MATCH(A141,'BIG-QaulComp'!B:B,0)&gt;0,"yes"),"")</f>
        <v/>
      </c>
      <c r="L141" s="299" t="s">
        <v>254</v>
      </c>
    </row>
    <row r="142" spans="1:12" x14ac:dyDescent="0.2">
      <c r="A142" s="299" t="s">
        <v>327</v>
      </c>
      <c r="B142" s="299" t="s">
        <v>1184</v>
      </c>
      <c r="C142" s="299" t="s">
        <v>2574</v>
      </c>
      <c r="D142" s="299">
        <v>79</v>
      </c>
      <c r="E142" s="299" t="s">
        <v>174</v>
      </c>
      <c r="F142" s="299" t="s">
        <v>330</v>
      </c>
      <c r="G142" s="299" t="s">
        <v>329</v>
      </c>
      <c r="H142" s="299" t="s">
        <v>2575</v>
      </c>
      <c r="I142" s="299" t="s">
        <v>195</v>
      </c>
      <c r="J142" s="299" t="s">
        <v>328</v>
      </c>
      <c r="K142" s="299" t="str">
        <f>_xlfn.IFNA(IF(MATCH(A142,'BIG-QaulComp'!B:B,0)&gt;0,"yes"),"")</f>
        <v/>
      </c>
      <c r="L142" s="299" t="s">
        <v>327</v>
      </c>
    </row>
    <row r="143" spans="1:12" ht="17" x14ac:dyDescent="0.25">
      <c r="A143" s="299" t="s">
        <v>92</v>
      </c>
      <c r="B143" s="299" t="s">
        <v>2581</v>
      </c>
      <c r="C143" s="299" t="s">
        <v>3175</v>
      </c>
      <c r="D143" s="299">
        <v>213</v>
      </c>
      <c r="E143" s="299" t="s">
        <v>176</v>
      </c>
      <c r="F143" s="299" t="s">
        <v>283</v>
      </c>
      <c r="G143" s="299" t="s">
        <v>467</v>
      </c>
      <c r="H143" s="299" t="s">
        <v>2582</v>
      </c>
      <c r="I143" s="299" t="s">
        <v>92</v>
      </c>
      <c r="J143" s="299" t="s">
        <v>195</v>
      </c>
      <c r="K143" s="299" t="str">
        <f>_xlfn.IFNA(IF(MATCH(A143,'BIG-QaulComp'!B:B,0)&gt;0,"yes"),"")</f>
        <v/>
      </c>
      <c r="L143" s="299" t="s">
        <v>92</v>
      </c>
    </row>
    <row r="144" spans="1:12" ht="17" x14ac:dyDescent="0.25">
      <c r="A144" s="299" t="s">
        <v>17</v>
      </c>
      <c r="B144" s="299" t="s">
        <v>470</v>
      </c>
      <c r="C144" s="299" t="s">
        <v>3176</v>
      </c>
      <c r="D144" s="299">
        <v>213</v>
      </c>
      <c r="E144" s="299" t="s">
        <v>176</v>
      </c>
      <c r="F144" s="299" t="s">
        <v>283</v>
      </c>
      <c r="G144" s="299" t="s">
        <v>467</v>
      </c>
      <c r="H144" s="299" t="s">
        <v>2584</v>
      </c>
      <c r="I144" s="299" t="s">
        <v>17</v>
      </c>
      <c r="J144" s="299" t="s">
        <v>195</v>
      </c>
      <c r="K144" s="299" t="str">
        <f>_xlfn.IFNA(IF(MATCH(A144,'BIG-QaulComp'!B:B,0)&gt;0,"yes"),"")</f>
        <v/>
      </c>
      <c r="L144" s="299" t="s">
        <v>17</v>
      </c>
    </row>
    <row r="145" spans="1:12" x14ac:dyDescent="0.2">
      <c r="A145" s="299" t="s">
        <v>349</v>
      </c>
      <c r="B145" s="299" t="s">
        <v>1216</v>
      </c>
      <c r="C145" s="299" t="s">
        <v>1217</v>
      </c>
      <c r="D145" s="299">
        <v>74</v>
      </c>
      <c r="E145" s="299" t="s">
        <v>174</v>
      </c>
      <c r="F145" s="299" t="s">
        <v>330</v>
      </c>
      <c r="G145" s="299" t="s">
        <v>332</v>
      </c>
      <c r="H145" s="299" t="s">
        <v>2585</v>
      </c>
      <c r="I145" s="299" t="s">
        <v>195</v>
      </c>
      <c r="J145" s="299" t="s">
        <v>195</v>
      </c>
      <c r="K145" s="299" t="str">
        <f>_xlfn.IFNA(IF(MATCH(A145,'BIG-QaulComp'!B:B,0)&gt;0,"yes"),"")</f>
        <v/>
      </c>
      <c r="L145" s="299" t="s">
        <v>349</v>
      </c>
    </row>
    <row r="146" spans="1:12" x14ac:dyDescent="0.2">
      <c r="A146" s="299" t="s">
        <v>350</v>
      </c>
      <c r="B146" s="299" t="s">
        <v>1076</v>
      </c>
      <c r="C146" s="299" t="s">
        <v>350</v>
      </c>
      <c r="D146" s="299">
        <v>68</v>
      </c>
      <c r="E146" s="299" t="s">
        <v>174</v>
      </c>
      <c r="F146" s="299" t="s">
        <v>330</v>
      </c>
      <c r="G146" s="299" t="s">
        <v>332</v>
      </c>
      <c r="H146" s="299" t="s">
        <v>2586</v>
      </c>
      <c r="I146" s="299" t="s">
        <v>195</v>
      </c>
      <c r="J146" s="299" t="s">
        <v>195</v>
      </c>
      <c r="K146" s="299" t="str">
        <f>_xlfn.IFNA(IF(MATCH(A146,'BIG-QaulComp'!B:B,0)&gt;0,"yes"),"")</f>
        <v/>
      </c>
      <c r="L146" s="299" t="s">
        <v>350</v>
      </c>
    </row>
    <row r="147" spans="1:12" x14ac:dyDescent="0.2">
      <c r="A147" s="299" t="s">
        <v>20</v>
      </c>
      <c r="B147" s="299" t="s">
        <v>351</v>
      </c>
      <c r="C147" s="299" t="s">
        <v>20</v>
      </c>
      <c r="D147" s="299">
        <v>69</v>
      </c>
      <c r="E147" s="299" t="s">
        <v>174</v>
      </c>
      <c r="F147" s="299" t="s">
        <v>330</v>
      </c>
      <c r="G147" s="299" t="s">
        <v>332</v>
      </c>
      <c r="H147" s="299" t="s">
        <v>2587</v>
      </c>
      <c r="I147" s="299" t="s">
        <v>20</v>
      </c>
      <c r="J147" s="299" t="s">
        <v>195</v>
      </c>
      <c r="K147" s="299" t="str">
        <f>_xlfn.IFNA(IF(MATCH(A147,'BIG-QaulComp'!B:B,0)&gt;0,"yes"),"")</f>
        <v/>
      </c>
      <c r="L147" s="299" t="s">
        <v>20</v>
      </c>
    </row>
    <row r="148" spans="1:12" x14ac:dyDescent="0.2">
      <c r="A148" s="299" t="s">
        <v>352</v>
      </c>
      <c r="B148" s="299" t="s">
        <v>1208</v>
      </c>
      <c r="C148" s="299" t="s">
        <v>352</v>
      </c>
      <c r="D148" s="299">
        <v>70</v>
      </c>
      <c r="E148" s="299" t="s">
        <v>174</v>
      </c>
      <c r="F148" s="299" t="s">
        <v>330</v>
      </c>
      <c r="G148" s="299" t="s">
        <v>332</v>
      </c>
      <c r="H148" s="299" t="s">
        <v>2588</v>
      </c>
      <c r="I148" s="299" t="s">
        <v>195</v>
      </c>
      <c r="J148" s="299" t="s">
        <v>195</v>
      </c>
      <c r="K148" s="299" t="str">
        <f>_xlfn.IFNA(IF(MATCH(A148,'BIG-QaulComp'!B:B,0)&gt;0,"yes"),"")</f>
        <v/>
      </c>
      <c r="L148" s="299" t="s">
        <v>352</v>
      </c>
    </row>
    <row r="149" spans="1:12" x14ac:dyDescent="0.2">
      <c r="A149" s="299" t="s">
        <v>21</v>
      </c>
      <c r="B149" s="299" t="s">
        <v>353</v>
      </c>
      <c r="C149" s="299" t="s">
        <v>21</v>
      </c>
      <c r="D149" s="299">
        <v>71</v>
      </c>
      <c r="E149" s="299" t="s">
        <v>174</v>
      </c>
      <c r="F149" s="299" t="s">
        <v>330</v>
      </c>
      <c r="G149" s="299" t="s">
        <v>332</v>
      </c>
      <c r="H149" s="299" t="s">
        <v>2589</v>
      </c>
      <c r="I149" s="299" t="s">
        <v>21</v>
      </c>
      <c r="J149" s="299" t="s">
        <v>195</v>
      </c>
      <c r="K149" s="299" t="str">
        <f>_xlfn.IFNA(IF(MATCH(A149,'BIG-QaulComp'!B:B,0)&gt;0,"yes"),"")</f>
        <v/>
      </c>
      <c r="L149" s="299" t="s">
        <v>21</v>
      </c>
    </row>
    <row r="150" spans="1:12" x14ac:dyDescent="0.2">
      <c r="A150" s="299" t="s">
        <v>22</v>
      </c>
      <c r="B150" s="299" t="s">
        <v>354</v>
      </c>
      <c r="C150" s="299" t="s">
        <v>22</v>
      </c>
      <c r="D150" s="299">
        <v>72</v>
      </c>
      <c r="E150" s="299" t="s">
        <v>174</v>
      </c>
      <c r="F150" s="299" t="s">
        <v>330</v>
      </c>
      <c r="G150" s="299" t="s">
        <v>332</v>
      </c>
      <c r="H150" s="299" t="s">
        <v>2590</v>
      </c>
      <c r="I150" s="299" t="s">
        <v>22</v>
      </c>
      <c r="J150" s="299" t="s">
        <v>195</v>
      </c>
      <c r="K150" s="299" t="str">
        <f>_xlfn.IFNA(IF(MATCH(A150,'BIG-QaulComp'!B:B,0)&gt;0,"yes"),"")</f>
        <v/>
      </c>
      <c r="L150" s="299" t="s">
        <v>22</v>
      </c>
    </row>
    <row r="151" spans="1:12" x14ac:dyDescent="0.2">
      <c r="A151" s="299" t="s">
        <v>355</v>
      </c>
      <c r="B151" s="299" t="s">
        <v>1213</v>
      </c>
      <c r="C151" s="299" t="s">
        <v>355</v>
      </c>
      <c r="D151" s="299">
        <v>73</v>
      </c>
      <c r="E151" s="299" t="s">
        <v>174</v>
      </c>
      <c r="F151" s="299" t="s">
        <v>330</v>
      </c>
      <c r="G151" s="299" t="s">
        <v>332</v>
      </c>
      <c r="H151" s="299" t="s">
        <v>2591</v>
      </c>
      <c r="I151" s="299" t="s">
        <v>195</v>
      </c>
      <c r="J151" s="299" t="s">
        <v>195</v>
      </c>
      <c r="K151" s="299" t="str">
        <f>_xlfn.IFNA(IF(MATCH(A151,'BIG-QaulComp'!B:B,0)&gt;0,"yes"),"")</f>
        <v/>
      </c>
      <c r="L151" s="299" t="s">
        <v>355</v>
      </c>
    </row>
    <row r="152" spans="1:12" ht="17" x14ac:dyDescent="0.25">
      <c r="A152" s="299" t="s">
        <v>476</v>
      </c>
      <c r="B152" s="299" t="s">
        <v>945</v>
      </c>
      <c r="C152" s="299" t="s">
        <v>3177</v>
      </c>
      <c r="D152" s="299">
        <v>216</v>
      </c>
      <c r="E152" s="299" t="s">
        <v>174</v>
      </c>
      <c r="F152" s="299" t="s">
        <v>184</v>
      </c>
      <c r="G152" s="299" t="s">
        <v>117</v>
      </c>
      <c r="H152" s="299" t="s">
        <v>2597</v>
      </c>
      <c r="I152" s="299" t="s">
        <v>195</v>
      </c>
      <c r="J152" s="299" t="s">
        <v>476</v>
      </c>
      <c r="K152" s="299" t="str">
        <f>_xlfn.IFNA(IF(MATCH(A152,'BIG-QaulComp'!B:B,0)&gt;0,"yes"),"")</f>
        <v/>
      </c>
      <c r="L152" s="299" t="s">
        <v>476</v>
      </c>
    </row>
    <row r="153" spans="1:12" ht="17" x14ac:dyDescent="0.25">
      <c r="A153" s="299" t="s">
        <v>477</v>
      </c>
      <c r="B153" s="299" t="s">
        <v>948</v>
      </c>
      <c r="C153" s="299" t="s">
        <v>3178</v>
      </c>
      <c r="D153" s="299">
        <v>217</v>
      </c>
      <c r="E153" s="299" t="s">
        <v>174</v>
      </c>
      <c r="F153" s="299" t="s">
        <v>184</v>
      </c>
      <c r="G153" s="299" t="s">
        <v>117</v>
      </c>
      <c r="H153" s="299" t="s">
        <v>2599</v>
      </c>
      <c r="I153" s="299" t="s">
        <v>195</v>
      </c>
      <c r="J153" s="299" t="s">
        <v>477</v>
      </c>
      <c r="K153" s="299" t="str">
        <f>_xlfn.IFNA(IF(MATCH(A153,'BIG-QaulComp'!B:B,0)&gt;0,"yes"),"")</f>
        <v/>
      </c>
      <c r="L153" s="299" t="s">
        <v>477</v>
      </c>
    </row>
    <row r="154" spans="1:12" ht="17" x14ac:dyDescent="0.25">
      <c r="A154" s="299" t="s">
        <v>484</v>
      </c>
      <c r="B154" s="299" t="s">
        <v>998</v>
      </c>
      <c r="C154" s="299" t="s">
        <v>3179</v>
      </c>
      <c r="D154" s="299">
        <v>220</v>
      </c>
      <c r="E154" s="299" t="s">
        <v>174</v>
      </c>
      <c r="F154" s="299" t="s">
        <v>283</v>
      </c>
      <c r="G154" s="299" t="s">
        <v>481</v>
      </c>
      <c r="H154" s="299" t="s">
        <v>2605</v>
      </c>
      <c r="I154" s="299" t="s">
        <v>195</v>
      </c>
      <c r="J154" s="299" t="s">
        <v>484</v>
      </c>
      <c r="K154" s="299" t="str">
        <f>_xlfn.IFNA(IF(MATCH(A154,'BIG-QaulComp'!B:B,0)&gt;0,"yes"),"")</f>
        <v/>
      </c>
      <c r="L154" s="299" t="s">
        <v>484</v>
      </c>
    </row>
    <row r="155" spans="1:12" x14ac:dyDescent="0.2">
      <c r="A155" s="299" t="s">
        <v>491</v>
      </c>
      <c r="B155" s="299" t="s">
        <v>1252</v>
      </c>
      <c r="C155" s="299" t="s">
        <v>2606</v>
      </c>
      <c r="D155" s="299">
        <v>225</v>
      </c>
      <c r="E155" s="299" t="s">
        <v>174</v>
      </c>
      <c r="F155" s="299" t="s">
        <v>321</v>
      </c>
      <c r="G155" s="299" t="s">
        <v>492</v>
      </c>
      <c r="H155" s="299" t="s">
        <v>2607</v>
      </c>
      <c r="I155" s="299" t="s">
        <v>195</v>
      </c>
      <c r="J155" s="299" t="s">
        <v>491</v>
      </c>
      <c r="K155" s="299" t="str">
        <f>_xlfn.IFNA(IF(MATCH(A155,'BIG-QaulComp'!B:B,0)&gt;0,"yes"),"")</f>
        <v/>
      </c>
      <c r="L155" s="299" t="s">
        <v>491</v>
      </c>
    </row>
    <row r="156" spans="1:12" x14ac:dyDescent="0.2">
      <c r="A156" s="299" t="s">
        <v>487</v>
      </c>
      <c r="B156" s="299" t="s">
        <v>1001</v>
      </c>
      <c r="C156" s="299" t="s">
        <v>487</v>
      </c>
      <c r="D156" s="299">
        <v>222</v>
      </c>
      <c r="E156" s="299" t="s">
        <v>174</v>
      </c>
      <c r="F156" s="299" t="s">
        <v>283</v>
      </c>
      <c r="G156" s="299" t="s">
        <v>488</v>
      </c>
      <c r="H156" s="299" t="s">
        <v>2614</v>
      </c>
      <c r="I156" s="299" t="s">
        <v>195</v>
      </c>
      <c r="J156" s="299" t="s">
        <v>487</v>
      </c>
      <c r="K156" s="299" t="str">
        <f>_xlfn.IFNA(IF(MATCH(A156,'BIG-QaulComp'!B:B,0)&gt;0,"yes"),"")</f>
        <v/>
      </c>
      <c r="L156" s="299" t="s">
        <v>487</v>
      </c>
    </row>
    <row r="157" spans="1:12" x14ac:dyDescent="0.2">
      <c r="A157" s="299" t="s">
        <v>489</v>
      </c>
      <c r="B157" s="299" t="s">
        <v>1007</v>
      </c>
      <c r="C157" s="299" t="s">
        <v>2615</v>
      </c>
      <c r="D157" s="299">
        <v>223</v>
      </c>
      <c r="E157" s="299" t="s">
        <v>174</v>
      </c>
      <c r="F157" s="299" t="s">
        <v>283</v>
      </c>
      <c r="G157" s="299" t="s">
        <v>488</v>
      </c>
      <c r="H157" s="299" t="s">
        <v>2616</v>
      </c>
      <c r="I157" s="299" t="s">
        <v>195</v>
      </c>
      <c r="J157" s="299" t="s">
        <v>489</v>
      </c>
      <c r="K157" s="299" t="str">
        <f>_xlfn.IFNA(IF(MATCH(A157,'BIG-QaulComp'!B:B,0)&gt;0,"yes"),"")</f>
        <v/>
      </c>
      <c r="L157" s="299" t="s">
        <v>489</v>
      </c>
    </row>
    <row r="158" spans="1:12" x14ac:dyDescent="0.2">
      <c r="A158" s="299" t="s">
        <v>490</v>
      </c>
      <c r="B158" s="299" t="s">
        <v>1012</v>
      </c>
      <c r="C158" s="299" t="s">
        <v>490</v>
      </c>
      <c r="D158" s="299">
        <v>224</v>
      </c>
      <c r="E158" s="299" t="s">
        <v>174</v>
      </c>
      <c r="F158" s="299" t="s">
        <v>283</v>
      </c>
      <c r="G158" s="299" t="s">
        <v>488</v>
      </c>
      <c r="H158" s="299" t="s">
        <v>2617</v>
      </c>
      <c r="I158" s="299" t="s">
        <v>195</v>
      </c>
      <c r="J158" s="299" t="s">
        <v>195</v>
      </c>
      <c r="K158" s="299" t="str">
        <f>_xlfn.IFNA(IF(MATCH(A158,'BIG-QaulComp'!B:B,0)&gt;0,"yes"),"")</f>
        <v/>
      </c>
      <c r="L158" s="299" t="s">
        <v>490</v>
      </c>
    </row>
    <row r="159" spans="1:12" x14ac:dyDescent="0.2">
      <c r="A159" s="299" t="s">
        <v>536</v>
      </c>
      <c r="B159" s="299" t="s">
        <v>1231</v>
      </c>
      <c r="C159" s="299" t="s">
        <v>2618</v>
      </c>
      <c r="D159" s="299">
        <v>253</v>
      </c>
      <c r="E159" s="299" t="s">
        <v>174</v>
      </c>
      <c r="F159" s="299" t="s">
        <v>330</v>
      </c>
      <c r="G159" s="299" t="s">
        <v>537</v>
      </c>
      <c r="H159" s="299" t="s">
        <v>2619</v>
      </c>
      <c r="I159" s="299" t="s">
        <v>195</v>
      </c>
      <c r="J159" s="299" t="s">
        <v>195</v>
      </c>
      <c r="K159" s="299" t="str">
        <f>_xlfn.IFNA(IF(MATCH(A159,'BIG-QaulComp'!B:B,0)&gt;0,"yes"),"")</f>
        <v/>
      </c>
      <c r="L159" s="299" t="s">
        <v>536</v>
      </c>
    </row>
    <row r="160" spans="1:12" ht="17" x14ac:dyDescent="0.25">
      <c r="A160" s="299" t="s">
        <v>501</v>
      </c>
      <c r="B160" s="299" t="s">
        <v>1781</v>
      </c>
      <c r="C160" s="299" t="s">
        <v>3180</v>
      </c>
      <c r="D160" s="299">
        <v>229</v>
      </c>
      <c r="E160" s="299" t="s">
        <v>503</v>
      </c>
      <c r="F160" s="299" t="s">
        <v>330</v>
      </c>
      <c r="G160" s="299" t="s">
        <v>502</v>
      </c>
      <c r="H160" s="299" t="s">
        <v>2620</v>
      </c>
      <c r="I160" s="299" t="s">
        <v>195</v>
      </c>
      <c r="J160" s="299" t="s">
        <v>195</v>
      </c>
      <c r="K160" s="299" t="str">
        <f>_xlfn.IFNA(IF(MATCH(A160,'BIG-QaulComp'!B:B,0)&gt;0,"yes"),"")</f>
        <v/>
      </c>
      <c r="L160" s="299" t="s">
        <v>501</v>
      </c>
    </row>
    <row r="161" spans="1:12" ht="17" x14ac:dyDescent="0.25">
      <c r="A161" s="299" t="s">
        <v>504</v>
      </c>
      <c r="B161" s="299" t="s">
        <v>1794</v>
      </c>
      <c r="C161" s="299" t="s">
        <v>3181</v>
      </c>
      <c r="D161" s="299">
        <v>238</v>
      </c>
      <c r="E161" s="299" t="s">
        <v>503</v>
      </c>
      <c r="F161" s="299" t="s">
        <v>330</v>
      </c>
      <c r="G161" s="299" t="s">
        <v>502</v>
      </c>
      <c r="H161" s="299" t="s">
        <v>2436</v>
      </c>
      <c r="I161" s="299" t="s">
        <v>195</v>
      </c>
      <c r="J161" s="299" t="s">
        <v>195</v>
      </c>
      <c r="K161" s="299" t="str">
        <f>_xlfn.IFNA(IF(MATCH(A161,'BIG-QaulComp'!B:B,0)&gt;0,"yes"),"")</f>
        <v/>
      </c>
      <c r="L161" s="299" t="s">
        <v>504</v>
      </c>
    </row>
    <row r="162" spans="1:12" ht="17" x14ac:dyDescent="0.25">
      <c r="A162" s="299" t="s">
        <v>505</v>
      </c>
      <c r="B162" s="299" t="s">
        <v>1784</v>
      </c>
      <c r="C162" s="299" t="s">
        <v>3182</v>
      </c>
      <c r="D162" s="299">
        <v>230</v>
      </c>
      <c r="E162" s="299" t="s">
        <v>503</v>
      </c>
      <c r="F162" s="299" t="s">
        <v>330</v>
      </c>
      <c r="G162" s="299" t="s">
        <v>502</v>
      </c>
      <c r="H162" s="299" t="s">
        <v>2621</v>
      </c>
      <c r="I162" s="299" t="s">
        <v>195</v>
      </c>
      <c r="J162" s="299" t="s">
        <v>195</v>
      </c>
      <c r="K162" s="299" t="str">
        <f>_xlfn.IFNA(IF(MATCH(A162,'BIG-QaulComp'!B:B,0)&gt;0,"yes"),"")</f>
        <v/>
      </c>
      <c r="L162" s="299" t="s">
        <v>505</v>
      </c>
    </row>
    <row r="163" spans="1:12" ht="17" x14ac:dyDescent="0.25">
      <c r="A163" s="299" t="s">
        <v>506</v>
      </c>
      <c r="B163" s="299" t="s">
        <v>1779</v>
      </c>
      <c r="C163" s="299" t="s">
        <v>3183</v>
      </c>
      <c r="D163" s="299">
        <v>231</v>
      </c>
      <c r="E163" s="299" t="s">
        <v>503</v>
      </c>
      <c r="F163" s="299" t="s">
        <v>330</v>
      </c>
      <c r="G163" s="299" t="s">
        <v>502</v>
      </c>
      <c r="H163" s="299" t="s">
        <v>2430</v>
      </c>
      <c r="I163" s="299" t="s">
        <v>195</v>
      </c>
      <c r="J163" s="299" t="s">
        <v>195</v>
      </c>
      <c r="K163" s="299" t="str">
        <f>_xlfn.IFNA(IF(MATCH(A163,'BIG-QaulComp'!B:B,0)&gt;0,"yes"),"")</f>
        <v/>
      </c>
      <c r="L163" s="299" t="s">
        <v>506</v>
      </c>
    </row>
    <row r="164" spans="1:12" ht="17" x14ac:dyDescent="0.25">
      <c r="A164" s="299" t="s">
        <v>507</v>
      </c>
      <c r="B164" s="299" t="s">
        <v>1786</v>
      </c>
      <c r="C164" s="299" t="s">
        <v>3184</v>
      </c>
      <c r="D164" s="299">
        <v>232</v>
      </c>
      <c r="E164" s="299" t="s">
        <v>503</v>
      </c>
      <c r="F164" s="299" t="s">
        <v>330</v>
      </c>
      <c r="G164" s="299" t="s">
        <v>502</v>
      </c>
      <c r="H164" s="299" t="s">
        <v>2431</v>
      </c>
      <c r="I164" s="299" t="s">
        <v>195</v>
      </c>
      <c r="J164" s="299" t="s">
        <v>195</v>
      </c>
      <c r="K164" s="299" t="str">
        <f>_xlfn.IFNA(IF(MATCH(A164,'BIG-QaulComp'!B:B,0)&gt;0,"yes"),"")</f>
        <v/>
      </c>
      <c r="L164" s="299" t="s">
        <v>507</v>
      </c>
    </row>
    <row r="165" spans="1:12" ht="17" x14ac:dyDescent="0.25">
      <c r="A165" s="299" t="s">
        <v>508</v>
      </c>
      <c r="B165" s="299" t="s">
        <v>1788</v>
      </c>
      <c r="C165" s="299" t="s">
        <v>3185</v>
      </c>
      <c r="D165" s="299">
        <v>233</v>
      </c>
      <c r="E165" s="299" t="s">
        <v>503</v>
      </c>
      <c r="F165" s="299" t="s">
        <v>330</v>
      </c>
      <c r="G165" s="299" t="s">
        <v>502</v>
      </c>
      <c r="H165" s="299" t="s">
        <v>2432</v>
      </c>
      <c r="I165" s="299" t="s">
        <v>195</v>
      </c>
      <c r="J165" s="299" t="s">
        <v>195</v>
      </c>
      <c r="K165" s="299" t="str">
        <f>_xlfn.IFNA(IF(MATCH(A165,'BIG-QaulComp'!B:B,0)&gt;0,"yes"),"")</f>
        <v/>
      </c>
      <c r="L165" s="299" t="s">
        <v>508</v>
      </c>
    </row>
    <row r="166" spans="1:12" ht="17" x14ac:dyDescent="0.25">
      <c r="A166" s="299" t="s">
        <v>509</v>
      </c>
      <c r="B166" s="299" t="s">
        <v>1790</v>
      </c>
      <c r="C166" s="299" t="s">
        <v>3186</v>
      </c>
      <c r="D166" s="299">
        <v>234</v>
      </c>
      <c r="E166" s="299" t="s">
        <v>503</v>
      </c>
      <c r="F166" s="299" t="s">
        <v>330</v>
      </c>
      <c r="G166" s="299" t="s">
        <v>502</v>
      </c>
      <c r="H166" s="299" t="s">
        <v>2622</v>
      </c>
      <c r="I166" s="299" t="s">
        <v>195</v>
      </c>
      <c r="J166" s="299" t="s">
        <v>195</v>
      </c>
      <c r="K166" s="299" t="str">
        <f>_xlfn.IFNA(IF(MATCH(A166,'BIG-QaulComp'!B:B,0)&gt;0,"yes"),"")</f>
        <v/>
      </c>
      <c r="L166" s="299" t="s">
        <v>509</v>
      </c>
    </row>
    <row r="167" spans="1:12" ht="17" x14ac:dyDescent="0.25">
      <c r="A167" s="299" t="s">
        <v>510</v>
      </c>
      <c r="B167" s="299" t="s">
        <v>1791</v>
      </c>
      <c r="C167" s="299" t="s">
        <v>3187</v>
      </c>
      <c r="D167" s="299">
        <v>235</v>
      </c>
      <c r="E167" s="299" t="s">
        <v>503</v>
      </c>
      <c r="F167" s="299" t="s">
        <v>330</v>
      </c>
      <c r="G167" s="299" t="s">
        <v>502</v>
      </c>
      <c r="H167" s="299" t="s">
        <v>2433</v>
      </c>
      <c r="I167" s="299" t="s">
        <v>195</v>
      </c>
      <c r="J167" s="299" t="s">
        <v>195</v>
      </c>
      <c r="K167" s="299" t="str">
        <f>_xlfn.IFNA(IF(MATCH(A167,'BIG-QaulComp'!B:B,0)&gt;0,"yes"),"")</f>
        <v/>
      </c>
      <c r="L167" s="299" t="s">
        <v>510</v>
      </c>
    </row>
    <row r="168" spans="1:12" ht="17" x14ac:dyDescent="0.25">
      <c r="A168" s="299" t="s">
        <v>511</v>
      </c>
      <c r="B168" s="299" t="s">
        <v>1792</v>
      </c>
      <c r="C168" s="299" t="s">
        <v>3188</v>
      </c>
      <c r="D168" s="299">
        <v>236</v>
      </c>
      <c r="E168" s="299" t="s">
        <v>503</v>
      </c>
      <c r="F168" s="299" t="s">
        <v>330</v>
      </c>
      <c r="G168" s="299" t="s">
        <v>502</v>
      </c>
      <c r="H168" s="299" t="s">
        <v>2434</v>
      </c>
      <c r="I168" s="299" t="s">
        <v>195</v>
      </c>
      <c r="J168" s="299" t="s">
        <v>195</v>
      </c>
      <c r="K168" s="299" t="str">
        <f>_xlfn.IFNA(IF(MATCH(A168,'BIG-QaulComp'!B:B,0)&gt;0,"yes"),"")</f>
        <v/>
      </c>
      <c r="L168" s="299" t="s">
        <v>511</v>
      </c>
    </row>
    <row r="169" spans="1:12" ht="17" x14ac:dyDescent="0.25">
      <c r="A169" s="299" t="s">
        <v>512</v>
      </c>
      <c r="B169" s="299" t="s">
        <v>1793</v>
      </c>
      <c r="C169" s="299" t="s">
        <v>3189</v>
      </c>
      <c r="D169" s="299">
        <v>237</v>
      </c>
      <c r="E169" s="299" t="s">
        <v>503</v>
      </c>
      <c r="F169" s="299" t="s">
        <v>330</v>
      </c>
      <c r="G169" s="299" t="s">
        <v>502</v>
      </c>
      <c r="H169" s="299" t="s">
        <v>2435</v>
      </c>
      <c r="I169" s="299" t="s">
        <v>195</v>
      </c>
      <c r="J169" s="299" t="s">
        <v>195</v>
      </c>
      <c r="K169" s="299" t="str">
        <f>_xlfn.IFNA(IF(MATCH(A169,'BIG-QaulComp'!B:B,0)&gt;0,"yes"),"")</f>
        <v/>
      </c>
      <c r="L169" s="299" t="s">
        <v>512</v>
      </c>
    </row>
    <row r="170" spans="1:12" x14ac:dyDescent="0.2">
      <c r="A170" s="299" t="s">
        <v>688</v>
      </c>
      <c r="B170" s="299" t="s">
        <v>1863</v>
      </c>
      <c r="C170" s="299" t="s">
        <v>1864</v>
      </c>
      <c r="D170" s="299">
        <v>652</v>
      </c>
      <c r="E170" s="299" t="s">
        <v>690</v>
      </c>
      <c r="F170" s="299" t="s">
        <v>248</v>
      </c>
      <c r="G170" s="299" t="s">
        <v>689</v>
      </c>
      <c r="H170" s="299" t="s">
        <v>2463</v>
      </c>
      <c r="I170" s="299" t="s">
        <v>195</v>
      </c>
      <c r="J170" s="299" t="s">
        <v>195</v>
      </c>
      <c r="K170" s="299" t="str">
        <f>_xlfn.IFNA(IF(MATCH(A170,'BIG-QaulComp'!B:B,0)&gt;0,"yes"),"")</f>
        <v/>
      </c>
      <c r="L170" s="299" t="s">
        <v>688</v>
      </c>
    </row>
    <row r="171" spans="1:12" x14ac:dyDescent="0.2">
      <c r="A171" s="299" t="s">
        <v>2623</v>
      </c>
      <c r="B171" s="299" t="s">
        <v>1438</v>
      </c>
      <c r="C171" s="299" t="s">
        <v>1439</v>
      </c>
      <c r="D171" s="299">
        <v>104</v>
      </c>
      <c r="E171" s="299" t="s">
        <v>174</v>
      </c>
      <c r="F171" s="299">
        <v>0</v>
      </c>
      <c r="G171" s="299">
        <v>0</v>
      </c>
      <c r="H171" s="299" t="s">
        <v>2624</v>
      </c>
      <c r="I171" s="299">
        <v>0</v>
      </c>
      <c r="J171" s="299">
        <v>0</v>
      </c>
      <c r="K171" s="299" t="str">
        <f>_xlfn.IFNA(IF(MATCH(A171,'BIG-QaulComp'!B:B,0)&gt;0,"yes"),"")</f>
        <v/>
      </c>
      <c r="L171" s="299" t="s">
        <v>2623</v>
      </c>
    </row>
    <row r="172" spans="1:12" ht="17" x14ac:dyDescent="0.25">
      <c r="A172" s="299" t="s">
        <v>514</v>
      </c>
      <c r="B172" s="299" t="s">
        <v>1715</v>
      </c>
      <c r="C172" s="299" t="s">
        <v>3190</v>
      </c>
      <c r="D172" s="299">
        <v>240</v>
      </c>
      <c r="E172" s="299" t="s">
        <v>175</v>
      </c>
      <c r="F172" s="299" t="s">
        <v>516</v>
      </c>
      <c r="G172" s="299" t="s">
        <v>515</v>
      </c>
      <c r="H172" s="299" t="s">
        <v>2625</v>
      </c>
      <c r="I172" s="299" t="s">
        <v>195</v>
      </c>
      <c r="J172" s="299" t="s">
        <v>195</v>
      </c>
      <c r="K172" s="299" t="str">
        <f>_xlfn.IFNA(IF(MATCH(A172,'BIG-QaulComp'!B:B,0)&gt;0,"yes"),"")</f>
        <v/>
      </c>
      <c r="L172" s="299" t="s">
        <v>514</v>
      </c>
    </row>
    <row r="173" spans="1:12" ht="17" x14ac:dyDescent="0.25">
      <c r="A173" s="299" t="s">
        <v>517</v>
      </c>
      <c r="B173" s="299" t="s">
        <v>1719</v>
      </c>
      <c r="C173" s="299" t="s">
        <v>3191</v>
      </c>
      <c r="D173" s="299">
        <v>241</v>
      </c>
      <c r="E173" s="299" t="s">
        <v>175</v>
      </c>
      <c r="F173" s="299" t="s">
        <v>516</v>
      </c>
      <c r="G173" s="299" t="s">
        <v>515</v>
      </c>
      <c r="H173" s="299" t="s">
        <v>2419</v>
      </c>
      <c r="I173" s="299" t="s">
        <v>195</v>
      </c>
      <c r="J173" s="299" t="s">
        <v>195</v>
      </c>
      <c r="K173" s="299" t="str">
        <f>_xlfn.IFNA(IF(MATCH(A173,'BIG-QaulComp'!B:B,0)&gt;0,"yes"),"")</f>
        <v/>
      </c>
      <c r="L173" s="299" t="s">
        <v>517</v>
      </c>
    </row>
    <row r="174" spans="1:12" ht="17" x14ac:dyDescent="0.25">
      <c r="A174" s="299" t="s">
        <v>518</v>
      </c>
      <c r="B174" s="299" t="s">
        <v>1015</v>
      </c>
      <c r="C174" s="299" t="s">
        <v>3192</v>
      </c>
      <c r="D174" s="299">
        <v>243</v>
      </c>
      <c r="E174" s="299" t="s">
        <v>174</v>
      </c>
      <c r="F174" s="299" t="s">
        <v>283</v>
      </c>
      <c r="G174" s="299" t="s">
        <v>519</v>
      </c>
      <c r="H174" s="299" t="s">
        <v>2627</v>
      </c>
      <c r="I174" s="299" t="s">
        <v>195</v>
      </c>
      <c r="J174" s="299" t="s">
        <v>518</v>
      </c>
      <c r="K174" s="299" t="str">
        <f>_xlfn.IFNA(IF(MATCH(A174,'BIG-QaulComp'!B:B,0)&gt;0,"yes"),"")</f>
        <v/>
      </c>
      <c r="L174" s="299" t="s">
        <v>518</v>
      </c>
    </row>
    <row r="175" spans="1:12" ht="17" x14ac:dyDescent="0.25">
      <c r="A175" s="299" t="s">
        <v>520</v>
      </c>
      <c r="B175" s="299" t="s">
        <v>1019</v>
      </c>
      <c r="C175" s="299" t="s">
        <v>3193</v>
      </c>
      <c r="D175" s="299">
        <v>244</v>
      </c>
      <c r="E175" s="299" t="s">
        <v>174</v>
      </c>
      <c r="F175" s="299" t="s">
        <v>283</v>
      </c>
      <c r="G175" s="299" t="s">
        <v>519</v>
      </c>
      <c r="H175" s="299" t="s">
        <v>2629</v>
      </c>
      <c r="I175" s="299" t="s">
        <v>195</v>
      </c>
      <c r="J175" s="299" t="s">
        <v>520</v>
      </c>
      <c r="K175" s="299" t="str">
        <f>_xlfn.IFNA(IF(MATCH(A175,'BIG-QaulComp'!B:B,0)&gt;0,"yes"),"")</f>
        <v/>
      </c>
      <c r="L175" s="299" t="s">
        <v>520</v>
      </c>
    </row>
    <row r="176" spans="1:12" ht="17" x14ac:dyDescent="0.25">
      <c r="A176" s="299" t="s">
        <v>521</v>
      </c>
      <c r="B176" s="299" t="s">
        <v>1023</v>
      </c>
      <c r="C176" s="299" t="s">
        <v>3194</v>
      </c>
      <c r="D176" s="299">
        <v>245</v>
      </c>
      <c r="E176" s="299" t="s">
        <v>174</v>
      </c>
      <c r="F176" s="299" t="s">
        <v>283</v>
      </c>
      <c r="G176" s="299" t="s">
        <v>519</v>
      </c>
      <c r="H176" s="299" t="s">
        <v>2631</v>
      </c>
      <c r="I176" s="299" t="s">
        <v>195</v>
      </c>
      <c r="J176" s="299" t="s">
        <v>521</v>
      </c>
      <c r="K176" s="299" t="str">
        <f>_xlfn.IFNA(IF(MATCH(A176,'BIG-QaulComp'!B:B,0)&gt;0,"yes"),"")</f>
        <v/>
      </c>
      <c r="L176" s="299" t="s">
        <v>521</v>
      </c>
    </row>
    <row r="177" spans="1:12" ht="17" x14ac:dyDescent="0.25">
      <c r="A177" s="299" t="s">
        <v>361</v>
      </c>
      <c r="B177" s="299" t="s">
        <v>986</v>
      </c>
      <c r="C177" s="299" t="s">
        <v>3195</v>
      </c>
      <c r="D177" s="299">
        <v>77</v>
      </c>
      <c r="E177" s="299" t="s">
        <v>174</v>
      </c>
      <c r="F177" s="299" t="s">
        <v>283</v>
      </c>
      <c r="G177" s="299" t="s">
        <v>358</v>
      </c>
      <c r="H177" s="299" t="s">
        <v>2633</v>
      </c>
      <c r="I177" s="299" t="s">
        <v>195</v>
      </c>
      <c r="J177" s="299" t="s">
        <v>362</v>
      </c>
      <c r="K177" s="299" t="str">
        <f>_xlfn.IFNA(IF(MATCH(A177,'BIG-QaulComp'!B:B,0)&gt;0,"yes"),"")</f>
        <v/>
      </c>
      <c r="L177" s="299" t="s">
        <v>361</v>
      </c>
    </row>
    <row r="178" spans="1:12" x14ac:dyDescent="0.2">
      <c r="A178" s="299" t="s">
        <v>524</v>
      </c>
      <c r="B178" s="299" t="s">
        <v>1586</v>
      </c>
      <c r="C178" s="299" t="s">
        <v>2634</v>
      </c>
      <c r="D178" s="299">
        <v>247</v>
      </c>
      <c r="E178" s="299" t="s">
        <v>176</v>
      </c>
      <c r="F178" s="299" t="s">
        <v>283</v>
      </c>
      <c r="G178" s="299" t="s">
        <v>525</v>
      </c>
      <c r="H178" s="299" t="s">
        <v>2635</v>
      </c>
      <c r="I178" s="299" t="s">
        <v>195</v>
      </c>
      <c r="J178" s="299" t="s">
        <v>195</v>
      </c>
      <c r="K178" s="299" t="str">
        <f>_xlfn.IFNA(IF(MATCH(A178,'BIG-QaulComp'!B:B,0)&gt;0,"yes"),"")</f>
        <v/>
      </c>
      <c r="L178" s="299" t="s">
        <v>524</v>
      </c>
    </row>
    <row r="179" spans="1:12" x14ac:dyDescent="0.2">
      <c r="A179" s="299" t="s">
        <v>529</v>
      </c>
      <c r="B179" s="299" t="s">
        <v>530</v>
      </c>
      <c r="C179" s="299" t="s">
        <v>2638</v>
      </c>
      <c r="D179" s="299">
        <v>249</v>
      </c>
      <c r="E179" s="299" t="s">
        <v>176</v>
      </c>
      <c r="F179" s="299" t="s">
        <v>283</v>
      </c>
      <c r="G179" s="299" t="s">
        <v>525</v>
      </c>
      <c r="H179" s="299" t="s">
        <v>2639</v>
      </c>
      <c r="I179" s="299" t="s">
        <v>36</v>
      </c>
      <c r="J179" s="299" t="s">
        <v>195</v>
      </c>
      <c r="K179" s="299" t="str">
        <f>_xlfn.IFNA(IF(MATCH(A179,'BIG-QaulComp'!B:B,0)&gt;0,"yes"),"")</f>
        <v/>
      </c>
      <c r="L179" s="299" t="s">
        <v>529</v>
      </c>
    </row>
    <row r="180" spans="1:12" x14ac:dyDescent="0.2">
      <c r="A180" s="299" t="s">
        <v>531</v>
      </c>
      <c r="B180" s="299" t="s">
        <v>532</v>
      </c>
      <c r="C180" s="299" t="s">
        <v>2640</v>
      </c>
      <c r="D180" s="299">
        <v>250</v>
      </c>
      <c r="E180" s="299" t="s">
        <v>176</v>
      </c>
      <c r="F180" s="299" t="s">
        <v>283</v>
      </c>
      <c r="G180" s="299" t="s">
        <v>525</v>
      </c>
      <c r="H180" s="299" t="s">
        <v>2641</v>
      </c>
      <c r="I180" s="299" t="s">
        <v>37</v>
      </c>
      <c r="J180" s="299" t="s">
        <v>195</v>
      </c>
      <c r="K180" s="299" t="str">
        <f>_xlfn.IFNA(IF(MATCH(A180,'BIG-QaulComp'!B:B,0)&gt;0,"yes"),"")</f>
        <v/>
      </c>
      <c r="L180" s="299" t="s">
        <v>531</v>
      </c>
    </row>
    <row r="181" spans="1:12" x14ac:dyDescent="0.2">
      <c r="A181" s="299" t="s">
        <v>533</v>
      </c>
      <c r="B181" s="299" t="s">
        <v>534</v>
      </c>
      <c r="C181" s="299" t="s">
        <v>121</v>
      </c>
      <c r="D181" s="299">
        <v>251</v>
      </c>
      <c r="E181" s="299" t="s">
        <v>176</v>
      </c>
      <c r="F181" s="299" t="s">
        <v>283</v>
      </c>
      <c r="G181" s="299" t="s">
        <v>525</v>
      </c>
      <c r="H181" s="299" t="s">
        <v>2642</v>
      </c>
      <c r="I181" s="299" t="s">
        <v>35</v>
      </c>
      <c r="J181" s="299" t="s">
        <v>195</v>
      </c>
      <c r="K181" s="299" t="str">
        <f>_xlfn.IFNA(IF(MATCH(A181,'BIG-QaulComp'!B:B,0)&gt;0,"yes"),"")</f>
        <v/>
      </c>
      <c r="L181" s="299" t="s">
        <v>533</v>
      </c>
    </row>
    <row r="182" spans="1:12" x14ac:dyDescent="0.2">
      <c r="A182" s="299" t="s">
        <v>364</v>
      </c>
      <c r="B182" s="299" t="s">
        <v>1466</v>
      </c>
      <c r="C182" s="299" t="s">
        <v>1467</v>
      </c>
      <c r="D182" s="299">
        <v>125</v>
      </c>
      <c r="E182" s="299" t="s">
        <v>174</v>
      </c>
      <c r="F182" s="299" t="s">
        <v>248</v>
      </c>
      <c r="G182" s="299" t="s">
        <v>363</v>
      </c>
      <c r="H182" s="299" t="s">
        <v>2351</v>
      </c>
      <c r="I182" s="299" t="s">
        <v>195</v>
      </c>
      <c r="J182" s="299" t="s">
        <v>195</v>
      </c>
      <c r="K182" s="299" t="str">
        <f>_xlfn.IFNA(IF(MATCH(A182,'BIG-QaulComp'!B:B,0)&gt;0,"yes"),"")</f>
        <v/>
      </c>
      <c r="L182" s="299" t="s">
        <v>364</v>
      </c>
    </row>
    <row r="183" spans="1:12" x14ac:dyDescent="0.2">
      <c r="A183" s="299" t="s">
        <v>691</v>
      </c>
      <c r="B183" s="299" t="s">
        <v>1858</v>
      </c>
      <c r="C183" s="299" t="s">
        <v>1859</v>
      </c>
      <c r="D183" s="299">
        <v>651</v>
      </c>
      <c r="E183" s="299" t="s">
        <v>690</v>
      </c>
      <c r="F183" s="299" t="s">
        <v>248</v>
      </c>
      <c r="G183" s="299" t="s">
        <v>689</v>
      </c>
      <c r="H183" s="299" t="s">
        <v>2645</v>
      </c>
      <c r="I183" s="299" t="s">
        <v>195</v>
      </c>
      <c r="J183" s="299" t="s">
        <v>195</v>
      </c>
      <c r="K183" s="299" t="str">
        <f>_xlfn.IFNA(IF(MATCH(A183,'BIG-QaulComp'!B:B,0)&gt;0,"yes"),"")</f>
        <v/>
      </c>
      <c r="L183" s="299" t="s">
        <v>691</v>
      </c>
    </row>
    <row r="184" spans="1:12" x14ac:dyDescent="0.2">
      <c r="A184" s="299" t="s">
        <v>544</v>
      </c>
      <c r="B184" s="299" t="s">
        <v>1321</v>
      </c>
      <c r="C184" s="299" t="s">
        <v>545</v>
      </c>
      <c r="D184" s="299">
        <v>126</v>
      </c>
      <c r="E184" s="299" t="s">
        <v>174</v>
      </c>
      <c r="F184" s="299" t="s">
        <v>321</v>
      </c>
      <c r="G184" s="299" t="s">
        <v>546</v>
      </c>
      <c r="H184" s="299" t="s">
        <v>2646</v>
      </c>
      <c r="I184" s="299" t="s">
        <v>195</v>
      </c>
      <c r="J184" s="299" t="s">
        <v>545</v>
      </c>
      <c r="K184" s="299" t="str">
        <f>_xlfn.IFNA(IF(MATCH(A184,'BIG-QaulComp'!B:B,0)&gt;0,"yes"),"")</f>
        <v/>
      </c>
      <c r="L184" s="299" t="s">
        <v>544</v>
      </c>
    </row>
    <row r="185" spans="1:12" x14ac:dyDescent="0.2">
      <c r="A185" s="299" t="s">
        <v>365</v>
      </c>
      <c r="B185" s="299" t="s">
        <v>1468</v>
      </c>
      <c r="C185" s="299" t="s">
        <v>366</v>
      </c>
      <c r="D185" s="299">
        <v>128</v>
      </c>
      <c r="E185" s="299" t="s">
        <v>174</v>
      </c>
      <c r="F185" s="299" t="s">
        <v>248</v>
      </c>
      <c r="G185" s="299" t="s">
        <v>363</v>
      </c>
      <c r="H185" s="299" t="s">
        <v>2647</v>
      </c>
      <c r="I185" s="299" t="s">
        <v>195</v>
      </c>
      <c r="J185" s="299" t="s">
        <v>366</v>
      </c>
      <c r="K185" s="299" t="str">
        <f>_xlfn.IFNA(IF(MATCH(A185,'BIG-QaulComp'!B:B,0)&gt;0,"yes"),"")</f>
        <v/>
      </c>
      <c r="L185" s="299" t="s">
        <v>365</v>
      </c>
    </row>
    <row r="186" spans="1:12" x14ac:dyDescent="0.2">
      <c r="A186" s="299" t="s">
        <v>367</v>
      </c>
      <c r="B186" s="299" t="s">
        <v>1471</v>
      </c>
      <c r="C186" s="299" t="s">
        <v>1472</v>
      </c>
      <c r="D186" s="299">
        <v>129</v>
      </c>
      <c r="E186" s="299" t="s">
        <v>174</v>
      </c>
      <c r="F186" s="299" t="s">
        <v>248</v>
      </c>
      <c r="G186" s="299" t="s">
        <v>363</v>
      </c>
      <c r="H186" s="299" t="s">
        <v>2352</v>
      </c>
      <c r="I186" s="299" t="s">
        <v>195</v>
      </c>
      <c r="J186" s="299" t="s">
        <v>195</v>
      </c>
      <c r="K186" s="299" t="str">
        <f>_xlfn.IFNA(IF(MATCH(A186,'BIG-QaulComp'!B:B,0)&gt;0,"yes"),"")</f>
        <v/>
      </c>
      <c r="L186" s="299" t="s">
        <v>367</v>
      </c>
    </row>
    <row r="187" spans="1:12" x14ac:dyDescent="0.2">
      <c r="A187" s="299" t="s">
        <v>368</v>
      </c>
      <c r="B187" s="299" t="s">
        <v>1473</v>
      </c>
      <c r="C187" s="299" t="s">
        <v>1474</v>
      </c>
      <c r="D187" s="299">
        <v>130</v>
      </c>
      <c r="E187" s="299" t="s">
        <v>174</v>
      </c>
      <c r="F187" s="299" t="s">
        <v>248</v>
      </c>
      <c r="G187" s="299" t="s">
        <v>363</v>
      </c>
      <c r="H187" s="299" t="s">
        <v>2648</v>
      </c>
      <c r="I187" s="299" t="s">
        <v>195</v>
      </c>
      <c r="J187" s="299" t="s">
        <v>195</v>
      </c>
      <c r="K187" s="299" t="str">
        <f>_xlfn.IFNA(IF(MATCH(A187,'BIG-QaulComp'!B:B,0)&gt;0,"yes"),"")</f>
        <v/>
      </c>
      <c r="L187" s="299" t="s">
        <v>368</v>
      </c>
    </row>
    <row r="188" spans="1:12" x14ac:dyDescent="0.2">
      <c r="A188" s="299" t="s">
        <v>369</v>
      </c>
      <c r="B188" s="299" t="s">
        <v>1476</v>
      </c>
      <c r="C188" s="299" t="s">
        <v>1477</v>
      </c>
      <c r="D188" s="299">
        <v>131</v>
      </c>
      <c r="E188" s="299" t="s">
        <v>174</v>
      </c>
      <c r="F188" s="299" t="s">
        <v>248</v>
      </c>
      <c r="G188" s="299" t="s">
        <v>363</v>
      </c>
      <c r="H188" s="299" t="s">
        <v>2353</v>
      </c>
      <c r="I188" s="299" t="s">
        <v>195</v>
      </c>
      <c r="J188" s="299" t="s">
        <v>195</v>
      </c>
      <c r="K188" s="299" t="str">
        <f>_xlfn.IFNA(IF(MATCH(A188,'BIG-QaulComp'!B:B,0)&gt;0,"yes"),"")</f>
        <v/>
      </c>
      <c r="L188" s="299" t="s">
        <v>369</v>
      </c>
    </row>
    <row r="189" spans="1:12" x14ac:dyDescent="0.2">
      <c r="A189" s="299" t="s">
        <v>370</v>
      </c>
      <c r="B189" s="299" t="s">
        <v>1479</v>
      </c>
      <c r="C189" s="299" t="s">
        <v>1480</v>
      </c>
      <c r="D189" s="299">
        <v>132</v>
      </c>
      <c r="E189" s="299" t="s">
        <v>174</v>
      </c>
      <c r="F189" s="299" t="s">
        <v>248</v>
      </c>
      <c r="G189" s="299" t="s">
        <v>363</v>
      </c>
      <c r="H189" s="299" t="s">
        <v>2354</v>
      </c>
      <c r="I189" s="299" t="s">
        <v>195</v>
      </c>
      <c r="J189" s="299" t="s">
        <v>195</v>
      </c>
      <c r="K189" s="299" t="str">
        <f>_xlfn.IFNA(IF(MATCH(A189,'BIG-QaulComp'!B:B,0)&gt;0,"yes"),"")</f>
        <v/>
      </c>
      <c r="L189" s="299" t="s">
        <v>370</v>
      </c>
    </row>
    <row r="190" spans="1:12" x14ac:dyDescent="0.2">
      <c r="A190" s="299" t="s">
        <v>692</v>
      </c>
      <c r="B190" s="299" t="s">
        <v>1871</v>
      </c>
      <c r="C190" s="299" t="s">
        <v>1872</v>
      </c>
      <c r="D190" s="299">
        <v>203</v>
      </c>
      <c r="E190" s="299" t="s">
        <v>690</v>
      </c>
      <c r="F190" s="299" t="s">
        <v>248</v>
      </c>
      <c r="G190" s="299" t="s">
        <v>689</v>
      </c>
      <c r="H190" s="299" t="s">
        <v>2649</v>
      </c>
      <c r="I190" s="299" t="s">
        <v>195</v>
      </c>
      <c r="J190" s="299" t="s">
        <v>195</v>
      </c>
      <c r="K190" s="299" t="str">
        <f>_xlfn.IFNA(IF(MATCH(A190,'BIG-QaulComp'!B:B,0)&gt;0,"yes"),"")</f>
        <v/>
      </c>
      <c r="L190" s="299" t="s">
        <v>692</v>
      </c>
    </row>
    <row r="191" spans="1:12" x14ac:dyDescent="0.2">
      <c r="A191" s="299" t="s">
        <v>371</v>
      </c>
      <c r="B191" s="299" t="s">
        <v>1482</v>
      </c>
      <c r="C191" s="299" t="s">
        <v>1483</v>
      </c>
      <c r="D191" s="299">
        <v>133</v>
      </c>
      <c r="E191" s="299" t="s">
        <v>174</v>
      </c>
      <c r="F191" s="299" t="s">
        <v>248</v>
      </c>
      <c r="G191" s="299" t="s">
        <v>363</v>
      </c>
      <c r="H191" s="299" t="s">
        <v>2355</v>
      </c>
      <c r="I191" s="299" t="s">
        <v>195</v>
      </c>
      <c r="J191" s="299" t="s">
        <v>195</v>
      </c>
      <c r="K191" s="299" t="str">
        <f>_xlfn.IFNA(IF(MATCH(A191,'BIG-QaulComp'!B:B,0)&gt;0,"yes"),"")</f>
        <v/>
      </c>
      <c r="L191" s="299" t="s">
        <v>371</v>
      </c>
    </row>
    <row r="192" spans="1:12" x14ac:dyDescent="0.2">
      <c r="A192" s="299" t="s">
        <v>372</v>
      </c>
      <c r="B192" s="299" t="s">
        <v>1485</v>
      </c>
      <c r="C192" s="299" t="s">
        <v>1486</v>
      </c>
      <c r="D192" s="299">
        <v>134</v>
      </c>
      <c r="E192" s="299" t="s">
        <v>174</v>
      </c>
      <c r="F192" s="299" t="s">
        <v>248</v>
      </c>
      <c r="G192" s="299" t="s">
        <v>363</v>
      </c>
      <c r="H192" s="299" t="s">
        <v>2356</v>
      </c>
      <c r="I192" s="299" t="s">
        <v>195</v>
      </c>
      <c r="J192" s="299" t="s">
        <v>195</v>
      </c>
      <c r="K192" s="299" t="str">
        <f>_xlfn.IFNA(IF(MATCH(A192,'BIG-QaulComp'!B:B,0)&gt;0,"yes"),"")</f>
        <v/>
      </c>
      <c r="L192" s="299" t="s">
        <v>372</v>
      </c>
    </row>
    <row r="193" spans="1:12" x14ac:dyDescent="0.2">
      <c r="A193" s="299" t="s">
        <v>373</v>
      </c>
      <c r="B193" s="299" t="s">
        <v>1488</v>
      </c>
      <c r="C193" s="299" t="s">
        <v>1489</v>
      </c>
      <c r="D193" s="299">
        <v>135</v>
      </c>
      <c r="E193" s="299" t="s">
        <v>174</v>
      </c>
      <c r="F193" s="299" t="s">
        <v>248</v>
      </c>
      <c r="G193" s="299" t="s">
        <v>363</v>
      </c>
      <c r="H193" s="299" t="s">
        <v>2357</v>
      </c>
      <c r="I193" s="299" t="s">
        <v>195</v>
      </c>
      <c r="J193" s="299" t="s">
        <v>195</v>
      </c>
      <c r="K193" s="299" t="str">
        <f>_xlfn.IFNA(IF(MATCH(A193,'BIG-QaulComp'!B:B,0)&gt;0,"yes"),"")</f>
        <v/>
      </c>
      <c r="L193" s="299" t="s">
        <v>373</v>
      </c>
    </row>
    <row r="194" spans="1:12" x14ac:dyDescent="0.2">
      <c r="A194" s="299" t="s">
        <v>374</v>
      </c>
      <c r="B194" s="299" t="s">
        <v>1491</v>
      </c>
      <c r="C194" s="299" t="s">
        <v>1492</v>
      </c>
      <c r="D194" s="299">
        <v>136</v>
      </c>
      <c r="E194" s="299" t="s">
        <v>174</v>
      </c>
      <c r="F194" s="299" t="s">
        <v>248</v>
      </c>
      <c r="G194" s="299" t="s">
        <v>363</v>
      </c>
      <c r="H194" s="299" t="s">
        <v>2358</v>
      </c>
      <c r="I194" s="299" t="s">
        <v>195</v>
      </c>
      <c r="J194" s="299" t="s">
        <v>195</v>
      </c>
      <c r="K194" s="299" t="str">
        <f>_xlfn.IFNA(IF(MATCH(A194,'BIG-QaulComp'!B:B,0)&gt;0,"yes"),"")</f>
        <v/>
      </c>
      <c r="L194" s="299" t="s">
        <v>374</v>
      </c>
    </row>
    <row r="195" spans="1:12" x14ac:dyDescent="0.2">
      <c r="A195" s="299" t="s">
        <v>375</v>
      </c>
      <c r="B195" s="299" t="s">
        <v>1493</v>
      </c>
      <c r="C195" s="299" t="s">
        <v>1494</v>
      </c>
      <c r="D195" s="299">
        <v>137</v>
      </c>
      <c r="E195" s="299" t="s">
        <v>174</v>
      </c>
      <c r="F195" s="299" t="s">
        <v>248</v>
      </c>
      <c r="G195" s="299" t="s">
        <v>363</v>
      </c>
      <c r="H195" s="299" t="s">
        <v>2359</v>
      </c>
      <c r="I195" s="299" t="s">
        <v>195</v>
      </c>
      <c r="J195" s="299" t="s">
        <v>195</v>
      </c>
      <c r="K195" s="299" t="str">
        <f>_xlfn.IFNA(IF(MATCH(A195,'BIG-QaulComp'!B:B,0)&gt;0,"yes"),"")</f>
        <v/>
      </c>
      <c r="L195" s="299" t="s">
        <v>375</v>
      </c>
    </row>
    <row r="196" spans="1:12" x14ac:dyDescent="0.2">
      <c r="A196" s="299" t="s">
        <v>376</v>
      </c>
      <c r="B196" s="299" t="s">
        <v>1496</v>
      </c>
      <c r="C196" s="299" t="s">
        <v>1497</v>
      </c>
      <c r="D196" s="299">
        <v>138</v>
      </c>
      <c r="E196" s="299" t="s">
        <v>174</v>
      </c>
      <c r="F196" s="299" t="s">
        <v>248</v>
      </c>
      <c r="G196" s="299" t="s">
        <v>363</v>
      </c>
      <c r="H196" s="299" t="s">
        <v>2360</v>
      </c>
      <c r="I196" s="299" t="s">
        <v>195</v>
      </c>
      <c r="J196" s="299" t="s">
        <v>195</v>
      </c>
      <c r="K196" s="299" t="str">
        <f>_xlfn.IFNA(IF(MATCH(A196,'BIG-QaulComp'!B:B,0)&gt;0,"yes"),"")</f>
        <v/>
      </c>
      <c r="L196" s="299" t="s">
        <v>376</v>
      </c>
    </row>
    <row r="197" spans="1:12" x14ac:dyDescent="0.2">
      <c r="A197" s="299" t="s">
        <v>377</v>
      </c>
      <c r="B197" s="299" t="s">
        <v>1499</v>
      </c>
      <c r="C197" s="299" t="s">
        <v>1500</v>
      </c>
      <c r="D197" s="299">
        <v>139</v>
      </c>
      <c r="E197" s="299" t="s">
        <v>174</v>
      </c>
      <c r="F197" s="299" t="s">
        <v>248</v>
      </c>
      <c r="G197" s="299" t="s">
        <v>363</v>
      </c>
      <c r="H197" s="299" t="s">
        <v>2361</v>
      </c>
      <c r="I197" s="299" t="s">
        <v>195</v>
      </c>
      <c r="J197" s="299" t="s">
        <v>195</v>
      </c>
      <c r="K197" s="299" t="str">
        <f>_xlfn.IFNA(IF(MATCH(A197,'BIG-QaulComp'!B:B,0)&gt;0,"yes"),"")</f>
        <v/>
      </c>
      <c r="L197" s="299" t="s">
        <v>377</v>
      </c>
    </row>
    <row r="198" spans="1:12" x14ac:dyDescent="0.2">
      <c r="A198" s="299" t="s">
        <v>453</v>
      </c>
      <c r="B198" s="299" t="s">
        <v>1755</v>
      </c>
      <c r="C198" s="299" t="s">
        <v>1756</v>
      </c>
      <c r="D198" s="299">
        <v>209</v>
      </c>
      <c r="E198" s="299" t="s">
        <v>175</v>
      </c>
      <c r="F198" s="299" t="s">
        <v>248</v>
      </c>
      <c r="G198" s="299" t="s">
        <v>454</v>
      </c>
      <c r="H198" s="299" t="s">
        <v>2423</v>
      </c>
      <c r="I198" s="299" t="s">
        <v>195</v>
      </c>
      <c r="J198" s="299" t="s">
        <v>195</v>
      </c>
      <c r="K198" s="299" t="str">
        <f>_xlfn.IFNA(IF(MATCH(A198,'BIG-QaulComp'!B:B,0)&gt;0,"yes"),"")</f>
        <v/>
      </c>
      <c r="L198" s="299" t="s">
        <v>453</v>
      </c>
    </row>
    <row r="199" spans="1:12" x14ac:dyDescent="0.2">
      <c r="A199" s="299" t="s">
        <v>693</v>
      </c>
      <c r="B199" s="299" t="s">
        <v>1874</v>
      </c>
      <c r="C199" s="299" t="s">
        <v>1875</v>
      </c>
      <c r="D199" s="299">
        <v>205</v>
      </c>
      <c r="E199" s="299" t="s">
        <v>690</v>
      </c>
      <c r="F199" s="299" t="s">
        <v>248</v>
      </c>
      <c r="G199" s="299" t="s">
        <v>689</v>
      </c>
      <c r="H199" s="299" t="s">
        <v>2465</v>
      </c>
      <c r="I199" s="299" t="s">
        <v>195</v>
      </c>
      <c r="J199" s="299" t="s">
        <v>195</v>
      </c>
      <c r="K199" s="299" t="str">
        <f>_xlfn.IFNA(IF(MATCH(A199,'BIG-QaulComp'!B:B,0)&gt;0,"yes"),"")</f>
        <v/>
      </c>
      <c r="L199" s="299" t="s">
        <v>693</v>
      </c>
    </row>
    <row r="200" spans="1:12" x14ac:dyDescent="0.2">
      <c r="A200" s="299" t="s">
        <v>455</v>
      </c>
      <c r="B200" s="299" t="s">
        <v>1759</v>
      </c>
      <c r="C200" s="299" t="s">
        <v>1760</v>
      </c>
      <c r="D200" s="299">
        <v>210</v>
      </c>
      <c r="E200" s="299" t="s">
        <v>175</v>
      </c>
      <c r="F200" s="299" t="s">
        <v>248</v>
      </c>
      <c r="G200" s="299" t="s">
        <v>454</v>
      </c>
      <c r="H200" s="299" t="s">
        <v>2424</v>
      </c>
      <c r="I200" s="299" t="s">
        <v>195</v>
      </c>
      <c r="J200" s="299" t="s">
        <v>195</v>
      </c>
      <c r="K200" s="299" t="str">
        <f>_xlfn.IFNA(IF(MATCH(A200,'BIG-QaulComp'!B:B,0)&gt;0,"yes"),"")</f>
        <v/>
      </c>
      <c r="L200" s="299" t="s">
        <v>455</v>
      </c>
    </row>
    <row r="201" spans="1:12" x14ac:dyDescent="0.2">
      <c r="A201" s="299" t="s">
        <v>378</v>
      </c>
      <c r="B201" s="299" t="s">
        <v>1502</v>
      </c>
      <c r="C201" s="299" t="s">
        <v>1503</v>
      </c>
      <c r="D201" s="299">
        <v>140</v>
      </c>
      <c r="E201" s="299" t="s">
        <v>174</v>
      </c>
      <c r="F201" s="299" t="s">
        <v>248</v>
      </c>
      <c r="G201" s="299" t="s">
        <v>363</v>
      </c>
      <c r="H201" s="299" t="s">
        <v>2362</v>
      </c>
      <c r="I201" s="299" t="s">
        <v>195</v>
      </c>
      <c r="J201" s="299" t="s">
        <v>195</v>
      </c>
      <c r="K201" s="299" t="str">
        <f>_xlfn.IFNA(IF(MATCH(A201,'BIG-QaulComp'!B:B,0)&gt;0,"yes"),"")</f>
        <v/>
      </c>
      <c r="L201" s="299" t="s">
        <v>378</v>
      </c>
    </row>
    <row r="202" spans="1:12" x14ac:dyDescent="0.2">
      <c r="A202" s="299" t="s">
        <v>379</v>
      </c>
      <c r="B202" s="299" t="s">
        <v>1505</v>
      </c>
      <c r="C202" s="299" t="s">
        <v>1506</v>
      </c>
      <c r="D202" s="299">
        <v>141</v>
      </c>
      <c r="E202" s="299" t="s">
        <v>174</v>
      </c>
      <c r="F202" s="299" t="s">
        <v>248</v>
      </c>
      <c r="G202" s="299" t="s">
        <v>363</v>
      </c>
      <c r="H202" s="299" t="s">
        <v>2363</v>
      </c>
      <c r="I202" s="299" t="s">
        <v>195</v>
      </c>
      <c r="J202" s="299" t="s">
        <v>195</v>
      </c>
      <c r="K202" s="299" t="str">
        <f>_xlfn.IFNA(IF(MATCH(A202,'BIG-QaulComp'!B:B,0)&gt;0,"yes"),"")</f>
        <v/>
      </c>
      <c r="L202" s="299" t="s">
        <v>379</v>
      </c>
    </row>
    <row r="203" spans="1:12" x14ac:dyDescent="0.2">
      <c r="A203" s="299" t="s">
        <v>380</v>
      </c>
      <c r="B203" s="299" t="s">
        <v>1507</v>
      </c>
      <c r="C203" s="299" t="s">
        <v>1508</v>
      </c>
      <c r="D203" s="299">
        <v>142</v>
      </c>
      <c r="E203" s="299" t="s">
        <v>174</v>
      </c>
      <c r="F203" s="299" t="s">
        <v>248</v>
      </c>
      <c r="G203" s="299" t="s">
        <v>363</v>
      </c>
      <c r="H203" s="299" t="s">
        <v>2364</v>
      </c>
      <c r="I203" s="299" t="s">
        <v>195</v>
      </c>
      <c r="J203" s="299" t="s">
        <v>195</v>
      </c>
      <c r="K203" s="299" t="str">
        <f>_xlfn.IFNA(IF(MATCH(A203,'BIG-QaulComp'!B:B,0)&gt;0,"yes"),"")</f>
        <v/>
      </c>
      <c r="L203" s="299" t="s">
        <v>380</v>
      </c>
    </row>
    <row r="204" spans="1:12" x14ac:dyDescent="0.2">
      <c r="A204" s="299" t="s">
        <v>381</v>
      </c>
      <c r="B204" s="299" t="s">
        <v>1510</v>
      </c>
      <c r="C204" s="299" t="s">
        <v>1511</v>
      </c>
      <c r="D204" s="299">
        <v>143</v>
      </c>
      <c r="E204" s="299" t="s">
        <v>174</v>
      </c>
      <c r="F204" s="299" t="s">
        <v>248</v>
      </c>
      <c r="G204" s="299" t="s">
        <v>363</v>
      </c>
      <c r="H204" s="299" t="s">
        <v>2365</v>
      </c>
      <c r="I204" s="299" t="s">
        <v>195</v>
      </c>
      <c r="J204" s="299" t="s">
        <v>195</v>
      </c>
      <c r="K204" s="299" t="str">
        <f>_xlfn.IFNA(IF(MATCH(A204,'BIG-QaulComp'!B:B,0)&gt;0,"yes"),"")</f>
        <v/>
      </c>
      <c r="L204" s="299" t="s">
        <v>381</v>
      </c>
    </row>
    <row r="205" spans="1:12" x14ac:dyDescent="0.2">
      <c r="A205" s="299" t="s">
        <v>382</v>
      </c>
      <c r="B205" s="299" t="s">
        <v>1513</v>
      </c>
      <c r="C205" s="299" t="s">
        <v>1514</v>
      </c>
      <c r="D205" s="299">
        <v>144</v>
      </c>
      <c r="E205" s="299" t="s">
        <v>174</v>
      </c>
      <c r="F205" s="299" t="s">
        <v>248</v>
      </c>
      <c r="G205" s="299" t="s">
        <v>363</v>
      </c>
      <c r="H205" s="299" t="s">
        <v>2366</v>
      </c>
      <c r="I205" s="299" t="s">
        <v>195</v>
      </c>
      <c r="J205" s="299" t="s">
        <v>195</v>
      </c>
      <c r="K205" s="299" t="str">
        <f>_xlfn.IFNA(IF(MATCH(A205,'BIG-QaulComp'!B:B,0)&gt;0,"yes"),"")</f>
        <v/>
      </c>
      <c r="L205" s="299" t="s">
        <v>382</v>
      </c>
    </row>
    <row r="206" spans="1:12" x14ac:dyDescent="0.2">
      <c r="A206" s="299" t="s">
        <v>383</v>
      </c>
      <c r="B206" s="299" t="s">
        <v>1516</v>
      </c>
      <c r="C206" s="299" t="s">
        <v>384</v>
      </c>
      <c r="D206" s="299">
        <v>145</v>
      </c>
      <c r="E206" s="299" t="s">
        <v>174</v>
      </c>
      <c r="F206" s="299" t="s">
        <v>248</v>
      </c>
      <c r="G206" s="299" t="s">
        <v>363</v>
      </c>
      <c r="H206" s="299" t="s">
        <v>2650</v>
      </c>
      <c r="I206" s="299" t="s">
        <v>195</v>
      </c>
      <c r="J206" s="299" t="s">
        <v>384</v>
      </c>
      <c r="K206" s="299" t="str">
        <f>_xlfn.IFNA(IF(MATCH(A206,'BIG-QaulComp'!B:B,0)&gt;0,"yes"),"")</f>
        <v/>
      </c>
      <c r="L206" s="299" t="s">
        <v>383</v>
      </c>
    </row>
    <row r="207" spans="1:12" x14ac:dyDescent="0.2">
      <c r="A207" s="299" t="s">
        <v>385</v>
      </c>
      <c r="B207" s="299" t="s">
        <v>1518</v>
      </c>
      <c r="C207" s="299" t="s">
        <v>1519</v>
      </c>
      <c r="D207" s="299">
        <v>637</v>
      </c>
      <c r="E207" s="299" t="s">
        <v>174</v>
      </c>
      <c r="F207" s="299" t="s">
        <v>248</v>
      </c>
      <c r="G207" s="299" t="s">
        <v>363</v>
      </c>
      <c r="H207" s="299" t="s">
        <v>2367</v>
      </c>
      <c r="I207" s="299" t="s">
        <v>195</v>
      </c>
      <c r="J207" s="299" t="s">
        <v>195</v>
      </c>
      <c r="K207" s="299" t="str">
        <f>_xlfn.IFNA(IF(MATCH(A207,'BIG-QaulComp'!B:B,0)&gt;0,"yes"),"")</f>
        <v/>
      </c>
      <c r="L207" s="299" t="s">
        <v>385</v>
      </c>
    </row>
    <row r="208" spans="1:12" x14ac:dyDescent="0.2">
      <c r="A208" s="299" t="s">
        <v>456</v>
      </c>
      <c r="B208" s="299" t="s">
        <v>1762</v>
      </c>
      <c r="C208" s="299" t="s">
        <v>1763</v>
      </c>
      <c r="D208" s="299">
        <v>211</v>
      </c>
      <c r="E208" s="299" t="s">
        <v>175</v>
      </c>
      <c r="F208" s="299" t="s">
        <v>248</v>
      </c>
      <c r="G208" s="299" t="s">
        <v>454</v>
      </c>
      <c r="H208" s="299" t="s">
        <v>2425</v>
      </c>
      <c r="I208" s="299" t="s">
        <v>195</v>
      </c>
      <c r="J208" s="299" t="s">
        <v>195</v>
      </c>
      <c r="K208" s="299" t="str">
        <f>_xlfn.IFNA(IF(MATCH(A208,'BIG-QaulComp'!B:B,0)&gt;0,"yes"),"")</f>
        <v/>
      </c>
      <c r="L208" s="299" t="s">
        <v>456</v>
      </c>
    </row>
    <row r="209" spans="1:12" x14ac:dyDescent="0.2">
      <c r="A209" s="299" t="s">
        <v>386</v>
      </c>
      <c r="B209" s="299" t="s">
        <v>1520</v>
      </c>
      <c r="C209" s="299" t="s">
        <v>1521</v>
      </c>
      <c r="D209" s="299">
        <v>146</v>
      </c>
      <c r="E209" s="299" t="s">
        <v>174</v>
      </c>
      <c r="F209" s="299" t="s">
        <v>248</v>
      </c>
      <c r="G209" s="299" t="s">
        <v>363</v>
      </c>
      <c r="H209" s="299" t="s">
        <v>2368</v>
      </c>
      <c r="I209" s="299" t="s">
        <v>195</v>
      </c>
      <c r="J209" s="299" t="s">
        <v>195</v>
      </c>
      <c r="K209" s="299" t="str">
        <f>_xlfn.IFNA(IF(MATCH(A209,'BIG-QaulComp'!B:B,0)&gt;0,"yes"),"")</f>
        <v/>
      </c>
      <c r="L209" s="299" t="s">
        <v>386</v>
      </c>
    </row>
    <row r="210" spans="1:12" x14ac:dyDescent="0.2">
      <c r="A210" s="299" t="s">
        <v>292</v>
      </c>
      <c r="B210" s="299" t="s">
        <v>295</v>
      </c>
      <c r="C210" s="299" t="s">
        <v>2652</v>
      </c>
      <c r="D210" s="299">
        <v>37</v>
      </c>
      <c r="E210" s="299" t="s">
        <v>174</v>
      </c>
      <c r="F210" s="299" t="s">
        <v>294</v>
      </c>
      <c r="G210" s="299" t="s">
        <v>293</v>
      </c>
      <c r="H210" s="299" t="s">
        <v>2653</v>
      </c>
      <c r="I210" s="299" t="s">
        <v>156</v>
      </c>
      <c r="J210" s="299" t="s">
        <v>195</v>
      </c>
      <c r="K210" s="299" t="str">
        <f>_xlfn.IFNA(IF(MATCH(A210,'BIG-QaulComp'!B:B,0)&gt;0,"yes"),"")</f>
        <v/>
      </c>
      <c r="L210" s="299" t="s">
        <v>292</v>
      </c>
    </row>
    <row r="211" spans="1:12" x14ac:dyDescent="0.2">
      <c r="A211" s="299" t="s">
        <v>457</v>
      </c>
      <c r="B211" s="299" t="s">
        <v>1768</v>
      </c>
      <c r="C211" s="299" t="s">
        <v>1769</v>
      </c>
      <c r="D211" s="299">
        <v>259</v>
      </c>
      <c r="E211" s="299" t="s">
        <v>175</v>
      </c>
      <c r="F211" s="299" t="s">
        <v>248</v>
      </c>
      <c r="G211" s="299" t="s">
        <v>454</v>
      </c>
      <c r="H211" s="299" t="s">
        <v>2427</v>
      </c>
      <c r="I211" s="299" t="s">
        <v>195</v>
      </c>
      <c r="J211" s="299" t="s">
        <v>195</v>
      </c>
      <c r="K211" s="299" t="str">
        <f>_xlfn.IFNA(IF(MATCH(A211,'BIG-QaulComp'!B:B,0)&gt;0,"yes"),"")</f>
        <v/>
      </c>
      <c r="L211" s="299" t="s">
        <v>457</v>
      </c>
    </row>
    <row r="212" spans="1:12" x14ac:dyDescent="0.2">
      <c r="A212" s="299" t="s">
        <v>458</v>
      </c>
      <c r="B212" s="299" t="s">
        <v>1771</v>
      </c>
      <c r="C212" s="299" t="s">
        <v>1772</v>
      </c>
      <c r="D212" s="299">
        <v>260</v>
      </c>
      <c r="E212" s="299" t="s">
        <v>175</v>
      </c>
      <c r="F212" s="299" t="s">
        <v>248</v>
      </c>
      <c r="G212" s="299" t="s">
        <v>454</v>
      </c>
      <c r="H212" s="299" t="s">
        <v>2428</v>
      </c>
      <c r="I212" s="299" t="s">
        <v>195</v>
      </c>
      <c r="J212" s="299" t="s">
        <v>195</v>
      </c>
      <c r="K212" s="299" t="str">
        <f>_xlfn.IFNA(IF(MATCH(A212,'BIG-QaulComp'!B:B,0)&gt;0,"yes"),"")</f>
        <v/>
      </c>
      <c r="L212" s="299" t="s">
        <v>458</v>
      </c>
    </row>
    <row r="213" spans="1:12" x14ac:dyDescent="0.2">
      <c r="A213" s="299" t="s">
        <v>459</v>
      </c>
      <c r="B213" s="299" t="s">
        <v>1774</v>
      </c>
      <c r="C213" s="299" t="s">
        <v>1775</v>
      </c>
      <c r="D213" s="299">
        <v>261</v>
      </c>
      <c r="E213" s="299" t="s">
        <v>175</v>
      </c>
      <c r="F213" s="299" t="s">
        <v>248</v>
      </c>
      <c r="G213" s="299" t="s">
        <v>454</v>
      </c>
      <c r="H213" s="299" t="s">
        <v>2429</v>
      </c>
      <c r="I213" s="299" t="s">
        <v>195</v>
      </c>
      <c r="J213" s="299" t="s">
        <v>195</v>
      </c>
      <c r="K213" s="299" t="str">
        <f>_xlfn.IFNA(IF(MATCH(A213,'BIG-QaulComp'!B:B,0)&gt;0,"yes"),"")</f>
        <v/>
      </c>
      <c r="L213" s="299" t="s">
        <v>459</v>
      </c>
    </row>
    <row r="214" spans="1:12" x14ac:dyDescent="0.2">
      <c r="A214" s="299" t="s">
        <v>318</v>
      </c>
      <c r="B214" s="299" t="s">
        <v>1776</v>
      </c>
      <c r="C214" s="299" t="s">
        <v>2654</v>
      </c>
      <c r="D214" s="299">
        <v>55</v>
      </c>
      <c r="E214" s="299" t="s">
        <v>175</v>
      </c>
      <c r="F214" s="299" t="s">
        <v>317</v>
      </c>
      <c r="G214" s="299" t="s">
        <v>316</v>
      </c>
      <c r="H214" s="299" t="s">
        <v>2655</v>
      </c>
      <c r="I214" s="299" t="s">
        <v>195</v>
      </c>
      <c r="J214" s="299" t="s">
        <v>195</v>
      </c>
      <c r="K214" s="299" t="str">
        <f>_xlfn.IFNA(IF(MATCH(A214,'BIG-QaulComp'!B:B,0)&gt;0,"yes"),"")</f>
        <v/>
      </c>
      <c r="L214" s="299" t="s">
        <v>318</v>
      </c>
    </row>
    <row r="215" spans="1:12" x14ac:dyDescent="0.2">
      <c r="A215" s="299" t="s">
        <v>485</v>
      </c>
      <c r="B215" s="299" t="s">
        <v>1372</v>
      </c>
      <c r="C215" s="299" t="s">
        <v>2656</v>
      </c>
      <c r="D215" s="299">
        <v>221</v>
      </c>
      <c r="E215" s="299" t="s">
        <v>174</v>
      </c>
      <c r="F215" s="299" t="s">
        <v>294</v>
      </c>
      <c r="G215" s="299" t="s">
        <v>486</v>
      </c>
      <c r="H215" s="299" t="s">
        <v>2657</v>
      </c>
      <c r="I215" s="299" t="s">
        <v>195</v>
      </c>
      <c r="J215" s="299" t="s">
        <v>195</v>
      </c>
      <c r="K215" s="299" t="str">
        <f>_xlfn.IFNA(IF(MATCH(A215,'BIG-QaulComp'!B:B,0)&gt;0,"yes"),"")</f>
        <v/>
      </c>
      <c r="L215" s="299" t="s">
        <v>485</v>
      </c>
    </row>
    <row r="216" spans="1:12" x14ac:dyDescent="0.2">
      <c r="A216" s="299" t="s">
        <v>390</v>
      </c>
      <c r="B216" s="299" t="s">
        <v>1410</v>
      </c>
      <c r="C216" s="299" t="s">
        <v>390</v>
      </c>
      <c r="D216" s="299">
        <v>82</v>
      </c>
      <c r="E216" s="299" t="s">
        <v>174</v>
      </c>
      <c r="F216" s="299" t="s">
        <v>248</v>
      </c>
      <c r="G216" s="299" t="s">
        <v>363</v>
      </c>
      <c r="H216" s="299" t="s">
        <v>2658</v>
      </c>
      <c r="I216" s="299" t="s">
        <v>195</v>
      </c>
      <c r="J216" s="299" t="s">
        <v>195</v>
      </c>
      <c r="K216" s="299" t="str">
        <f>_xlfn.IFNA(IF(MATCH(A216,'BIG-QaulComp'!B:B,0)&gt;0,"yes"),"")</f>
        <v/>
      </c>
      <c r="L216" s="299" t="s">
        <v>390</v>
      </c>
    </row>
    <row r="217" spans="1:12" x14ac:dyDescent="0.2">
      <c r="A217" s="299" t="s">
        <v>391</v>
      </c>
      <c r="B217" s="299" t="s">
        <v>1416</v>
      </c>
      <c r="C217" s="299" t="s">
        <v>391</v>
      </c>
      <c r="D217" s="299">
        <v>86</v>
      </c>
      <c r="E217" s="299" t="s">
        <v>174</v>
      </c>
      <c r="F217" s="299" t="s">
        <v>248</v>
      </c>
      <c r="G217" s="299" t="s">
        <v>363</v>
      </c>
      <c r="H217" s="299" t="s">
        <v>2659</v>
      </c>
      <c r="I217" s="299" t="s">
        <v>195</v>
      </c>
      <c r="J217" s="299" t="s">
        <v>195</v>
      </c>
      <c r="K217" s="299" t="str">
        <f>_xlfn.IFNA(IF(MATCH(A217,'BIG-QaulComp'!B:B,0)&gt;0,"yes"),"")</f>
        <v/>
      </c>
      <c r="L217" s="299" t="s">
        <v>391</v>
      </c>
    </row>
    <row r="218" spans="1:12" x14ac:dyDescent="0.2">
      <c r="A218" s="299" t="s">
        <v>392</v>
      </c>
      <c r="B218" s="299" t="s">
        <v>1418</v>
      </c>
      <c r="C218" s="299" t="s">
        <v>392</v>
      </c>
      <c r="D218" s="299">
        <v>87</v>
      </c>
      <c r="E218" s="299" t="s">
        <v>174</v>
      </c>
      <c r="F218" s="299" t="s">
        <v>248</v>
      </c>
      <c r="G218" s="299" t="s">
        <v>363</v>
      </c>
      <c r="H218" s="299" t="s">
        <v>2329</v>
      </c>
      <c r="I218" s="299" t="s">
        <v>195</v>
      </c>
      <c r="J218" s="299" t="s">
        <v>195</v>
      </c>
      <c r="K218" s="299" t="str">
        <f>_xlfn.IFNA(IF(MATCH(A218,'BIG-QaulComp'!B:B,0)&gt;0,"yes"),"")</f>
        <v/>
      </c>
      <c r="L218" s="299" t="s">
        <v>392</v>
      </c>
    </row>
    <row r="219" spans="1:12" x14ac:dyDescent="0.2">
      <c r="A219" s="299" t="s">
        <v>393</v>
      </c>
      <c r="B219" s="299" t="s">
        <v>1419</v>
      </c>
      <c r="C219" s="299" t="s">
        <v>393</v>
      </c>
      <c r="D219" s="299">
        <v>88</v>
      </c>
      <c r="E219" s="299" t="s">
        <v>174</v>
      </c>
      <c r="F219" s="299" t="s">
        <v>248</v>
      </c>
      <c r="G219" s="299" t="s">
        <v>363</v>
      </c>
      <c r="H219" s="299" t="s">
        <v>2660</v>
      </c>
      <c r="I219" s="299" t="s">
        <v>195</v>
      </c>
      <c r="J219" s="299" t="s">
        <v>393</v>
      </c>
      <c r="K219" s="299" t="str">
        <f>_xlfn.IFNA(IF(MATCH(A219,'BIG-QaulComp'!B:B,0)&gt;0,"yes"),"")</f>
        <v/>
      </c>
      <c r="L219" s="299" t="s">
        <v>393</v>
      </c>
    </row>
    <row r="220" spans="1:12" x14ac:dyDescent="0.2">
      <c r="A220" s="299" t="s">
        <v>546</v>
      </c>
      <c r="B220" s="299" t="s">
        <v>1315</v>
      </c>
      <c r="C220" s="299" t="s">
        <v>546</v>
      </c>
      <c r="D220" s="299">
        <v>89</v>
      </c>
      <c r="E220" s="299" t="s">
        <v>174</v>
      </c>
      <c r="F220" s="299" t="s">
        <v>321</v>
      </c>
      <c r="G220" s="299" t="s">
        <v>546</v>
      </c>
      <c r="H220" s="299" t="s">
        <v>2661</v>
      </c>
      <c r="I220" s="299" t="s">
        <v>195</v>
      </c>
      <c r="J220" s="299" t="s">
        <v>195</v>
      </c>
      <c r="K220" s="299" t="str">
        <f>_xlfn.IFNA(IF(MATCH(A220,'BIG-QaulComp'!B:B,0)&gt;0,"yes"),"")</f>
        <v/>
      </c>
      <c r="L220" s="299" t="s">
        <v>546</v>
      </c>
    </row>
    <row r="221" spans="1:12" x14ac:dyDescent="0.2">
      <c r="A221" s="299" t="s">
        <v>394</v>
      </c>
      <c r="B221" s="299" t="s">
        <v>1422</v>
      </c>
      <c r="C221" s="299" t="s">
        <v>394</v>
      </c>
      <c r="D221" s="299">
        <v>90</v>
      </c>
      <c r="E221" s="299" t="s">
        <v>174</v>
      </c>
      <c r="F221" s="299" t="s">
        <v>248</v>
      </c>
      <c r="G221" s="299" t="s">
        <v>363</v>
      </c>
      <c r="H221" s="299" t="s">
        <v>2330</v>
      </c>
      <c r="I221" s="299" t="s">
        <v>195</v>
      </c>
      <c r="J221" s="299" t="s">
        <v>195</v>
      </c>
      <c r="K221" s="299" t="str">
        <f>_xlfn.IFNA(IF(MATCH(A221,'BIG-QaulComp'!B:B,0)&gt;0,"yes"),"")</f>
        <v/>
      </c>
      <c r="L221" s="299" t="s">
        <v>394</v>
      </c>
    </row>
    <row r="222" spans="1:12" x14ac:dyDescent="0.2">
      <c r="A222" s="299" t="s">
        <v>395</v>
      </c>
      <c r="B222" s="299" t="s">
        <v>1423</v>
      </c>
      <c r="C222" s="299" t="s">
        <v>395</v>
      </c>
      <c r="D222" s="299">
        <v>91</v>
      </c>
      <c r="E222" s="299" t="s">
        <v>174</v>
      </c>
      <c r="F222" s="299" t="s">
        <v>248</v>
      </c>
      <c r="G222" s="299" t="s">
        <v>363</v>
      </c>
      <c r="H222" s="299" t="s">
        <v>2331</v>
      </c>
      <c r="I222" s="299" t="s">
        <v>195</v>
      </c>
      <c r="J222" s="299" t="s">
        <v>195</v>
      </c>
      <c r="K222" s="299" t="str">
        <f>_xlfn.IFNA(IF(MATCH(A222,'BIG-QaulComp'!B:B,0)&gt;0,"yes"),"")</f>
        <v/>
      </c>
      <c r="L222" s="299" t="s">
        <v>395</v>
      </c>
    </row>
    <row r="223" spans="1:12" x14ac:dyDescent="0.2">
      <c r="A223" s="299" t="s">
        <v>396</v>
      </c>
      <c r="B223" s="299" t="s">
        <v>1424</v>
      </c>
      <c r="C223" s="299" t="s">
        <v>396</v>
      </c>
      <c r="D223" s="299">
        <v>92</v>
      </c>
      <c r="E223" s="299" t="s">
        <v>174</v>
      </c>
      <c r="F223" s="299" t="s">
        <v>248</v>
      </c>
      <c r="G223" s="299" t="s">
        <v>363</v>
      </c>
      <c r="H223" s="299" t="s">
        <v>2332</v>
      </c>
      <c r="I223" s="299" t="s">
        <v>195</v>
      </c>
      <c r="J223" s="299" t="s">
        <v>195</v>
      </c>
      <c r="K223" s="299" t="str">
        <f>_xlfn.IFNA(IF(MATCH(A223,'BIG-QaulComp'!B:B,0)&gt;0,"yes"),"")</f>
        <v/>
      </c>
      <c r="L223" s="299" t="s">
        <v>396</v>
      </c>
    </row>
    <row r="224" spans="1:12" x14ac:dyDescent="0.2">
      <c r="A224" s="299" t="s">
        <v>397</v>
      </c>
      <c r="B224" s="299" t="s">
        <v>1425</v>
      </c>
      <c r="C224" s="299" t="s">
        <v>397</v>
      </c>
      <c r="D224" s="299">
        <v>93</v>
      </c>
      <c r="E224" s="299" t="s">
        <v>174</v>
      </c>
      <c r="F224" s="299" t="s">
        <v>248</v>
      </c>
      <c r="G224" s="299" t="s">
        <v>363</v>
      </c>
      <c r="H224" s="299" t="s">
        <v>2333</v>
      </c>
      <c r="I224" s="299" t="s">
        <v>195</v>
      </c>
      <c r="J224" s="299" t="s">
        <v>195</v>
      </c>
      <c r="K224" s="299" t="str">
        <f>_xlfn.IFNA(IF(MATCH(A224,'BIG-QaulComp'!B:B,0)&gt;0,"yes"),"")</f>
        <v/>
      </c>
      <c r="L224" s="299" t="s">
        <v>397</v>
      </c>
    </row>
    <row r="225" spans="1:12" x14ac:dyDescent="0.2">
      <c r="A225" s="299" t="s">
        <v>398</v>
      </c>
      <c r="B225" s="299" t="s">
        <v>1426</v>
      </c>
      <c r="C225" s="299" t="s">
        <v>398</v>
      </c>
      <c r="D225" s="299">
        <v>95</v>
      </c>
      <c r="E225" s="299" t="s">
        <v>174</v>
      </c>
      <c r="F225" s="299" t="s">
        <v>248</v>
      </c>
      <c r="G225" s="299" t="s">
        <v>363</v>
      </c>
      <c r="H225" s="299" t="s">
        <v>2334</v>
      </c>
      <c r="I225" s="299" t="s">
        <v>195</v>
      </c>
      <c r="J225" s="299" t="s">
        <v>195</v>
      </c>
      <c r="K225" s="299" t="str">
        <f>_xlfn.IFNA(IF(MATCH(A225,'BIG-QaulComp'!B:B,0)&gt;0,"yes"),"")</f>
        <v/>
      </c>
      <c r="L225" s="299" t="s">
        <v>398</v>
      </c>
    </row>
    <row r="226" spans="1:12" x14ac:dyDescent="0.2">
      <c r="A226" s="299" t="s">
        <v>399</v>
      </c>
      <c r="B226" s="299" t="s">
        <v>1427</v>
      </c>
      <c r="C226" s="299" t="s">
        <v>399</v>
      </c>
      <c r="D226" s="299">
        <v>96</v>
      </c>
      <c r="E226" s="299" t="s">
        <v>174</v>
      </c>
      <c r="F226" s="299" t="s">
        <v>248</v>
      </c>
      <c r="G226" s="299" t="s">
        <v>363</v>
      </c>
      <c r="H226" s="299" t="s">
        <v>2335</v>
      </c>
      <c r="I226" s="299" t="s">
        <v>195</v>
      </c>
      <c r="J226" s="299" t="s">
        <v>195</v>
      </c>
      <c r="K226" s="299" t="str">
        <f>_xlfn.IFNA(IF(MATCH(A226,'BIG-QaulComp'!B:B,0)&gt;0,"yes"),"")</f>
        <v/>
      </c>
      <c r="L226" s="299" t="s">
        <v>399</v>
      </c>
    </row>
    <row r="227" spans="1:12" x14ac:dyDescent="0.2">
      <c r="A227" s="299" t="s">
        <v>400</v>
      </c>
      <c r="B227" s="299" t="s">
        <v>1428</v>
      </c>
      <c r="C227" s="299" t="s">
        <v>400</v>
      </c>
      <c r="D227" s="299">
        <v>97</v>
      </c>
      <c r="E227" s="299" t="s">
        <v>174</v>
      </c>
      <c r="F227" s="299" t="s">
        <v>248</v>
      </c>
      <c r="G227" s="299" t="s">
        <v>363</v>
      </c>
      <c r="H227" s="299" t="s">
        <v>2336</v>
      </c>
      <c r="I227" s="299" t="s">
        <v>195</v>
      </c>
      <c r="J227" s="299" t="s">
        <v>195</v>
      </c>
      <c r="K227" s="299" t="str">
        <f>_xlfn.IFNA(IF(MATCH(A227,'BIG-QaulComp'!B:B,0)&gt;0,"yes"),"")</f>
        <v/>
      </c>
      <c r="L227" s="299" t="s">
        <v>400</v>
      </c>
    </row>
    <row r="228" spans="1:12" x14ac:dyDescent="0.2">
      <c r="A228" s="299" t="s">
        <v>401</v>
      </c>
      <c r="B228" s="299" t="s">
        <v>1412</v>
      </c>
      <c r="C228" s="299" t="s">
        <v>401</v>
      </c>
      <c r="D228" s="299">
        <v>83</v>
      </c>
      <c r="E228" s="299" t="s">
        <v>174</v>
      </c>
      <c r="F228" s="299" t="s">
        <v>248</v>
      </c>
      <c r="G228" s="299" t="s">
        <v>363</v>
      </c>
      <c r="H228" s="299" t="s">
        <v>2662</v>
      </c>
      <c r="I228" s="299" t="s">
        <v>195</v>
      </c>
      <c r="J228" s="299" t="s">
        <v>195</v>
      </c>
      <c r="K228" s="299" t="str">
        <f>_xlfn.IFNA(IF(MATCH(A228,'BIG-QaulComp'!B:B,0)&gt;0,"yes"),"")</f>
        <v/>
      </c>
      <c r="L228" s="299" t="s">
        <v>401</v>
      </c>
    </row>
    <row r="229" spans="1:12" x14ac:dyDescent="0.2">
      <c r="A229" s="299" t="s">
        <v>402</v>
      </c>
      <c r="B229" s="299" t="s">
        <v>1430</v>
      </c>
      <c r="C229" s="299" t="s">
        <v>402</v>
      </c>
      <c r="D229" s="299">
        <v>98</v>
      </c>
      <c r="E229" s="299" t="s">
        <v>174</v>
      </c>
      <c r="F229" s="299" t="s">
        <v>248</v>
      </c>
      <c r="G229" s="299" t="s">
        <v>363</v>
      </c>
      <c r="H229" s="299" t="s">
        <v>2663</v>
      </c>
      <c r="I229" s="299" t="s">
        <v>195</v>
      </c>
      <c r="J229" s="299" t="s">
        <v>195</v>
      </c>
      <c r="K229" s="299" t="str">
        <f>_xlfn.IFNA(IF(MATCH(A229,'BIG-QaulComp'!B:B,0)&gt;0,"yes"),"")</f>
        <v/>
      </c>
      <c r="L229" s="299" t="s">
        <v>402</v>
      </c>
    </row>
    <row r="230" spans="1:12" x14ac:dyDescent="0.2">
      <c r="A230" s="299" t="s">
        <v>403</v>
      </c>
      <c r="B230" s="299" t="s">
        <v>1431</v>
      </c>
      <c r="C230" s="299" t="s">
        <v>403</v>
      </c>
      <c r="D230" s="299">
        <v>99</v>
      </c>
      <c r="E230" s="299" t="s">
        <v>174</v>
      </c>
      <c r="F230" s="299" t="s">
        <v>248</v>
      </c>
      <c r="G230" s="299" t="s">
        <v>363</v>
      </c>
      <c r="H230" s="299" t="s">
        <v>2664</v>
      </c>
      <c r="I230" s="299" t="s">
        <v>195</v>
      </c>
      <c r="J230" s="299" t="s">
        <v>195</v>
      </c>
      <c r="K230" s="299" t="str">
        <f>_xlfn.IFNA(IF(MATCH(A230,'BIG-QaulComp'!B:B,0)&gt;0,"yes"),"")</f>
        <v/>
      </c>
      <c r="L230" s="299" t="s">
        <v>403</v>
      </c>
    </row>
    <row r="231" spans="1:12" x14ac:dyDescent="0.2">
      <c r="A231" s="299" t="s">
        <v>404</v>
      </c>
      <c r="B231" s="299" t="s">
        <v>1432</v>
      </c>
      <c r="C231" s="299" t="s">
        <v>404</v>
      </c>
      <c r="D231" s="299">
        <v>100</v>
      </c>
      <c r="E231" s="299" t="s">
        <v>174</v>
      </c>
      <c r="F231" s="299" t="s">
        <v>248</v>
      </c>
      <c r="G231" s="299" t="s">
        <v>363</v>
      </c>
      <c r="H231" s="299" t="s">
        <v>2337</v>
      </c>
      <c r="I231" s="299" t="s">
        <v>195</v>
      </c>
      <c r="J231" s="299" t="s">
        <v>195</v>
      </c>
      <c r="K231" s="299" t="str">
        <f>_xlfn.IFNA(IF(MATCH(A231,'BIG-QaulComp'!B:B,0)&gt;0,"yes"),"")</f>
        <v/>
      </c>
      <c r="L231" s="299" t="s">
        <v>404</v>
      </c>
    </row>
    <row r="232" spans="1:12" x14ac:dyDescent="0.2">
      <c r="A232" s="299" t="s">
        <v>405</v>
      </c>
      <c r="B232" s="299" t="s">
        <v>1434</v>
      </c>
      <c r="C232" s="299" t="s">
        <v>405</v>
      </c>
      <c r="D232" s="299">
        <v>101</v>
      </c>
      <c r="E232" s="299" t="s">
        <v>174</v>
      </c>
      <c r="F232" s="299" t="s">
        <v>248</v>
      </c>
      <c r="G232" s="299" t="s">
        <v>363</v>
      </c>
      <c r="H232" s="299" t="s">
        <v>2665</v>
      </c>
      <c r="I232" s="299" t="s">
        <v>195</v>
      </c>
      <c r="J232" s="299" t="s">
        <v>405</v>
      </c>
      <c r="K232" s="299" t="str">
        <f>_xlfn.IFNA(IF(MATCH(A232,'BIG-QaulComp'!B:B,0)&gt;0,"yes"),"")</f>
        <v/>
      </c>
      <c r="L232" s="299" t="s">
        <v>405</v>
      </c>
    </row>
    <row r="233" spans="1:12" x14ac:dyDescent="0.2">
      <c r="A233" s="299" t="s">
        <v>406</v>
      </c>
      <c r="B233" s="299" t="s">
        <v>1436</v>
      </c>
      <c r="C233" s="299" t="s">
        <v>406</v>
      </c>
      <c r="D233" s="299">
        <v>102</v>
      </c>
      <c r="E233" s="299" t="s">
        <v>174</v>
      </c>
      <c r="F233" s="299" t="s">
        <v>248</v>
      </c>
      <c r="G233" s="299" t="s">
        <v>363</v>
      </c>
      <c r="H233" s="299" t="s">
        <v>2666</v>
      </c>
      <c r="I233" s="299" t="s">
        <v>195</v>
      </c>
      <c r="J233" s="299" t="s">
        <v>406</v>
      </c>
      <c r="K233" s="299" t="str">
        <f>_xlfn.IFNA(IF(MATCH(A233,'BIG-QaulComp'!B:B,0)&gt;0,"yes"),"")</f>
        <v/>
      </c>
      <c r="L233" s="299" t="s">
        <v>406</v>
      </c>
    </row>
    <row r="234" spans="1:12" x14ac:dyDescent="0.2">
      <c r="A234" s="299" t="s">
        <v>407</v>
      </c>
      <c r="B234" s="299" t="s">
        <v>1437</v>
      </c>
      <c r="C234" s="299" t="s">
        <v>407</v>
      </c>
      <c r="D234" s="299">
        <v>103</v>
      </c>
      <c r="E234" s="299" t="s">
        <v>174</v>
      </c>
      <c r="F234" s="299" t="s">
        <v>248</v>
      </c>
      <c r="G234" s="299" t="s">
        <v>363</v>
      </c>
      <c r="H234" s="299" t="s">
        <v>2667</v>
      </c>
      <c r="I234" s="299" t="s">
        <v>195</v>
      </c>
      <c r="J234" s="299" t="s">
        <v>195</v>
      </c>
      <c r="K234" s="299" t="str">
        <f>_xlfn.IFNA(IF(MATCH(A234,'BIG-QaulComp'!B:B,0)&gt;0,"yes"),"")</f>
        <v/>
      </c>
      <c r="L234" s="299" t="s">
        <v>407</v>
      </c>
    </row>
    <row r="235" spans="1:12" x14ac:dyDescent="0.2">
      <c r="A235" s="299" t="s">
        <v>94</v>
      </c>
      <c r="B235" s="299" t="s">
        <v>408</v>
      </c>
      <c r="C235" s="299" t="s">
        <v>94</v>
      </c>
      <c r="D235" s="299">
        <v>105</v>
      </c>
      <c r="E235" s="299" t="s">
        <v>174</v>
      </c>
      <c r="F235" s="299" t="s">
        <v>248</v>
      </c>
      <c r="G235" s="299" t="s">
        <v>363</v>
      </c>
      <c r="H235" s="299" t="s">
        <v>2668</v>
      </c>
      <c r="I235" s="299" t="s">
        <v>94</v>
      </c>
      <c r="J235" s="299" t="s">
        <v>195</v>
      </c>
      <c r="K235" s="299" t="str">
        <f>_xlfn.IFNA(IF(MATCH(A235,'BIG-QaulComp'!B:B,0)&gt;0,"yes"),"")</f>
        <v/>
      </c>
      <c r="L235" s="299" t="s">
        <v>94</v>
      </c>
    </row>
    <row r="236" spans="1:12" x14ac:dyDescent="0.2">
      <c r="A236" s="299" t="s">
        <v>40</v>
      </c>
      <c r="B236" s="299" t="s">
        <v>409</v>
      </c>
      <c r="C236" s="299" t="s">
        <v>40</v>
      </c>
      <c r="D236" s="299">
        <v>84</v>
      </c>
      <c r="E236" s="299" t="s">
        <v>174</v>
      </c>
      <c r="F236" s="299" t="s">
        <v>248</v>
      </c>
      <c r="G236" s="299" t="s">
        <v>363</v>
      </c>
      <c r="H236" s="299" t="s">
        <v>2328</v>
      </c>
      <c r="I236" s="299" t="s">
        <v>40</v>
      </c>
      <c r="J236" s="299" t="s">
        <v>195</v>
      </c>
      <c r="K236" s="299" t="str">
        <f>_xlfn.IFNA(IF(MATCH(A236,'BIG-QaulComp'!B:B,0)&gt;0,"yes"),"")</f>
        <v/>
      </c>
      <c r="L236" s="299" t="s">
        <v>40</v>
      </c>
    </row>
    <row r="237" spans="1:12" x14ac:dyDescent="0.2">
      <c r="A237" s="299" t="s">
        <v>500</v>
      </c>
      <c r="B237" s="299" t="s">
        <v>1262</v>
      </c>
      <c r="C237" s="299" t="s">
        <v>500</v>
      </c>
      <c r="D237" s="299">
        <v>228</v>
      </c>
      <c r="E237" s="299" t="s">
        <v>174</v>
      </c>
      <c r="F237" s="299" t="s">
        <v>321</v>
      </c>
      <c r="G237" s="299" t="s">
        <v>492</v>
      </c>
      <c r="H237" s="299" t="s">
        <v>2319</v>
      </c>
      <c r="I237" s="299" t="s">
        <v>195</v>
      </c>
      <c r="J237" s="299" t="s">
        <v>195</v>
      </c>
      <c r="K237" s="299" t="str">
        <f>_xlfn.IFNA(IF(MATCH(A237,'BIG-QaulComp'!B:B,0)&gt;0,"yes"),"")</f>
        <v/>
      </c>
      <c r="L237" s="299" t="s">
        <v>500</v>
      </c>
    </row>
    <row r="238" spans="1:12" x14ac:dyDescent="0.2">
      <c r="A238" s="299" t="s">
        <v>500</v>
      </c>
      <c r="B238" s="299" t="s">
        <v>1262</v>
      </c>
      <c r="C238" s="299" t="s">
        <v>500</v>
      </c>
      <c r="D238" s="299">
        <v>228</v>
      </c>
      <c r="E238" s="299" t="s">
        <v>174</v>
      </c>
      <c r="F238" s="299" t="s">
        <v>321</v>
      </c>
      <c r="G238" s="299" t="s">
        <v>492</v>
      </c>
      <c r="H238" s="299" t="s">
        <v>2319</v>
      </c>
      <c r="I238" s="299" t="s">
        <v>195</v>
      </c>
      <c r="J238" s="299" t="s">
        <v>195</v>
      </c>
      <c r="K238" s="299" t="str">
        <f>_xlfn.IFNA(IF(MATCH(A238,'BIG-QaulComp'!B:B,0)&gt;0,"yes"),"")</f>
        <v/>
      </c>
      <c r="L238" s="299" t="s">
        <v>500</v>
      </c>
    </row>
    <row r="239" spans="1:12" x14ac:dyDescent="0.2">
      <c r="A239" s="299" t="s">
        <v>410</v>
      </c>
      <c r="B239" s="299" t="s">
        <v>1441</v>
      </c>
      <c r="C239" s="299" t="s">
        <v>410</v>
      </c>
      <c r="D239" s="299">
        <v>106</v>
      </c>
      <c r="E239" s="299" t="s">
        <v>174</v>
      </c>
      <c r="F239" s="299" t="s">
        <v>248</v>
      </c>
      <c r="G239" s="299" t="s">
        <v>363</v>
      </c>
      <c r="H239" s="299" t="s">
        <v>2338</v>
      </c>
      <c r="I239" s="299" t="s">
        <v>195</v>
      </c>
      <c r="J239" s="299" t="s">
        <v>195</v>
      </c>
      <c r="K239" s="299" t="str">
        <f>_xlfn.IFNA(IF(MATCH(A239,'BIG-QaulComp'!B:B,0)&gt;0,"yes"),"")</f>
        <v/>
      </c>
      <c r="L239" s="299" t="s">
        <v>410</v>
      </c>
    </row>
    <row r="240" spans="1:12" x14ac:dyDescent="0.2">
      <c r="A240" s="299" t="s">
        <v>411</v>
      </c>
      <c r="B240" s="299" t="s">
        <v>1444</v>
      </c>
      <c r="C240" s="299" t="s">
        <v>411</v>
      </c>
      <c r="D240" s="299">
        <v>108</v>
      </c>
      <c r="E240" s="299" t="s">
        <v>174</v>
      </c>
      <c r="F240" s="299" t="s">
        <v>248</v>
      </c>
      <c r="G240" s="299" t="s">
        <v>363</v>
      </c>
      <c r="H240" s="299" t="s">
        <v>2340</v>
      </c>
      <c r="I240" s="299" t="s">
        <v>195</v>
      </c>
      <c r="J240" s="299" t="s">
        <v>195</v>
      </c>
      <c r="K240" s="299" t="str">
        <f>_xlfn.IFNA(IF(MATCH(A240,'BIG-QaulComp'!B:B,0)&gt;0,"yes"),"")</f>
        <v/>
      </c>
      <c r="L240" s="299" t="s">
        <v>411</v>
      </c>
    </row>
    <row r="241" spans="1:12" x14ac:dyDescent="0.2">
      <c r="A241" s="299" t="s">
        <v>547</v>
      </c>
      <c r="B241" s="299" t="s">
        <v>1319</v>
      </c>
      <c r="C241" s="299" t="s">
        <v>547</v>
      </c>
      <c r="D241" s="299">
        <v>109</v>
      </c>
      <c r="E241" s="299" t="s">
        <v>174</v>
      </c>
      <c r="F241" s="299" t="s">
        <v>321</v>
      </c>
      <c r="G241" s="299" t="s">
        <v>546</v>
      </c>
      <c r="H241" s="299" t="s">
        <v>2669</v>
      </c>
      <c r="I241" s="299" t="s">
        <v>195</v>
      </c>
      <c r="J241" s="299" t="s">
        <v>547</v>
      </c>
      <c r="K241" s="299" t="str">
        <f>_xlfn.IFNA(IF(MATCH(A241,'BIG-QaulComp'!B:B,0)&gt;0,"yes"),"")</f>
        <v/>
      </c>
      <c r="L241" s="299" t="s">
        <v>547</v>
      </c>
    </row>
    <row r="242" spans="1:12" x14ac:dyDescent="0.2">
      <c r="A242" s="299" t="s">
        <v>412</v>
      </c>
      <c r="B242" s="299" t="s">
        <v>1414</v>
      </c>
      <c r="C242" s="299" t="s">
        <v>412</v>
      </c>
      <c r="D242" s="299">
        <v>85</v>
      </c>
      <c r="E242" s="299" t="s">
        <v>174</v>
      </c>
      <c r="F242" s="299" t="s">
        <v>248</v>
      </c>
      <c r="G242" s="299" t="s">
        <v>363</v>
      </c>
      <c r="H242" s="299" t="s">
        <v>2670</v>
      </c>
      <c r="I242" s="299" t="s">
        <v>195</v>
      </c>
      <c r="J242" s="299" t="s">
        <v>195</v>
      </c>
      <c r="K242" s="299" t="str">
        <f>_xlfn.IFNA(IF(MATCH(A242,'BIG-QaulComp'!B:B,0)&gt;0,"yes"),"")</f>
        <v/>
      </c>
      <c r="L242" s="299" t="s">
        <v>412</v>
      </c>
    </row>
    <row r="243" spans="1:12" x14ac:dyDescent="0.2">
      <c r="A243" s="299" t="s">
        <v>413</v>
      </c>
      <c r="B243" s="299" t="s">
        <v>1445</v>
      </c>
      <c r="C243" s="299" t="s">
        <v>413</v>
      </c>
      <c r="D243" s="299">
        <v>110</v>
      </c>
      <c r="E243" s="299" t="s">
        <v>174</v>
      </c>
      <c r="F243" s="299" t="s">
        <v>248</v>
      </c>
      <c r="G243" s="299" t="s">
        <v>363</v>
      </c>
      <c r="H243" s="299" t="s">
        <v>2341</v>
      </c>
      <c r="I243" s="299" t="s">
        <v>195</v>
      </c>
      <c r="J243" s="299" t="s">
        <v>195</v>
      </c>
      <c r="K243" s="299" t="str">
        <f>_xlfn.IFNA(IF(MATCH(A243,'BIG-QaulComp'!B:B,0)&gt;0,"yes"),"")</f>
        <v/>
      </c>
      <c r="L243" s="299" t="s">
        <v>413</v>
      </c>
    </row>
    <row r="244" spans="1:12" x14ac:dyDescent="0.2">
      <c r="A244" s="299" t="s">
        <v>414</v>
      </c>
      <c r="B244" s="299" t="s">
        <v>1447</v>
      </c>
      <c r="C244" s="299" t="s">
        <v>414</v>
      </c>
      <c r="D244" s="299">
        <v>111</v>
      </c>
      <c r="E244" s="299" t="s">
        <v>174</v>
      </c>
      <c r="F244" s="299" t="s">
        <v>248</v>
      </c>
      <c r="G244" s="299" t="s">
        <v>363</v>
      </c>
      <c r="H244" s="299" t="s">
        <v>2342</v>
      </c>
      <c r="I244" s="299" t="s">
        <v>195</v>
      </c>
      <c r="J244" s="299" t="s">
        <v>195</v>
      </c>
      <c r="K244" s="299" t="str">
        <f>_xlfn.IFNA(IF(MATCH(A244,'BIG-QaulComp'!B:B,0)&gt;0,"yes"),"")</f>
        <v/>
      </c>
      <c r="L244" s="299" t="s">
        <v>414</v>
      </c>
    </row>
    <row r="245" spans="1:12" x14ac:dyDescent="0.2">
      <c r="A245" s="299" t="s">
        <v>415</v>
      </c>
      <c r="B245" s="299" t="s">
        <v>1448</v>
      </c>
      <c r="C245" s="299" t="s">
        <v>415</v>
      </c>
      <c r="D245" s="299">
        <v>112</v>
      </c>
      <c r="E245" s="299" t="s">
        <v>174</v>
      </c>
      <c r="F245" s="299" t="s">
        <v>248</v>
      </c>
      <c r="G245" s="299" t="s">
        <v>363</v>
      </c>
      <c r="H245" s="299" t="s">
        <v>2671</v>
      </c>
      <c r="I245" s="299" t="s">
        <v>195</v>
      </c>
      <c r="J245" s="299" t="s">
        <v>195</v>
      </c>
      <c r="K245" s="299" t="str">
        <f>_xlfn.IFNA(IF(MATCH(A245,'BIG-QaulComp'!B:B,0)&gt;0,"yes"),"")</f>
        <v/>
      </c>
      <c r="L245" s="299" t="s">
        <v>415</v>
      </c>
    </row>
    <row r="246" spans="1:12" x14ac:dyDescent="0.2">
      <c r="A246" s="299" t="s">
        <v>416</v>
      </c>
      <c r="B246" s="299" t="s">
        <v>1453</v>
      </c>
      <c r="C246" s="299" t="s">
        <v>416</v>
      </c>
      <c r="D246" s="299">
        <v>115</v>
      </c>
      <c r="E246" s="299" t="s">
        <v>174</v>
      </c>
      <c r="F246" s="299" t="s">
        <v>248</v>
      </c>
      <c r="G246" s="299" t="s">
        <v>363</v>
      </c>
      <c r="H246" s="299" t="s">
        <v>2672</v>
      </c>
      <c r="I246" s="299" t="s">
        <v>195</v>
      </c>
      <c r="J246" s="299" t="s">
        <v>195</v>
      </c>
      <c r="K246" s="299" t="str">
        <f>_xlfn.IFNA(IF(MATCH(A246,'BIG-QaulComp'!B:B,0)&gt;0,"yes"),"")</f>
        <v/>
      </c>
      <c r="L246" s="299" t="s">
        <v>416</v>
      </c>
    </row>
    <row r="247" spans="1:12" x14ac:dyDescent="0.2">
      <c r="A247" s="299" t="s">
        <v>417</v>
      </c>
      <c r="B247" s="299" t="s">
        <v>1454</v>
      </c>
      <c r="C247" s="299" t="s">
        <v>417</v>
      </c>
      <c r="D247" s="299">
        <v>116</v>
      </c>
      <c r="E247" s="299" t="s">
        <v>174</v>
      </c>
      <c r="F247" s="299" t="s">
        <v>248</v>
      </c>
      <c r="G247" s="299" t="s">
        <v>363</v>
      </c>
      <c r="H247" s="299" t="s">
        <v>2345</v>
      </c>
      <c r="I247" s="299" t="s">
        <v>195</v>
      </c>
      <c r="J247" s="299" t="s">
        <v>195</v>
      </c>
      <c r="K247" s="299" t="str">
        <f>_xlfn.IFNA(IF(MATCH(A247,'BIG-QaulComp'!B:B,0)&gt;0,"yes"),"")</f>
        <v/>
      </c>
      <c r="L247" s="299" t="s">
        <v>417</v>
      </c>
    </row>
    <row r="248" spans="1:12" x14ac:dyDescent="0.2">
      <c r="A248" s="299" t="s">
        <v>418</v>
      </c>
      <c r="B248" s="299" t="s">
        <v>1456</v>
      </c>
      <c r="C248" s="299" t="s">
        <v>418</v>
      </c>
      <c r="D248" s="299">
        <v>118</v>
      </c>
      <c r="E248" s="299" t="s">
        <v>174</v>
      </c>
      <c r="F248" s="299" t="s">
        <v>248</v>
      </c>
      <c r="G248" s="299" t="s">
        <v>363</v>
      </c>
      <c r="H248" s="299" t="s">
        <v>2346</v>
      </c>
      <c r="I248" s="299" t="s">
        <v>195</v>
      </c>
      <c r="J248" s="299" t="s">
        <v>195</v>
      </c>
      <c r="K248" s="299" t="str">
        <f>_xlfn.IFNA(IF(MATCH(A248,'BIG-QaulComp'!B:B,0)&gt;0,"yes"),"")</f>
        <v/>
      </c>
      <c r="L248" s="299" t="s">
        <v>418</v>
      </c>
    </row>
    <row r="249" spans="1:12" x14ac:dyDescent="0.2">
      <c r="A249" s="299" t="s">
        <v>419</v>
      </c>
      <c r="B249" s="299" t="s">
        <v>1457</v>
      </c>
      <c r="C249" s="299" t="s">
        <v>419</v>
      </c>
      <c r="D249" s="299">
        <v>119</v>
      </c>
      <c r="E249" s="299" t="s">
        <v>174</v>
      </c>
      <c r="F249" s="299" t="s">
        <v>248</v>
      </c>
      <c r="G249" s="299" t="s">
        <v>363</v>
      </c>
      <c r="H249" s="299" t="s">
        <v>2347</v>
      </c>
      <c r="I249" s="299" t="s">
        <v>195</v>
      </c>
      <c r="J249" s="299" t="s">
        <v>195</v>
      </c>
      <c r="K249" s="299" t="str">
        <f>_xlfn.IFNA(IF(MATCH(A249,'BIG-QaulComp'!B:B,0)&gt;0,"yes"),"")</f>
        <v/>
      </c>
      <c r="L249" s="299" t="s">
        <v>419</v>
      </c>
    </row>
    <row r="250" spans="1:12" x14ac:dyDescent="0.2">
      <c r="A250" s="299" t="s">
        <v>421</v>
      </c>
      <c r="B250" s="299" t="s">
        <v>1460</v>
      </c>
      <c r="C250" s="299" t="s">
        <v>421</v>
      </c>
      <c r="D250" s="299">
        <v>121</v>
      </c>
      <c r="E250" s="299" t="s">
        <v>174</v>
      </c>
      <c r="F250" s="299" t="s">
        <v>248</v>
      </c>
      <c r="G250" s="299" t="s">
        <v>363</v>
      </c>
      <c r="H250" s="299" t="s">
        <v>2349</v>
      </c>
      <c r="I250" s="299" t="s">
        <v>195</v>
      </c>
      <c r="J250" s="299" t="s">
        <v>195</v>
      </c>
      <c r="K250" s="299" t="str">
        <f>_xlfn.IFNA(IF(MATCH(A250,'BIG-QaulComp'!B:B,0)&gt;0,"yes"),"")</f>
        <v/>
      </c>
      <c r="L250" s="299" t="s">
        <v>421</v>
      </c>
    </row>
    <row r="251" spans="1:12" x14ac:dyDescent="0.2">
      <c r="A251" s="299" t="s">
        <v>422</v>
      </c>
      <c r="B251" s="299" t="s">
        <v>1462</v>
      </c>
      <c r="C251" s="299" t="s">
        <v>422</v>
      </c>
      <c r="D251" s="299">
        <v>122</v>
      </c>
      <c r="E251" s="299" t="s">
        <v>174</v>
      </c>
      <c r="F251" s="299" t="s">
        <v>248</v>
      </c>
      <c r="G251" s="299" t="s">
        <v>363</v>
      </c>
      <c r="H251" s="299" t="s">
        <v>2673</v>
      </c>
      <c r="I251" s="299" t="s">
        <v>195</v>
      </c>
      <c r="J251" s="299" t="s">
        <v>195</v>
      </c>
      <c r="K251" s="299" t="str">
        <f>_xlfn.IFNA(IF(MATCH(A251,'BIG-QaulComp'!B:B,0)&gt;0,"yes"),"")</f>
        <v/>
      </c>
      <c r="L251" s="299" t="s">
        <v>422</v>
      </c>
    </row>
    <row r="252" spans="1:12" x14ac:dyDescent="0.2">
      <c r="A252" s="299" t="s">
        <v>423</v>
      </c>
      <c r="B252" s="299" t="s">
        <v>1464</v>
      </c>
      <c r="C252" s="299" t="s">
        <v>423</v>
      </c>
      <c r="D252" s="299">
        <v>123</v>
      </c>
      <c r="E252" s="299" t="s">
        <v>174</v>
      </c>
      <c r="F252" s="299" t="s">
        <v>248</v>
      </c>
      <c r="G252" s="299" t="s">
        <v>363</v>
      </c>
      <c r="H252" s="299" t="s">
        <v>2350</v>
      </c>
      <c r="I252" s="299" t="s">
        <v>195</v>
      </c>
      <c r="J252" s="299" t="s">
        <v>195</v>
      </c>
      <c r="K252" s="299" t="str">
        <f>_xlfn.IFNA(IF(MATCH(A252,'BIG-QaulComp'!B:B,0)&gt;0,"yes"),"")</f>
        <v/>
      </c>
      <c r="L252" s="299" t="s">
        <v>423</v>
      </c>
    </row>
    <row r="253" spans="1:12" ht="17" x14ac:dyDescent="0.25">
      <c r="A253" s="299" t="s">
        <v>614</v>
      </c>
      <c r="B253" s="299" t="s">
        <v>1723</v>
      </c>
      <c r="C253" s="299" t="s">
        <v>3196</v>
      </c>
      <c r="D253" s="299">
        <v>289</v>
      </c>
      <c r="E253" s="299" t="s">
        <v>175</v>
      </c>
      <c r="F253" s="299" t="s">
        <v>516</v>
      </c>
      <c r="G253" s="299" t="s">
        <v>615</v>
      </c>
      <c r="H253" s="299" t="s">
        <v>2674</v>
      </c>
      <c r="I253" s="299" t="s">
        <v>195</v>
      </c>
      <c r="J253" s="299" t="s">
        <v>195</v>
      </c>
      <c r="K253" s="299" t="str">
        <f>_xlfn.IFNA(IF(MATCH(A253,'BIG-QaulComp'!B:B,0)&gt;0,"yes"),"")</f>
        <v/>
      </c>
      <c r="L253" s="299" t="s">
        <v>614</v>
      </c>
    </row>
    <row r="254" spans="1:12" ht="17" x14ac:dyDescent="0.25">
      <c r="A254" s="299" t="s">
        <v>616</v>
      </c>
      <c r="B254" s="299" t="s">
        <v>617</v>
      </c>
      <c r="C254" s="299" t="s">
        <v>3197</v>
      </c>
      <c r="D254" s="299">
        <v>290</v>
      </c>
      <c r="E254" s="299" t="s">
        <v>175</v>
      </c>
      <c r="F254" s="299" t="s">
        <v>516</v>
      </c>
      <c r="G254" s="299" t="s">
        <v>615</v>
      </c>
      <c r="H254" s="299" t="s">
        <v>2676</v>
      </c>
      <c r="I254" s="299" t="s">
        <v>47</v>
      </c>
      <c r="J254" s="299" t="s">
        <v>195</v>
      </c>
      <c r="K254" s="299" t="str">
        <f>_xlfn.IFNA(IF(MATCH(A254,'BIG-QaulComp'!B:B,0)&gt;0,"yes"),"")</f>
        <v/>
      </c>
      <c r="L254" s="299" t="s">
        <v>616</v>
      </c>
    </row>
    <row r="255" spans="1:12" ht="17" x14ac:dyDescent="0.25">
      <c r="A255" s="299" t="s">
        <v>620</v>
      </c>
      <c r="B255" s="299" t="s">
        <v>1729</v>
      </c>
      <c r="C255" s="299" t="s">
        <v>3198</v>
      </c>
      <c r="D255" s="299">
        <v>291</v>
      </c>
      <c r="E255" s="299" t="s">
        <v>175</v>
      </c>
      <c r="F255" s="299" t="s">
        <v>516</v>
      </c>
      <c r="G255" s="299" t="s">
        <v>615</v>
      </c>
      <c r="H255" s="299" t="s">
        <v>2677</v>
      </c>
      <c r="I255" s="299" t="s">
        <v>195</v>
      </c>
      <c r="J255" s="299" t="s">
        <v>195</v>
      </c>
      <c r="K255" s="299" t="str">
        <f>_xlfn.IFNA(IF(MATCH(A255,'BIG-QaulComp'!B:B,0)&gt;0,"yes"),"")</f>
        <v/>
      </c>
      <c r="L255" s="299" t="s">
        <v>620</v>
      </c>
    </row>
    <row r="256" spans="1:12" ht="17" x14ac:dyDescent="0.25">
      <c r="A256" s="299" t="s">
        <v>621</v>
      </c>
      <c r="B256" s="299" t="s">
        <v>622</v>
      </c>
      <c r="C256" s="299" t="s">
        <v>3199</v>
      </c>
      <c r="D256" s="299">
        <v>292</v>
      </c>
      <c r="E256" s="299" t="s">
        <v>175</v>
      </c>
      <c r="F256" s="299" t="s">
        <v>516</v>
      </c>
      <c r="G256" s="299" t="s">
        <v>615</v>
      </c>
      <c r="H256" s="299" t="s">
        <v>2679</v>
      </c>
      <c r="I256" s="299" t="s">
        <v>48</v>
      </c>
      <c r="J256" s="299" t="s">
        <v>195</v>
      </c>
      <c r="K256" s="299" t="str">
        <f>_xlfn.IFNA(IF(MATCH(A256,'BIG-QaulComp'!B:B,0)&gt;0,"yes"),"")</f>
        <v/>
      </c>
      <c r="L256" s="299" t="s">
        <v>621</v>
      </c>
    </row>
    <row r="257" spans="1:12" ht="17" x14ac:dyDescent="0.25">
      <c r="A257" s="299" t="s">
        <v>623</v>
      </c>
      <c r="B257" s="299" t="s">
        <v>624</v>
      </c>
      <c r="C257" s="299" t="s">
        <v>3200</v>
      </c>
      <c r="D257" s="299">
        <v>293</v>
      </c>
      <c r="E257" s="299" t="s">
        <v>175</v>
      </c>
      <c r="F257" s="299" t="s">
        <v>516</v>
      </c>
      <c r="G257" s="299" t="s">
        <v>615</v>
      </c>
      <c r="H257" s="299" t="s">
        <v>2681</v>
      </c>
      <c r="I257" s="299" t="s">
        <v>49</v>
      </c>
      <c r="J257" s="299" t="s">
        <v>195</v>
      </c>
      <c r="K257" s="299" t="str">
        <f>_xlfn.IFNA(IF(MATCH(A257,'BIG-QaulComp'!B:B,0)&gt;0,"yes"),"")</f>
        <v/>
      </c>
      <c r="L257" s="299" t="s">
        <v>623</v>
      </c>
    </row>
    <row r="258" spans="1:12" ht="17" x14ac:dyDescent="0.25">
      <c r="A258" s="299" t="s">
        <v>625</v>
      </c>
      <c r="B258" s="299" t="s">
        <v>626</v>
      </c>
      <c r="C258" s="299" t="s">
        <v>3201</v>
      </c>
      <c r="D258" s="299">
        <v>294</v>
      </c>
      <c r="E258" s="299" t="s">
        <v>175</v>
      </c>
      <c r="F258" s="299" t="s">
        <v>516</v>
      </c>
      <c r="G258" s="299" t="s">
        <v>615</v>
      </c>
      <c r="H258" s="299" t="s">
        <v>2683</v>
      </c>
      <c r="I258" s="299" t="s">
        <v>50</v>
      </c>
      <c r="J258" s="299" t="s">
        <v>195</v>
      </c>
      <c r="K258" s="299" t="str">
        <f>_xlfn.IFNA(IF(MATCH(A258,'BIG-QaulComp'!B:B,0)&gt;0,"yes"),"")</f>
        <v/>
      </c>
      <c r="L258" s="299" t="s">
        <v>625</v>
      </c>
    </row>
    <row r="259" spans="1:12" ht="17" x14ac:dyDescent="0.25">
      <c r="A259" s="299" t="s">
        <v>627</v>
      </c>
      <c r="B259" s="299" t="s">
        <v>1740</v>
      </c>
      <c r="C259" s="299" t="s">
        <v>3202</v>
      </c>
      <c r="D259" s="299">
        <v>295</v>
      </c>
      <c r="E259" s="299" t="s">
        <v>175</v>
      </c>
      <c r="F259" s="299" t="s">
        <v>516</v>
      </c>
      <c r="G259" s="299" t="s">
        <v>615</v>
      </c>
      <c r="H259" s="299" t="s">
        <v>2684</v>
      </c>
      <c r="I259" s="299" t="s">
        <v>195</v>
      </c>
      <c r="J259" s="299" t="s">
        <v>195</v>
      </c>
      <c r="K259" s="299" t="str">
        <f>_xlfn.IFNA(IF(MATCH(A259,'BIG-QaulComp'!B:B,0)&gt;0,"yes"),"")</f>
        <v/>
      </c>
      <c r="L259" s="299" t="s">
        <v>627</v>
      </c>
    </row>
    <row r="260" spans="1:12" ht="17" x14ac:dyDescent="0.25">
      <c r="A260" s="299" t="s">
        <v>628</v>
      </c>
      <c r="B260" s="299" t="s">
        <v>629</v>
      </c>
      <c r="C260" s="299" t="s">
        <v>3203</v>
      </c>
      <c r="D260" s="299">
        <v>296</v>
      </c>
      <c r="E260" s="299" t="s">
        <v>175</v>
      </c>
      <c r="F260" s="299" t="s">
        <v>516</v>
      </c>
      <c r="G260" s="299" t="s">
        <v>615</v>
      </c>
      <c r="H260" s="299" t="s">
        <v>2686</v>
      </c>
      <c r="I260" s="299" t="s">
        <v>51</v>
      </c>
      <c r="J260" s="299" t="s">
        <v>195</v>
      </c>
      <c r="K260" s="299" t="str">
        <f>_xlfn.IFNA(IF(MATCH(A260,'BIG-QaulComp'!B:B,0)&gt;0,"yes"),"")</f>
        <v/>
      </c>
      <c r="L260" s="299" t="s">
        <v>628</v>
      </c>
    </row>
    <row r="261" spans="1:12" ht="17" x14ac:dyDescent="0.25">
      <c r="A261" s="299" t="s">
        <v>300</v>
      </c>
      <c r="B261" s="299" t="s">
        <v>970</v>
      </c>
      <c r="C261" s="299" t="s">
        <v>3204</v>
      </c>
      <c r="D261" s="299">
        <v>39</v>
      </c>
      <c r="E261" s="299" t="s">
        <v>174</v>
      </c>
      <c r="F261" s="299" t="s">
        <v>283</v>
      </c>
      <c r="G261" s="299" t="s">
        <v>299</v>
      </c>
      <c r="H261" s="299" t="s">
        <v>2688</v>
      </c>
      <c r="I261" s="299" t="s">
        <v>195</v>
      </c>
      <c r="J261" s="299" t="s">
        <v>300</v>
      </c>
      <c r="K261" s="299" t="str">
        <f>_xlfn.IFNA(IF(MATCH(A261,'BIG-QaulComp'!B:B,0)&gt;0,"yes"),"")</f>
        <v/>
      </c>
      <c r="L261" s="299" t="s">
        <v>300</v>
      </c>
    </row>
    <row r="262" spans="1:12" ht="17" x14ac:dyDescent="0.25">
      <c r="A262" s="299" t="s">
        <v>555</v>
      </c>
      <c r="B262" s="299" t="s">
        <v>1377</v>
      </c>
      <c r="C262" s="299" t="s">
        <v>3205</v>
      </c>
      <c r="D262" s="299">
        <v>311</v>
      </c>
      <c r="E262" s="299" t="s">
        <v>174</v>
      </c>
      <c r="F262" s="299" t="s">
        <v>557</v>
      </c>
      <c r="G262" s="299" t="s">
        <v>556</v>
      </c>
      <c r="H262" s="299" t="s">
        <v>2689</v>
      </c>
      <c r="I262" s="299" t="s">
        <v>195</v>
      </c>
      <c r="J262" s="299" t="s">
        <v>195</v>
      </c>
      <c r="K262" s="299" t="str">
        <f>_xlfn.IFNA(IF(MATCH(A262,'BIG-QaulComp'!B:B,0)&gt;0,"yes"),"")</f>
        <v/>
      </c>
      <c r="L262" s="299" t="s">
        <v>555</v>
      </c>
    </row>
    <row r="263" spans="1:12" ht="17" x14ac:dyDescent="0.25">
      <c r="A263" s="299" t="s">
        <v>558</v>
      </c>
      <c r="B263" s="299" t="s">
        <v>559</v>
      </c>
      <c r="C263" s="299" t="s">
        <v>3206</v>
      </c>
      <c r="D263" s="299">
        <v>312</v>
      </c>
      <c r="E263" s="299" t="s">
        <v>174</v>
      </c>
      <c r="F263" s="299" t="s">
        <v>557</v>
      </c>
      <c r="G263" s="299" t="s">
        <v>556</v>
      </c>
      <c r="H263" s="299" t="s">
        <v>2691</v>
      </c>
      <c r="I263" s="299" t="s">
        <v>54</v>
      </c>
      <c r="J263" s="299" t="s">
        <v>195</v>
      </c>
      <c r="K263" s="299" t="str">
        <f>_xlfn.IFNA(IF(MATCH(A263,'BIG-QaulComp'!B:B,0)&gt;0,"yes"),"")</f>
        <v/>
      </c>
      <c r="L263" s="299" t="s">
        <v>558</v>
      </c>
    </row>
    <row r="264" spans="1:12" ht="17" x14ac:dyDescent="0.25">
      <c r="A264" s="299" t="s">
        <v>55</v>
      </c>
      <c r="B264" s="299" t="s">
        <v>562</v>
      </c>
      <c r="C264" s="299" t="s">
        <v>3207</v>
      </c>
      <c r="D264" s="299">
        <v>313</v>
      </c>
      <c r="E264" s="299" t="s">
        <v>174</v>
      </c>
      <c r="F264" s="299" t="s">
        <v>557</v>
      </c>
      <c r="G264" s="299" t="s">
        <v>556</v>
      </c>
      <c r="H264" s="299" t="s">
        <v>2693</v>
      </c>
      <c r="I264" s="299" t="s">
        <v>55</v>
      </c>
      <c r="J264" s="299" t="s">
        <v>195</v>
      </c>
      <c r="K264" s="299" t="str">
        <f>_xlfn.IFNA(IF(MATCH(A264,'BIG-QaulComp'!B:B,0)&gt;0,"yes"),"")</f>
        <v/>
      </c>
      <c r="L264" s="299" t="s">
        <v>55</v>
      </c>
    </row>
    <row r="265" spans="1:12" ht="17" x14ac:dyDescent="0.25">
      <c r="A265" s="299" t="s">
        <v>553</v>
      </c>
      <c r="B265" s="299" t="s">
        <v>952</v>
      </c>
      <c r="C265" s="299" t="s">
        <v>3208</v>
      </c>
      <c r="D265" s="299">
        <v>264</v>
      </c>
      <c r="E265" s="299" t="s">
        <v>174</v>
      </c>
      <c r="F265" s="299" t="s">
        <v>184</v>
      </c>
      <c r="G265" s="299" t="s">
        <v>134</v>
      </c>
      <c r="H265" s="299" t="s">
        <v>2699</v>
      </c>
      <c r="I265" s="299" t="s">
        <v>195</v>
      </c>
      <c r="J265" s="299" t="s">
        <v>553</v>
      </c>
      <c r="K265" s="299" t="str">
        <f>_xlfn.IFNA(IF(MATCH(A265,'BIG-QaulComp'!B:B,0)&gt;0,"yes"),"")</f>
        <v/>
      </c>
      <c r="L265" s="299" t="s">
        <v>553</v>
      </c>
    </row>
    <row r="266" spans="1:12" ht="17" x14ac:dyDescent="0.25">
      <c r="A266" s="299" t="s">
        <v>554</v>
      </c>
      <c r="B266" s="299" t="s">
        <v>955</v>
      </c>
      <c r="C266" s="299" t="s">
        <v>3209</v>
      </c>
      <c r="D266" s="299">
        <v>265</v>
      </c>
      <c r="E266" s="299" t="s">
        <v>174</v>
      </c>
      <c r="F266" s="299" t="s">
        <v>184</v>
      </c>
      <c r="G266" s="299" t="s">
        <v>134</v>
      </c>
      <c r="H266" s="299" t="s">
        <v>2701</v>
      </c>
      <c r="I266" s="299" t="s">
        <v>195</v>
      </c>
      <c r="J266" s="299" t="s">
        <v>554</v>
      </c>
      <c r="K266" s="299" t="str">
        <f>_xlfn.IFNA(IF(MATCH(A266,'BIG-QaulComp'!B:B,0)&gt;0,"yes"),"")</f>
        <v/>
      </c>
      <c r="L266" s="299" t="s">
        <v>554</v>
      </c>
    </row>
    <row r="267" spans="1:12" x14ac:dyDescent="0.2">
      <c r="A267" s="299" t="s">
        <v>563</v>
      </c>
      <c r="B267" s="299" t="s">
        <v>1030</v>
      </c>
      <c r="C267" s="299" t="s">
        <v>565</v>
      </c>
      <c r="D267" s="299">
        <v>266</v>
      </c>
      <c r="E267" s="299" t="s">
        <v>174</v>
      </c>
      <c r="F267" s="299" t="s">
        <v>283</v>
      </c>
      <c r="G267" s="299" t="s">
        <v>565</v>
      </c>
      <c r="H267" s="299" t="s">
        <v>2702</v>
      </c>
      <c r="I267" s="299" t="s">
        <v>195</v>
      </c>
      <c r="J267" s="299" t="s">
        <v>564</v>
      </c>
      <c r="K267" s="299" t="str">
        <f>_xlfn.IFNA(IF(MATCH(A267,'BIG-QaulComp'!B:B,0)&gt;0,"yes"),"")</f>
        <v/>
      </c>
      <c r="L267" s="299" t="s">
        <v>563</v>
      </c>
    </row>
    <row r="268" spans="1:12" x14ac:dyDescent="0.2">
      <c r="A268" s="299" t="s">
        <v>424</v>
      </c>
      <c r="B268" s="299" t="s">
        <v>1525</v>
      </c>
      <c r="C268" s="299" t="s">
        <v>424</v>
      </c>
      <c r="D268" s="299">
        <v>147</v>
      </c>
      <c r="E268" s="299" t="s">
        <v>174</v>
      </c>
      <c r="F268" s="299" t="s">
        <v>248</v>
      </c>
      <c r="G268" s="299" t="s">
        <v>363</v>
      </c>
      <c r="H268" s="299" t="s">
        <v>2703</v>
      </c>
      <c r="I268" s="299" t="s">
        <v>195</v>
      </c>
      <c r="J268" s="299" t="s">
        <v>195</v>
      </c>
      <c r="K268" s="299" t="str">
        <f>_xlfn.IFNA(IF(MATCH(A268,'BIG-QaulComp'!B:B,0)&gt;0,"yes"),"")</f>
        <v/>
      </c>
      <c r="L268" s="299" t="s">
        <v>424</v>
      </c>
    </row>
    <row r="269" spans="1:12" x14ac:dyDescent="0.2">
      <c r="A269" s="299" t="s">
        <v>425</v>
      </c>
      <c r="B269" s="299" t="s">
        <v>1528</v>
      </c>
      <c r="C269" s="299" t="s">
        <v>425</v>
      </c>
      <c r="D269" s="299">
        <v>148</v>
      </c>
      <c r="E269" s="299" t="s">
        <v>174</v>
      </c>
      <c r="F269" s="299" t="s">
        <v>248</v>
      </c>
      <c r="G269" s="299" t="s">
        <v>363</v>
      </c>
      <c r="H269" s="299" t="s">
        <v>2704</v>
      </c>
      <c r="I269" s="299" t="s">
        <v>195</v>
      </c>
      <c r="J269" s="299" t="s">
        <v>195</v>
      </c>
      <c r="K269" s="299" t="str">
        <f>_xlfn.IFNA(IF(MATCH(A269,'BIG-QaulComp'!B:B,0)&gt;0,"yes"),"")</f>
        <v/>
      </c>
      <c r="L269" s="299" t="s">
        <v>425</v>
      </c>
    </row>
    <row r="270" spans="1:12" x14ac:dyDescent="0.2">
      <c r="A270" s="299" t="s">
        <v>426</v>
      </c>
      <c r="B270" s="299" t="s">
        <v>1532</v>
      </c>
      <c r="C270" s="299" t="s">
        <v>426</v>
      </c>
      <c r="D270" s="299">
        <v>149</v>
      </c>
      <c r="E270" s="299" t="s">
        <v>174</v>
      </c>
      <c r="F270" s="299" t="s">
        <v>248</v>
      </c>
      <c r="G270" s="299" t="s">
        <v>363</v>
      </c>
      <c r="H270" s="299" t="s">
        <v>2705</v>
      </c>
      <c r="I270" s="299" t="s">
        <v>195</v>
      </c>
      <c r="J270" s="299" t="s">
        <v>195</v>
      </c>
      <c r="K270" s="299" t="str">
        <f>_xlfn.IFNA(IF(MATCH(A270,'BIG-QaulComp'!B:B,0)&gt;0,"yes"),"")</f>
        <v/>
      </c>
      <c r="L270" s="299" t="s">
        <v>426</v>
      </c>
    </row>
    <row r="271" spans="1:12" ht="17" x14ac:dyDescent="0.25">
      <c r="A271" s="299" t="s">
        <v>584</v>
      </c>
      <c r="B271" s="299" t="s">
        <v>1283</v>
      </c>
      <c r="C271" s="299" t="s">
        <v>3210</v>
      </c>
      <c r="D271" s="299">
        <v>274</v>
      </c>
      <c r="E271" s="299" t="s">
        <v>174</v>
      </c>
      <c r="F271" s="299" t="s">
        <v>321</v>
      </c>
      <c r="G271" s="299" t="s">
        <v>580</v>
      </c>
      <c r="H271" s="299" t="s">
        <v>2711</v>
      </c>
      <c r="I271" s="299" t="s">
        <v>195</v>
      </c>
      <c r="J271" s="299" t="s">
        <v>584</v>
      </c>
      <c r="K271" s="299" t="str">
        <f>_xlfn.IFNA(IF(MATCH(A271,'BIG-QaulComp'!B:B,0)&gt;0,"yes"),"")</f>
        <v/>
      </c>
      <c r="L271" s="299" t="s">
        <v>584</v>
      </c>
    </row>
    <row r="272" spans="1:12" ht="17" x14ac:dyDescent="0.25">
      <c r="A272" s="299" t="s">
        <v>585</v>
      </c>
      <c r="B272" s="299" t="s">
        <v>1285</v>
      </c>
      <c r="C272" s="299" t="s">
        <v>3211</v>
      </c>
      <c r="D272" s="299">
        <v>94</v>
      </c>
      <c r="E272" s="299" t="s">
        <v>174</v>
      </c>
      <c r="F272" s="299" t="s">
        <v>321</v>
      </c>
      <c r="G272" s="299" t="s">
        <v>580</v>
      </c>
      <c r="H272" s="299" t="s">
        <v>2713</v>
      </c>
      <c r="I272" s="299" t="s">
        <v>195</v>
      </c>
      <c r="J272" s="299" t="s">
        <v>585</v>
      </c>
      <c r="K272" s="299" t="str">
        <f>_xlfn.IFNA(IF(MATCH(A272,'BIG-QaulComp'!B:B,0)&gt;0,"yes"),"")</f>
        <v/>
      </c>
      <c r="L272" s="299" t="s">
        <v>585</v>
      </c>
    </row>
    <row r="273" spans="1:12" ht="17" x14ac:dyDescent="0.25">
      <c r="A273" s="299" t="s">
        <v>586</v>
      </c>
      <c r="B273" s="299" t="s">
        <v>1287</v>
      </c>
      <c r="C273" s="299" t="s">
        <v>3212</v>
      </c>
      <c r="D273" s="299">
        <v>124</v>
      </c>
      <c r="E273" s="299" t="s">
        <v>174</v>
      </c>
      <c r="F273" s="299" t="s">
        <v>321</v>
      </c>
      <c r="G273" s="299" t="s">
        <v>580</v>
      </c>
      <c r="H273" s="299" t="s">
        <v>2715</v>
      </c>
      <c r="I273" s="299" t="s">
        <v>195</v>
      </c>
      <c r="J273" s="299" t="s">
        <v>586</v>
      </c>
      <c r="K273" s="299" t="str">
        <f>_xlfn.IFNA(IF(MATCH(A273,'BIG-QaulComp'!B:B,0)&gt;0,"yes"),"")</f>
        <v/>
      </c>
      <c r="L273" s="299" t="s">
        <v>586</v>
      </c>
    </row>
    <row r="274" spans="1:12" ht="17" x14ac:dyDescent="0.25">
      <c r="A274" s="299" t="s">
        <v>587</v>
      </c>
      <c r="B274" s="299" t="s">
        <v>1289</v>
      </c>
      <c r="C274" s="299" t="s">
        <v>3213</v>
      </c>
      <c r="D274" s="299">
        <v>163</v>
      </c>
      <c r="E274" s="299" t="s">
        <v>174</v>
      </c>
      <c r="F274" s="299" t="s">
        <v>321</v>
      </c>
      <c r="G274" s="299" t="s">
        <v>580</v>
      </c>
      <c r="H274" s="299" t="s">
        <v>2717</v>
      </c>
      <c r="I274" s="299" t="s">
        <v>195</v>
      </c>
      <c r="J274" s="299" t="s">
        <v>587</v>
      </c>
      <c r="K274" s="299" t="str">
        <f>_xlfn.IFNA(IF(MATCH(A274,'BIG-QaulComp'!B:B,0)&gt;0,"yes"),"")</f>
        <v/>
      </c>
      <c r="L274" s="299" t="s">
        <v>587</v>
      </c>
    </row>
    <row r="275" spans="1:12" x14ac:dyDescent="0.2">
      <c r="A275" s="299" t="s">
        <v>538</v>
      </c>
      <c r="B275" s="299" t="s">
        <v>1234</v>
      </c>
      <c r="C275" s="299" t="s">
        <v>2718</v>
      </c>
      <c r="D275" s="299">
        <v>254</v>
      </c>
      <c r="E275" s="299" t="s">
        <v>174</v>
      </c>
      <c r="F275" s="299" t="s">
        <v>330</v>
      </c>
      <c r="G275" s="299" t="s">
        <v>537</v>
      </c>
      <c r="H275" s="299" t="s">
        <v>2719</v>
      </c>
      <c r="I275" s="299" t="s">
        <v>195</v>
      </c>
      <c r="J275" s="299" t="s">
        <v>195</v>
      </c>
      <c r="K275" s="299" t="str">
        <f>_xlfn.IFNA(IF(MATCH(A275,'BIG-QaulComp'!B:B,0)&gt;0,"yes"),"")</f>
        <v/>
      </c>
      <c r="L275" s="299" t="s">
        <v>538</v>
      </c>
    </row>
    <row r="276" spans="1:12" x14ac:dyDescent="0.2">
      <c r="A276" s="299" t="s">
        <v>427</v>
      </c>
      <c r="B276" s="299" t="s">
        <v>1534</v>
      </c>
      <c r="C276" s="299" t="s">
        <v>1535</v>
      </c>
      <c r="D276" s="299">
        <v>150</v>
      </c>
      <c r="E276" s="299" t="s">
        <v>174</v>
      </c>
      <c r="F276" s="299" t="s">
        <v>248</v>
      </c>
      <c r="G276" s="299" t="s">
        <v>363</v>
      </c>
      <c r="H276" s="299" t="s">
        <v>2369</v>
      </c>
      <c r="I276" s="299" t="s">
        <v>195</v>
      </c>
      <c r="J276" s="299" t="s">
        <v>195</v>
      </c>
      <c r="K276" s="299" t="str">
        <f>_xlfn.IFNA(IF(MATCH(A276,'BIG-QaulComp'!B:B,0)&gt;0,"yes"),"")</f>
        <v/>
      </c>
      <c r="L276" s="299" t="s">
        <v>427</v>
      </c>
    </row>
    <row r="277" spans="1:12" x14ac:dyDescent="0.2">
      <c r="A277" s="299" t="s">
        <v>428</v>
      </c>
      <c r="B277" s="299" t="s">
        <v>1536</v>
      </c>
      <c r="C277" s="299" t="s">
        <v>428</v>
      </c>
      <c r="D277" s="299">
        <v>151</v>
      </c>
      <c r="E277" s="299" t="s">
        <v>174</v>
      </c>
      <c r="F277" s="299" t="s">
        <v>248</v>
      </c>
      <c r="G277" s="299" t="s">
        <v>363</v>
      </c>
      <c r="H277" s="299" t="s">
        <v>2370</v>
      </c>
      <c r="I277" s="299" t="s">
        <v>195</v>
      </c>
      <c r="J277" s="299" t="s">
        <v>195</v>
      </c>
      <c r="K277" s="299" t="str">
        <f>_xlfn.IFNA(IF(MATCH(A277,'BIG-QaulComp'!B:B,0)&gt;0,"yes"),"")</f>
        <v/>
      </c>
      <c r="L277" s="299" t="s">
        <v>428</v>
      </c>
    </row>
    <row r="278" spans="1:12" ht="17" x14ac:dyDescent="0.25">
      <c r="A278" s="299" t="s">
        <v>603</v>
      </c>
      <c r="B278" s="299" t="s">
        <v>1045</v>
      </c>
      <c r="C278" s="299" t="s">
        <v>3214</v>
      </c>
      <c r="D278" s="299">
        <v>286</v>
      </c>
      <c r="E278" s="299" t="s">
        <v>174</v>
      </c>
      <c r="F278" s="299" t="s">
        <v>283</v>
      </c>
      <c r="G278" s="299" t="s">
        <v>599</v>
      </c>
      <c r="H278" s="299" t="s">
        <v>2729</v>
      </c>
      <c r="I278" s="299" t="s">
        <v>195</v>
      </c>
      <c r="J278" s="299" t="s">
        <v>603</v>
      </c>
      <c r="K278" s="299" t="str">
        <f>_xlfn.IFNA(IF(MATCH(A278,'BIG-QaulComp'!B:B,0)&gt;0,"yes"),"")</f>
        <v/>
      </c>
      <c r="L278" s="299" t="s">
        <v>603</v>
      </c>
    </row>
    <row r="279" spans="1:12" ht="17" x14ac:dyDescent="0.25">
      <c r="A279" s="299" t="s">
        <v>595</v>
      </c>
      <c r="B279" s="299" t="s">
        <v>1034</v>
      </c>
      <c r="C279" s="299" t="s">
        <v>3215</v>
      </c>
      <c r="D279" s="299">
        <v>280</v>
      </c>
      <c r="E279" s="299" t="s">
        <v>174</v>
      </c>
      <c r="F279" s="299" t="s">
        <v>283</v>
      </c>
      <c r="G279" s="299" t="s">
        <v>596</v>
      </c>
      <c r="H279" s="299" t="s">
        <v>2731</v>
      </c>
      <c r="I279" s="299" t="s">
        <v>195</v>
      </c>
      <c r="J279" s="299" t="s">
        <v>595</v>
      </c>
      <c r="K279" s="299" t="str">
        <f>_xlfn.IFNA(IF(MATCH(A279,'BIG-QaulComp'!B:B,0)&gt;0,"yes"),"")</f>
        <v/>
      </c>
      <c r="L279" s="299" t="s">
        <v>595</v>
      </c>
    </row>
    <row r="280" spans="1:12" ht="17" x14ac:dyDescent="0.25">
      <c r="A280" s="299" t="s">
        <v>597</v>
      </c>
      <c r="B280" s="299" t="s">
        <v>1038</v>
      </c>
      <c r="C280" s="299" t="s">
        <v>3216</v>
      </c>
      <c r="D280" s="299">
        <v>281</v>
      </c>
      <c r="E280" s="299" t="s">
        <v>174</v>
      </c>
      <c r="F280" s="299" t="s">
        <v>283</v>
      </c>
      <c r="G280" s="299" t="s">
        <v>596</v>
      </c>
      <c r="H280" s="299" t="s">
        <v>2733</v>
      </c>
      <c r="I280" s="299" t="s">
        <v>195</v>
      </c>
      <c r="J280" s="299" t="s">
        <v>597</v>
      </c>
      <c r="K280" s="299" t="str">
        <f>_xlfn.IFNA(IF(MATCH(A280,'BIG-QaulComp'!B:B,0)&gt;0,"yes"),"")</f>
        <v/>
      </c>
      <c r="L280" s="299" t="s">
        <v>597</v>
      </c>
    </row>
    <row r="281" spans="1:12" x14ac:dyDescent="0.2">
      <c r="A281" s="299" t="s">
        <v>429</v>
      </c>
      <c r="B281" s="299" t="s">
        <v>1538</v>
      </c>
      <c r="C281" s="299" t="s">
        <v>1539</v>
      </c>
      <c r="D281" s="299">
        <v>152</v>
      </c>
      <c r="E281" s="299" t="s">
        <v>174</v>
      </c>
      <c r="F281" s="299" t="s">
        <v>248</v>
      </c>
      <c r="G281" s="299" t="s">
        <v>363</v>
      </c>
      <c r="H281" s="299" t="s">
        <v>2734</v>
      </c>
      <c r="I281" s="299" t="s">
        <v>195</v>
      </c>
      <c r="J281" s="299" t="s">
        <v>195</v>
      </c>
      <c r="K281" s="299" t="str">
        <f>_xlfn.IFNA(IF(MATCH(A281,'BIG-QaulComp'!B:B,0)&gt;0,"yes"),"")</f>
        <v/>
      </c>
      <c r="L281" s="299" t="s">
        <v>429</v>
      </c>
    </row>
    <row r="282" spans="1:12" x14ac:dyDescent="0.2">
      <c r="A282" s="299" t="s">
        <v>430</v>
      </c>
      <c r="B282" s="299" t="s">
        <v>1542</v>
      </c>
      <c r="C282" s="299" t="s">
        <v>1543</v>
      </c>
      <c r="D282" s="299">
        <v>153</v>
      </c>
      <c r="E282" s="299" t="s">
        <v>174</v>
      </c>
      <c r="F282" s="299" t="s">
        <v>248</v>
      </c>
      <c r="G282" s="299" t="s">
        <v>363</v>
      </c>
      <c r="H282" s="299" t="s">
        <v>2371</v>
      </c>
      <c r="I282" s="299" t="s">
        <v>195</v>
      </c>
      <c r="J282" s="299" t="s">
        <v>195</v>
      </c>
      <c r="K282" s="299" t="str">
        <f>_xlfn.IFNA(IF(MATCH(A282,'BIG-QaulComp'!B:B,0)&gt;0,"yes"),"")</f>
        <v/>
      </c>
      <c r="L282" s="299" t="s">
        <v>430</v>
      </c>
    </row>
    <row r="283" spans="1:12" x14ac:dyDescent="0.2">
      <c r="A283" s="299" t="s">
        <v>431</v>
      </c>
      <c r="B283" s="299" t="s">
        <v>1545</v>
      </c>
      <c r="C283" s="299" t="s">
        <v>1546</v>
      </c>
      <c r="D283" s="299">
        <v>154</v>
      </c>
      <c r="E283" s="299" t="s">
        <v>174</v>
      </c>
      <c r="F283" s="299" t="s">
        <v>248</v>
      </c>
      <c r="G283" s="299" t="s">
        <v>363</v>
      </c>
      <c r="H283" s="299" t="s">
        <v>2372</v>
      </c>
      <c r="I283" s="299" t="s">
        <v>195</v>
      </c>
      <c r="J283" s="299" t="s">
        <v>195</v>
      </c>
      <c r="K283" s="299" t="str">
        <f>_xlfn.IFNA(IF(MATCH(A283,'BIG-QaulComp'!B:B,0)&gt;0,"yes"),"")</f>
        <v/>
      </c>
      <c r="L283" s="299" t="s">
        <v>431</v>
      </c>
    </row>
    <row r="284" spans="1:12" x14ac:dyDescent="0.2">
      <c r="A284" s="299" t="s">
        <v>432</v>
      </c>
      <c r="B284" s="299" t="s">
        <v>1548</v>
      </c>
      <c r="C284" s="299" t="s">
        <v>1549</v>
      </c>
      <c r="D284" s="299">
        <v>155</v>
      </c>
      <c r="E284" s="299" t="s">
        <v>174</v>
      </c>
      <c r="F284" s="299" t="s">
        <v>248</v>
      </c>
      <c r="G284" s="299" t="s">
        <v>363</v>
      </c>
      <c r="H284" s="299" t="s">
        <v>2373</v>
      </c>
      <c r="I284" s="299" t="s">
        <v>195</v>
      </c>
      <c r="J284" s="299" t="s">
        <v>195</v>
      </c>
      <c r="K284" s="299" t="str">
        <f>_xlfn.IFNA(IF(MATCH(A284,'BIG-QaulComp'!B:B,0)&gt;0,"yes"),"")</f>
        <v/>
      </c>
      <c r="L284" s="299" t="s">
        <v>432</v>
      </c>
    </row>
    <row r="285" spans="1:12" x14ac:dyDescent="0.2">
      <c r="A285" s="299" t="s">
        <v>433</v>
      </c>
      <c r="B285" s="299" t="s">
        <v>1551</v>
      </c>
      <c r="C285" s="299" t="s">
        <v>434</v>
      </c>
      <c r="D285" s="299">
        <v>156</v>
      </c>
      <c r="E285" s="299" t="s">
        <v>174</v>
      </c>
      <c r="F285" s="299" t="s">
        <v>248</v>
      </c>
      <c r="G285" s="299" t="s">
        <v>363</v>
      </c>
      <c r="H285" s="299" t="s">
        <v>2735</v>
      </c>
      <c r="I285" s="299" t="s">
        <v>195</v>
      </c>
      <c r="J285" s="299" t="s">
        <v>434</v>
      </c>
      <c r="K285" s="299" t="str">
        <f>_xlfn.IFNA(IF(MATCH(A285,'BIG-QaulComp'!B:B,0)&gt;0,"yes"),"")</f>
        <v/>
      </c>
      <c r="L285" s="299" t="s">
        <v>433</v>
      </c>
    </row>
    <row r="286" spans="1:12" x14ac:dyDescent="0.2">
      <c r="A286" s="299" t="s">
        <v>435</v>
      </c>
      <c r="B286" s="299" t="s">
        <v>1553</v>
      </c>
      <c r="C286" s="299" t="s">
        <v>436</v>
      </c>
      <c r="D286" s="299">
        <v>157</v>
      </c>
      <c r="E286" s="299" t="s">
        <v>174</v>
      </c>
      <c r="F286" s="299" t="s">
        <v>248</v>
      </c>
      <c r="G286" s="299" t="s">
        <v>363</v>
      </c>
      <c r="H286" s="299" t="s">
        <v>2736</v>
      </c>
      <c r="I286" s="299" t="s">
        <v>195</v>
      </c>
      <c r="J286" s="299" t="s">
        <v>436</v>
      </c>
      <c r="K286" s="299" t="str">
        <f>_xlfn.IFNA(IF(MATCH(A286,'BIG-QaulComp'!B:B,0)&gt;0,"yes"),"")</f>
        <v/>
      </c>
      <c r="L286" s="299" t="s">
        <v>435</v>
      </c>
    </row>
    <row r="287" spans="1:12" x14ac:dyDescent="0.2">
      <c r="A287" s="299" t="s">
        <v>437</v>
      </c>
      <c r="B287" s="299" t="s">
        <v>1555</v>
      </c>
      <c r="C287" s="299" t="s">
        <v>1556</v>
      </c>
      <c r="D287" s="299">
        <v>158</v>
      </c>
      <c r="E287" s="299" t="s">
        <v>174</v>
      </c>
      <c r="F287" s="299" t="s">
        <v>248</v>
      </c>
      <c r="G287" s="299" t="s">
        <v>363</v>
      </c>
      <c r="H287" s="299" t="s">
        <v>2374</v>
      </c>
      <c r="I287" s="299" t="s">
        <v>195</v>
      </c>
      <c r="J287" s="299" t="s">
        <v>195</v>
      </c>
      <c r="K287" s="299" t="str">
        <f>_xlfn.IFNA(IF(MATCH(A287,'BIG-QaulComp'!B:B,0)&gt;0,"yes"),"")</f>
        <v/>
      </c>
      <c r="L287" s="299" t="s">
        <v>437</v>
      </c>
    </row>
    <row r="288" spans="1:12" x14ac:dyDescent="0.2">
      <c r="A288" s="299" t="s">
        <v>438</v>
      </c>
      <c r="B288" s="299" t="s">
        <v>1558</v>
      </c>
      <c r="C288" s="299" t="s">
        <v>1559</v>
      </c>
      <c r="D288" s="299">
        <v>159</v>
      </c>
      <c r="E288" s="299" t="s">
        <v>174</v>
      </c>
      <c r="F288" s="299" t="s">
        <v>248</v>
      </c>
      <c r="G288" s="299" t="s">
        <v>363</v>
      </c>
      <c r="H288" s="299" t="s">
        <v>2375</v>
      </c>
      <c r="I288" s="299" t="s">
        <v>195</v>
      </c>
      <c r="J288" s="299" t="s">
        <v>195</v>
      </c>
      <c r="K288" s="299" t="str">
        <f>_xlfn.IFNA(IF(MATCH(A288,'BIG-QaulComp'!B:B,0)&gt;0,"yes"),"")</f>
        <v/>
      </c>
      <c r="L288" s="299" t="s">
        <v>438</v>
      </c>
    </row>
    <row r="289" spans="1:12" ht="17" x14ac:dyDescent="0.25">
      <c r="A289" s="299" t="s">
        <v>604</v>
      </c>
      <c r="B289" s="299" t="s">
        <v>1040</v>
      </c>
      <c r="C289" s="299" t="s">
        <v>3217</v>
      </c>
      <c r="D289" s="299">
        <v>282</v>
      </c>
      <c r="E289" s="299" t="s">
        <v>174</v>
      </c>
      <c r="F289" s="299" t="s">
        <v>283</v>
      </c>
      <c r="G289" s="299" t="s">
        <v>599</v>
      </c>
      <c r="H289" s="299" t="s">
        <v>2738</v>
      </c>
      <c r="I289" s="299" t="s">
        <v>195</v>
      </c>
      <c r="J289" s="299" t="s">
        <v>605</v>
      </c>
      <c r="K289" s="299" t="str">
        <f>_xlfn.IFNA(IF(MATCH(A289,'BIG-QaulComp'!B:B,0)&gt;0,"yes"),"")</f>
        <v/>
      </c>
      <c r="L289" s="299" t="s">
        <v>604</v>
      </c>
    </row>
    <row r="290" spans="1:12" x14ac:dyDescent="0.2">
      <c r="A290" s="299" t="s">
        <v>630</v>
      </c>
      <c r="B290" s="299" t="s">
        <v>1046</v>
      </c>
      <c r="C290" s="299" t="s">
        <v>2739</v>
      </c>
      <c r="D290" s="299">
        <v>297</v>
      </c>
      <c r="E290" s="299" t="s">
        <v>174</v>
      </c>
      <c r="F290" s="299" t="s">
        <v>283</v>
      </c>
      <c r="G290" s="299" t="s">
        <v>632</v>
      </c>
      <c r="H290" s="299" t="s">
        <v>2740</v>
      </c>
      <c r="I290" s="299" t="s">
        <v>195</v>
      </c>
      <c r="J290" s="299" t="s">
        <v>631</v>
      </c>
      <c r="K290" s="299" t="str">
        <f>_xlfn.IFNA(IF(MATCH(A290,'BIG-QaulComp'!B:B,0)&gt;0,"yes"),"")</f>
        <v/>
      </c>
      <c r="L290" s="299" t="s">
        <v>630</v>
      </c>
    </row>
    <row r="291" spans="1:12" x14ac:dyDescent="0.2">
      <c r="A291" s="299" t="s">
        <v>439</v>
      </c>
      <c r="B291" s="299" t="s">
        <v>1442</v>
      </c>
      <c r="C291" s="299" t="s">
        <v>1443</v>
      </c>
      <c r="D291" s="299">
        <v>107</v>
      </c>
      <c r="E291" s="299" t="s">
        <v>174</v>
      </c>
      <c r="F291" s="299" t="s">
        <v>248</v>
      </c>
      <c r="G291" s="299" t="s">
        <v>363</v>
      </c>
      <c r="H291" s="299" t="s">
        <v>2339</v>
      </c>
      <c r="I291" s="299" t="s">
        <v>195</v>
      </c>
      <c r="J291" s="299" t="s">
        <v>195</v>
      </c>
      <c r="K291" s="299" t="str">
        <f>_xlfn.IFNA(IF(MATCH(A291,'BIG-QaulComp'!B:B,0)&gt;0,"yes"),"")</f>
        <v/>
      </c>
      <c r="L291" s="299" t="s">
        <v>439</v>
      </c>
    </row>
    <row r="292" spans="1:12" ht="17" x14ac:dyDescent="0.25">
      <c r="A292" s="299" t="s">
        <v>779</v>
      </c>
      <c r="B292" s="299" t="s">
        <v>1159</v>
      </c>
      <c r="C292" s="299" t="s">
        <v>3218</v>
      </c>
      <c r="D292" s="299">
        <v>360</v>
      </c>
      <c r="E292" s="299" t="s">
        <v>174</v>
      </c>
      <c r="F292" s="299" t="s">
        <v>283</v>
      </c>
      <c r="G292" s="299" t="s">
        <v>781</v>
      </c>
      <c r="H292" s="299" t="s">
        <v>2746</v>
      </c>
      <c r="I292" s="299" t="s">
        <v>195</v>
      </c>
      <c r="J292" s="299" t="s">
        <v>780</v>
      </c>
      <c r="K292" s="299" t="str">
        <f>_xlfn.IFNA(IF(MATCH(A292,'BIG-QaulComp'!B:B,0)&gt;0,"yes"),"")</f>
        <v/>
      </c>
      <c r="L292" s="299" t="s">
        <v>779</v>
      </c>
    </row>
    <row r="293" spans="1:12" ht="17" x14ac:dyDescent="0.25">
      <c r="A293" s="299" t="s">
        <v>782</v>
      </c>
      <c r="B293" s="299" t="s">
        <v>1163</v>
      </c>
      <c r="C293" s="299" t="s">
        <v>3219</v>
      </c>
      <c r="D293" s="299">
        <v>361</v>
      </c>
      <c r="E293" s="299" t="s">
        <v>174</v>
      </c>
      <c r="F293" s="299" t="s">
        <v>283</v>
      </c>
      <c r="G293" s="299" t="s">
        <v>781</v>
      </c>
      <c r="H293" s="299" t="s">
        <v>2748</v>
      </c>
      <c r="I293" s="299" t="s">
        <v>195</v>
      </c>
      <c r="J293" s="299" t="s">
        <v>783</v>
      </c>
      <c r="K293" s="299" t="str">
        <f>_xlfn.IFNA(IF(MATCH(A293,'BIG-QaulComp'!B:B,0)&gt;0,"yes"),"")</f>
        <v/>
      </c>
      <c r="L293" s="299" t="s">
        <v>782</v>
      </c>
    </row>
    <row r="294" spans="1:12" ht="17" x14ac:dyDescent="0.25">
      <c r="A294" s="299" t="s">
        <v>784</v>
      </c>
      <c r="B294" s="299" t="s">
        <v>1166</v>
      </c>
      <c r="C294" s="299" t="s">
        <v>3220</v>
      </c>
      <c r="D294" s="299">
        <v>362</v>
      </c>
      <c r="E294" s="299" t="s">
        <v>174</v>
      </c>
      <c r="F294" s="299" t="s">
        <v>283</v>
      </c>
      <c r="G294" s="299" t="s">
        <v>781</v>
      </c>
      <c r="H294" s="299" t="s">
        <v>2750</v>
      </c>
      <c r="I294" s="299" t="s">
        <v>195</v>
      </c>
      <c r="J294" s="299" t="s">
        <v>785</v>
      </c>
      <c r="K294" s="299" t="str">
        <f>_xlfn.IFNA(IF(MATCH(A294,'BIG-QaulComp'!B:B,0)&gt;0,"yes"),"")</f>
        <v/>
      </c>
      <c r="L294" s="299" t="s">
        <v>784</v>
      </c>
    </row>
    <row r="295" spans="1:12" ht="17" x14ac:dyDescent="0.25">
      <c r="A295" s="299" t="s">
        <v>301</v>
      </c>
      <c r="B295" s="299" t="s">
        <v>968</v>
      </c>
      <c r="C295" s="299" t="s">
        <v>3221</v>
      </c>
      <c r="D295" s="299">
        <v>38</v>
      </c>
      <c r="E295" s="299" t="s">
        <v>174</v>
      </c>
      <c r="F295" s="299" t="s">
        <v>283</v>
      </c>
      <c r="G295" s="299" t="s">
        <v>299</v>
      </c>
      <c r="H295" s="299" t="s">
        <v>2752</v>
      </c>
      <c r="I295" s="299" t="s">
        <v>195</v>
      </c>
      <c r="J295" s="299" t="s">
        <v>301</v>
      </c>
      <c r="K295" s="299" t="str">
        <f>_xlfn.IFNA(IF(MATCH(A295,'BIG-QaulComp'!B:B,0)&gt;0,"yes"),"")</f>
        <v/>
      </c>
      <c r="L295" s="299" t="s">
        <v>301</v>
      </c>
    </row>
    <row r="296" spans="1:12" x14ac:dyDescent="0.2">
      <c r="A296" s="299" t="s">
        <v>633</v>
      </c>
      <c r="B296" s="299" t="s">
        <v>1049</v>
      </c>
      <c r="C296" s="299" t="s">
        <v>2753</v>
      </c>
      <c r="D296" s="299">
        <v>298</v>
      </c>
      <c r="E296" s="299" t="s">
        <v>174</v>
      </c>
      <c r="F296" s="299" t="s">
        <v>283</v>
      </c>
      <c r="G296" s="299" t="s">
        <v>634</v>
      </c>
      <c r="H296" s="299" t="s">
        <v>2754</v>
      </c>
      <c r="I296" s="299" t="s">
        <v>195</v>
      </c>
      <c r="J296" s="299" t="s">
        <v>633</v>
      </c>
      <c r="K296" s="299" t="str">
        <f>_xlfn.IFNA(IF(MATCH(A296,'BIG-QaulComp'!B:B,0)&gt;0,"yes"),"")</f>
        <v/>
      </c>
      <c r="L296" s="299" t="s">
        <v>633</v>
      </c>
    </row>
    <row r="297" spans="1:12" x14ac:dyDescent="0.2">
      <c r="A297" s="299" t="s">
        <v>635</v>
      </c>
      <c r="B297" s="299" t="s">
        <v>1053</v>
      </c>
      <c r="C297" s="299" t="s">
        <v>2755</v>
      </c>
      <c r="D297" s="299">
        <v>299</v>
      </c>
      <c r="E297" s="299" t="s">
        <v>174</v>
      </c>
      <c r="F297" s="299" t="s">
        <v>283</v>
      </c>
      <c r="G297" s="299" t="s">
        <v>634</v>
      </c>
      <c r="H297" s="299" t="s">
        <v>2756</v>
      </c>
      <c r="I297" s="299" t="s">
        <v>195</v>
      </c>
      <c r="J297" s="299" t="s">
        <v>635</v>
      </c>
      <c r="K297" s="299" t="str">
        <f>_xlfn.IFNA(IF(MATCH(A297,'BIG-QaulComp'!B:B,0)&gt;0,"yes"),"")</f>
        <v/>
      </c>
      <c r="L297" s="299" t="s">
        <v>635</v>
      </c>
    </row>
    <row r="298" spans="1:12" x14ac:dyDescent="0.2">
      <c r="A298" s="301" t="s">
        <v>313</v>
      </c>
      <c r="C298" s="300" t="s">
        <v>868</v>
      </c>
      <c r="D298" s="301"/>
      <c r="E298" s="299" t="e">
        <v>#N/A</v>
      </c>
      <c r="F298" s="299" t="e">
        <v>#N/A</v>
      </c>
      <c r="G298" s="299" t="e">
        <v>#N/A</v>
      </c>
      <c r="I298" s="299" t="e">
        <v>#N/A</v>
      </c>
      <c r="J298" s="299" t="e">
        <v>#N/A</v>
      </c>
      <c r="K298" s="299" t="str">
        <f>_xlfn.IFNA(IF(MATCH(A298,'BIG-QaulComp'!B:B,0)&gt;0,"yes"),"")</f>
        <v/>
      </c>
      <c r="L298" s="301" t="s">
        <v>313</v>
      </c>
    </row>
    <row r="299" spans="1:12" x14ac:dyDescent="0.2">
      <c r="A299" s="301" t="s">
        <v>313</v>
      </c>
      <c r="C299" s="300" t="s">
        <v>869</v>
      </c>
      <c r="D299" s="301"/>
      <c r="E299" s="299" t="e">
        <v>#N/A</v>
      </c>
      <c r="F299" s="299" t="e">
        <v>#N/A</v>
      </c>
      <c r="G299" s="299" t="e">
        <v>#N/A</v>
      </c>
      <c r="I299" s="299" t="e">
        <v>#N/A</v>
      </c>
      <c r="J299" s="299" t="e">
        <v>#N/A</v>
      </c>
      <c r="K299" s="299" t="str">
        <f>_xlfn.IFNA(IF(MATCH(A299,'BIG-QaulComp'!B:B,0)&gt;0,"yes"),"")</f>
        <v/>
      </c>
      <c r="L299" s="301" t="s">
        <v>313</v>
      </c>
    </row>
    <row r="300" spans="1:12" x14ac:dyDescent="0.2">
      <c r="A300" s="301" t="s">
        <v>871</v>
      </c>
      <c r="C300" s="300" t="s">
        <v>870</v>
      </c>
      <c r="D300" s="301"/>
      <c r="E300" s="299" t="e">
        <v>#N/A</v>
      </c>
      <c r="F300" s="299" t="e">
        <v>#N/A</v>
      </c>
      <c r="G300" s="299" t="e">
        <v>#N/A</v>
      </c>
      <c r="I300" s="299" t="e">
        <v>#N/A</v>
      </c>
      <c r="J300" s="299" t="e">
        <v>#N/A</v>
      </c>
      <c r="K300" s="299" t="str">
        <f>_xlfn.IFNA(IF(MATCH(A300,'BIG-QaulComp'!B:B,0)&gt;0,"yes"),"")</f>
        <v/>
      </c>
      <c r="L300" s="301" t="s">
        <v>871</v>
      </c>
    </row>
    <row r="301" spans="1:12" x14ac:dyDescent="0.2">
      <c r="A301" s="299" t="s">
        <v>644</v>
      </c>
      <c r="B301" s="299" t="s">
        <v>1066</v>
      </c>
      <c r="C301" s="299" t="s">
        <v>644</v>
      </c>
      <c r="D301" s="299">
        <v>303</v>
      </c>
      <c r="E301" s="299" t="s">
        <v>174</v>
      </c>
      <c r="F301" s="299" t="s">
        <v>283</v>
      </c>
      <c r="G301" s="299" t="s">
        <v>646</v>
      </c>
      <c r="H301" s="299" t="s">
        <v>2757</v>
      </c>
      <c r="I301" s="299" t="s">
        <v>195</v>
      </c>
      <c r="J301" s="299" t="s">
        <v>645</v>
      </c>
      <c r="K301" s="299" t="str">
        <f>_xlfn.IFNA(IF(MATCH(A301,'BIG-QaulComp'!B:B,0)&gt;0,"yes"),"")</f>
        <v/>
      </c>
      <c r="L301" s="299" t="s">
        <v>644</v>
      </c>
    </row>
    <row r="302" spans="1:12" x14ac:dyDescent="0.2">
      <c r="A302" s="299" t="s">
        <v>647</v>
      </c>
      <c r="B302" s="299" t="s">
        <v>1070</v>
      </c>
      <c r="C302" s="299" t="s">
        <v>647</v>
      </c>
      <c r="D302" s="299">
        <v>304</v>
      </c>
      <c r="E302" s="299" t="s">
        <v>174</v>
      </c>
      <c r="F302" s="299" t="s">
        <v>283</v>
      </c>
      <c r="G302" s="299" t="s">
        <v>646</v>
      </c>
      <c r="H302" s="299" t="s">
        <v>2758</v>
      </c>
      <c r="I302" s="299" t="s">
        <v>195</v>
      </c>
      <c r="J302" s="299" t="s">
        <v>195</v>
      </c>
      <c r="K302" s="299" t="str">
        <f>_xlfn.IFNA(IF(MATCH(A302,'BIG-QaulComp'!B:B,0)&gt;0,"yes"),"")</f>
        <v/>
      </c>
      <c r="L302" s="299" t="s">
        <v>647</v>
      </c>
    </row>
    <row r="303" spans="1:12" x14ac:dyDescent="0.2">
      <c r="A303" s="299" t="s">
        <v>642</v>
      </c>
      <c r="B303" s="299" t="s">
        <v>1061</v>
      </c>
      <c r="C303" s="299" t="s">
        <v>2761</v>
      </c>
      <c r="D303" s="299">
        <v>302</v>
      </c>
      <c r="E303" s="299" t="s">
        <v>174</v>
      </c>
      <c r="F303" s="299" t="s">
        <v>283</v>
      </c>
      <c r="G303" s="299" t="s">
        <v>643</v>
      </c>
      <c r="H303" s="299" t="s">
        <v>2762</v>
      </c>
      <c r="I303" s="299" t="s">
        <v>195</v>
      </c>
      <c r="J303" s="299" t="s">
        <v>195</v>
      </c>
      <c r="K303" s="299" t="str">
        <f>_xlfn.IFNA(IF(MATCH(A303,'BIG-QaulComp'!B:B,0)&gt;0,"yes"),"")</f>
        <v/>
      </c>
      <c r="L303" s="299" t="s">
        <v>642</v>
      </c>
    </row>
    <row r="304" spans="1:12" ht="17" x14ac:dyDescent="0.25">
      <c r="A304" s="299" t="s">
        <v>67</v>
      </c>
      <c r="B304" s="299" t="s">
        <v>649</v>
      </c>
      <c r="C304" s="299" t="s">
        <v>3222</v>
      </c>
      <c r="D304" s="299">
        <v>305</v>
      </c>
      <c r="E304" s="299" t="s">
        <v>174</v>
      </c>
      <c r="F304" s="299" t="s">
        <v>283</v>
      </c>
      <c r="G304" s="299" t="s">
        <v>648</v>
      </c>
      <c r="H304" s="299" t="s">
        <v>2764</v>
      </c>
      <c r="I304" s="299" t="s">
        <v>67</v>
      </c>
      <c r="J304" s="299" t="s">
        <v>195</v>
      </c>
      <c r="K304" s="299" t="str">
        <f>_xlfn.IFNA(IF(MATCH(A304,'BIG-QaulComp'!B:B,0)&gt;0,"yes"),"")</f>
        <v/>
      </c>
      <c r="L304" s="299" t="s">
        <v>67</v>
      </c>
    </row>
    <row r="305" spans="1:12" ht="17" x14ac:dyDescent="0.25">
      <c r="A305" s="299" t="s">
        <v>651</v>
      </c>
      <c r="B305" s="299" t="s">
        <v>1082</v>
      </c>
      <c r="C305" s="299" t="s">
        <v>3223</v>
      </c>
      <c r="D305" s="299">
        <v>306</v>
      </c>
      <c r="E305" s="299" t="s">
        <v>174</v>
      </c>
      <c r="F305" s="299" t="s">
        <v>283</v>
      </c>
      <c r="G305" s="299" t="s">
        <v>648</v>
      </c>
      <c r="H305" s="299" t="s">
        <v>2765</v>
      </c>
      <c r="I305" s="299" t="s">
        <v>195</v>
      </c>
      <c r="J305" s="299" t="s">
        <v>195</v>
      </c>
      <c r="K305" s="299" t="str">
        <f>_xlfn.IFNA(IF(MATCH(A305,'BIG-QaulComp'!B:B,0)&gt;0,"yes"),"")</f>
        <v/>
      </c>
      <c r="L305" s="299" t="s">
        <v>651</v>
      </c>
    </row>
    <row r="306" spans="1:12" ht="17" x14ac:dyDescent="0.25">
      <c r="A306" s="299" t="s">
        <v>652</v>
      </c>
      <c r="B306" s="299" t="s">
        <v>1084</v>
      </c>
      <c r="C306" s="299" t="s">
        <v>3224</v>
      </c>
      <c r="D306" s="299">
        <v>307</v>
      </c>
      <c r="E306" s="299" t="s">
        <v>174</v>
      </c>
      <c r="F306" s="299" t="s">
        <v>283</v>
      </c>
      <c r="G306" s="299" t="s">
        <v>648</v>
      </c>
      <c r="H306" s="299" t="s">
        <v>2766</v>
      </c>
      <c r="I306" s="299" t="s">
        <v>195</v>
      </c>
      <c r="J306" s="299" t="s">
        <v>195</v>
      </c>
      <c r="K306" s="299" t="str">
        <f>_xlfn.IFNA(IF(MATCH(A306,'BIG-QaulComp'!B:B,0)&gt;0,"yes"),"")</f>
        <v/>
      </c>
      <c r="L306" s="299" t="s">
        <v>652</v>
      </c>
    </row>
    <row r="307" spans="1:12" ht="17" x14ac:dyDescent="0.25">
      <c r="A307" s="299" t="s">
        <v>96</v>
      </c>
      <c r="B307" s="299" t="s">
        <v>653</v>
      </c>
      <c r="C307" s="299" t="s">
        <v>3225</v>
      </c>
      <c r="D307" s="299">
        <v>308</v>
      </c>
      <c r="E307" s="299" t="s">
        <v>174</v>
      </c>
      <c r="F307" s="299" t="s">
        <v>283</v>
      </c>
      <c r="G307" s="299" t="s">
        <v>648</v>
      </c>
      <c r="H307" s="299" t="s">
        <v>2768</v>
      </c>
      <c r="I307" s="299" t="s">
        <v>96</v>
      </c>
      <c r="J307" s="299" t="s">
        <v>195</v>
      </c>
      <c r="K307" s="299" t="str">
        <f>_xlfn.IFNA(IF(MATCH(A307,'BIG-QaulComp'!B:B,0)&gt;0,"yes"),"")</f>
        <v/>
      </c>
      <c r="L307" s="299" t="s">
        <v>96</v>
      </c>
    </row>
    <row r="308" spans="1:12" ht="17" x14ac:dyDescent="0.25">
      <c r="A308" s="299" t="s">
        <v>654</v>
      </c>
      <c r="B308" s="299" t="s">
        <v>1088</v>
      </c>
      <c r="C308" s="299" t="s">
        <v>3226</v>
      </c>
      <c r="D308" s="299">
        <v>683</v>
      </c>
      <c r="E308" s="299" t="s">
        <v>174</v>
      </c>
      <c r="F308" s="299" t="s">
        <v>283</v>
      </c>
      <c r="G308" s="299" t="s">
        <v>648</v>
      </c>
      <c r="H308" s="299" t="s">
        <v>2315</v>
      </c>
      <c r="I308" s="299" t="s">
        <v>195</v>
      </c>
      <c r="J308" s="299" t="s">
        <v>195</v>
      </c>
      <c r="K308" s="299" t="str">
        <f>_xlfn.IFNA(IF(MATCH(A308,'BIG-QaulComp'!B:B,0)&gt;0,"yes"),"")</f>
        <v/>
      </c>
      <c r="L308" s="299" t="s">
        <v>654</v>
      </c>
    </row>
    <row r="309" spans="1:12" ht="17" x14ac:dyDescent="0.25">
      <c r="A309" s="299" t="s">
        <v>655</v>
      </c>
      <c r="B309" s="299" t="s">
        <v>1090</v>
      </c>
      <c r="C309" s="299" t="s">
        <v>3227</v>
      </c>
      <c r="D309" s="299">
        <v>309</v>
      </c>
      <c r="E309" s="299" t="s">
        <v>174</v>
      </c>
      <c r="F309" s="299" t="s">
        <v>283</v>
      </c>
      <c r="G309" s="299" t="s">
        <v>656</v>
      </c>
      <c r="H309" s="299" t="s">
        <v>2770</v>
      </c>
      <c r="I309" s="299" t="s">
        <v>195</v>
      </c>
      <c r="J309" s="299" t="s">
        <v>195</v>
      </c>
      <c r="K309" s="299" t="str">
        <f>_xlfn.IFNA(IF(MATCH(A309,'BIG-QaulComp'!B:B,0)&gt;0,"yes"),"")</f>
        <v/>
      </c>
      <c r="L309" s="299" t="s">
        <v>655</v>
      </c>
    </row>
    <row r="310" spans="1:12" ht="17" x14ac:dyDescent="0.25">
      <c r="A310" s="299" t="s">
        <v>657</v>
      </c>
      <c r="B310" s="299" t="s">
        <v>1097</v>
      </c>
      <c r="C310" s="299" t="s">
        <v>3228</v>
      </c>
      <c r="D310" s="299">
        <v>310</v>
      </c>
      <c r="E310" s="299" t="s">
        <v>174</v>
      </c>
      <c r="F310" s="299" t="s">
        <v>283</v>
      </c>
      <c r="G310" s="299" t="s">
        <v>656</v>
      </c>
      <c r="H310" s="299" t="s">
        <v>2771</v>
      </c>
      <c r="I310" s="299" t="s">
        <v>195</v>
      </c>
      <c r="J310" s="299" t="s">
        <v>195</v>
      </c>
      <c r="K310" s="299" t="str">
        <f>_xlfn.IFNA(IF(MATCH(A310,'BIG-QaulComp'!B:B,0)&gt;0,"yes"),"")</f>
        <v/>
      </c>
      <c r="L310" s="299" t="s">
        <v>657</v>
      </c>
    </row>
    <row r="311" spans="1:12" x14ac:dyDescent="0.2">
      <c r="A311" s="299" t="s">
        <v>440</v>
      </c>
      <c r="B311" s="299" t="s">
        <v>441</v>
      </c>
      <c r="C311" s="299" t="s">
        <v>44</v>
      </c>
      <c r="D311" s="299">
        <v>114</v>
      </c>
      <c r="E311" s="299" t="s">
        <v>174</v>
      </c>
      <c r="F311" s="299" t="s">
        <v>248</v>
      </c>
      <c r="G311" s="299" t="s">
        <v>363</v>
      </c>
      <c r="H311" s="299" t="s">
        <v>2344</v>
      </c>
      <c r="I311" s="299" t="s">
        <v>44</v>
      </c>
      <c r="J311" s="299" t="s">
        <v>195</v>
      </c>
      <c r="K311" s="299" t="str">
        <f>_xlfn.IFNA(IF(MATCH(A311,'BIG-QaulComp'!B:B,0)&gt;0,"yes"),"")</f>
        <v/>
      </c>
      <c r="L311" s="299" t="s">
        <v>440</v>
      </c>
    </row>
    <row r="312" spans="1:12" x14ac:dyDescent="0.2">
      <c r="A312" s="299" t="s">
        <v>672</v>
      </c>
      <c r="B312" s="299" t="s">
        <v>1397</v>
      </c>
      <c r="C312" s="299" t="s">
        <v>672</v>
      </c>
      <c r="D312" s="299">
        <v>160</v>
      </c>
      <c r="E312" s="299" t="s">
        <v>174</v>
      </c>
      <c r="F312" s="299" t="s">
        <v>674</v>
      </c>
      <c r="G312" s="299" t="s">
        <v>673</v>
      </c>
      <c r="H312" s="299" t="s">
        <v>2323</v>
      </c>
      <c r="I312" s="299" t="s">
        <v>195</v>
      </c>
      <c r="J312" s="299" t="s">
        <v>195</v>
      </c>
      <c r="K312" s="299" t="str">
        <f>_xlfn.IFNA(IF(MATCH(A312,'BIG-QaulComp'!B:B,0)&gt;0,"yes"),"")</f>
        <v/>
      </c>
      <c r="L312" s="299" t="s">
        <v>672</v>
      </c>
    </row>
    <row r="313" spans="1:12" x14ac:dyDescent="0.2">
      <c r="A313" s="299" t="s">
        <v>675</v>
      </c>
      <c r="B313" s="299" t="s">
        <v>1395</v>
      </c>
      <c r="C313" s="299" t="s">
        <v>675</v>
      </c>
      <c r="D313" s="299">
        <v>2758</v>
      </c>
      <c r="E313" s="299" t="s">
        <v>174</v>
      </c>
      <c r="F313" s="299" t="s">
        <v>674</v>
      </c>
      <c r="G313" s="299" t="s">
        <v>673</v>
      </c>
      <c r="H313" s="299" t="s">
        <v>2322</v>
      </c>
      <c r="I313" s="299" t="s">
        <v>195</v>
      </c>
      <c r="J313" s="299" t="s">
        <v>195</v>
      </c>
      <c r="K313" s="299" t="str">
        <f>_xlfn.IFNA(IF(MATCH(A313,'BIG-QaulComp'!B:B,0)&gt;0,"yes"),"")</f>
        <v/>
      </c>
      <c r="L313" s="299" t="s">
        <v>675</v>
      </c>
    </row>
    <row r="314" spans="1:12" x14ac:dyDescent="0.2">
      <c r="A314" s="299" t="s">
        <v>676</v>
      </c>
      <c r="B314" s="299" t="s">
        <v>1399</v>
      </c>
      <c r="C314" s="299" t="s">
        <v>676</v>
      </c>
      <c r="D314" s="299">
        <v>161</v>
      </c>
      <c r="E314" s="299" t="s">
        <v>174</v>
      </c>
      <c r="F314" s="299" t="s">
        <v>674</v>
      </c>
      <c r="G314" s="299" t="s">
        <v>673</v>
      </c>
      <c r="H314" s="299" t="s">
        <v>2324</v>
      </c>
      <c r="I314" s="299" t="s">
        <v>195</v>
      </c>
      <c r="J314" s="299" t="s">
        <v>195</v>
      </c>
      <c r="K314" s="299" t="str">
        <f>_xlfn.IFNA(IF(MATCH(A314,'BIG-QaulComp'!B:B,0)&gt;0,"yes"),"")</f>
        <v/>
      </c>
      <c r="L314" s="299" t="s">
        <v>676</v>
      </c>
    </row>
    <row r="315" spans="1:12" x14ac:dyDescent="0.2">
      <c r="A315" s="299" t="s">
        <v>677</v>
      </c>
      <c r="B315" s="299" t="s">
        <v>1401</v>
      </c>
      <c r="C315" s="299" t="s">
        <v>1402</v>
      </c>
      <c r="D315" s="299">
        <v>2960</v>
      </c>
      <c r="E315" s="299" t="s">
        <v>174</v>
      </c>
      <c r="F315" s="299" t="s">
        <v>674</v>
      </c>
      <c r="G315" s="299" t="s">
        <v>673</v>
      </c>
      <c r="H315" s="299" t="s">
        <v>2325</v>
      </c>
      <c r="I315" s="299" t="s">
        <v>195</v>
      </c>
      <c r="J315" s="299" t="s">
        <v>195</v>
      </c>
      <c r="K315" s="299" t="str">
        <f>_xlfn.IFNA(IF(MATCH(A315,'BIG-QaulComp'!B:B,0)&gt;0,"yes"),"")</f>
        <v/>
      </c>
      <c r="L315" s="299" t="s">
        <v>677</v>
      </c>
    </row>
    <row r="316" spans="1:12" x14ac:dyDescent="0.2">
      <c r="A316" s="299" t="s">
        <v>678</v>
      </c>
      <c r="B316" s="299" t="s">
        <v>1391</v>
      </c>
      <c r="C316" s="299" t="s">
        <v>2320</v>
      </c>
      <c r="D316" s="299">
        <v>2963</v>
      </c>
      <c r="E316" s="299" t="s">
        <v>174</v>
      </c>
      <c r="F316" s="299" t="s">
        <v>674</v>
      </c>
      <c r="G316" s="299" t="s">
        <v>673</v>
      </c>
      <c r="H316" s="299" t="s">
        <v>2321</v>
      </c>
      <c r="I316" s="299" t="s">
        <v>195</v>
      </c>
      <c r="J316" s="299" t="s">
        <v>195</v>
      </c>
      <c r="K316" s="299" t="str">
        <f>_xlfn.IFNA(IF(MATCH(A316,'BIG-QaulComp'!B:B,0)&gt;0,"yes"),"")</f>
        <v/>
      </c>
      <c r="L316" s="299" t="s">
        <v>678</v>
      </c>
    </row>
    <row r="317" spans="1:12" x14ac:dyDescent="0.2">
      <c r="A317" s="299" t="s">
        <v>679</v>
      </c>
      <c r="B317" s="299" t="s">
        <v>1404</v>
      </c>
      <c r="C317" s="299" t="s">
        <v>1405</v>
      </c>
      <c r="D317" s="299">
        <v>2962</v>
      </c>
      <c r="E317" s="299" t="s">
        <v>174</v>
      </c>
      <c r="F317" s="299" t="s">
        <v>674</v>
      </c>
      <c r="G317" s="299" t="s">
        <v>673</v>
      </c>
      <c r="H317" s="299" t="s">
        <v>2326</v>
      </c>
      <c r="I317" s="299" t="s">
        <v>195</v>
      </c>
      <c r="J317" s="299" t="s">
        <v>195</v>
      </c>
      <c r="K317" s="299" t="str">
        <f>_xlfn.IFNA(IF(MATCH(A317,'BIG-QaulComp'!B:B,0)&gt;0,"yes"),"")</f>
        <v/>
      </c>
      <c r="L317" s="299" t="s">
        <v>679</v>
      </c>
    </row>
    <row r="318" spans="1:12" x14ac:dyDescent="0.2">
      <c r="A318" s="299" t="s">
        <v>680</v>
      </c>
      <c r="B318" s="299" t="s">
        <v>1407</v>
      </c>
      <c r="C318" s="299" t="s">
        <v>1408</v>
      </c>
      <c r="D318" s="299">
        <v>2961</v>
      </c>
      <c r="E318" s="299" t="s">
        <v>174</v>
      </c>
      <c r="F318" s="299" t="s">
        <v>674</v>
      </c>
      <c r="G318" s="299" t="s">
        <v>673</v>
      </c>
      <c r="H318" s="299" t="s">
        <v>2327</v>
      </c>
      <c r="I318" s="299" t="s">
        <v>195</v>
      </c>
      <c r="J318" s="299" t="s">
        <v>195</v>
      </c>
      <c r="K318" s="299" t="str">
        <f>_xlfn.IFNA(IF(MATCH(A318,'BIG-QaulComp'!B:B,0)&gt;0,"yes"),"")</f>
        <v/>
      </c>
      <c r="L318" s="299" t="s">
        <v>680</v>
      </c>
    </row>
    <row r="319" spans="1:12" ht="17" x14ac:dyDescent="0.25">
      <c r="A319" s="299" t="s">
        <v>681</v>
      </c>
      <c r="B319" s="299" t="s">
        <v>1113</v>
      </c>
      <c r="C319" s="299" t="s">
        <v>3229</v>
      </c>
      <c r="D319" s="299">
        <v>321</v>
      </c>
      <c r="E319" s="299" t="s">
        <v>174</v>
      </c>
      <c r="F319" s="299" t="s">
        <v>283</v>
      </c>
      <c r="G319" s="299" t="s">
        <v>683</v>
      </c>
      <c r="H319" s="299" t="s">
        <v>2780</v>
      </c>
      <c r="I319" s="299" t="s">
        <v>195</v>
      </c>
      <c r="J319" s="299" t="s">
        <v>682</v>
      </c>
      <c r="K319" s="299" t="str">
        <f>_xlfn.IFNA(IF(MATCH(A319,'BIG-QaulComp'!B:B,0)&gt;0,"yes"),"")</f>
        <v/>
      </c>
      <c r="L319" s="299" t="s">
        <v>681</v>
      </c>
    </row>
    <row r="320" spans="1:12" x14ac:dyDescent="0.2">
      <c r="A320" s="299" t="s">
        <v>579</v>
      </c>
      <c r="B320" s="299" t="s">
        <v>1273</v>
      </c>
      <c r="C320" s="299" t="s">
        <v>2783</v>
      </c>
      <c r="D320" s="299">
        <v>271</v>
      </c>
      <c r="E320" s="299" t="s">
        <v>174</v>
      </c>
      <c r="F320" s="299" t="s">
        <v>321</v>
      </c>
      <c r="G320" s="299" t="s">
        <v>568</v>
      </c>
      <c r="H320" s="299" t="s">
        <v>2784</v>
      </c>
      <c r="I320" s="299" t="s">
        <v>195</v>
      </c>
      <c r="J320" s="299" t="s">
        <v>195</v>
      </c>
      <c r="K320" s="299" t="str">
        <f>_xlfn.IFNA(IF(MATCH(A320,'BIG-QaulComp'!B:B,0)&gt;0,"yes"),"")</f>
        <v/>
      </c>
      <c r="L320" s="299" t="s">
        <v>579</v>
      </c>
    </row>
    <row r="321" spans="1:12" x14ac:dyDescent="0.2">
      <c r="A321" s="299" t="s">
        <v>695</v>
      </c>
      <c r="B321" s="299" t="s">
        <v>1383</v>
      </c>
      <c r="C321" s="299" t="s">
        <v>696</v>
      </c>
      <c r="D321" s="299">
        <v>162</v>
      </c>
      <c r="E321" s="299" t="s">
        <v>174</v>
      </c>
      <c r="F321" s="299" t="s">
        <v>557</v>
      </c>
      <c r="G321" s="299" t="s">
        <v>696</v>
      </c>
      <c r="H321" s="299" t="s">
        <v>2785</v>
      </c>
      <c r="I321" s="299" t="s">
        <v>195</v>
      </c>
      <c r="J321" s="299" t="s">
        <v>695</v>
      </c>
      <c r="K321" s="299" t="str">
        <f>_xlfn.IFNA(IF(MATCH(A321,'BIG-QaulComp'!B:B,0)&gt;0,"yes"),"")</f>
        <v/>
      </c>
      <c r="L321" s="299" t="s">
        <v>695</v>
      </c>
    </row>
    <row r="322" spans="1:12" ht="17" x14ac:dyDescent="0.25">
      <c r="A322" s="299" t="s">
        <v>697</v>
      </c>
      <c r="B322" s="299" t="s">
        <v>1353</v>
      </c>
      <c r="C322" s="299" t="s">
        <v>3230</v>
      </c>
      <c r="D322" s="299">
        <v>323</v>
      </c>
      <c r="E322" s="299" t="s">
        <v>174</v>
      </c>
      <c r="F322" s="299" t="s">
        <v>233</v>
      </c>
      <c r="G322" s="299" t="s">
        <v>698</v>
      </c>
      <c r="H322" s="299" t="s">
        <v>2789</v>
      </c>
      <c r="I322" s="299" t="s">
        <v>195</v>
      </c>
      <c r="J322" s="299" t="s">
        <v>697</v>
      </c>
      <c r="K322" s="299" t="str">
        <f>_xlfn.IFNA(IF(MATCH(A322,'BIG-QaulComp'!B:B,0)&gt;0,"yes"),"")</f>
        <v/>
      </c>
      <c r="L322" s="299" t="s">
        <v>697</v>
      </c>
    </row>
    <row r="323" spans="1:12" ht="17" x14ac:dyDescent="0.25">
      <c r="A323" s="299" t="s">
        <v>702</v>
      </c>
      <c r="B323" s="299" t="s">
        <v>1360</v>
      </c>
      <c r="C323" s="299" t="s">
        <v>3231</v>
      </c>
      <c r="D323" s="299">
        <v>325</v>
      </c>
      <c r="E323" s="299" t="s">
        <v>174</v>
      </c>
      <c r="F323" s="299" t="s">
        <v>233</v>
      </c>
      <c r="G323" s="299" t="s">
        <v>698</v>
      </c>
      <c r="H323" s="299" t="s">
        <v>2793</v>
      </c>
      <c r="I323" s="299" t="s">
        <v>195</v>
      </c>
      <c r="J323" s="299" t="s">
        <v>702</v>
      </c>
      <c r="K323" s="299" t="str">
        <f>_xlfn.IFNA(IF(MATCH(A323,'BIG-QaulComp'!B:B,0)&gt;0,"yes"),"")</f>
        <v/>
      </c>
      <c r="L323" s="299" t="s">
        <v>702</v>
      </c>
    </row>
    <row r="324" spans="1:12" ht="17" x14ac:dyDescent="0.25">
      <c r="A324" s="299" t="s">
        <v>703</v>
      </c>
      <c r="B324" s="299" t="s">
        <v>1362</v>
      </c>
      <c r="C324" s="299" t="s">
        <v>3232</v>
      </c>
      <c r="D324" s="299">
        <v>326</v>
      </c>
      <c r="E324" s="299" t="s">
        <v>174</v>
      </c>
      <c r="F324" s="299" t="s">
        <v>233</v>
      </c>
      <c r="G324" s="299" t="s">
        <v>698</v>
      </c>
      <c r="H324" s="299" t="s">
        <v>2795</v>
      </c>
      <c r="I324" s="299" t="s">
        <v>195</v>
      </c>
      <c r="J324" s="299" t="s">
        <v>703</v>
      </c>
      <c r="K324" s="299" t="str">
        <f>_xlfn.IFNA(IF(MATCH(A324,'BIG-QaulComp'!B:B,0)&gt;0,"yes"),"")</f>
        <v/>
      </c>
      <c r="L324" s="299" t="s">
        <v>703</v>
      </c>
    </row>
    <row r="325" spans="1:12" x14ac:dyDescent="0.2">
      <c r="A325" s="299" t="s">
        <v>442</v>
      </c>
      <c r="B325" s="299" t="s">
        <v>1561</v>
      </c>
      <c r="C325" s="299" t="s">
        <v>442</v>
      </c>
      <c r="D325" s="299">
        <v>164</v>
      </c>
      <c r="E325" s="299" t="s">
        <v>174</v>
      </c>
      <c r="F325" s="299" t="s">
        <v>248</v>
      </c>
      <c r="G325" s="299" t="s">
        <v>363</v>
      </c>
      <c r="H325" s="299" t="s">
        <v>2376</v>
      </c>
      <c r="I325" s="299" t="s">
        <v>195</v>
      </c>
      <c r="J325" s="299" t="s">
        <v>195</v>
      </c>
      <c r="K325" s="299" t="str">
        <f>_xlfn.IFNA(IF(MATCH(A325,'BIG-QaulComp'!B:B,0)&gt;0,"yes"),"")</f>
        <v/>
      </c>
      <c r="L325" s="299" t="s">
        <v>442</v>
      </c>
    </row>
    <row r="326" spans="1:12" ht="17" x14ac:dyDescent="0.25">
      <c r="A326" s="299" t="s">
        <v>443</v>
      </c>
      <c r="B326" s="299" t="s">
        <v>1562</v>
      </c>
      <c r="C326" s="299" t="s">
        <v>3233</v>
      </c>
      <c r="D326" s="299">
        <v>165</v>
      </c>
      <c r="E326" s="299" t="s">
        <v>174</v>
      </c>
      <c r="F326" s="299" t="s">
        <v>248</v>
      </c>
      <c r="G326" s="299" t="s">
        <v>363</v>
      </c>
      <c r="H326" s="299" t="s">
        <v>2797</v>
      </c>
      <c r="I326" s="299" t="s">
        <v>195</v>
      </c>
      <c r="J326" s="299" t="s">
        <v>444</v>
      </c>
      <c r="K326" s="299" t="str">
        <f>_xlfn.IFNA(IF(MATCH(A326,'BIG-QaulComp'!B:B,0)&gt;0,"yes"),"")</f>
        <v/>
      </c>
      <c r="L326" s="299" t="s">
        <v>443</v>
      </c>
    </row>
    <row r="327" spans="1:12" ht="17" x14ac:dyDescent="0.25">
      <c r="A327" s="299" t="s">
        <v>704</v>
      </c>
      <c r="B327" s="299" t="s">
        <v>1365</v>
      </c>
      <c r="C327" s="299" t="s">
        <v>3234</v>
      </c>
      <c r="D327" s="299">
        <v>327</v>
      </c>
      <c r="E327" s="299" t="s">
        <v>174</v>
      </c>
      <c r="F327" s="299" t="s">
        <v>233</v>
      </c>
      <c r="G327" s="299" t="s">
        <v>698</v>
      </c>
      <c r="H327" s="299" t="s">
        <v>2799</v>
      </c>
      <c r="I327" s="299" t="s">
        <v>195</v>
      </c>
      <c r="J327" s="299" t="s">
        <v>705</v>
      </c>
      <c r="K327" s="299" t="str">
        <f>_xlfn.IFNA(IF(MATCH(A327,'BIG-QaulComp'!B:B,0)&gt;0,"yes"),"")</f>
        <v/>
      </c>
      <c r="L327" s="299" t="s">
        <v>704</v>
      </c>
    </row>
    <row r="328" spans="1:12" ht="17" x14ac:dyDescent="0.25">
      <c r="A328" s="299" t="s">
        <v>706</v>
      </c>
      <c r="B328" s="299" t="s">
        <v>1367</v>
      </c>
      <c r="C328" s="299" t="s">
        <v>3235</v>
      </c>
      <c r="D328" s="299">
        <v>328</v>
      </c>
      <c r="E328" s="299" t="s">
        <v>174</v>
      </c>
      <c r="F328" s="299" t="s">
        <v>233</v>
      </c>
      <c r="G328" s="299" t="s">
        <v>698</v>
      </c>
      <c r="H328" s="299" t="s">
        <v>2801</v>
      </c>
      <c r="I328" s="299" t="s">
        <v>195</v>
      </c>
      <c r="J328" s="299" t="s">
        <v>707</v>
      </c>
      <c r="K328" s="299" t="str">
        <f>_xlfn.IFNA(IF(MATCH(A328,'BIG-QaulComp'!B:B,0)&gt;0,"yes"),"")</f>
        <v/>
      </c>
      <c r="L328" s="299" t="s">
        <v>706</v>
      </c>
    </row>
    <row r="329" spans="1:12" ht="17" x14ac:dyDescent="0.25">
      <c r="A329" s="299" t="s">
        <v>708</v>
      </c>
      <c r="B329" s="299" t="s">
        <v>1369</v>
      </c>
      <c r="C329" s="299" t="s">
        <v>3236</v>
      </c>
      <c r="D329" s="299">
        <v>329</v>
      </c>
      <c r="E329" s="299" t="s">
        <v>174</v>
      </c>
      <c r="F329" s="299" t="s">
        <v>233</v>
      </c>
      <c r="G329" s="299" t="s">
        <v>698</v>
      </c>
      <c r="H329" s="299" t="s">
        <v>2803</v>
      </c>
      <c r="I329" s="299" t="s">
        <v>195</v>
      </c>
      <c r="J329" s="299" t="s">
        <v>709</v>
      </c>
      <c r="K329" s="299" t="str">
        <f>_xlfn.IFNA(IF(MATCH(A329,'BIG-QaulComp'!B:B,0)&gt;0,"yes"),"")</f>
        <v/>
      </c>
      <c r="L329" s="299" t="s">
        <v>708</v>
      </c>
    </row>
    <row r="330" spans="1:12" ht="17" x14ac:dyDescent="0.25">
      <c r="A330" s="299" t="s">
        <v>710</v>
      </c>
      <c r="B330" s="299" t="s">
        <v>1334</v>
      </c>
      <c r="C330" s="299" t="s">
        <v>3237</v>
      </c>
      <c r="D330" s="299">
        <v>330</v>
      </c>
      <c r="E330" s="299" t="s">
        <v>174</v>
      </c>
      <c r="F330" s="299" t="s">
        <v>233</v>
      </c>
      <c r="G330" s="299" t="s">
        <v>698</v>
      </c>
      <c r="H330" s="299" t="s">
        <v>2805</v>
      </c>
      <c r="I330" s="299" t="s">
        <v>195</v>
      </c>
      <c r="J330" s="299" t="s">
        <v>711</v>
      </c>
      <c r="K330" s="299" t="str">
        <f>_xlfn.IFNA(IF(MATCH(A330,'BIG-QaulComp'!B:B,0)&gt;0,"yes"),"")</f>
        <v/>
      </c>
      <c r="L330" s="299" t="s">
        <v>710</v>
      </c>
    </row>
    <row r="331" spans="1:12" ht="17" x14ac:dyDescent="0.25">
      <c r="A331" s="299" t="s">
        <v>834</v>
      </c>
      <c r="B331" s="299" t="s">
        <v>1594</v>
      </c>
      <c r="C331" s="299" t="s">
        <v>3238</v>
      </c>
      <c r="D331" s="299">
        <v>370</v>
      </c>
      <c r="E331" s="299" t="s">
        <v>176</v>
      </c>
      <c r="F331" s="299" t="s">
        <v>283</v>
      </c>
      <c r="G331" s="299" t="s">
        <v>836</v>
      </c>
      <c r="H331" s="299" t="s">
        <v>2807</v>
      </c>
      <c r="I331" s="299" t="s">
        <v>195</v>
      </c>
      <c r="J331" s="299" t="s">
        <v>835</v>
      </c>
      <c r="K331" s="299" t="str">
        <f>_xlfn.IFNA(IF(MATCH(A331,'BIG-QaulComp'!B:B,0)&gt;0,"yes"),"")</f>
        <v/>
      </c>
      <c r="L331" s="299" t="s">
        <v>834</v>
      </c>
    </row>
    <row r="332" spans="1:12" x14ac:dyDescent="0.2">
      <c r="A332" s="299" t="s">
        <v>749</v>
      </c>
      <c r="B332" s="299" t="s">
        <v>752</v>
      </c>
      <c r="C332" s="299" t="s">
        <v>749</v>
      </c>
      <c r="D332" s="299">
        <v>347</v>
      </c>
      <c r="E332" s="299" t="s">
        <v>174</v>
      </c>
      <c r="F332" s="299" t="s">
        <v>283</v>
      </c>
      <c r="G332" s="299" t="s">
        <v>751</v>
      </c>
      <c r="H332" s="299" t="s">
        <v>2808</v>
      </c>
      <c r="I332" s="299" t="s">
        <v>69</v>
      </c>
      <c r="J332" s="299" t="s">
        <v>750</v>
      </c>
      <c r="K332" s="299" t="str">
        <f>_xlfn.IFNA(IF(MATCH(A332,'BIG-QaulComp'!B:B,0)&gt;0,"yes"),"")</f>
        <v/>
      </c>
      <c r="L332" s="299" t="s">
        <v>749</v>
      </c>
    </row>
    <row r="333" spans="1:12" x14ac:dyDescent="0.2">
      <c r="A333" s="299" t="s">
        <v>754</v>
      </c>
      <c r="B333" s="299" t="s">
        <v>756</v>
      </c>
      <c r="C333" s="299" t="s">
        <v>754</v>
      </c>
      <c r="D333" s="299">
        <v>348</v>
      </c>
      <c r="E333" s="299" t="s">
        <v>174</v>
      </c>
      <c r="F333" s="299" t="s">
        <v>283</v>
      </c>
      <c r="G333" s="299" t="s">
        <v>751</v>
      </c>
      <c r="H333" s="299" t="s">
        <v>2316</v>
      </c>
      <c r="I333" s="299" t="s">
        <v>70</v>
      </c>
      <c r="J333" s="299" t="s">
        <v>755</v>
      </c>
      <c r="K333" s="299" t="str">
        <f>_xlfn.IFNA(IF(MATCH(A333,'BIG-QaulComp'!B:B,0)&gt;0,"yes"),"")</f>
        <v/>
      </c>
      <c r="L333" s="299" t="s">
        <v>754</v>
      </c>
    </row>
    <row r="334" spans="1:12" x14ac:dyDescent="0.2">
      <c r="A334" s="299" t="s">
        <v>757</v>
      </c>
      <c r="B334" s="299" t="s">
        <v>1126</v>
      </c>
      <c r="C334" s="299" t="s">
        <v>757</v>
      </c>
      <c r="D334" s="299">
        <v>349</v>
      </c>
      <c r="E334" s="299" t="s">
        <v>174</v>
      </c>
      <c r="F334" s="299" t="s">
        <v>283</v>
      </c>
      <c r="G334" s="299" t="s">
        <v>751</v>
      </c>
      <c r="H334" s="299" t="s">
        <v>2809</v>
      </c>
      <c r="I334" s="299" t="s">
        <v>195</v>
      </c>
      <c r="J334" s="299" t="s">
        <v>170</v>
      </c>
      <c r="K334" s="299" t="str">
        <f>_xlfn.IFNA(IF(MATCH(A334,'BIG-QaulComp'!B:B,0)&gt;0,"yes"),"")</f>
        <v/>
      </c>
      <c r="L334" s="299" t="s">
        <v>757</v>
      </c>
    </row>
    <row r="335" spans="1:12" x14ac:dyDescent="0.2">
      <c r="A335" s="299" t="s">
        <v>758</v>
      </c>
      <c r="B335" s="299" t="s">
        <v>1127</v>
      </c>
      <c r="C335" s="299" t="s">
        <v>758</v>
      </c>
      <c r="D335" s="299">
        <v>350</v>
      </c>
      <c r="E335" s="299" t="s">
        <v>174</v>
      </c>
      <c r="F335" s="299" t="s">
        <v>283</v>
      </c>
      <c r="G335" s="299" t="s">
        <v>751</v>
      </c>
      <c r="H335" s="299" t="s">
        <v>2810</v>
      </c>
      <c r="I335" s="299" t="s">
        <v>195</v>
      </c>
      <c r="J335" s="299" t="s">
        <v>171</v>
      </c>
      <c r="K335" s="299" t="str">
        <f>_xlfn.IFNA(IF(MATCH(A335,'BIG-QaulComp'!B:B,0)&gt;0,"yes"),"")</f>
        <v/>
      </c>
      <c r="L335" s="299" t="s">
        <v>758</v>
      </c>
    </row>
    <row r="336" spans="1:12" ht="17" x14ac:dyDescent="0.25">
      <c r="A336" s="299" t="s">
        <v>725</v>
      </c>
      <c r="B336" s="299" t="s">
        <v>1326</v>
      </c>
      <c r="C336" s="299" t="s">
        <v>3239</v>
      </c>
      <c r="D336" s="299">
        <v>338</v>
      </c>
      <c r="E336" s="299" t="s">
        <v>174</v>
      </c>
      <c r="F336" s="299" t="s">
        <v>321</v>
      </c>
      <c r="G336" s="299" t="s">
        <v>727</v>
      </c>
      <c r="H336" s="299" t="s">
        <v>2812</v>
      </c>
      <c r="I336" s="299" t="s">
        <v>195</v>
      </c>
      <c r="J336" s="299" t="s">
        <v>726</v>
      </c>
      <c r="K336" s="299" t="str">
        <f>_xlfn.IFNA(IF(MATCH(A336,'BIG-QaulComp'!B:B,0)&gt;0,"yes"),"")</f>
        <v/>
      </c>
      <c r="L336" s="299" t="s">
        <v>725</v>
      </c>
    </row>
    <row r="337" spans="1:12" ht="17" x14ac:dyDescent="0.25">
      <c r="A337" s="299" t="s">
        <v>728</v>
      </c>
      <c r="B337" s="299" t="s">
        <v>1327</v>
      </c>
      <c r="C337" s="299" t="s">
        <v>3240</v>
      </c>
      <c r="D337" s="299">
        <v>339</v>
      </c>
      <c r="E337" s="299" t="s">
        <v>174</v>
      </c>
      <c r="F337" s="299" t="s">
        <v>321</v>
      </c>
      <c r="G337" s="299" t="s">
        <v>727</v>
      </c>
      <c r="H337" s="299" t="s">
        <v>2813</v>
      </c>
      <c r="I337" s="299" t="s">
        <v>195</v>
      </c>
      <c r="J337" s="299" t="s">
        <v>195</v>
      </c>
      <c r="K337" s="299" t="str">
        <f>_xlfn.IFNA(IF(MATCH(A337,'BIG-QaulComp'!B:B,0)&gt;0,"yes"),"")</f>
        <v/>
      </c>
      <c r="L337" s="299" t="s">
        <v>728</v>
      </c>
    </row>
    <row r="338" spans="1:12" x14ac:dyDescent="0.2">
      <c r="A338" s="299" t="s">
        <v>745</v>
      </c>
      <c r="B338" s="299" t="s">
        <v>1339</v>
      </c>
      <c r="C338" s="299" t="s">
        <v>2824</v>
      </c>
      <c r="D338" s="299">
        <v>345</v>
      </c>
      <c r="E338" s="299" t="s">
        <v>174</v>
      </c>
      <c r="F338" s="299" t="s">
        <v>321</v>
      </c>
      <c r="G338" s="299" t="s">
        <v>727</v>
      </c>
      <c r="H338" s="299" t="s">
        <v>2825</v>
      </c>
      <c r="I338" s="299" t="s">
        <v>195</v>
      </c>
      <c r="J338" s="299" t="s">
        <v>746</v>
      </c>
      <c r="K338" s="299" t="str">
        <f>_xlfn.IFNA(IF(MATCH(A338,'BIG-QaulComp'!B:B,0)&gt;0,"yes"),"")</f>
        <v/>
      </c>
      <c r="L338" s="299" t="s">
        <v>745</v>
      </c>
    </row>
    <row r="339" spans="1:12" ht="17" x14ac:dyDescent="0.25">
      <c r="A339" s="299" t="s">
        <v>720</v>
      </c>
      <c r="B339" s="299" t="s">
        <v>1241</v>
      </c>
      <c r="C339" s="299" t="s">
        <v>3241</v>
      </c>
      <c r="D339" s="299">
        <v>335</v>
      </c>
      <c r="E339" s="299" t="s">
        <v>174</v>
      </c>
      <c r="F339" s="299" t="s">
        <v>330</v>
      </c>
      <c r="G339" s="299" t="s">
        <v>721</v>
      </c>
      <c r="H339" s="299" t="s">
        <v>2826</v>
      </c>
      <c r="I339" s="299" t="s">
        <v>195</v>
      </c>
      <c r="J339" s="299" t="s">
        <v>195</v>
      </c>
      <c r="K339" s="299" t="str">
        <f>_xlfn.IFNA(IF(MATCH(A339,'BIG-QaulComp'!B:B,0)&gt;0,"yes"),"")</f>
        <v/>
      </c>
      <c r="L339" s="299" t="s">
        <v>720</v>
      </c>
    </row>
    <row r="340" spans="1:12" ht="17" x14ac:dyDescent="0.25">
      <c r="A340" s="299" t="s">
        <v>722</v>
      </c>
      <c r="B340" s="299" t="s">
        <v>1246</v>
      </c>
      <c r="C340" s="299" t="s">
        <v>3242</v>
      </c>
      <c r="D340" s="299">
        <v>336</v>
      </c>
      <c r="E340" s="299" t="s">
        <v>174</v>
      </c>
      <c r="F340" s="299" t="s">
        <v>330</v>
      </c>
      <c r="G340" s="299" t="s">
        <v>721</v>
      </c>
      <c r="H340" s="299" t="s">
        <v>2827</v>
      </c>
      <c r="I340" s="299" t="s">
        <v>195</v>
      </c>
      <c r="J340" s="299" t="s">
        <v>195</v>
      </c>
      <c r="K340" s="299" t="str">
        <f>_xlfn.IFNA(IF(MATCH(A340,'BIG-QaulComp'!B:B,0)&gt;0,"yes"),"")</f>
        <v/>
      </c>
      <c r="L340" s="299" t="s">
        <v>722</v>
      </c>
    </row>
    <row r="341" spans="1:12" x14ac:dyDescent="0.2">
      <c r="A341" s="299" t="s">
        <v>723</v>
      </c>
      <c r="B341" s="299" t="s">
        <v>1121</v>
      </c>
      <c r="C341" s="299" t="s">
        <v>2828</v>
      </c>
      <c r="D341" s="299">
        <v>337</v>
      </c>
      <c r="E341" s="299" t="s">
        <v>174</v>
      </c>
      <c r="F341" s="299" t="s">
        <v>283</v>
      </c>
      <c r="G341" s="299" t="s">
        <v>724</v>
      </c>
      <c r="H341" s="299" t="s">
        <v>2829</v>
      </c>
      <c r="I341" s="299" t="s">
        <v>195</v>
      </c>
      <c r="J341" s="299" t="s">
        <v>723</v>
      </c>
      <c r="K341" s="299" t="str">
        <f>_xlfn.IFNA(IF(MATCH(A341,'BIG-QaulComp'!B:B,0)&gt;0,"yes"),"")</f>
        <v/>
      </c>
      <c r="L341" s="299" t="s">
        <v>723</v>
      </c>
    </row>
    <row r="342" spans="1:12" x14ac:dyDescent="0.2">
      <c r="A342" s="299" t="s">
        <v>445</v>
      </c>
      <c r="B342" s="299" t="s">
        <v>446</v>
      </c>
      <c r="C342" s="299" t="s">
        <v>43</v>
      </c>
      <c r="D342" s="299">
        <v>113</v>
      </c>
      <c r="E342" s="299" t="s">
        <v>174</v>
      </c>
      <c r="F342" s="299" t="s">
        <v>248</v>
      </c>
      <c r="G342" s="299" t="s">
        <v>363</v>
      </c>
      <c r="H342" s="299" t="s">
        <v>2343</v>
      </c>
      <c r="I342" s="299" t="s">
        <v>43</v>
      </c>
      <c r="J342" s="299" t="s">
        <v>195</v>
      </c>
      <c r="K342" s="299" t="str">
        <f>_xlfn.IFNA(IF(MATCH(A342,'BIG-QaulComp'!B:B,0)&gt;0,"yes"),"")</f>
        <v/>
      </c>
      <c r="L342" s="299" t="s">
        <v>445</v>
      </c>
    </row>
    <row r="343" spans="1:12" x14ac:dyDescent="0.2">
      <c r="A343" s="299" t="s">
        <v>718</v>
      </c>
      <c r="B343" s="299" t="s">
        <v>1322</v>
      </c>
      <c r="C343" s="299" t="s">
        <v>2830</v>
      </c>
      <c r="D343" s="299">
        <v>334</v>
      </c>
      <c r="E343" s="299" t="s">
        <v>174</v>
      </c>
      <c r="F343" s="299" t="s">
        <v>321</v>
      </c>
      <c r="G343" s="299" t="s">
        <v>719</v>
      </c>
      <c r="H343" s="299" t="s">
        <v>2831</v>
      </c>
      <c r="I343" s="299" t="s">
        <v>195</v>
      </c>
      <c r="J343" s="299" t="s">
        <v>718</v>
      </c>
      <c r="K343" s="299" t="str">
        <f>_xlfn.IFNA(IF(MATCH(A343,'BIG-QaulComp'!B:B,0)&gt;0,"yes"),"")</f>
        <v/>
      </c>
      <c r="L343" s="299" t="s">
        <v>718</v>
      </c>
    </row>
    <row r="344" spans="1:12" x14ac:dyDescent="0.2">
      <c r="A344" s="299" t="s">
        <v>715</v>
      </c>
      <c r="B344" s="299" t="s">
        <v>1592</v>
      </c>
      <c r="C344" s="299" t="s">
        <v>2834</v>
      </c>
      <c r="D344" s="299">
        <v>332</v>
      </c>
      <c r="E344" s="299" t="s">
        <v>176</v>
      </c>
      <c r="F344" s="299" t="s">
        <v>283</v>
      </c>
      <c r="G344" s="299" t="s">
        <v>712</v>
      </c>
      <c r="H344" s="299" t="s">
        <v>2835</v>
      </c>
      <c r="I344" s="299" t="s">
        <v>195</v>
      </c>
      <c r="J344" s="299" t="s">
        <v>715</v>
      </c>
      <c r="K344" s="299" t="str">
        <f>_xlfn.IFNA(IF(MATCH(A344,'BIG-QaulComp'!B:B,0)&gt;0,"yes"),"")</f>
        <v/>
      </c>
      <c r="L344" s="299" t="s">
        <v>715</v>
      </c>
    </row>
    <row r="345" spans="1:12" x14ac:dyDescent="0.2">
      <c r="A345" s="299" t="s">
        <v>716</v>
      </c>
      <c r="B345" s="299" t="s">
        <v>1117</v>
      </c>
      <c r="C345" s="299" t="s">
        <v>2836</v>
      </c>
      <c r="D345" s="299">
        <v>333</v>
      </c>
      <c r="E345" s="299" t="s">
        <v>174</v>
      </c>
      <c r="F345" s="299" t="s">
        <v>283</v>
      </c>
      <c r="G345" s="299" t="s">
        <v>717</v>
      </c>
      <c r="H345" s="299" t="s">
        <v>2837</v>
      </c>
      <c r="I345" s="299" t="s">
        <v>195</v>
      </c>
      <c r="J345" s="299" t="s">
        <v>195</v>
      </c>
      <c r="K345" s="299" t="str">
        <f>_xlfn.IFNA(IF(MATCH(A345,'BIG-QaulComp'!B:B,0)&gt;0,"yes"),"")</f>
        <v/>
      </c>
      <c r="L345" s="299" t="s">
        <v>716</v>
      </c>
    </row>
    <row r="346" spans="1:12" x14ac:dyDescent="0.2">
      <c r="A346" s="299" t="s">
        <v>460</v>
      </c>
      <c r="B346" s="299" t="s">
        <v>1765</v>
      </c>
      <c r="C346" s="299" t="s">
        <v>1766</v>
      </c>
      <c r="D346" s="299">
        <v>258</v>
      </c>
      <c r="E346" s="299" t="s">
        <v>175</v>
      </c>
      <c r="F346" s="299" t="s">
        <v>248</v>
      </c>
      <c r="G346" s="299" t="s">
        <v>454</v>
      </c>
      <c r="H346" s="299" t="s">
        <v>2426</v>
      </c>
      <c r="I346" s="299" t="s">
        <v>195</v>
      </c>
      <c r="J346" s="299" t="s">
        <v>195</v>
      </c>
      <c r="K346" s="299" t="str">
        <f>_xlfn.IFNA(IF(MATCH(A346,'BIG-QaulComp'!B:B,0)&gt;0,"yes"),"")</f>
        <v/>
      </c>
      <c r="L346" s="299" t="s">
        <v>460</v>
      </c>
    </row>
    <row r="347" spans="1:12" x14ac:dyDescent="0.2">
      <c r="A347" s="299" t="s">
        <v>759</v>
      </c>
      <c r="B347" s="299" t="s">
        <v>1138</v>
      </c>
      <c r="C347" s="299" t="s">
        <v>1139</v>
      </c>
      <c r="D347" s="299">
        <v>353</v>
      </c>
      <c r="E347" s="299" t="s">
        <v>174</v>
      </c>
      <c r="F347" s="299" t="s">
        <v>283</v>
      </c>
      <c r="G347" s="299" t="s">
        <v>760</v>
      </c>
      <c r="H347" s="299" t="s">
        <v>2838</v>
      </c>
      <c r="I347" s="299" t="s">
        <v>195</v>
      </c>
      <c r="J347" s="299" t="s">
        <v>195</v>
      </c>
      <c r="K347" s="299" t="str">
        <f>_xlfn.IFNA(IF(MATCH(A347,'BIG-QaulComp'!B:B,0)&gt;0,"yes"),"")</f>
        <v/>
      </c>
      <c r="L347" s="299" t="s">
        <v>759</v>
      </c>
    </row>
    <row r="348" spans="1:12" x14ac:dyDescent="0.2">
      <c r="A348" s="299" t="s">
        <v>761</v>
      </c>
      <c r="B348" s="299" t="s">
        <v>1142</v>
      </c>
      <c r="C348" s="299" t="s">
        <v>1143</v>
      </c>
      <c r="D348" s="299">
        <v>354</v>
      </c>
      <c r="E348" s="299" t="s">
        <v>174</v>
      </c>
      <c r="F348" s="299" t="s">
        <v>283</v>
      </c>
      <c r="G348" s="299" t="s">
        <v>760</v>
      </c>
      <c r="H348" s="299" t="s">
        <v>2839</v>
      </c>
      <c r="I348" s="299" t="s">
        <v>195</v>
      </c>
      <c r="J348" s="299" t="s">
        <v>195</v>
      </c>
      <c r="K348" s="299" t="str">
        <f>_xlfn.IFNA(IF(MATCH(A348,'BIG-QaulComp'!B:B,0)&gt;0,"yes"),"")</f>
        <v/>
      </c>
      <c r="L348" s="299" t="s">
        <v>761</v>
      </c>
    </row>
    <row r="349" spans="1:12" x14ac:dyDescent="0.2">
      <c r="A349" s="299" t="s">
        <v>762</v>
      </c>
      <c r="B349" s="299" t="s">
        <v>1128</v>
      </c>
      <c r="C349" s="299" t="s">
        <v>762</v>
      </c>
      <c r="D349" s="299">
        <v>351</v>
      </c>
      <c r="E349" s="299" t="s">
        <v>174</v>
      </c>
      <c r="F349" s="299" t="s">
        <v>283</v>
      </c>
      <c r="G349" s="299" t="s">
        <v>760</v>
      </c>
      <c r="H349" s="299" t="s">
        <v>2840</v>
      </c>
      <c r="I349" s="299" t="s">
        <v>195</v>
      </c>
      <c r="J349" s="299" t="s">
        <v>195</v>
      </c>
      <c r="K349" s="299" t="str">
        <f>_xlfn.IFNA(IF(MATCH(A349,'BIG-QaulComp'!B:B,0)&gt;0,"yes"),"")</f>
        <v/>
      </c>
      <c r="L349" s="299" t="s">
        <v>762</v>
      </c>
    </row>
    <row r="350" spans="1:12" x14ac:dyDescent="0.2">
      <c r="A350" s="299" t="s">
        <v>763</v>
      </c>
      <c r="B350" s="299" t="s">
        <v>1135</v>
      </c>
      <c r="C350" s="299" t="s">
        <v>763</v>
      </c>
      <c r="D350" s="299">
        <v>352</v>
      </c>
      <c r="E350" s="299" t="s">
        <v>174</v>
      </c>
      <c r="F350" s="299" t="s">
        <v>283</v>
      </c>
      <c r="G350" s="299" t="s">
        <v>760</v>
      </c>
      <c r="H350" s="299" t="s">
        <v>2841</v>
      </c>
      <c r="I350" s="299" t="s">
        <v>195</v>
      </c>
      <c r="J350" s="299" t="s">
        <v>195</v>
      </c>
      <c r="K350" s="299" t="str">
        <f>_xlfn.IFNA(IF(MATCH(A350,'BIG-QaulComp'!B:B,0)&gt;0,"yes"),"")</f>
        <v/>
      </c>
      <c r="L350" s="299" t="s">
        <v>763</v>
      </c>
    </row>
    <row r="351" spans="1:12" ht="17" x14ac:dyDescent="0.25">
      <c r="A351" s="299" t="s">
        <v>591</v>
      </c>
      <c r="B351" s="299" t="s">
        <v>1296</v>
      </c>
      <c r="C351" s="299" t="s">
        <v>3243</v>
      </c>
      <c r="D351" s="299">
        <v>276</v>
      </c>
      <c r="E351" s="299" t="s">
        <v>174</v>
      </c>
      <c r="F351" s="299" t="s">
        <v>321</v>
      </c>
      <c r="G351" s="299" t="s">
        <v>588</v>
      </c>
      <c r="H351" s="299" t="s">
        <v>2845</v>
      </c>
      <c r="I351" s="299" t="s">
        <v>195</v>
      </c>
      <c r="J351" s="299" t="s">
        <v>591</v>
      </c>
      <c r="K351" s="299" t="str">
        <f>_xlfn.IFNA(IF(MATCH(A351,'BIG-QaulComp'!B:B,0)&gt;0,"yes"),"")</f>
        <v/>
      </c>
      <c r="L351" s="299" t="s">
        <v>591</v>
      </c>
    </row>
    <row r="352" spans="1:12" ht="17" x14ac:dyDescent="0.25">
      <c r="A352" s="299" t="s">
        <v>592</v>
      </c>
      <c r="B352" s="299" t="s">
        <v>1300</v>
      </c>
      <c r="C352" s="299" t="s">
        <v>3244</v>
      </c>
      <c r="D352" s="299">
        <v>277</v>
      </c>
      <c r="E352" s="299" t="s">
        <v>174</v>
      </c>
      <c r="F352" s="299" t="s">
        <v>321</v>
      </c>
      <c r="G352" s="299" t="s">
        <v>588</v>
      </c>
      <c r="H352" s="299" t="s">
        <v>2847</v>
      </c>
      <c r="I352" s="299" t="s">
        <v>195</v>
      </c>
      <c r="J352" s="299" t="s">
        <v>592</v>
      </c>
      <c r="K352" s="299" t="str">
        <f>_xlfn.IFNA(IF(MATCH(A352,'BIG-QaulComp'!B:B,0)&gt;0,"yes"),"")</f>
        <v/>
      </c>
      <c r="L352" s="299" t="s">
        <v>592</v>
      </c>
    </row>
    <row r="353" spans="1:12" ht="17" x14ac:dyDescent="0.25">
      <c r="A353" s="299" t="s">
        <v>593</v>
      </c>
      <c r="B353" s="299" t="s">
        <v>1303</v>
      </c>
      <c r="C353" s="299" t="s">
        <v>3245</v>
      </c>
      <c r="D353" s="299">
        <v>278</v>
      </c>
      <c r="E353" s="299" t="s">
        <v>174</v>
      </c>
      <c r="F353" s="299" t="s">
        <v>321</v>
      </c>
      <c r="G353" s="299" t="s">
        <v>588</v>
      </c>
      <c r="H353" s="299" t="s">
        <v>2848</v>
      </c>
      <c r="I353" s="299" t="s">
        <v>195</v>
      </c>
      <c r="J353" s="299" t="s">
        <v>195</v>
      </c>
      <c r="K353" s="299" t="str">
        <f>_xlfn.IFNA(IF(MATCH(A353,'BIG-QaulComp'!B:B,0)&gt;0,"yes"),"")</f>
        <v/>
      </c>
      <c r="L353" s="299" t="s">
        <v>593</v>
      </c>
    </row>
    <row r="354" spans="1:12" ht="17" x14ac:dyDescent="0.25">
      <c r="A354" s="299" t="s">
        <v>594</v>
      </c>
      <c r="B354" s="299" t="s">
        <v>1306</v>
      </c>
      <c r="C354" s="299" t="s">
        <v>3246</v>
      </c>
      <c r="D354" s="299">
        <v>279</v>
      </c>
      <c r="E354" s="299" t="s">
        <v>174</v>
      </c>
      <c r="F354" s="299" t="s">
        <v>321</v>
      </c>
      <c r="G354" s="299" t="s">
        <v>588</v>
      </c>
      <c r="H354" s="299" t="s">
        <v>2850</v>
      </c>
      <c r="I354" s="299" t="s">
        <v>195</v>
      </c>
      <c r="J354" s="299" t="s">
        <v>594</v>
      </c>
      <c r="K354" s="299" t="str">
        <f>_xlfn.IFNA(IF(MATCH(A354,'BIG-QaulComp'!B:B,0)&gt;0,"yes"),"")</f>
        <v/>
      </c>
      <c r="L354" s="299" t="s">
        <v>594</v>
      </c>
    </row>
    <row r="355" spans="1:12" x14ac:dyDescent="0.2">
      <c r="A355" s="299" t="s">
        <v>535</v>
      </c>
      <c r="B355" s="299" t="s">
        <v>1588</v>
      </c>
      <c r="C355" s="299" t="s">
        <v>2851</v>
      </c>
      <c r="D355" s="299">
        <v>252</v>
      </c>
      <c r="E355" s="299" t="s">
        <v>176</v>
      </c>
      <c r="F355" s="299" t="s">
        <v>283</v>
      </c>
      <c r="G355" s="299" t="s">
        <v>525</v>
      </c>
      <c r="H355" s="299" t="s">
        <v>2852</v>
      </c>
      <c r="I355" s="299" t="s">
        <v>195</v>
      </c>
      <c r="J355" s="299" t="s">
        <v>195</v>
      </c>
      <c r="K355" s="299" t="str">
        <f>_xlfn.IFNA(IF(MATCH(A355,'BIG-QaulComp'!B:B,0)&gt;0,"yes"),"")</f>
        <v/>
      </c>
      <c r="L355" s="299" t="s">
        <v>535</v>
      </c>
    </row>
    <row r="356" spans="1:12" x14ac:dyDescent="0.2">
      <c r="A356" s="299" t="s">
        <v>513</v>
      </c>
      <c r="B356" s="299" t="s">
        <v>1795</v>
      </c>
      <c r="C356" s="299" t="s">
        <v>513</v>
      </c>
      <c r="D356" s="299">
        <v>239</v>
      </c>
      <c r="E356" s="299" t="s">
        <v>503</v>
      </c>
      <c r="F356" s="299" t="s">
        <v>330</v>
      </c>
      <c r="G356" s="299" t="s">
        <v>502</v>
      </c>
      <c r="H356" s="299" t="s">
        <v>2437</v>
      </c>
      <c r="I356" s="299" t="s">
        <v>195</v>
      </c>
      <c r="J356" s="299" t="s">
        <v>195</v>
      </c>
      <c r="K356" s="299" t="str">
        <f>_xlfn.IFNA(IF(MATCH(A356,'BIG-QaulComp'!B:B,0)&gt;0,"yes"),"")</f>
        <v/>
      </c>
      <c r="L356" s="299" t="s">
        <v>513</v>
      </c>
    </row>
    <row r="357" spans="1:12" x14ac:dyDescent="0.2">
      <c r="A357" s="299" t="s">
        <v>764</v>
      </c>
      <c r="B357" s="299" t="s">
        <v>1147</v>
      </c>
      <c r="C357" s="299" t="s">
        <v>2853</v>
      </c>
      <c r="D357" s="299">
        <v>355</v>
      </c>
      <c r="E357" s="299" t="s">
        <v>174</v>
      </c>
      <c r="F357" s="299" t="s">
        <v>283</v>
      </c>
      <c r="G357" s="299" t="s">
        <v>766</v>
      </c>
      <c r="H357" s="299" t="s">
        <v>2854</v>
      </c>
      <c r="I357" s="299" t="s">
        <v>195</v>
      </c>
      <c r="J357" s="299" t="s">
        <v>765</v>
      </c>
      <c r="K357" s="299" t="str">
        <f>_xlfn.IFNA(IF(MATCH(A357,'BIG-QaulComp'!B:B,0)&gt;0,"yes"),"")</f>
        <v/>
      </c>
      <c r="L357" s="299" t="s">
        <v>764</v>
      </c>
    </row>
    <row r="358" spans="1:12" x14ac:dyDescent="0.2">
      <c r="A358" s="299" t="s">
        <v>771</v>
      </c>
      <c r="B358" s="299" t="s">
        <v>1151</v>
      </c>
      <c r="C358" s="299" t="s">
        <v>2857</v>
      </c>
      <c r="D358" s="299">
        <v>357</v>
      </c>
      <c r="E358" s="299" t="s">
        <v>174</v>
      </c>
      <c r="F358" s="299" t="s">
        <v>283</v>
      </c>
      <c r="G358" s="299" t="s">
        <v>766</v>
      </c>
      <c r="H358" s="299" t="s">
        <v>2858</v>
      </c>
      <c r="I358" s="299" t="s">
        <v>195</v>
      </c>
      <c r="J358" s="299" t="s">
        <v>772</v>
      </c>
      <c r="K358" s="299" t="str">
        <f>_xlfn.IFNA(IF(MATCH(A358,'BIG-QaulComp'!B:B,0)&gt;0,"yes"),"")</f>
        <v/>
      </c>
      <c r="L358" s="299" t="s">
        <v>771</v>
      </c>
    </row>
    <row r="359" spans="1:12" x14ac:dyDescent="0.2">
      <c r="A359" s="299" t="s">
        <v>773</v>
      </c>
      <c r="B359" s="299" t="s">
        <v>1153</v>
      </c>
      <c r="C359" s="299" t="s">
        <v>2859</v>
      </c>
      <c r="D359" s="299">
        <v>358</v>
      </c>
      <c r="E359" s="299" t="s">
        <v>174</v>
      </c>
      <c r="F359" s="299" t="s">
        <v>283</v>
      </c>
      <c r="G359" s="299" t="s">
        <v>766</v>
      </c>
      <c r="H359" s="299" t="s">
        <v>2860</v>
      </c>
      <c r="I359" s="299" t="s">
        <v>195</v>
      </c>
      <c r="J359" s="299" t="s">
        <v>774</v>
      </c>
      <c r="K359" s="299" t="str">
        <f>_xlfn.IFNA(IF(MATCH(A359,'BIG-QaulComp'!B:B,0)&gt;0,"yes"),"")</f>
        <v/>
      </c>
      <c r="L359" s="299" t="s">
        <v>773</v>
      </c>
    </row>
    <row r="360" spans="1:12" x14ac:dyDescent="0.2">
      <c r="A360" s="299" t="s">
        <v>775</v>
      </c>
      <c r="B360" s="299" t="s">
        <v>1157</v>
      </c>
      <c r="C360" s="299" t="s">
        <v>2861</v>
      </c>
      <c r="D360" s="299">
        <v>359</v>
      </c>
      <c r="E360" s="299" t="s">
        <v>174</v>
      </c>
      <c r="F360" s="299" t="s">
        <v>283</v>
      </c>
      <c r="G360" s="299" t="s">
        <v>766</v>
      </c>
      <c r="H360" s="299" t="s">
        <v>2862</v>
      </c>
      <c r="I360" s="299" t="s">
        <v>195</v>
      </c>
      <c r="J360" s="299" t="s">
        <v>776</v>
      </c>
      <c r="K360" s="299" t="str">
        <f>_xlfn.IFNA(IF(MATCH(A360,'BIG-QaulComp'!B:B,0)&gt;0,"yes"),"")</f>
        <v/>
      </c>
      <c r="L360" s="299" t="s">
        <v>775</v>
      </c>
    </row>
    <row r="361" spans="1:12" x14ac:dyDescent="0.2">
      <c r="A361" s="299" t="s">
        <v>777</v>
      </c>
      <c r="B361" s="299" t="s">
        <v>1386</v>
      </c>
      <c r="C361" s="299" t="s">
        <v>778</v>
      </c>
      <c r="D361" s="299">
        <v>166</v>
      </c>
      <c r="E361" s="299" t="s">
        <v>174</v>
      </c>
      <c r="F361" s="299" t="s">
        <v>557</v>
      </c>
      <c r="G361" s="299" t="s">
        <v>778</v>
      </c>
      <c r="H361" s="299" t="s">
        <v>2863</v>
      </c>
      <c r="I361" s="299" t="s">
        <v>195</v>
      </c>
      <c r="J361" s="299" t="s">
        <v>195</v>
      </c>
      <c r="K361" s="299" t="str">
        <f>_xlfn.IFNA(IF(MATCH(A361,'BIG-QaulComp'!B:B,0)&gt;0,"yes"),"")</f>
        <v/>
      </c>
      <c r="L361" s="299" t="s">
        <v>777</v>
      </c>
    </row>
    <row r="362" spans="1:12" x14ac:dyDescent="0.2">
      <c r="A362" s="299" t="s">
        <v>790</v>
      </c>
      <c r="B362" s="299" t="s">
        <v>1802</v>
      </c>
      <c r="C362" s="299" t="s">
        <v>1803</v>
      </c>
      <c r="D362" s="299">
        <v>666</v>
      </c>
      <c r="E362" s="299" t="s">
        <v>792</v>
      </c>
      <c r="F362" s="299" t="s">
        <v>674</v>
      </c>
      <c r="G362" s="299" t="s">
        <v>791</v>
      </c>
      <c r="H362" s="299" t="s">
        <v>2445</v>
      </c>
      <c r="I362" s="299" t="s">
        <v>195</v>
      </c>
      <c r="J362" s="299" t="s">
        <v>195</v>
      </c>
      <c r="K362" s="299" t="str">
        <f>_xlfn.IFNA(IF(MATCH(A362,'BIG-QaulComp'!B:B,0)&gt;0,"yes"),"")</f>
        <v/>
      </c>
      <c r="L362" s="299" t="s">
        <v>790</v>
      </c>
    </row>
    <row r="363" spans="1:12" x14ac:dyDescent="0.2">
      <c r="A363" s="299" t="s">
        <v>793</v>
      </c>
      <c r="B363" s="299" t="s">
        <v>1816</v>
      </c>
      <c r="C363" s="299" t="s">
        <v>1817</v>
      </c>
      <c r="D363" s="299">
        <v>667</v>
      </c>
      <c r="E363" s="299" t="s">
        <v>792</v>
      </c>
      <c r="F363" s="299" t="s">
        <v>674</v>
      </c>
      <c r="G363" s="299" t="s">
        <v>791</v>
      </c>
      <c r="H363" s="299" t="s">
        <v>2446</v>
      </c>
      <c r="I363" s="299" t="s">
        <v>195</v>
      </c>
      <c r="J363" s="299" t="s">
        <v>195</v>
      </c>
      <c r="K363" s="299" t="str">
        <f>_xlfn.IFNA(IF(MATCH(A363,'BIG-QaulComp'!B:B,0)&gt;0,"yes"),"")</f>
        <v/>
      </c>
      <c r="L363" s="299" t="s">
        <v>793</v>
      </c>
    </row>
    <row r="364" spans="1:12" x14ac:dyDescent="0.2">
      <c r="A364" s="299" t="s">
        <v>794</v>
      </c>
      <c r="B364" s="299" t="s">
        <v>1818</v>
      </c>
      <c r="C364" s="299" t="s">
        <v>1819</v>
      </c>
      <c r="D364" s="299">
        <v>668</v>
      </c>
      <c r="E364" s="299" t="s">
        <v>792</v>
      </c>
      <c r="F364" s="299" t="s">
        <v>674</v>
      </c>
      <c r="G364" s="299" t="s">
        <v>791</v>
      </c>
      <c r="H364" s="299" t="s">
        <v>2447</v>
      </c>
      <c r="I364" s="299" t="s">
        <v>195</v>
      </c>
      <c r="J364" s="299" t="s">
        <v>195</v>
      </c>
      <c r="K364" s="299" t="str">
        <f>_xlfn.IFNA(IF(MATCH(A364,'BIG-QaulComp'!B:B,0)&gt;0,"yes"),"")</f>
        <v/>
      </c>
      <c r="L364" s="299" t="s">
        <v>794</v>
      </c>
    </row>
    <row r="365" spans="1:12" x14ac:dyDescent="0.2">
      <c r="A365" s="299" t="s">
        <v>795</v>
      </c>
      <c r="B365" s="299" t="s">
        <v>1820</v>
      </c>
      <c r="C365" s="299" t="s">
        <v>1821</v>
      </c>
      <c r="D365" s="299">
        <v>669</v>
      </c>
      <c r="E365" s="299" t="s">
        <v>792</v>
      </c>
      <c r="F365" s="299" t="s">
        <v>674</v>
      </c>
      <c r="G365" s="299" t="s">
        <v>791</v>
      </c>
      <c r="H365" s="299" t="s">
        <v>2448</v>
      </c>
      <c r="I365" s="299" t="s">
        <v>195</v>
      </c>
      <c r="J365" s="299" t="s">
        <v>195</v>
      </c>
      <c r="K365" s="299" t="str">
        <f>_xlfn.IFNA(IF(MATCH(A365,'BIG-QaulComp'!B:B,0)&gt;0,"yes"),"")</f>
        <v/>
      </c>
      <c r="L365" s="299" t="s">
        <v>795</v>
      </c>
    </row>
    <row r="366" spans="1:12" x14ac:dyDescent="0.2">
      <c r="A366" s="299" t="s">
        <v>867</v>
      </c>
      <c r="B366" s="299" t="s">
        <v>1822</v>
      </c>
      <c r="C366" s="299" t="s">
        <v>1823</v>
      </c>
      <c r="D366" s="299">
        <v>670</v>
      </c>
      <c r="E366" s="299" t="s">
        <v>792</v>
      </c>
      <c r="F366" s="299" t="s">
        <v>674</v>
      </c>
      <c r="G366" s="299" t="s">
        <v>791</v>
      </c>
      <c r="H366" s="299" t="s">
        <v>2449</v>
      </c>
      <c r="I366" s="299" t="s">
        <v>195</v>
      </c>
      <c r="J366" s="299" t="s">
        <v>195</v>
      </c>
      <c r="K366" s="299" t="str">
        <f>_xlfn.IFNA(IF(MATCH(A366,'BIG-QaulComp'!B:B,0)&gt;0,"yes"),"")</f>
        <v/>
      </c>
      <c r="L366" s="299" t="s">
        <v>867</v>
      </c>
    </row>
    <row r="367" spans="1:12" x14ac:dyDescent="0.2">
      <c r="A367" s="299" t="s">
        <v>796</v>
      </c>
      <c r="B367" s="299" t="s">
        <v>1825</v>
      </c>
      <c r="C367" s="299" t="s">
        <v>1826</v>
      </c>
      <c r="D367" s="299">
        <v>671</v>
      </c>
      <c r="E367" s="299" t="s">
        <v>792</v>
      </c>
      <c r="F367" s="299" t="s">
        <v>674</v>
      </c>
      <c r="G367" s="299" t="s">
        <v>791</v>
      </c>
      <c r="H367" s="299" t="s">
        <v>2450</v>
      </c>
      <c r="I367" s="299" t="s">
        <v>195</v>
      </c>
      <c r="J367" s="299" t="s">
        <v>195</v>
      </c>
      <c r="K367" s="299" t="str">
        <f>_xlfn.IFNA(IF(MATCH(A367,'BIG-QaulComp'!B:B,0)&gt;0,"yes"),"")</f>
        <v/>
      </c>
      <c r="L367" s="299" t="s">
        <v>796</v>
      </c>
    </row>
    <row r="368" spans="1:12" x14ac:dyDescent="0.2">
      <c r="A368" s="299" t="s">
        <v>797</v>
      </c>
      <c r="B368" s="299" t="s">
        <v>1828</v>
      </c>
      <c r="C368" s="299" t="s">
        <v>1829</v>
      </c>
      <c r="D368" s="299">
        <v>673</v>
      </c>
      <c r="E368" s="299" t="s">
        <v>792</v>
      </c>
      <c r="F368" s="299" t="s">
        <v>674</v>
      </c>
      <c r="G368" s="299" t="s">
        <v>791</v>
      </c>
      <c r="H368" s="299" t="s">
        <v>2451</v>
      </c>
      <c r="I368" s="299" t="s">
        <v>195</v>
      </c>
      <c r="J368" s="299" t="s">
        <v>195</v>
      </c>
      <c r="K368" s="299" t="str">
        <f>_xlfn.IFNA(IF(MATCH(A368,'BIG-QaulComp'!B:B,0)&gt;0,"yes"),"")</f>
        <v/>
      </c>
      <c r="L368" s="299" t="s">
        <v>797</v>
      </c>
    </row>
    <row r="369" spans="1:12" x14ac:dyDescent="0.2">
      <c r="A369" s="299" t="s">
        <v>798</v>
      </c>
      <c r="B369" s="299" t="s">
        <v>1831</v>
      </c>
      <c r="C369" s="299" t="s">
        <v>1832</v>
      </c>
      <c r="D369" s="299">
        <v>674</v>
      </c>
      <c r="E369" s="299" t="s">
        <v>792</v>
      </c>
      <c r="F369" s="299" t="s">
        <v>674</v>
      </c>
      <c r="G369" s="299" t="s">
        <v>791</v>
      </c>
      <c r="H369" s="299" t="s">
        <v>2452</v>
      </c>
      <c r="I369" s="299" t="s">
        <v>195</v>
      </c>
      <c r="J369" s="299" t="s">
        <v>195</v>
      </c>
      <c r="K369" s="299" t="str">
        <f>_xlfn.IFNA(IF(MATCH(A369,'BIG-QaulComp'!B:B,0)&gt;0,"yes"),"")</f>
        <v/>
      </c>
      <c r="L369" s="299" t="s">
        <v>798</v>
      </c>
    </row>
    <row r="370" spans="1:12" x14ac:dyDescent="0.2">
      <c r="A370" s="299" t="s">
        <v>799</v>
      </c>
      <c r="B370" s="299" t="s">
        <v>1834</v>
      </c>
      <c r="C370" s="299" t="s">
        <v>1835</v>
      </c>
      <c r="D370" s="299">
        <v>682</v>
      </c>
      <c r="E370" s="299" t="s">
        <v>792</v>
      </c>
      <c r="F370" s="299" t="s">
        <v>674</v>
      </c>
      <c r="G370" s="299" t="s">
        <v>791</v>
      </c>
      <c r="H370" s="299" t="s">
        <v>2453</v>
      </c>
      <c r="I370" s="299" t="s">
        <v>195</v>
      </c>
      <c r="J370" s="299" t="s">
        <v>195</v>
      </c>
      <c r="K370" s="299" t="str">
        <f>_xlfn.IFNA(IF(MATCH(A370,'BIG-QaulComp'!B:B,0)&gt;0,"yes"),"")</f>
        <v/>
      </c>
      <c r="L370" s="299" t="s">
        <v>799</v>
      </c>
    </row>
    <row r="371" spans="1:12" x14ac:dyDescent="0.2">
      <c r="A371" s="299" t="s">
        <v>800</v>
      </c>
      <c r="B371" s="299" t="s">
        <v>1837</v>
      </c>
      <c r="C371" s="299" t="s">
        <v>1838</v>
      </c>
      <c r="D371" s="299">
        <v>675</v>
      </c>
      <c r="E371" s="299" t="s">
        <v>792</v>
      </c>
      <c r="F371" s="299" t="s">
        <v>674</v>
      </c>
      <c r="G371" s="299" t="s">
        <v>791</v>
      </c>
      <c r="H371" s="299" t="s">
        <v>2454</v>
      </c>
      <c r="I371" s="299" t="s">
        <v>195</v>
      </c>
      <c r="J371" s="299" t="s">
        <v>195</v>
      </c>
      <c r="K371" s="299" t="str">
        <f>_xlfn.IFNA(IF(MATCH(A371,'BIG-QaulComp'!B:B,0)&gt;0,"yes"),"")</f>
        <v/>
      </c>
      <c r="L371" s="299" t="s">
        <v>800</v>
      </c>
    </row>
    <row r="372" spans="1:12" x14ac:dyDescent="0.2">
      <c r="A372" s="299" t="s">
        <v>801</v>
      </c>
      <c r="B372" s="299" t="s">
        <v>1839</v>
      </c>
      <c r="C372" s="299" t="s">
        <v>1840</v>
      </c>
      <c r="D372" s="299">
        <v>676</v>
      </c>
      <c r="E372" s="299" t="s">
        <v>792</v>
      </c>
      <c r="F372" s="299" t="s">
        <v>674</v>
      </c>
      <c r="G372" s="299" t="s">
        <v>791</v>
      </c>
      <c r="H372" s="299" t="s">
        <v>2455</v>
      </c>
      <c r="I372" s="299" t="s">
        <v>195</v>
      </c>
      <c r="J372" s="299" t="s">
        <v>195</v>
      </c>
      <c r="K372" s="299" t="str">
        <f>_xlfn.IFNA(IF(MATCH(A372,'BIG-QaulComp'!B:B,0)&gt;0,"yes"),"")</f>
        <v/>
      </c>
      <c r="L372" s="299" t="s">
        <v>801</v>
      </c>
    </row>
    <row r="373" spans="1:12" x14ac:dyDescent="0.2">
      <c r="A373" s="299" t="s">
        <v>802</v>
      </c>
      <c r="B373" s="299" t="s">
        <v>1842</v>
      </c>
      <c r="C373" s="299" t="s">
        <v>1843</v>
      </c>
      <c r="D373" s="299">
        <v>680</v>
      </c>
      <c r="E373" s="299" t="s">
        <v>792</v>
      </c>
      <c r="F373" s="299" t="s">
        <v>674</v>
      </c>
      <c r="G373" s="299" t="s">
        <v>791</v>
      </c>
      <c r="H373" s="299" t="s">
        <v>2456</v>
      </c>
      <c r="I373" s="299" t="s">
        <v>195</v>
      </c>
      <c r="J373" s="299" t="s">
        <v>195</v>
      </c>
      <c r="K373" s="299" t="str">
        <f>_xlfn.IFNA(IF(MATCH(A373,'BIG-QaulComp'!B:B,0)&gt;0,"yes"),"")</f>
        <v/>
      </c>
      <c r="L373" s="299" t="s">
        <v>802</v>
      </c>
    </row>
    <row r="374" spans="1:12" x14ac:dyDescent="0.2">
      <c r="A374" s="299" t="s">
        <v>803</v>
      </c>
      <c r="B374" s="299" t="s">
        <v>1844</v>
      </c>
      <c r="C374" s="299" t="s">
        <v>1845</v>
      </c>
      <c r="D374" s="299">
        <v>672</v>
      </c>
      <c r="E374" s="299" t="s">
        <v>792</v>
      </c>
      <c r="F374" s="299" t="s">
        <v>674</v>
      </c>
      <c r="G374" s="299" t="s">
        <v>791</v>
      </c>
      <c r="H374" s="299" t="s">
        <v>2457</v>
      </c>
      <c r="I374" s="299" t="s">
        <v>195</v>
      </c>
      <c r="J374" s="299" t="s">
        <v>195</v>
      </c>
      <c r="K374" s="299" t="str">
        <f>_xlfn.IFNA(IF(MATCH(A374,'BIG-QaulComp'!B:B,0)&gt;0,"yes"),"")</f>
        <v/>
      </c>
      <c r="L374" s="299" t="s">
        <v>803</v>
      </c>
    </row>
    <row r="375" spans="1:12" x14ac:dyDescent="0.2">
      <c r="A375" s="299" t="s">
        <v>804</v>
      </c>
      <c r="B375" s="299" t="s">
        <v>1847</v>
      </c>
      <c r="C375" s="299" t="s">
        <v>1848</v>
      </c>
      <c r="D375" s="299">
        <v>678</v>
      </c>
      <c r="E375" s="299" t="s">
        <v>792</v>
      </c>
      <c r="F375" s="299" t="s">
        <v>674</v>
      </c>
      <c r="G375" s="299" t="s">
        <v>791</v>
      </c>
      <c r="H375" s="299" t="s">
        <v>2458</v>
      </c>
      <c r="I375" s="299" t="s">
        <v>195</v>
      </c>
      <c r="J375" s="299" t="s">
        <v>195</v>
      </c>
      <c r="K375" s="299" t="str">
        <f>_xlfn.IFNA(IF(MATCH(A375,'BIG-QaulComp'!B:B,0)&gt;0,"yes"),"")</f>
        <v/>
      </c>
      <c r="L375" s="299" t="s">
        <v>804</v>
      </c>
    </row>
    <row r="376" spans="1:12" x14ac:dyDescent="0.2">
      <c r="A376" s="299" t="s">
        <v>805</v>
      </c>
      <c r="B376" s="299" t="s">
        <v>1849</v>
      </c>
      <c r="C376" s="299" t="s">
        <v>1850</v>
      </c>
      <c r="D376" s="299">
        <v>2828</v>
      </c>
      <c r="E376" s="299" t="s">
        <v>792</v>
      </c>
      <c r="F376" s="299" t="s">
        <v>674</v>
      </c>
      <c r="G376" s="299" t="s">
        <v>791</v>
      </c>
      <c r="H376" s="299" t="s">
        <v>2459</v>
      </c>
      <c r="I376" s="299" t="s">
        <v>195</v>
      </c>
      <c r="J376" s="299" t="s">
        <v>195</v>
      </c>
      <c r="K376" s="299" t="str">
        <f>_xlfn.IFNA(IF(MATCH(A376,'BIG-QaulComp'!B:B,0)&gt;0,"yes"),"")</f>
        <v/>
      </c>
      <c r="L376" s="299" t="s">
        <v>805</v>
      </c>
    </row>
    <row r="377" spans="1:12" x14ac:dyDescent="0.2">
      <c r="A377" s="299" t="s">
        <v>806</v>
      </c>
      <c r="B377" s="299" t="s">
        <v>1852</v>
      </c>
      <c r="C377" s="299" t="s">
        <v>1853</v>
      </c>
      <c r="D377" s="299">
        <v>679</v>
      </c>
      <c r="E377" s="299" t="s">
        <v>792</v>
      </c>
      <c r="F377" s="299" t="s">
        <v>674</v>
      </c>
      <c r="G377" s="299" t="s">
        <v>791</v>
      </c>
      <c r="H377" s="299" t="s">
        <v>2460</v>
      </c>
      <c r="I377" s="299" t="s">
        <v>195</v>
      </c>
      <c r="J377" s="299" t="s">
        <v>195</v>
      </c>
      <c r="K377" s="299" t="str">
        <f>_xlfn.IFNA(IF(MATCH(A377,'BIG-QaulComp'!B:B,0)&gt;0,"yes"),"")</f>
        <v/>
      </c>
      <c r="L377" s="299" t="s">
        <v>806</v>
      </c>
    </row>
    <row r="378" spans="1:12" x14ac:dyDescent="0.2">
      <c r="A378" s="299" t="s">
        <v>807</v>
      </c>
      <c r="B378" s="299" t="s">
        <v>1854</v>
      </c>
      <c r="C378" s="299" t="s">
        <v>1855</v>
      </c>
      <c r="D378" s="299">
        <v>677</v>
      </c>
      <c r="E378" s="299" t="s">
        <v>792</v>
      </c>
      <c r="F378" s="299" t="s">
        <v>674</v>
      </c>
      <c r="G378" s="299" t="s">
        <v>791</v>
      </c>
      <c r="H378" s="299" t="s">
        <v>2461</v>
      </c>
      <c r="I378" s="299" t="s">
        <v>195</v>
      </c>
      <c r="J378" s="299" t="s">
        <v>195</v>
      </c>
      <c r="K378" s="299" t="str">
        <f>_xlfn.IFNA(IF(MATCH(A378,'BIG-QaulComp'!B:B,0)&gt;0,"yes"),"")</f>
        <v/>
      </c>
      <c r="L378" s="299" t="s">
        <v>807</v>
      </c>
    </row>
    <row r="379" spans="1:12" x14ac:dyDescent="0.2">
      <c r="A379" s="299" t="s">
        <v>808</v>
      </c>
      <c r="B379" s="299" t="s">
        <v>1856</v>
      </c>
      <c r="C379" s="299" t="s">
        <v>1857</v>
      </c>
      <c r="D379" s="299">
        <v>681</v>
      </c>
      <c r="E379" s="299" t="s">
        <v>792</v>
      </c>
      <c r="F379" s="299" t="s">
        <v>674</v>
      </c>
      <c r="G379" s="299" t="s">
        <v>791</v>
      </c>
      <c r="H379" s="299" t="s">
        <v>2462</v>
      </c>
      <c r="I379" s="299" t="s">
        <v>195</v>
      </c>
      <c r="J379" s="299" t="s">
        <v>195</v>
      </c>
      <c r="K379" s="299" t="str">
        <f>_xlfn.IFNA(IF(MATCH(A379,'BIG-QaulComp'!B:B,0)&gt;0,"yes"),"")</f>
        <v/>
      </c>
      <c r="L379" s="299" t="s">
        <v>808</v>
      </c>
    </row>
    <row r="380" spans="1:12" x14ac:dyDescent="0.2">
      <c r="A380" s="299" t="s">
        <v>747</v>
      </c>
      <c r="B380" s="299" t="s">
        <v>1343</v>
      </c>
      <c r="C380" s="299" t="s">
        <v>2864</v>
      </c>
      <c r="D380" s="299">
        <v>346</v>
      </c>
      <c r="E380" s="299" t="s">
        <v>174</v>
      </c>
      <c r="F380" s="299" t="s">
        <v>321</v>
      </c>
      <c r="G380" s="299" t="s">
        <v>727</v>
      </c>
      <c r="H380" s="299" t="s">
        <v>2865</v>
      </c>
      <c r="I380" s="299" t="s">
        <v>195</v>
      </c>
      <c r="J380" s="299" t="s">
        <v>748</v>
      </c>
      <c r="K380" s="299" t="str">
        <f>_xlfn.IFNA(IF(MATCH(A380,'BIG-QaulComp'!B:B,0)&gt;0,"yes"),"")</f>
        <v/>
      </c>
      <c r="L380" s="299" t="s">
        <v>747</v>
      </c>
    </row>
    <row r="381" spans="1:12" x14ac:dyDescent="0.2">
      <c r="A381" s="299" t="s">
        <v>809</v>
      </c>
      <c r="B381" s="299" t="s">
        <v>1806</v>
      </c>
      <c r="C381" s="299" t="s">
        <v>1807</v>
      </c>
      <c r="D381" s="299">
        <v>659</v>
      </c>
      <c r="E381" s="299" t="s">
        <v>792</v>
      </c>
      <c r="F381" s="299" t="s">
        <v>674</v>
      </c>
      <c r="G381" s="299" t="s">
        <v>791</v>
      </c>
      <c r="H381" s="299" t="s">
        <v>2440</v>
      </c>
      <c r="I381" s="299" t="s">
        <v>195</v>
      </c>
      <c r="J381" s="299" t="s">
        <v>195</v>
      </c>
      <c r="K381" s="299" t="str">
        <f>_xlfn.IFNA(IF(MATCH(A381,'BIG-QaulComp'!B:B,0)&gt;0,"yes"),"")</f>
        <v/>
      </c>
      <c r="L381" s="299" t="s">
        <v>809</v>
      </c>
    </row>
    <row r="382" spans="1:12" x14ac:dyDescent="0.2">
      <c r="A382" s="299" t="s">
        <v>810</v>
      </c>
      <c r="B382" s="299" t="s">
        <v>1808</v>
      </c>
      <c r="C382" s="299" t="s">
        <v>1809</v>
      </c>
      <c r="D382" s="299">
        <v>660</v>
      </c>
      <c r="E382" s="299" t="s">
        <v>792</v>
      </c>
      <c r="F382" s="299" t="s">
        <v>674</v>
      </c>
      <c r="G382" s="299" t="s">
        <v>791</v>
      </c>
      <c r="H382" s="299" t="s">
        <v>2441</v>
      </c>
      <c r="I382" s="299" t="s">
        <v>195</v>
      </c>
      <c r="J382" s="299" t="s">
        <v>195</v>
      </c>
      <c r="K382" s="299" t="str">
        <f>_xlfn.IFNA(IF(MATCH(A382,'BIG-QaulComp'!B:B,0)&gt;0,"yes"),"")</f>
        <v/>
      </c>
      <c r="L382" s="299" t="s">
        <v>810</v>
      </c>
    </row>
    <row r="383" spans="1:12" x14ac:dyDescent="0.2">
      <c r="A383" s="299" t="s">
        <v>811</v>
      </c>
      <c r="B383" s="299" t="s">
        <v>1810</v>
      </c>
      <c r="C383" s="299" t="s">
        <v>1811</v>
      </c>
      <c r="D383" s="299">
        <v>661</v>
      </c>
      <c r="E383" s="299" t="s">
        <v>792</v>
      </c>
      <c r="F383" s="299" t="s">
        <v>674</v>
      </c>
      <c r="G383" s="299" t="s">
        <v>791</v>
      </c>
      <c r="H383" s="299" t="s">
        <v>2438</v>
      </c>
      <c r="I383" s="299" t="s">
        <v>195</v>
      </c>
      <c r="J383" s="299" t="s">
        <v>195</v>
      </c>
      <c r="K383" s="299" t="str">
        <f>_xlfn.IFNA(IF(MATCH(A383,'BIG-QaulComp'!B:B,0)&gt;0,"yes"),"")</f>
        <v/>
      </c>
      <c r="L383" s="299" t="s">
        <v>811</v>
      </c>
    </row>
    <row r="384" spans="1:12" x14ac:dyDescent="0.2">
      <c r="A384" s="299" t="s">
        <v>812</v>
      </c>
      <c r="B384" s="299" t="s">
        <v>1812</v>
      </c>
      <c r="C384" s="299" t="s">
        <v>1813</v>
      </c>
      <c r="D384" s="299">
        <v>662</v>
      </c>
      <c r="E384" s="299" t="s">
        <v>792</v>
      </c>
      <c r="F384" s="299" t="s">
        <v>674</v>
      </c>
      <c r="G384" s="299" t="s">
        <v>791</v>
      </c>
      <c r="H384" s="299" t="s">
        <v>2439</v>
      </c>
      <c r="I384" s="299" t="s">
        <v>195</v>
      </c>
      <c r="J384" s="299" t="s">
        <v>195</v>
      </c>
      <c r="K384" s="299" t="str">
        <f>_xlfn.IFNA(IF(MATCH(A384,'BIG-QaulComp'!B:B,0)&gt;0,"yes"),"")</f>
        <v/>
      </c>
      <c r="L384" s="299" t="s">
        <v>812</v>
      </c>
    </row>
    <row r="385" spans="1:12" x14ac:dyDescent="0.2">
      <c r="A385" s="299" t="s">
        <v>813</v>
      </c>
      <c r="B385" s="299" t="s">
        <v>1814</v>
      </c>
      <c r="C385" s="299" t="s">
        <v>1815</v>
      </c>
      <c r="D385" s="299">
        <v>663</v>
      </c>
      <c r="E385" s="299" t="s">
        <v>792</v>
      </c>
      <c r="F385" s="299" t="s">
        <v>674</v>
      </c>
      <c r="G385" s="299" t="s">
        <v>791</v>
      </c>
      <c r="H385" s="299" t="s">
        <v>2442</v>
      </c>
      <c r="I385" s="299" t="s">
        <v>195</v>
      </c>
      <c r="J385" s="299" t="s">
        <v>195</v>
      </c>
      <c r="K385" s="299" t="str">
        <f>_xlfn.IFNA(IF(MATCH(A385,'BIG-QaulComp'!B:B,0)&gt;0,"yes"),"")</f>
        <v/>
      </c>
      <c r="L385" s="299" t="s">
        <v>813</v>
      </c>
    </row>
    <row r="386" spans="1:12" x14ac:dyDescent="0.2">
      <c r="A386" s="299" t="s">
        <v>814</v>
      </c>
      <c r="B386" s="299" t="s">
        <v>1804</v>
      </c>
      <c r="C386" s="299" t="s">
        <v>1805</v>
      </c>
      <c r="D386" s="299">
        <v>664</v>
      </c>
      <c r="E386" s="299" t="s">
        <v>792</v>
      </c>
      <c r="F386" s="299" t="s">
        <v>674</v>
      </c>
      <c r="G386" s="299" t="s">
        <v>791</v>
      </c>
      <c r="H386" s="299" t="s">
        <v>2443</v>
      </c>
      <c r="I386" s="299" t="s">
        <v>195</v>
      </c>
      <c r="J386" s="299" t="s">
        <v>195</v>
      </c>
      <c r="K386" s="299" t="str">
        <f>_xlfn.IFNA(IF(MATCH(A386,'BIG-QaulComp'!B:B,0)&gt;0,"yes"),"")</f>
        <v/>
      </c>
      <c r="L386" s="299" t="s">
        <v>814</v>
      </c>
    </row>
    <row r="387" spans="1:12" x14ac:dyDescent="0.2">
      <c r="A387" s="299" t="s">
        <v>815</v>
      </c>
      <c r="B387" s="299" t="s">
        <v>1798</v>
      </c>
      <c r="C387" s="299" t="s">
        <v>1799</v>
      </c>
      <c r="D387" s="299">
        <v>665</v>
      </c>
      <c r="E387" s="299" t="s">
        <v>792</v>
      </c>
      <c r="F387" s="299" t="s">
        <v>674</v>
      </c>
      <c r="G387" s="299" t="s">
        <v>791</v>
      </c>
      <c r="H387" s="299" t="s">
        <v>2444</v>
      </c>
      <c r="I387" s="299" t="s">
        <v>195</v>
      </c>
      <c r="J387" s="299" t="s">
        <v>195</v>
      </c>
      <c r="K387" s="299" t="str">
        <f>_xlfn.IFNA(IF(MATCH(A387,'BIG-QaulComp'!B:B,0)&gt;0,"yes"),"")</f>
        <v/>
      </c>
      <c r="L387" s="299" t="s">
        <v>815</v>
      </c>
    </row>
    <row r="388" spans="1:12" ht="17" x14ac:dyDescent="0.25">
      <c r="A388" s="299" t="s">
        <v>818</v>
      </c>
      <c r="B388" s="299" t="s">
        <v>957</v>
      </c>
      <c r="C388" s="299" t="s">
        <v>3247</v>
      </c>
      <c r="D388" s="299">
        <v>364</v>
      </c>
      <c r="E388" s="299" t="s">
        <v>174</v>
      </c>
      <c r="F388" s="299" t="s">
        <v>184</v>
      </c>
      <c r="G388" s="299" t="s">
        <v>819</v>
      </c>
      <c r="H388" s="299" t="s">
        <v>2866</v>
      </c>
      <c r="I388" s="299" t="s">
        <v>195</v>
      </c>
      <c r="J388" s="299" t="s">
        <v>195</v>
      </c>
      <c r="K388" s="299" t="str">
        <f>_xlfn.IFNA(IF(MATCH(A388,'BIG-QaulComp'!B:B,0)&gt;0,"yes"),"")</f>
        <v/>
      </c>
      <c r="L388" s="299" t="s">
        <v>818</v>
      </c>
    </row>
    <row r="389" spans="1:12" x14ac:dyDescent="0.2">
      <c r="A389" s="299" t="s">
        <v>447</v>
      </c>
      <c r="B389" s="299" t="s">
        <v>1563</v>
      </c>
      <c r="C389" s="299" t="s">
        <v>447</v>
      </c>
      <c r="D389" s="299">
        <v>167</v>
      </c>
      <c r="E389" s="299" t="s">
        <v>174</v>
      </c>
      <c r="F389" s="299" t="s">
        <v>248</v>
      </c>
      <c r="G389" s="299" t="s">
        <v>363</v>
      </c>
      <c r="H389" s="299" t="s">
        <v>2377</v>
      </c>
      <c r="I389" s="299" t="s">
        <v>195</v>
      </c>
      <c r="J389" s="299" t="s">
        <v>195</v>
      </c>
      <c r="K389" s="299" t="str">
        <f>_xlfn.IFNA(IF(MATCH(A389,'BIG-QaulComp'!B:B,0)&gt;0,"yes"),"")</f>
        <v/>
      </c>
      <c r="L389" s="299" t="s">
        <v>447</v>
      </c>
    </row>
    <row r="390" spans="1:12" x14ac:dyDescent="0.2">
      <c r="A390" s="299" t="s">
        <v>448</v>
      </c>
      <c r="B390" s="299" t="s">
        <v>1565</v>
      </c>
      <c r="C390" s="299" t="s">
        <v>448</v>
      </c>
      <c r="D390" s="299">
        <v>168</v>
      </c>
      <c r="E390" s="299" t="s">
        <v>174</v>
      </c>
      <c r="F390" s="299" t="s">
        <v>248</v>
      </c>
      <c r="G390" s="299" t="s">
        <v>363</v>
      </c>
      <c r="H390" s="299" t="s">
        <v>2867</v>
      </c>
      <c r="I390" s="299" t="s">
        <v>195</v>
      </c>
      <c r="J390" s="299" t="s">
        <v>195</v>
      </c>
      <c r="K390" s="299" t="str">
        <f>_xlfn.IFNA(IF(MATCH(A390,'BIG-QaulComp'!B:B,0)&gt;0,"yes"),"")</f>
        <v/>
      </c>
      <c r="L390" s="299" t="s">
        <v>448</v>
      </c>
    </row>
    <row r="391" spans="1:12" x14ac:dyDescent="0.2">
      <c r="A391" s="299" t="s">
        <v>449</v>
      </c>
      <c r="B391" s="299" t="s">
        <v>1568</v>
      </c>
      <c r="C391" s="299" t="s">
        <v>449</v>
      </c>
      <c r="D391" s="299">
        <v>170</v>
      </c>
      <c r="E391" s="299" t="s">
        <v>174</v>
      </c>
      <c r="F391" s="299" t="s">
        <v>248</v>
      </c>
      <c r="G391" s="299" t="s">
        <v>363</v>
      </c>
      <c r="H391" s="299" t="s">
        <v>2378</v>
      </c>
      <c r="I391" s="299" t="s">
        <v>195</v>
      </c>
      <c r="J391" s="299" t="s">
        <v>195</v>
      </c>
      <c r="K391" s="299" t="str">
        <f>_xlfn.IFNA(IF(MATCH(A391,'BIG-QaulComp'!B:B,0)&gt;0,"yes"),"")</f>
        <v/>
      </c>
      <c r="L391" s="299" t="s">
        <v>449</v>
      </c>
    </row>
    <row r="392" spans="1:12" x14ac:dyDescent="0.2">
      <c r="A392" s="299" t="s">
        <v>450</v>
      </c>
      <c r="B392" s="299" t="s">
        <v>1570</v>
      </c>
      <c r="C392" s="299" t="s">
        <v>450</v>
      </c>
      <c r="D392" s="299">
        <v>171</v>
      </c>
      <c r="E392" s="299" t="s">
        <v>174</v>
      </c>
      <c r="F392" s="299" t="s">
        <v>248</v>
      </c>
      <c r="G392" s="299" t="s">
        <v>363</v>
      </c>
      <c r="H392" s="299" t="s">
        <v>2379</v>
      </c>
      <c r="I392" s="299" t="s">
        <v>195</v>
      </c>
      <c r="J392" s="299" t="s">
        <v>195</v>
      </c>
      <c r="K392" s="299" t="str">
        <f>_xlfn.IFNA(IF(MATCH(A392,'BIG-QaulComp'!B:B,0)&gt;0,"yes"),"")</f>
        <v/>
      </c>
      <c r="L392" s="299" t="s">
        <v>450</v>
      </c>
    </row>
    <row r="393" spans="1:12" x14ac:dyDescent="0.2">
      <c r="A393" s="299" t="s">
        <v>451</v>
      </c>
      <c r="B393" s="299" t="s">
        <v>1530</v>
      </c>
      <c r="C393" s="299" t="s">
        <v>451</v>
      </c>
      <c r="D393" s="299">
        <v>172</v>
      </c>
      <c r="E393" s="299" t="s">
        <v>174</v>
      </c>
      <c r="F393" s="299" t="s">
        <v>248</v>
      </c>
      <c r="G393" s="299" t="s">
        <v>363</v>
      </c>
      <c r="H393" s="299" t="s">
        <v>2380</v>
      </c>
      <c r="I393" s="299" t="s">
        <v>195</v>
      </c>
      <c r="J393" s="299" t="s">
        <v>195</v>
      </c>
      <c r="K393" s="299" t="str">
        <f>_xlfn.IFNA(IF(MATCH(A393,'BIG-QaulComp'!B:B,0)&gt;0,"yes"),"")</f>
        <v/>
      </c>
      <c r="L393" s="299" t="s">
        <v>451</v>
      </c>
    </row>
    <row r="394" spans="1:12" x14ac:dyDescent="0.2">
      <c r="A394" s="299" t="s">
        <v>452</v>
      </c>
      <c r="B394" s="299" t="s">
        <v>1572</v>
      </c>
      <c r="C394" s="299" t="s">
        <v>452</v>
      </c>
      <c r="D394" s="299">
        <v>173</v>
      </c>
      <c r="E394" s="299" t="s">
        <v>174</v>
      </c>
      <c r="F394" s="299" t="s">
        <v>248</v>
      </c>
      <c r="G394" s="299" t="s">
        <v>363</v>
      </c>
      <c r="H394" s="299" t="s">
        <v>2381</v>
      </c>
      <c r="I394" s="299" t="s">
        <v>195</v>
      </c>
      <c r="J394" s="299" t="s">
        <v>195</v>
      </c>
      <c r="K394" s="299" t="str">
        <f>_xlfn.IFNA(IF(MATCH(A394,'BIG-QaulComp'!B:B,0)&gt;0,"yes"),"")</f>
        <v/>
      </c>
      <c r="L394" s="299" t="s">
        <v>452</v>
      </c>
    </row>
    <row r="395" spans="1:12" x14ac:dyDescent="0.2">
      <c r="A395" s="299" t="s">
        <v>694</v>
      </c>
      <c r="B395" s="299" t="s">
        <v>1869</v>
      </c>
      <c r="C395" s="299" t="s">
        <v>694</v>
      </c>
      <c r="D395" s="299">
        <v>655</v>
      </c>
      <c r="E395" s="299" t="s">
        <v>690</v>
      </c>
      <c r="F395" s="299" t="s">
        <v>248</v>
      </c>
      <c r="G395" s="299" t="s">
        <v>689</v>
      </c>
      <c r="H395" s="299" t="s">
        <v>2464</v>
      </c>
      <c r="I395" s="299" t="s">
        <v>195</v>
      </c>
      <c r="J395" s="299" t="s">
        <v>195</v>
      </c>
      <c r="K395" s="299" t="str">
        <f>_xlfn.IFNA(IF(MATCH(A395,'BIG-QaulComp'!B:B,0)&gt;0,"yes"),"")</f>
        <v/>
      </c>
      <c r="L395" s="299" t="s">
        <v>694</v>
      </c>
    </row>
    <row r="396" spans="1:12" ht="17" x14ac:dyDescent="0.25">
      <c r="A396" s="299" t="s">
        <v>816</v>
      </c>
      <c r="B396" s="299" t="s">
        <v>1170</v>
      </c>
      <c r="C396" s="299" t="s">
        <v>3248</v>
      </c>
      <c r="D396" s="299">
        <v>363</v>
      </c>
      <c r="E396" s="299" t="s">
        <v>174</v>
      </c>
      <c r="F396" s="299" t="s">
        <v>283</v>
      </c>
      <c r="G396" s="299" t="s">
        <v>817</v>
      </c>
      <c r="H396" s="299" t="s">
        <v>2869</v>
      </c>
      <c r="I396" s="299" t="s">
        <v>195</v>
      </c>
      <c r="J396" s="299" t="s">
        <v>195</v>
      </c>
      <c r="K396" s="299" t="str">
        <f>_xlfn.IFNA(IF(MATCH(A396,'BIG-QaulComp'!B:B,0)&gt;0,"yes"),"")</f>
        <v/>
      </c>
      <c r="L396" s="299" t="s">
        <v>816</v>
      </c>
    </row>
    <row r="397" spans="1:12" x14ac:dyDescent="0.2">
      <c r="A397" s="299" t="s">
        <v>786</v>
      </c>
      <c r="B397" s="299" t="s">
        <v>1745</v>
      </c>
      <c r="C397" s="299" t="s">
        <v>1746</v>
      </c>
      <c r="D397" s="299">
        <v>656</v>
      </c>
      <c r="E397" s="299" t="s">
        <v>175</v>
      </c>
      <c r="F397" s="299" t="s">
        <v>674</v>
      </c>
      <c r="G397" s="299" t="s">
        <v>787</v>
      </c>
      <c r="H397" s="299" t="s">
        <v>2420</v>
      </c>
      <c r="I397" s="299" t="s">
        <v>195</v>
      </c>
      <c r="J397" s="299" t="s">
        <v>195</v>
      </c>
      <c r="K397" s="299" t="str">
        <f>_xlfn.IFNA(IF(MATCH(A397,'BIG-QaulComp'!B:B,0)&gt;0,"yes"),"")</f>
        <v/>
      </c>
      <c r="L397" s="299" t="s">
        <v>786</v>
      </c>
    </row>
    <row r="398" spans="1:12" x14ac:dyDescent="0.2">
      <c r="A398" s="299" t="s">
        <v>788</v>
      </c>
      <c r="B398" s="299" t="s">
        <v>1749</v>
      </c>
      <c r="C398" s="299" t="s">
        <v>1750</v>
      </c>
      <c r="D398" s="299">
        <v>657</v>
      </c>
      <c r="E398" s="299" t="s">
        <v>175</v>
      </c>
      <c r="F398" s="299" t="s">
        <v>674</v>
      </c>
      <c r="G398" s="299" t="s">
        <v>787</v>
      </c>
      <c r="H398" s="299" t="s">
        <v>2421</v>
      </c>
      <c r="I398" s="299" t="s">
        <v>195</v>
      </c>
      <c r="J398" s="299" t="s">
        <v>195</v>
      </c>
      <c r="K398" s="299" t="str">
        <f>_xlfn.IFNA(IF(MATCH(A398,'BIG-QaulComp'!B:B,0)&gt;0,"yes"),"")</f>
        <v/>
      </c>
      <c r="L398" s="299" t="s">
        <v>788</v>
      </c>
    </row>
    <row r="399" spans="1:12" x14ac:dyDescent="0.2">
      <c r="A399" s="299" t="s">
        <v>789</v>
      </c>
      <c r="B399" s="299" t="s">
        <v>1752</v>
      </c>
      <c r="C399" s="299" t="s">
        <v>1753</v>
      </c>
      <c r="D399" s="299">
        <v>658</v>
      </c>
      <c r="E399" s="299" t="s">
        <v>175</v>
      </c>
      <c r="F399" s="299" t="s">
        <v>674</v>
      </c>
      <c r="G399" s="299" t="s">
        <v>787</v>
      </c>
      <c r="H399" s="299" t="s">
        <v>2422</v>
      </c>
      <c r="I399" s="299" t="s">
        <v>195</v>
      </c>
      <c r="J399" s="299" t="s">
        <v>195</v>
      </c>
      <c r="K399" s="299" t="str">
        <f>_xlfn.IFNA(IF(MATCH(A399,'BIG-QaulComp'!B:B,0)&gt;0,"yes"),"")</f>
        <v/>
      </c>
      <c r="L399" s="299" t="s">
        <v>789</v>
      </c>
    </row>
    <row r="400" spans="1:12" x14ac:dyDescent="0.2">
      <c r="A400" s="299" t="s">
        <v>539</v>
      </c>
      <c r="B400" s="299" t="s">
        <v>1239</v>
      </c>
      <c r="C400" s="299" t="s">
        <v>2870</v>
      </c>
      <c r="D400" s="299">
        <v>255</v>
      </c>
      <c r="E400" s="299" t="s">
        <v>174</v>
      </c>
      <c r="F400" s="299" t="s">
        <v>330</v>
      </c>
      <c r="G400" s="299" t="s">
        <v>537</v>
      </c>
      <c r="H400" s="299" t="s">
        <v>2871</v>
      </c>
      <c r="I400" s="299" t="s">
        <v>195</v>
      </c>
      <c r="J400" s="299" t="s">
        <v>195</v>
      </c>
      <c r="K400" s="299" t="str">
        <f>_xlfn.IFNA(IF(MATCH(A400,'BIG-QaulComp'!B:B,0)&gt;0,"yes"),"")</f>
        <v/>
      </c>
      <c r="L400" s="299" t="s">
        <v>539</v>
      </c>
    </row>
    <row r="401" spans="1:12" x14ac:dyDescent="0.2">
      <c r="A401" s="299" t="s">
        <v>820</v>
      </c>
      <c r="B401" s="299" t="s">
        <v>1174</v>
      </c>
      <c r="C401" s="299" t="s">
        <v>2872</v>
      </c>
      <c r="D401" s="299">
        <v>365</v>
      </c>
      <c r="E401" s="299" t="s">
        <v>174</v>
      </c>
      <c r="F401" s="299" t="s">
        <v>283</v>
      </c>
      <c r="G401" s="299" t="s">
        <v>822</v>
      </c>
      <c r="H401" s="299" t="s">
        <v>2873</v>
      </c>
      <c r="I401" s="299" t="s">
        <v>195</v>
      </c>
      <c r="J401" s="299" t="s">
        <v>821</v>
      </c>
      <c r="K401" s="299" t="str">
        <f>_xlfn.IFNA(IF(MATCH(A401,'BIG-QaulComp'!B:B,0)&gt;0,"yes"),"")</f>
        <v/>
      </c>
      <c r="L401" s="299" t="s">
        <v>820</v>
      </c>
    </row>
    <row r="402" spans="1:12" ht="17" x14ac:dyDescent="0.25">
      <c r="A402" s="299" t="s">
        <v>830</v>
      </c>
      <c r="B402" s="299" t="s">
        <v>1179</v>
      </c>
      <c r="C402" s="299" t="s">
        <v>3249</v>
      </c>
      <c r="D402" s="299">
        <v>367</v>
      </c>
      <c r="E402" s="299" t="s">
        <v>174</v>
      </c>
      <c r="F402" s="299" t="s">
        <v>283</v>
      </c>
      <c r="G402" s="299" t="s">
        <v>825</v>
      </c>
      <c r="H402" s="299" t="s">
        <v>2877</v>
      </c>
      <c r="I402" s="299" t="s">
        <v>195</v>
      </c>
      <c r="J402" s="299" t="s">
        <v>831</v>
      </c>
      <c r="K402" s="299" t="str">
        <f>_xlfn.IFNA(IF(MATCH(A402,'BIG-QaulComp'!B:B,0)&gt;0,"yes"),"")</f>
        <v/>
      </c>
      <c r="L402" s="299" t="s">
        <v>830</v>
      </c>
    </row>
    <row r="403" spans="1:12" ht="17" x14ac:dyDescent="0.25">
      <c r="A403" s="299" t="s">
        <v>837</v>
      </c>
      <c r="B403" s="299" t="s">
        <v>838</v>
      </c>
      <c r="C403" s="299" t="s">
        <v>3250</v>
      </c>
      <c r="D403" s="299">
        <v>371</v>
      </c>
      <c r="E403" s="299" t="s">
        <v>176</v>
      </c>
      <c r="F403" s="299" t="s">
        <v>283</v>
      </c>
      <c r="G403" s="299" t="s">
        <v>836</v>
      </c>
      <c r="H403" s="299" t="s">
        <v>2881</v>
      </c>
      <c r="I403" s="299" t="s">
        <v>160</v>
      </c>
      <c r="J403" s="299" t="s">
        <v>195</v>
      </c>
      <c r="K403" s="299" t="str">
        <f>_xlfn.IFNA(IF(MATCH(A403,'BIG-QaulComp'!B:B,0)&gt;0,"yes"),"")</f>
        <v/>
      </c>
      <c r="L403" s="299" t="s">
        <v>837</v>
      </c>
    </row>
    <row r="404" spans="1:12" ht="17" x14ac:dyDescent="0.25">
      <c r="A404" s="299" t="s">
        <v>840</v>
      </c>
      <c r="B404" s="299" t="s">
        <v>1599</v>
      </c>
      <c r="C404" s="299" t="s">
        <v>3251</v>
      </c>
      <c r="D404" s="299">
        <v>372</v>
      </c>
      <c r="E404" s="299" t="s">
        <v>176</v>
      </c>
      <c r="F404" s="299" t="s">
        <v>283</v>
      </c>
      <c r="G404" s="299" t="s">
        <v>836</v>
      </c>
      <c r="H404" s="299" t="s">
        <v>2882</v>
      </c>
      <c r="I404" s="299" t="s">
        <v>195</v>
      </c>
      <c r="J404" s="299" t="s">
        <v>195</v>
      </c>
      <c r="K404" s="299" t="str">
        <f>_xlfn.IFNA(IF(MATCH(A404,'BIG-QaulComp'!B:B,0)&gt;0,"yes"),"")</f>
        <v/>
      </c>
      <c r="L404" s="299" t="s">
        <v>840</v>
      </c>
    </row>
    <row r="405" spans="1:12" x14ac:dyDescent="0.2">
      <c r="A405" s="299" t="s">
        <v>356</v>
      </c>
      <c r="B405" s="299" t="s">
        <v>1219</v>
      </c>
      <c r="C405" s="299" t="s">
        <v>356</v>
      </c>
      <c r="D405" s="299">
        <v>75</v>
      </c>
      <c r="E405" s="299" t="s">
        <v>174</v>
      </c>
      <c r="F405" s="299" t="s">
        <v>330</v>
      </c>
      <c r="G405" s="299" t="s">
        <v>332</v>
      </c>
      <c r="H405" s="299" t="s">
        <v>2883</v>
      </c>
      <c r="I405" s="299" t="s">
        <v>195</v>
      </c>
      <c r="J405" s="299" t="s">
        <v>195</v>
      </c>
      <c r="K405" s="299" t="str">
        <f>_xlfn.IFNA(IF(MATCH(A405,'BIG-QaulComp'!B:B,0)&gt;0,"yes"),"")</f>
        <v/>
      </c>
      <c r="L405" s="299" t="s">
        <v>356</v>
      </c>
    </row>
  </sheetData>
  <sortState xmlns:xlrd2="http://schemas.microsoft.com/office/spreadsheetml/2017/richdata2" ref="A2:K405">
    <sortCondition descending="1" ref="K2:K405"/>
    <sortCondition ref="A2:A405"/>
  </sortState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47791-5606-5742-951B-ED8886B5F967}">
  <sheetPr>
    <tabColor rgb="FF92D050"/>
  </sheetPr>
  <dimension ref="A1:L177"/>
  <sheetViews>
    <sheetView workbookViewId="0">
      <selection activeCell="L3" sqref="L3"/>
    </sheetView>
  </sheetViews>
  <sheetFormatPr baseColWidth="10" defaultRowHeight="15" x14ac:dyDescent="0.2"/>
  <cols>
    <col min="1" max="1" width="12.1640625" bestFit="1" customWidth="1"/>
    <col min="2" max="2" width="5.5" style="3" bestFit="1" customWidth="1"/>
    <col min="3" max="3" width="22" style="3" bestFit="1" customWidth="1"/>
    <col min="4" max="4" width="22" customWidth="1"/>
    <col min="5" max="5" width="7.1640625" style="18" bestFit="1" customWidth="1"/>
    <col min="6" max="6" width="7.1640625" style="19" customWidth="1"/>
    <col min="7" max="7" width="19.33203125" style="20" bestFit="1" customWidth="1"/>
    <col min="8" max="8" width="26.33203125" style="3" bestFit="1" customWidth="1"/>
    <col min="9" max="9" width="61" bestFit="1" customWidth="1"/>
    <col min="10" max="10" width="12.5" bestFit="1" customWidth="1"/>
    <col min="11" max="11" width="5.83203125" style="18" bestFit="1" customWidth="1"/>
    <col min="12" max="12" width="3.1640625" style="8" bestFit="1" customWidth="1"/>
  </cols>
  <sheetData>
    <row r="1" spans="1:12" s="1" customFormat="1" ht="32" x14ac:dyDescent="0.2">
      <c r="A1" s="1" t="s">
        <v>172</v>
      </c>
      <c r="B1" s="13" t="s">
        <v>872</v>
      </c>
      <c r="C1" s="6" t="s">
        <v>1912</v>
      </c>
      <c r="D1" s="1" t="s">
        <v>1913</v>
      </c>
      <c r="E1" s="12" t="s">
        <v>1914</v>
      </c>
      <c r="F1" s="12" t="s">
        <v>1915</v>
      </c>
      <c r="G1" s="14" t="s">
        <v>1916</v>
      </c>
      <c r="H1" s="15" t="s">
        <v>1917</v>
      </c>
      <c r="I1" s="16" t="s">
        <v>1918</v>
      </c>
      <c r="J1" s="17" t="s">
        <v>1919</v>
      </c>
      <c r="K1" s="12" t="s">
        <v>1920</v>
      </c>
      <c r="L1" s="6" t="s">
        <v>173</v>
      </c>
    </row>
    <row r="2" spans="1:12" x14ac:dyDescent="0.2">
      <c r="A2" t="s">
        <v>9</v>
      </c>
      <c r="B2" s="3" t="b">
        <f t="shared" ref="B2:B33" si="0">AND(D2=G2)</f>
        <v>1</v>
      </c>
      <c r="C2" s="3" t="s">
        <v>100</v>
      </c>
      <c r="D2" t="s">
        <v>289</v>
      </c>
      <c r="E2" s="18" t="s">
        <v>1921</v>
      </c>
      <c r="F2" s="19" t="s">
        <v>1922</v>
      </c>
      <c r="G2" s="20" t="str">
        <f t="shared" ref="G2:G14" si="1">H2</f>
        <v>Apelin</v>
      </c>
      <c r="H2" s="21" t="s">
        <v>1923</v>
      </c>
      <c r="I2" s="22" t="s">
        <v>1924</v>
      </c>
      <c r="J2" s="23" t="s">
        <v>1925</v>
      </c>
      <c r="K2" s="24" t="s">
        <v>1921</v>
      </c>
      <c r="L2" s="8" t="str">
        <f>VLOOKUP(A2,RecNamesAll!A:E,5,FALSE)</f>
        <v>A</v>
      </c>
    </row>
    <row r="3" spans="1:12" x14ac:dyDescent="0.2">
      <c r="A3" t="s">
        <v>387</v>
      </c>
      <c r="B3" s="3" t="b">
        <f t="shared" si="0"/>
        <v>1</v>
      </c>
      <c r="C3" s="3" t="s">
        <v>132</v>
      </c>
      <c r="D3" t="s">
        <v>1926</v>
      </c>
      <c r="G3" s="20" t="str">
        <f t="shared" si="1"/>
        <v>7α,25-dihydroxycholesterol</v>
      </c>
      <c r="H3" s="21" t="s">
        <v>1926</v>
      </c>
      <c r="I3" s="22" t="s">
        <v>1926</v>
      </c>
      <c r="J3" s="23" t="s">
        <v>1927</v>
      </c>
      <c r="K3" s="24"/>
      <c r="L3" s="8" t="str">
        <f>VLOOKUP(A3,RecNamesAll!A:E,5,FALSE)</f>
        <v>A</v>
      </c>
    </row>
    <row r="4" spans="1:12" x14ac:dyDescent="0.2">
      <c r="A4" t="s">
        <v>215</v>
      </c>
      <c r="B4" s="3" t="b">
        <f t="shared" si="0"/>
        <v>1</v>
      </c>
      <c r="C4" s="3" t="s">
        <v>139</v>
      </c>
      <c r="D4" t="str">
        <f t="shared" ref="D4:D12" si="2">C4</f>
        <v>Acetylcholine</v>
      </c>
      <c r="G4" s="20" t="str">
        <f t="shared" si="1"/>
        <v>Acetylcholine</v>
      </c>
      <c r="H4" s="21" t="s">
        <v>1928</v>
      </c>
      <c r="I4" s="22" t="s">
        <v>1929</v>
      </c>
      <c r="J4" s="23" t="s">
        <v>1930</v>
      </c>
      <c r="K4" s="24"/>
      <c r="L4" s="8" t="str">
        <f>VLOOKUP(A4,RecNamesAll!A:E,5,FALSE)</f>
        <v>A</v>
      </c>
    </row>
    <row r="5" spans="1:12" x14ac:dyDescent="0.2">
      <c r="A5" t="s">
        <v>220</v>
      </c>
      <c r="B5" s="3" t="b">
        <f t="shared" si="0"/>
        <v>1</v>
      </c>
      <c r="C5" s="3" t="s">
        <v>139</v>
      </c>
      <c r="D5" t="str">
        <f t="shared" si="2"/>
        <v>Acetylcholine</v>
      </c>
      <c r="G5" s="20" t="str">
        <f t="shared" si="1"/>
        <v>Acetylcholine</v>
      </c>
      <c r="H5" s="21" t="s">
        <v>1928</v>
      </c>
      <c r="I5" s="22" t="s">
        <v>1931</v>
      </c>
      <c r="J5" s="23" t="s">
        <v>1930</v>
      </c>
      <c r="K5" s="24"/>
      <c r="L5" s="8" t="str">
        <f>VLOOKUP(A5,RecNamesAll!A:E,5,FALSE)</f>
        <v>A</v>
      </c>
    </row>
    <row r="6" spans="1:12" x14ac:dyDescent="0.2">
      <c r="A6" t="s">
        <v>223</v>
      </c>
      <c r="B6" s="3" t="b">
        <f t="shared" si="0"/>
        <v>1</v>
      </c>
      <c r="C6" s="3" t="s">
        <v>139</v>
      </c>
      <c r="D6" t="str">
        <f t="shared" si="2"/>
        <v>Acetylcholine</v>
      </c>
      <c r="G6" s="20" t="str">
        <f t="shared" si="1"/>
        <v>Acetylcholine</v>
      </c>
      <c r="H6" s="21" t="s">
        <v>1928</v>
      </c>
      <c r="I6" s="22" t="s">
        <v>1929</v>
      </c>
      <c r="J6" s="23" t="s">
        <v>1930</v>
      </c>
      <c r="K6" s="24"/>
      <c r="L6" s="8" t="str">
        <f>VLOOKUP(A6,RecNamesAll!A:E,5,FALSE)</f>
        <v>A</v>
      </c>
    </row>
    <row r="7" spans="1:12" x14ac:dyDescent="0.2">
      <c r="A7" t="s">
        <v>226</v>
      </c>
      <c r="B7" s="3" t="b">
        <f t="shared" si="0"/>
        <v>1</v>
      </c>
      <c r="C7" s="3" t="s">
        <v>139</v>
      </c>
      <c r="D7" t="str">
        <f t="shared" si="2"/>
        <v>Acetylcholine</v>
      </c>
      <c r="G7" s="20" t="str">
        <f t="shared" si="1"/>
        <v>Acetylcholine</v>
      </c>
      <c r="H7" s="21" t="s">
        <v>1928</v>
      </c>
      <c r="I7" s="22" t="s">
        <v>1931</v>
      </c>
      <c r="J7" s="23" t="s">
        <v>1930</v>
      </c>
      <c r="K7" s="24"/>
      <c r="L7" s="8" t="str">
        <f>VLOOKUP(A7,RecNamesAll!A:E,5,FALSE)</f>
        <v>A</v>
      </c>
    </row>
    <row r="8" spans="1:12" x14ac:dyDescent="0.2">
      <c r="A8" t="s">
        <v>231</v>
      </c>
      <c r="B8" s="3" t="b">
        <f t="shared" si="0"/>
        <v>1</v>
      </c>
      <c r="C8" s="3" t="s">
        <v>99</v>
      </c>
      <c r="D8" t="str">
        <f t="shared" si="2"/>
        <v>Adenosine</v>
      </c>
      <c r="G8" s="20" t="str">
        <f t="shared" si="1"/>
        <v>Adenosine</v>
      </c>
      <c r="H8" s="21" t="s">
        <v>1932</v>
      </c>
      <c r="I8" s="22" t="s">
        <v>99</v>
      </c>
      <c r="J8" s="23" t="s">
        <v>1933</v>
      </c>
      <c r="K8" s="24"/>
      <c r="L8" s="8" t="str">
        <f>VLOOKUP(A8,RecNamesAll!A:E,5,FALSE)</f>
        <v>A</v>
      </c>
    </row>
    <row r="9" spans="1:12" x14ac:dyDescent="0.2">
      <c r="A9" t="s">
        <v>237</v>
      </c>
      <c r="B9" s="3" t="b">
        <f t="shared" si="0"/>
        <v>1</v>
      </c>
      <c r="C9" s="3" t="s">
        <v>99</v>
      </c>
      <c r="D9" t="str">
        <f t="shared" si="2"/>
        <v>Adenosine</v>
      </c>
      <c r="G9" s="20" t="str">
        <f t="shared" si="1"/>
        <v>Adenosine</v>
      </c>
      <c r="H9" s="21" t="s">
        <v>99</v>
      </c>
      <c r="I9" s="22" t="s">
        <v>1932</v>
      </c>
      <c r="J9" s="23" t="s">
        <v>1933</v>
      </c>
      <c r="K9" s="24"/>
      <c r="L9" s="8" t="str">
        <f>VLOOKUP(A9,RecNamesAll!A:E,5,FALSE)</f>
        <v>A</v>
      </c>
    </row>
    <row r="10" spans="1:12" x14ac:dyDescent="0.2">
      <c r="A10" t="s">
        <v>240</v>
      </c>
      <c r="B10" s="3" t="b">
        <f t="shared" si="0"/>
        <v>1</v>
      </c>
      <c r="C10" s="3" t="s">
        <v>99</v>
      </c>
      <c r="D10" t="str">
        <f t="shared" si="2"/>
        <v>Adenosine</v>
      </c>
      <c r="G10" s="20" t="str">
        <f t="shared" si="1"/>
        <v>Adenosine</v>
      </c>
      <c r="H10" s="21" t="s">
        <v>1932</v>
      </c>
      <c r="I10" s="22" t="s">
        <v>99</v>
      </c>
      <c r="J10" s="23" t="s">
        <v>1933</v>
      </c>
      <c r="K10" s="24"/>
      <c r="L10" s="8" t="str">
        <f>VLOOKUP(A10,RecNamesAll!A:E,5,FALSE)</f>
        <v>A</v>
      </c>
    </row>
    <row r="11" spans="1:12" x14ac:dyDescent="0.2">
      <c r="A11" t="s">
        <v>243</v>
      </c>
      <c r="B11" s="3" t="b">
        <f t="shared" si="0"/>
        <v>1</v>
      </c>
      <c r="C11" s="3" t="s">
        <v>99</v>
      </c>
      <c r="D11" t="str">
        <f t="shared" si="2"/>
        <v>Adenosine</v>
      </c>
      <c r="G11" s="20" t="str">
        <f t="shared" si="1"/>
        <v>Adenosine</v>
      </c>
      <c r="H11" s="21" t="s">
        <v>99</v>
      </c>
      <c r="I11" s="22" t="s">
        <v>1932</v>
      </c>
      <c r="J11" s="23" t="s">
        <v>1933</v>
      </c>
      <c r="K11" s="24"/>
      <c r="L11" s="8" t="str">
        <f>VLOOKUP(A11,RecNamesAll!A:E,5,FALSE)</f>
        <v>A</v>
      </c>
    </row>
    <row r="12" spans="1:12" x14ac:dyDescent="0.2">
      <c r="A12" t="s">
        <v>280</v>
      </c>
      <c r="B12" s="3" t="b">
        <f t="shared" si="0"/>
        <v>1</v>
      </c>
      <c r="C12" s="3" t="s">
        <v>101</v>
      </c>
      <c r="D12" t="str">
        <f t="shared" si="2"/>
        <v>Angiotensin II</v>
      </c>
      <c r="G12" s="20" t="str">
        <f t="shared" si="1"/>
        <v>Angiotensin II</v>
      </c>
      <c r="H12" s="21" t="s">
        <v>1934</v>
      </c>
      <c r="I12" s="22" t="s">
        <v>1935</v>
      </c>
      <c r="J12" s="23" t="s">
        <v>1936</v>
      </c>
      <c r="K12" s="24"/>
      <c r="L12" s="8" t="str">
        <f>VLOOKUP(A12,RecNamesAll!A:E,5,FALSE)</f>
        <v>A</v>
      </c>
    </row>
    <row r="13" spans="1:12" x14ac:dyDescent="0.2">
      <c r="A13" t="s">
        <v>162</v>
      </c>
      <c r="B13" s="3" t="b">
        <f t="shared" si="0"/>
        <v>1</v>
      </c>
      <c r="C13" s="3" t="s">
        <v>155</v>
      </c>
      <c r="D13" t="s">
        <v>1937</v>
      </c>
      <c r="G13" s="20" t="str">
        <f t="shared" si="1"/>
        <v>Vasopressin</v>
      </c>
      <c r="H13" s="21" t="s">
        <v>1937</v>
      </c>
      <c r="I13" s="22" t="s">
        <v>1938</v>
      </c>
      <c r="J13" s="23" t="s">
        <v>1939</v>
      </c>
      <c r="K13" s="24"/>
      <c r="L13" s="8" t="str">
        <f>VLOOKUP(A13,RecNamesAll!A:E,5,FALSE)</f>
        <v>A</v>
      </c>
    </row>
    <row r="14" spans="1:12" x14ac:dyDescent="0.2">
      <c r="A14" t="s">
        <v>83</v>
      </c>
      <c r="B14" s="3" t="b">
        <f t="shared" si="0"/>
        <v>1</v>
      </c>
      <c r="C14" s="3" t="s">
        <v>155</v>
      </c>
      <c r="D14" t="s">
        <v>1937</v>
      </c>
      <c r="G14" s="20" t="str">
        <f t="shared" si="1"/>
        <v>Vasopressin</v>
      </c>
      <c r="H14" s="21" t="s">
        <v>1940</v>
      </c>
      <c r="I14" s="22" t="s">
        <v>1938</v>
      </c>
      <c r="J14" s="23" t="s">
        <v>1939</v>
      </c>
      <c r="K14" s="24"/>
      <c r="L14" s="8" t="str">
        <f>VLOOKUP(A14,RecNamesAll!A:E,5,FALSE)</f>
        <v>A</v>
      </c>
    </row>
    <row r="15" spans="1:12" x14ac:dyDescent="0.2">
      <c r="A15" t="s">
        <v>357</v>
      </c>
      <c r="B15" s="3" t="b">
        <f t="shared" si="0"/>
        <v>1</v>
      </c>
      <c r="C15" s="3" t="s">
        <v>106</v>
      </c>
      <c r="D15" t="s">
        <v>1941</v>
      </c>
      <c r="G15" s="20" t="s">
        <v>1941</v>
      </c>
      <c r="H15" s="21" t="s">
        <v>1942</v>
      </c>
      <c r="I15" s="22" t="s">
        <v>1943</v>
      </c>
      <c r="J15" s="23" t="s">
        <v>1944</v>
      </c>
      <c r="K15" s="24"/>
      <c r="L15" s="8" t="str">
        <f>VLOOKUP(A15,RecNamesAll!A:E,5,FALSE)</f>
        <v>A</v>
      </c>
    </row>
    <row r="16" spans="1:12" x14ac:dyDescent="0.2">
      <c r="A16" t="s">
        <v>471</v>
      </c>
      <c r="B16" s="3" t="b">
        <f t="shared" si="0"/>
        <v>1</v>
      </c>
      <c r="C16" s="3" t="s">
        <v>117</v>
      </c>
      <c r="D16" t="str">
        <f t="shared" ref="D16:D22" si="3">C16</f>
        <v>Dopamine</v>
      </c>
      <c r="G16" s="20" t="str">
        <f t="shared" ref="G16:G47" si="4">H16</f>
        <v>Dopamine</v>
      </c>
      <c r="H16" s="21" t="s">
        <v>1945</v>
      </c>
      <c r="I16" s="22" t="s">
        <v>1946</v>
      </c>
      <c r="J16" s="23" t="s">
        <v>1947</v>
      </c>
      <c r="K16" s="24"/>
      <c r="L16" s="8" t="str">
        <f>VLOOKUP(A16,RecNamesAll!A:E,5,FALSE)</f>
        <v>A</v>
      </c>
    </row>
    <row r="17" spans="1:12" x14ac:dyDescent="0.2">
      <c r="A17" t="s">
        <v>474</v>
      </c>
      <c r="B17" s="3" t="b">
        <f t="shared" si="0"/>
        <v>1</v>
      </c>
      <c r="C17" s="3" t="s">
        <v>117</v>
      </c>
      <c r="D17" t="str">
        <f t="shared" si="3"/>
        <v>Dopamine</v>
      </c>
      <c r="G17" s="20" t="str">
        <f t="shared" si="4"/>
        <v>Dopamine</v>
      </c>
      <c r="H17" s="21" t="s">
        <v>1945</v>
      </c>
      <c r="I17" s="22" t="s">
        <v>1948</v>
      </c>
      <c r="J17" s="23" t="s">
        <v>1947</v>
      </c>
      <c r="K17" s="24"/>
      <c r="L17" s="8" t="str">
        <f>VLOOKUP(A17,RecNamesAll!A:E,5,FALSE)</f>
        <v>A</v>
      </c>
    </row>
    <row r="18" spans="1:12" x14ac:dyDescent="0.2">
      <c r="A18" t="s">
        <v>478</v>
      </c>
      <c r="B18" s="3" t="b">
        <f t="shared" si="0"/>
        <v>1</v>
      </c>
      <c r="C18" s="3" t="s">
        <v>117</v>
      </c>
      <c r="D18" t="str">
        <f t="shared" si="3"/>
        <v>Dopamine</v>
      </c>
      <c r="G18" s="20" t="str">
        <f t="shared" si="4"/>
        <v>Dopamine</v>
      </c>
      <c r="H18" s="21" t="s">
        <v>1945</v>
      </c>
      <c r="I18" s="22" t="s">
        <v>1946</v>
      </c>
      <c r="J18" s="23" t="s">
        <v>1947</v>
      </c>
      <c r="K18" s="24"/>
      <c r="L18" s="8" t="str">
        <f>VLOOKUP(A18,RecNamesAll!A:E,5,FALSE)</f>
        <v>A</v>
      </c>
    </row>
    <row r="19" spans="1:12" x14ac:dyDescent="0.2">
      <c r="A19" t="s">
        <v>663</v>
      </c>
      <c r="B19" s="3" t="b">
        <f t="shared" si="0"/>
        <v>1</v>
      </c>
      <c r="C19" s="3" t="s">
        <v>137</v>
      </c>
      <c r="D19" t="str">
        <f t="shared" si="3"/>
        <v>Dynorphin A</v>
      </c>
      <c r="G19" s="20" t="str">
        <f t="shared" si="4"/>
        <v>Dynorphin A</v>
      </c>
      <c r="H19" s="21" t="s">
        <v>1949</v>
      </c>
      <c r="I19" s="22" t="s">
        <v>1950</v>
      </c>
      <c r="J19" s="23" t="s">
        <v>1951</v>
      </c>
      <c r="K19" s="24"/>
      <c r="L19" s="8" t="str">
        <f>VLOOKUP(A19,RecNamesAll!A:E,5,FALSE)</f>
        <v>A</v>
      </c>
    </row>
    <row r="20" spans="1:12" x14ac:dyDescent="0.2">
      <c r="A20" t="s">
        <v>480</v>
      </c>
      <c r="B20" s="3" t="b">
        <f t="shared" si="0"/>
        <v>1</v>
      </c>
      <c r="C20" s="3" t="s">
        <v>119</v>
      </c>
      <c r="D20" t="str">
        <f t="shared" si="3"/>
        <v>Endothelin-1</v>
      </c>
      <c r="G20" s="20" t="str">
        <f t="shared" si="4"/>
        <v>Endothelin-1</v>
      </c>
      <c r="H20" s="21" t="s">
        <v>1952</v>
      </c>
      <c r="I20" s="22" t="s">
        <v>1953</v>
      </c>
      <c r="J20" s="23" t="s">
        <v>1954</v>
      </c>
      <c r="K20" s="24"/>
      <c r="L20" s="8" t="str">
        <f>VLOOKUP(A20,RecNamesAll!A:E,5,FALSE)</f>
        <v>A</v>
      </c>
    </row>
    <row r="21" spans="1:12" x14ac:dyDescent="0.2">
      <c r="A21" t="s">
        <v>548</v>
      </c>
      <c r="B21" s="3" t="b">
        <f t="shared" si="0"/>
        <v>1</v>
      </c>
      <c r="C21" s="3" t="s">
        <v>134</v>
      </c>
      <c r="D21" t="str">
        <f t="shared" si="3"/>
        <v>Histamine</v>
      </c>
      <c r="G21" s="20" t="str">
        <f t="shared" si="4"/>
        <v>Histamine</v>
      </c>
      <c r="H21" s="21" t="s">
        <v>1958</v>
      </c>
      <c r="I21" s="22" t="s">
        <v>1959</v>
      </c>
      <c r="J21" s="23" t="s">
        <v>1960</v>
      </c>
      <c r="K21" s="24"/>
      <c r="L21" s="8" t="str">
        <f>VLOOKUP(A21,RecNamesAll!A:E,5,FALSE)</f>
        <v>A</v>
      </c>
    </row>
    <row r="22" spans="1:12" x14ac:dyDescent="0.2">
      <c r="A22" t="s">
        <v>551</v>
      </c>
      <c r="B22" s="3" t="b">
        <f t="shared" si="0"/>
        <v>1</v>
      </c>
      <c r="C22" s="3" t="s">
        <v>134</v>
      </c>
      <c r="D22" t="str">
        <f t="shared" si="3"/>
        <v>Histamine</v>
      </c>
      <c r="G22" s="20" t="str">
        <f t="shared" si="4"/>
        <v>Histamine</v>
      </c>
      <c r="H22" s="21" t="s">
        <v>134</v>
      </c>
      <c r="I22" s="22" t="s">
        <v>1961</v>
      </c>
      <c r="J22" s="23" t="s">
        <v>1960</v>
      </c>
      <c r="K22" s="24"/>
      <c r="L22" s="8" t="str">
        <f>VLOOKUP(A22,RecNamesAll!A:E,5,FALSE)</f>
        <v>A</v>
      </c>
    </row>
    <row r="23" spans="1:12" x14ac:dyDescent="0.2">
      <c r="A23" t="s">
        <v>566</v>
      </c>
      <c r="B23" s="3" t="b">
        <f t="shared" si="0"/>
        <v>1</v>
      </c>
      <c r="C23" s="3" t="s">
        <v>116</v>
      </c>
      <c r="D23" t="s">
        <v>1962</v>
      </c>
      <c r="G23" s="20" t="str">
        <f t="shared" si="4"/>
        <v>Leukotriene D4</v>
      </c>
      <c r="H23" s="21" t="s">
        <v>1962</v>
      </c>
      <c r="I23" s="22" t="s">
        <v>1962</v>
      </c>
      <c r="J23" s="23" t="s">
        <v>1963</v>
      </c>
      <c r="K23" s="24"/>
      <c r="L23" s="8" t="str">
        <f>VLOOKUP(A23,RecNamesAll!A:E,5,FALSE)</f>
        <v>A</v>
      </c>
    </row>
    <row r="24" spans="1:12" x14ac:dyDescent="0.2">
      <c r="A24" t="s">
        <v>571</v>
      </c>
      <c r="B24" s="3" t="b">
        <f t="shared" si="0"/>
        <v>1</v>
      </c>
      <c r="C24" s="3" t="s">
        <v>116</v>
      </c>
      <c r="D24" t="s">
        <v>1962</v>
      </c>
      <c r="G24" s="20" t="str">
        <f t="shared" si="4"/>
        <v>Leukotriene D4</v>
      </c>
      <c r="H24" s="21" t="s">
        <v>1964</v>
      </c>
      <c r="I24" s="22" t="s">
        <v>1962</v>
      </c>
      <c r="J24" s="23" t="s">
        <v>1963</v>
      </c>
      <c r="K24" s="24"/>
      <c r="L24" s="8" t="str">
        <f>VLOOKUP(A24,RecNamesAll!A:E,5,FALSE)</f>
        <v>A</v>
      </c>
    </row>
    <row r="25" spans="1:12" x14ac:dyDescent="0.2">
      <c r="A25" t="s">
        <v>606</v>
      </c>
      <c r="B25" s="3" t="b">
        <f t="shared" si="0"/>
        <v>1</v>
      </c>
      <c r="C25" s="3" t="s">
        <v>142</v>
      </c>
      <c r="D25" t="str">
        <f>C25</f>
        <v>Melatonin</v>
      </c>
      <c r="G25" s="20" t="str">
        <f t="shared" si="4"/>
        <v>Melatonin</v>
      </c>
      <c r="H25" s="21" t="s">
        <v>1965</v>
      </c>
      <c r="I25" s="22" t="s">
        <v>1965</v>
      </c>
      <c r="J25" s="23" t="s">
        <v>1966</v>
      </c>
      <c r="K25" s="24"/>
      <c r="L25" s="8" t="str">
        <f>VLOOKUP(A25,RecNamesAll!A:E,5,FALSE)</f>
        <v>A</v>
      </c>
    </row>
    <row r="26" spans="1:12" x14ac:dyDescent="0.2">
      <c r="A26" t="s">
        <v>610</v>
      </c>
      <c r="B26" s="3" t="b">
        <f t="shared" si="0"/>
        <v>1</v>
      </c>
      <c r="C26" s="3" t="s">
        <v>142</v>
      </c>
      <c r="D26" t="str">
        <f>C26</f>
        <v>Melatonin</v>
      </c>
      <c r="G26" s="20" t="str">
        <f t="shared" si="4"/>
        <v>Melatonin</v>
      </c>
      <c r="H26" s="21" t="s">
        <v>1965</v>
      </c>
      <c r="I26" s="22" t="s">
        <v>142</v>
      </c>
      <c r="J26" s="23" t="s">
        <v>1966</v>
      </c>
      <c r="K26" s="24"/>
      <c r="L26" s="8" t="str">
        <f>VLOOKUP(A26,RecNamesAll!A:E,5,FALSE)</f>
        <v>A</v>
      </c>
    </row>
    <row r="27" spans="1:12" x14ac:dyDescent="0.2">
      <c r="A27" t="s">
        <v>669</v>
      </c>
      <c r="B27" s="3" t="b">
        <f t="shared" si="0"/>
        <v>1</v>
      </c>
      <c r="C27" s="3" t="s">
        <v>143</v>
      </c>
      <c r="D27" t="str">
        <f>C27</f>
        <v>Nociceptin</v>
      </c>
      <c r="G27" s="20" t="str">
        <f t="shared" si="4"/>
        <v>Nociceptin</v>
      </c>
      <c r="H27" s="21" t="s">
        <v>1967</v>
      </c>
      <c r="I27" s="22" t="s">
        <v>1968</v>
      </c>
      <c r="J27" s="23" t="s">
        <v>1969</v>
      </c>
      <c r="K27" s="24"/>
      <c r="L27" s="8" t="str">
        <f>VLOOKUP(A27,RecNamesAll!A:E,5,FALSE)</f>
        <v>A</v>
      </c>
    </row>
    <row r="28" spans="1:12" x14ac:dyDescent="0.2">
      <c r="A28" t="s">
        <v>258</v>
      </c>
      <c r="B28" s="3" t="b">
        <f t="shared" si="0"/>
        <v>1</v>
      </c>
      <c r="C28" s="3" t="s">
        <v>98</v>
      </c>
      <c r="D28" t="s">
        <v>1970</v>
      </c>
      <c r="G28" s="20" t="str">
        <f t="shared" si="4"/>
        <v>Norepinephrine</v>
      </c>
      <c r="H28" s="21" t="s">
        <v>1970</v>
      </c>
      <c r="I28" s="22" t="s">
        <v>1971</v>
      </c>
      <c r="J28" s="23" t="s">
        <v>1972</v>
      </c>
      <c r="K28" s="24"/>
      <c r="L28" s="8" t="str">
        <f>VLOOKUP(A28,RecNamesAll!A:E,5,FALSE)</f>
        <v>A</v>
      </c>
    </row>
    <row r="29" spans="1:12" x14ac:dyDescent="0.2">
      <c r="A29" t="s">
        <v>266</v>
      </c>
      <c r="B29" s="3" t="b">
        <f t="shared" si="0"/>
        <v>1</v>
      </c>
      <c r="C29" s="3" t="s">
        <v>98</v>
      </c>
      <c r="D29" t="s">
        <v>1970</v>
      </c>
      <c r="G29" s="20" t="str">
        <f t="shared" si="4"/>
        <v>Norepinephrine</v>
      </c>
      <c r="H29" s="21" t="s">
        <v>1970</v>
      </c>
      <c r="I29" s="22" t="s">
        <v>1971</v>
      </c>
      <c r="J29" s="23" t="s">
        <v>1972</v>
      </c>
      <c r="K29" s="24"/>
      <c r="L29" s="8" t="str">
        <f>VLOOKUP(A29,RecNamesAll!A:E,5,FALSE)</f>
        <v>A</v>
      </c>
    </row>
    <row r="30" spans="1:12" x14ac:dyDescent="0.2">
      <c r="A30" t="s">
        <v>269</v>
      </c>
      <c r="B30" s="3" t="b">
        <f t="shared" si="0"/>
        <v>1</v>
      </c>
      <c r="C30" s="3" t="s">
        <v>98</v>
      </c>
      <c r="D30" t="s">
        <v>1970</v>
      </c>
      <c r="G30" s="20" t="str">
        <f t="shared" si="4"/>
        <v>Norepinephrine</v>
      </c>
      <c r="H30" s="21" t="s">
        <v>1973</v>
      </c>
      <c r="I30" s="22" t="s">
        <v>1971</v>
      </c>
      <c r="J30" s="23" t="s">
        <v>1972</v>
      </c>
      <c r="K30" s="24"/>
      <c r="L30" s="8" t="str">
        <f>VLOOKUP(A30,RecNamesAll!A:E,5,FALSE)</f>
        <v>A</v>
      </c>
    </row>
    <row r="31" spans="1:12" x14ac:dyDescent="0.2">
      <c r="A31" t="s">
        <v>272</v>
      </c>
      <c r="B31" s="3" t="b">
        <f t="shared" si="0"/>
        <v>1</v>
      </c>
      <c r="C31" s="3" t="s">
        <v>98</v>
      </c>
      <c r="D31" t="s">
        <v>1970</v>
      </c>
      <c r="G31" s="20" t="str">
        <f t="shared" si="4"/>
        <v>Norepinephrine</v>
      </c>
      <c r="H31" s="21" t="s">
        <v>1970</v>
      </c>
      <c r="I31" s="22" t="s">
        <v>1971</v>
      </c>
      <c r="J31" s="23" t="s">
        <v>1972</v>
      </c>
      <c r="K31" s="24"/>
      <c r="L31" s="8" t="str">
        <f>VLOOKUP(A31,RecNamesAll!A:E,5,FALSE)</f>
        <v>A</v>
      </c>
    </row>
    <row r="32" spans="1:12" x14ac:dyDescent="0.2">
      <c r="A32" t="s">
        <v>640</v>
      </c>
      <c r="B32" s="3" t="b">
        <f t="shared" si="0"/>
        <v>1</v>
      </c>
      <c r="C32" s="3" t="s">
        <v>145</v>
      </c>
      <c r="D32" t="s">
        <v>1974</v>
      </c>
      <c r="G32" s="20" t="str">
        <f t="shared" si="4"/>
        <v>Neuropeptide FF</v>
      </c>
      <c r="H32" s="21" t="s">
        <v>1974</v>
      </c>
      <c r="I32" s="22" t="s">
        <v>1975</v>
      </c>
      <c r="J32" s="23" t="s">
        <v>1976</v>
      </c>
      <c r="K32" s="24"/>
      <c r="L32" s="8" t="str">
        <f>VLOOKUP(A32,RecNamesAll!A:E,5,FALSE)</f>
        <v>A</v>
      </c>
    </row>
    <row r="33" spans="1:12" x14ac:dyDescent="0.2">
      <c r="A33" t="s">
        <v>57</v>
      </c>
      <c r="B33" s="3" t="b">
        <f t="shared" si="0"/>
        <v>1</v>
      </c>
      <c r="C33" s="3" t="s">
        <v>138</v>
      </c>
      <c r="D33" t="s">
        <v>1977</v>
      </c>
      <c r="G33" s="20" t="str">
        <f t="shared" si="4"/>
        <v>Lysophosphatidic acid</v>
      </c>
      <c r="H33" s="21" t="s">
        <v>1977</v>
      </c>
      <c r="I33" s="22" t="s">
        <v>1978</v>
      </c>
      <c r="J33" s="23" t="s">
        <v>1979</v>
      </c>
      <c r="K33" s="24"/>
      <c r="L33" s="8" t="str">
        <f>VLOOKUP(A33,RecNamesAll!A:E,5,FALSE)</f>
        <v>A</v>
      </c>
    </row>
    <row r="34" spans="1:12" x14ac:dyDescent="0.2">
      <c r="A34" t="s">
        <v>58</v>
      </c>
      <c r="B34" s="3" t="b">
        <f t="shared" ref="B34:B65" si="5">AND(D34=G34)</f>
        <v>1</v>
      </c>
      <c r="C34" s="3" t="s">
        <v>138</v>
      </c>
      <c r="D34" t="s">
        <v>1977</v>
      </c>
      <c r="G34" s="20" t="str">
        <f t="shared" si="4"/>
        <v>Lysophosphatidic acid</v>
      </c>
      <c r="H34" s="21" t="s">
        <v>1977</v>
      </c>
      <c r="I34" s="22" t="s">
        <v>1978</v>
      </c>
      <c r="J34" s="23" t="s">
        <v>1979</v>
      </c>
      <c r="K34" s="24"/>
      <c r="L34" s="8" t="str">
        <f>VLOOKUP(A34,RecNamesAll!A:E,5,FALSE)</f>
        <v>A</v>
      </c>
    </row>
    <row r="35" spans="1:12" x14ac:dyDescent="0.2">
      <c r="A35" t="s">
        <v>684</v>
      </c>
      <c r="B35" s="3" t="b">
        <f t="shared" si="5"/>
        <v>1</v>
      </c>
      <c r="C35" s="3" t="s">
        <v>154</v>
      </c>
      <c r="D35" t="str">
        <f>C35</f>
        <v>Orexin-A</v>
      </c>
      <c r="G35" s="20" t="str">
        <f t="shared" si="4"/>
        <v>Orexin-A</v>
      </c>
      <c r="H35" s="21" t="s">
        <v>154</v>
      </c>
      <c r="I35" s="22" t="s">
        <v>1980</v>
      </c>
      <c r="J35" s="23" t="s">
        <v>1981</v>
      </c>
      <c r="K35" s="24"/>
      <c r="L35" s="8" t="str">
        <f>VLOOKUP(A35,RecNamesAll!A:E,5,FALSE)</f>
        <v>A</v>
      </c>
    </row>
    <row r="36" spans="1:12" x14ac:dyDescent="0.2">
      <c r="A36" t="s">
        <v>823</v>
      </c>
      <c r="B36" s="3" t="b">
        <f t="shared" si="5"/>
        <v>1</v>
      </c>
      <c r="C36" s="3" t="s">
        <v>147</v>
      </c>
      <c r="D36" t="str">
        <f>C36</f>
        <v>Oxytocin</v>
      </c>
      <c r="G36" s="20" t="str">
        <f t="shared" si="4"/>
        <v>Oxytocin</v>
      </c>
      <c r="H36" s="21" t="s">
        <v>1982</v>
      </c>
      <c r="I36" s="22" t="s">
        <v>1983</v>
      </c>
      <c r="J36" s="23" t="s">
        <v>1984</v>
      </c>
      <c r="K36" s="24"/>
      <c r="L36" s="8" t="str">
        <f>VLOOKUP(A36,RecNamesAll!A:E,5,FALSE)</f>
        <v>A</v>
      </c>
    </row>
    <row r="37" spans="1:12" x14ac:dyDescent="0.2">
      <c r="A37" t="s">
        <v>742</v>
      </c>
      <c r="B37" s="3" t="b">
        <f t="shared" si="5"/>
        <v>1</v>
      </c>
      <c r="C37" s="3" t="s">
        <v>120</v>
      </c>
      <c r="D37" t="s">
        <v>1985</v>
      </c>
      <c r="G37" s="20" t="str">
        <f t="shared" si="4"/>
        <v>Prostaglandin F2α</v>
      </c>
      <c r="H37" s="21" t="s">
        <v>1985</v>
      </c>
      <c r="I37" s="22" t="s">
        <v>1986</v>
      </c>
      <c r="J37" s="23" t="s">
        <v>1987</v>
      </c>
      <c r="K37" s="24"/>
      <c r="L37" s="8" t="str">
        <f>VLOOKUP(A37,RecNamesAll!A:E,5,FALSE)</f>
        <v>A</v>
      </c>
    </row>
    <row r="38" spans="1:12" x14ac:dyDescent="0.2">
      <c r="A38" t="s">
        <v>729</v>
      </c>
      <c r="B38" s="3" t="b">
        <f t="shared" si="5"/>
        <v>1</v>
      </c>
      <c r="C38" s="3" t="s">
        <v>118</v>
      </c>
      <c r="D38" t="s">
        <v>1988</v>
      </c>
      <c r="G38" s="20" t="str">
        <f t="shared" si="4"/>
        <v>Prostaglandin E2</v>
      </c>
      <c r="H38" s="21" t="s">
        <v>1988</v>
      </c>
      <c r="I38" s="22" t="s">
        <v>1989</v>
      </c>
      <c r="J38" s="23" t="s">
        <v>1990</v>
      </c>
      <c r="K38" s="24"/>
      <c r="L38" s="8" t="str">
        <f>VLOOKUP(A38,RecNamesAll!A:E,5,FALSE)</f>
        <v>A</v>
      </c>
    </row>
    <row r="39" spans="1:12" x14ac:dyDescent="0.2">
      <c r="A39" t="s">
        <v>493</v>
      </c>
      <c r="B39" s="3" t="b">
        <f t="shared" si="5"/>
        <v>1</v>
      </c>
      <c r="C39" s="3" t="s">
        <v>130</v>
      </c>
      <c r="D39" t="s">
        <v>1991</v>
      </c>
      <c r="G39" s="20" t="str">
        <f t="shared" si="4"/>
        <v>Propionic acid</v>
      </c>
      <c r="H39" s="21" t="s">
        <v>1991</v>
      </c>
      <c r="I39" s="22" t="s">
        <v>1992</v>
      </c>
      <c r="J39" s="23" t="s">
        <v>1993</v>
      </c>
      <c r="K39" s="24"/>
      <c r="L39" s="8" t="str">
        <f>VLOOKUP(A39,RecNamesAll!A:E,5,FALSE)</f>
        <v>A</v>
      </c>
    </row>
    <row r="40" spans="1:12" x14ac:dyDescent="0.2">
      <c r="A40" t="s">
        <v>496</v>
      </c>
      <c r="B40" s="3" t="b">
        <f t="shared" si="5"/>
        <v>1</v>
      </c>
      <c r="C40" s="3" t="s">
        <v>130</v>
      </c>
      <c r="D40" t="s">
        <v>1991</v>
      </c>
      <c r="G40" s="20" t="str">
        <f t="shared" si="4"/>
        <v>Propionic acid</v>
      </c>
      <c r="H40" s="21" t="s">
        <v>1994</v>
      </c>
      <c r="I40" s="22" t="s">
        <v>1995</v>
      </c>
      <c r="J40" s="23" t="s">
        <v>1993</v>
      </c>
      <c r="K40" s="24"/>
      <c r="L40" s="8" t="str">
        <f>VLOOKUP(A40,RecNamesAll!A:E,5,FALSE)</f>
        <v>A</v>
      </c>
    </row>
    <row r="41" spans="1:12" x14ac:dyDescent="0.2">
      <c r="A41" t="s">
        <v>181</v>
      </c>
      <c r="B41" s="3" t="b">
        <f t="shared" si="5"/>
        <v>1</v>
      </c>
      <c r="C41" s="3" t="s">
        <v>97</v>
      </c>
      <c r="D41" t="str">
        <f t="shared" ref="D41:D46" si="6">C41</f>
        <v>Serotonin</v>
      </c>
      <c r="G41" s="20" t="str">
        <f t="shared" si="4"/>
        <v>Serotonin</v>
      </c>
      <c r="H41" s="21" t="s">
        <v>1999</v>
      </c>
      <c r="I41" s="22" t="s">
        <v>2000</v>
      </c>
      <c r="J41" s="23" t="s">
        <v>2001</v>
      </c>
      <c r="K41" s="24"/>
      <c r="L41" s="8" t="str">
        <f>VLOOKUP(A41,RecNamesAll!A:E,5,FALSE)</f>
        <v>A</v>
      </c>
    </row>
    <row r="42" spans="1:12" x14ac:dyDescent="0.2">
      <c r="A42" t="s">
        <v>188</v>
      </c>
      <c r="B42" s="3" t="b">
        <f t="shared" si="5"/>
        <v>1</v>
      </c>
      <c r="C42" s="3" t="s">
        <v>97</v>
      </c>
      <c r="D42" t="str">
        <f t="shared" si="6"/>
        <v>Serotonin</v>
      </c>
      <c r="G42" s="20" t="str">
        <f t="shared" si="4"/>
        <v>Serotonin</v>
      </c>
      <c r="H42" s="21" t="s">
        <v>97</v>
      </c>
      <c r="I42" s="22" t="s">
        <v>2002</v>
      </c>
      <c r="J42" s="23" t="s">
        <v>2001</v>
      </c>
      <c r="K42" s="24"/>
      <c r="L42" s="8" t="str">
        <f>VLOOKUP(A42,RecNamesAll!A:E,5,FALSE)</f>
        <v>A</v>
      </c>
    </row>
    <row r="43" spans="1:12" x14ac:dyDescent="0.2">
      <c r="A43" t="s">
        <v>191</v>
      </c>
      <c r="B43" s="3" t="b">
        <f t="shared" si="5"/>
        <v>1</v>
      </c>
      <c r="C43" s="3" t="s">
        <v>97</v>
      </c>
      <c r="D43" t="str">
        <f t="shared" si="6"/>
        <v>Serotonin</v>
      </c>
      <c r="G43" s="20" t="str">
        <f t="shared" si="4"/>
        <v>Serotonin</v>
      </c>
      <c r="H43" s="21" t="s">
        <v>1999</v>
      </c>
      <c r="I43" s="22" t="s">
        <v>2000</v>
      </c>
      <c r="J43" s="23" t="s">
        <v>2001</v>
      </c>
      <c r="K43" s="24"/>
      <c r="L43" s="8" t="str">
        <f>VLOOKUP(A43,RecNamesAll!A:E,5,FALSE)</f>
        <v>A</v>
      </c>
    </row>
    <row r="44" spans="1:12" x14ac:dyDescent="0.2">
      <c r="A44" t="s">
        <v>199</v>
      </c>
      <c r="B44" s="3" t="b">
        <f t="shared" si="5"/>
        <v>1</v>
      </c>
      <c r="C44" s="3" t="s">
        <v>97</v>
      </c>
      <c r="D44" t="str">
        <f t="shared" si="6"/>
        <v>Serotonin</v>
      </c>
      <c r="G44" s="20" t="str">
        <f t="shared" si="4"/>
        <v>Serotonin</v>
      </c>
      <c r="H44" s="21" t="s">
        <v>97</v>
      </c>
      <c r="I44" s="22" t="s">
        <v>2002</v>
      </c>
      <c r="J44" s="23" t="s">
        <v>2001</v>
      </c>
      <c r="K44" s="24"/>
      <c r="L44" s="8" t="str">
        <f>VLOOKUP(A44,RecNamesAll!A:E,5,FALSE)</f>
        <v>A</v>
      </c>
    </row>
    <row r="45" spans="1:12" x14ac:dyDescent="0.2">
      <c r="A45" t="s">
        <v>202</v>
      </c>
      <c r="B45" s="3" t="b">
        <f t="shared" si="5"/>
        <v>1</v>
      </c>
      <c r="C45" s="3" t="s">
        <v>97</v>
      </c>
      <c r="D45" t="str">
        <f t="shared" si="6"/>
        <v>Serotonin</v>
      </c>
      <c r="G45" s="20" t="str">
        <f t="shared" si="4"/>
        <v>Serotonin</v>
      </c>
      <c r="H45" s="21" t="s">
        <v>1999</v>
      </c>
      <c r="I45" s="22" t="s">
        <v>2000</v>
      </c>
      <c r="J45" s="23" t="s">
        <v>2001</v>
      </c>
      <c r="K45" s="24"/>
      <c r="L45" s="8" t="str">
        <f>VLOOKUP(A45,RecNamesAll!A:E,5,FALSE)</f>
        <v>A</v>
      </c>
    </row>
    <row r="46" spans="1:12" x14ac:dyDescent="0.2">
      <c r="A46" t="s">
        <v>205</v>
      </c>
      <c r="B46" s="3" t="b">
        <f t="shared" si="5"/>
        <v>1</v>
      </c>
      <c r="C46" s="3" t="s">
        <v>97</v>
      </c>
      <c r="D46" t="str">
        <f t="shared" si="6"/>
        <v>Serotonin</v>
      </c>
      <c r="G46" s="20" t="str">
        <f t="shared" si="4"/>
        <v>Serotonin</v>
      </c>
      <c r="H46" s="21" t="s">
        <v>97</v>
      </c>
      <c r="I46" s="22" t="s">
        <v>2002</v>
      </c>
      <c r="J46" s="23" t="s">
        <v>2001</v>
      </c>
      <c r="K46" s="24"/>
      <c r="L46" s="8" t="str">
        <f>VLOOKUP(A46,RecNamesAll!A:E,5,FALSE)</f>
        <v>A</v>
      </c>
    </row>
    <row r="47" spans="1:12" x14ac:dyDescent="0.2">
      <c r="A47" t="s">
        <v>754</v>
      </c>
      <c r="B47" s="3" t="b">
        <f t="shared" si="5"/>
        <v>1</v>
      </c>
      <c r="C47" s="3" t="s">
        <v>158</v>
      </c>
      <c r="D47" t="s">
        <v>2003</v>
      </c>
      <c r="G47" s="20" t="str">
        <f t="shared" si="4"/>
        <v>PAR2 peptide</v>
      </c>
      <c r="H47" s="21" t="s">
        <v>2003</v>
      </c>
      <c r="I47" s="22" t="s">
        <v>2004</v>
      </c>
      <c r="J47" s="23" t="s">
        <v>2005</v>
      </c>
      <c r="K47" s="24"/>
      <c r="L47" s="8" t="str">
        <f>VLOOKUP(A47,RecNamesAll!A:E,5,FALSE)</f>
        <v>A</v>
      </c>
    </row>
    <row r="48" spans="1:12" x14ac:dyDescent="0.2">
      <c r="A48" t="s">
        <v>767</v>
      </c>
      <c r="B48" s="3" t="b">
        <f t="shared" si="5"/>
        <v>1</v>
      </c>
      <c r="C48" s="3" t="s">
        <v>151</v>
      </c>
      <c r="D48" t="s">
        <v>766</v>
      </c>
      <c r="G48" s="20" t="str">
        <f t="shared" ref="G48:G79" si="7">H48</f>
        <v>Somatostatin</v>
      </c>
      <c r="H48" s="21" t="s">
        <v>2006</v>
      </c>
      <c r="I48" s="22" t="s">
        <v>2007</v>
      </c>
      <c r="J48" s="23" t="s">
        <v>2008</v>
      </c>
      <c r="K48" s="24"/>
      <c r="L48" s="8" t="str">
        <f>VLOOKUP(A48,RecNamesAll!A:E,5,FALSE)</f>
        <v>A</v>
      </c>
    </row>
    <row r="49" spans="1:12" x14ac:dyDescent="0.2">
      <c r="A49" t="s">
        <v>71</v>
      </c>
      <c r="B49" s="3" t="b">
        <f t="shared" si="5"/>
        <v>1</v>
      </c>
      <c r="C49" s="3" t="s">
        <v>150</v>
      </c>
      <c r="D49" t="str">
        <f>C49</f>
        <v>Sphingosine 1-phosphate</v>
      </c>
      <c r="G49" s="20" t="str">
        <f t="shared" si="7"/>
        <v>Sphingosine 1-phosphate</v>
      </c>
      <c r="H49" s="21" t="s">
        <v>2009</v>
      </c>
      <c r="I49" s="22" t="s">
        <v>2010</v>
      </c>
      <c r="J49" s="23" t="s">
        <v>2011</v>
      </c>
      <c r="K49" s="24"/>
      <c r="L49" s="8" t="str">
        <f>VLOOKUP(A49,RecNamesAll!A:E,5,FALSE)</f>
        <v>A</v>
      </c>
    </row>
    <row r="50" spans="1:12" x14ac:dyDescent="0.2">
      <c r="A50" t="s">
        <v>749</v>
      </c>
      <c r="B50" s="3" t="b">
        <f t="shared" si="5"/>
        <v>1</v>
      </c>
      <c r="C50" s="3" t="s">
        <v>157</v>
      </c>
      <c r="D50" t="s">
        <v>2012</v>
      </c>
      <c r="G50" s="20" t="str">
        <f t="shared" si="7"/>
        <v>PAR1 peptide</v>
      </c>
      <c r="H50" s="21" t="s">
        <v>2012</v>
      </c>
      <c r="I50" s="22" t="s">
        <v>157</v>
      </c>
      <c r="J50" s="23" t="s">
        <v>2013</v>
      </c>
      <c r="K50" s="24"/>
      <c r="L50" s="8" t="str">
        <f>VLOOKUP(A50,RecNamesAll!A:E,5,FALSE)</f>
        <v>A</v>
      </c>
    </row>
    <row r="51" spans="1:12" x14ac:dyDescent="0.2">
      <c r="A51" t="s">
        <v>95</v>
      </c>
      <c r="B51" s="3" t="b">
        <f t="shared" si="5"/>
        <v>1</v>
      </c>
      <c r="C51" s="3" t="s">
        <v>141</v>
      </c>
      <c r="D51" t="str">
        <f>C51</f>
        <v>α-MSH</v>
      </c>
      <c r="G51" s="20" t="str">
        <f t="shared" si="7"/>
        <v>α-MSH</v>
      </c>
      <c r="H51" s="21" t="s">
        <v>2014</v>
      </c>
      <c r="I51" s="22" t="s">
        <v>2015</v>
      </c>
      <c r="J51" s="23" t="s">
        <v>2016</v>
      </c>
      <c r="K51" s="24"/>
      <c r="L51" s="8" t="str">
        <f>VLOOKUP(A51,RecNamesAll!A:E,5,FALSE)</f>
        <v>A</v>
      </c>
    </row>
    <row r="52" spans="1:12" x14ac:dyDescent="0.2">
      <c r="A52" t="s">
        <v>526</v>
      </c>
      <c r="B52" s="3" t="b">
        <f t="shared" si="5"/>
        <v>1</v>
      </c>
      <c r="C52" s="3" t="s">
        <v>123</v>
      </c>
      <c r="D52" t="s">
        <v>1955</v>
      </c>
      <c r="G52" s="20" t="str">
        <f t="shared" si="7"/>
        <v>Gastric Inhibitory Peptide</v>
      </c>
      <c r="H52" s="21" t="s">
        <v>1955</v>
      </c>
      <c r="I52" s="22" t="s">
        <v>1956</v>
      </c>
      <c r="J52" s="23" t="s">
        <v>1957</v>
      </c>
      <c r="K52" s="24"/>
      <c r="L52" s="8" t="str">
        <f>VLOOKUP(A52,RecNamesAll!A:E,5,FALSE)</f>
        <v>B1</v>
      </c>
    </row>
    <row r="53" spans="1:12" x14ac:dyDescent="0.2">
      <c r="A53" t="s">
        <v>161</v>
      </c>
      <c r="B53" s="3" t="b">
        <f t="shared" si="5"/>
        <v>1</v>
      </c>
      <c r="C53" s="3" t="s">
        <v>149</v>
      </c>
      <c r="D53" t="s">
        <v>1996</v>
      </c>
      <c r="G53" s="20" t="str">
        <f t="shared" si="7"/>
        <v>Parathyroid Hormone</v>
      </c>
      <c r="H53" s="21" t="s">
        <v>1996</v>
      </c>
      <c r="I53" s="22" t="s">
        <v>1997</v>
      </c>
      <c r="J53" s="23" t="s">
        <v>1998</v>
      </c>
      <c r="K53" s="24"/>
      <c r="L53" s="8" t="str">
        <f>VLOOKUP(A53,RecNamesAll!A:E,5,FALSE)</f>
        <v>B1</v>
      </c>
    </row>
    <row r="54" spans="1:12" x14ac:dyDescent="0.2">
      <c r="A54" t="s">
        <v>2553</v>
      </c>
      <c r="B54" s="3" t="b">
        <f t="shared" si="5"/>
        <v>0</v>
      </c>
      <c r="C54" s="3" t="s">
        <v>112</v>
      </c>
      <c r="D54" t="str">
        <f t="shared" ref="D54:D60" si="8">C54</f>
        <v>Amylin</v>
      </c>
      <c r="G54" s="20">
        <f t="shared" si="7"/>
        <v>0</v>
      </c>
      <c r="L54" s="8" t="str">
        <f>VLOOKUP(A54,RecNamesAll!A:E,5,FALSE)</f>
        <v>B1</v>
      </c>
    </row>
    <row r="55" spans="1:12" x14ac:dyDescent="0.2">
      <c r="A55" t="s">
        <v>666</v>
      </c>
      <c r="B55" s="3" t="b">
        <f t="shared" si="5"/>
        <v>0</v>
      </c>
      <c r="C55" s="3" t="s">
        <v>163</v>
      </c>
      <c r="D55" t="str">
        <f t="shared" si="8"/>
        <v>DAMGO</v>
      </c>
      <c r="G55" s="20" t="str">
        <f t="shared" si="7"/>
        <v>Methionine-Enkephalin</v>
      </c>
      <c r="H55" s="21" t="s">
        <v>2017</v>
      </c>
      <c r="I55" s="22" t="s">
        <v>2018</v>
      </c>
      <c r="J55" s="23" t="s">
        <v>2019</v>
      </c>
      <c r="K55" s="24"/>
      <c r="L55" s="8" t="str">
        <f>VLOOKUP(A55,RecNamesAll!A:E,5,FALSE)</f>
        <v>A</v>
      </c>
    </row>
    <row r="56" spans="1:12" x14ac:dyDescent="0.2">
      <c r="A56" t="s">
        <v>93</v>
      </c>
      <c r="B56" s="3" t="b">
        <f t="shared" si="5"/>
        <v>0</v>
      </c>
      <c r="C56" s="3" t="s">
        <v>122</v>
      </c>
      <c r="D56" t="str">
        <f t="shared" si="8"/>
        <v>Ghrelin</v>
      </c>
      <c r="G56" s="20" t="str">
        <f t="shared" si="7"/>
        <v>MK-0677</v>
      </c>
      <c r="H56" s="21" t="s">
        <v>2020</v>
      </c>
      <c r="I56" s="22" t="s">
        <v>2021</v>
      </c>
      <c r="J56" s="23" t="s">
        <v>2022</v>
      </c>
      <c r="K56" s="24"/>
      <c r="L56" s="8" t="str">
        <f>VLOOKUP(A56,RecNamesAll!A:E,5,FALSE)</f>
        <v>A</v>
      </c>
    </row>
    <row r="57" spans="1:12" x14ac:dyDescent="0.2">
      <c r="A57" t="s">
        <v>302</v>
      </c>
      <c r="B57" s="3" t="b">
        <f t="shared" si="5"/>
        <v>0</v>
      </c>
      <c r="C57" s="3" t="s">
        <v>102</v>
      </c>
      <c r="D57" t="str">
        <f t="shared" si="8"/>
        <v>Kallidin</v>
      </c>
      <c r="G57" s="20" t="str">
        <f t="shared" si="7"/>
        <v>Bradykinin</v>
      </c>
      <c r="H57" s="21" t="s">
        <v>2023</v>
      </c>
      <c r="I57" s="22" t="s">
        <v>2024</v>
      </c>
      <c r="J57" s="23" t="s">
        <v>2025</v>
      </c>
      <c r="K57" s="24"/>
      <c r="L57" s="8" t="str">
        <f>VLOOKUP(A57,RecNamesAll!A:E,5,FALSE)</f>
        <v>A</v>
      </c>
    </row>
    <row r="58" spans="1:12" x14ac:dyDescent="0.2">
      <c r="A58" t="s">
        <v>307</v>
      </c>
      <c r="B58" s="3" t="b">
        <f t="shared" si="5"/>
        <v>0</v>
      </c>
      <c r="C58" s="3" t="s">
        <v>102</v>
      </c>
      <c r="D58" t="str">
        <f t="shared" si="8"/>
        <v>Kallidin</v>
      </c>
      <c r="G58" s="20" t="str">
        <f t="shared" si="7"/>
        <v>Lysyl-Bradykinin</v>
      </c>
      <c r="H58" s="21" t="s">
        <v>2026</v>
      </c>
      <c r="I58" s="22" t="s">
        <v>2027</v>
      </c>
      <c r="J58" s="23" t="s">
        <v>2028</v>
      </c>
      <c r="K58" s="24"/>
      <c r="L58" s="8" t="str">
        <f>VLOOKUP(A58,RecNamesAll!A:E,5,FALSE)</f>
        <v>A</v>
      </c>
    </row>
    <row r="59" spans="1:12" x14ac:dyDescent="0.2">
      <c r="A59" t="s">
        <v>540</v>
      </c>
      <c r="B59" s="3" t="b">
        <f t="shared" si="5"/>
        <v>0</v>
      </c>
      <c r="C59" s="3" t="s">
        <v>126</v>
      </c>
      <c r="D59" t="str">
        <f t="shared" si="8"/>
        <v>LH-RH</v>
      </c>
      <c r="G59" s="20" t="str">
        <f t="shared" si="7"/>
        <v>Leuprolide</v>
      </c>
      <c r="H59" s="21" t="s">
        <v>2029</v>
      </c>
      <c r="I59" s="22" t="s">
        <v>2030</v>
      </c>
      <c r="J59" s="23" t="s">
        <v>2031</v>
      </c>
      <c r="K59" s="24"/>
      <c r="L59" s="8" t="str">
        <f>VLOOKUP(A59,RecNamesAll!A:E,5,FALSE)</f>
        <v>A</v>
      </c>
    </row>
    <row r="60" spans="1:12" x14ac:dyDescent="0.2">
      <c r="A60" t="s">
        <v>576</v>
      </c>
      <c r="B60" s="3" t="b">
        <f t="shared" si="5"/>
        <v>0</v>
      </c>
      <c r="C60" s="3" t="s">
        <v>103</v>
      </c>
      <c r="D60" t="str">
        <f t="shared" si="8"/>
        <v>LTB4</v>
      </c>
      <c r="G60" s="20" t="str">
        <f t="shared" si="7"/>
        <v>CAY10583</v>
      </c>
      <c r="H60" s="21" t="s">
        <v>2032</v>
      </c>
      <c r="I60" s="22" t="s">
        <v>2032</v>
      </c>
      <c r="J60" s="23" t="s">
        <v>2033</v>
      </c>
      <c r="K60" s="24"/>
      <c r="L60" s="8" t="str">
        <f>VLOOKUP(A60,RecNamesAll!A:E,5,FALSE)</f>
        <v>A</v>
      </c>
    </row>
    <row r="61" spans="1:12" x14ac:dyDescent="0.2">
      <c r="A61" t="s">
        <v>275</v>
      </c>
      <c r="B61" s="3" t="b">
        <f t="shared" si="5"/>
        <v>0</v>
      </c>
      <c r="C61" s="3" t="s">
        <v>98</v>
      </c>
      <c r="D61" t="s">
        <v>1970</v>
      </c>
      <c r="G61" s="20" t="str">
        <f t="shared" si="7"/>
        <v>Isoproterenol</v>
      </c>
      <c r="H61" s="21" t="s">
        <v>2034</v>
      </c>
      <c r="I61" s="22" t="s">
        <v>2035</v>
      </c>
      <c r="J61" s="23" t="s">
        <v>2036</v>
      </c>
      <c r="K61" s="24"/>
      <c r="L61" s="8" t="str">
        <f>VLOOKUP(A61,RecNamesAll!A:E,5,FALSE)</f>
        <v>A</v>
      </c>
    </row>
    <row r="62" spans="1:12" x14ac:dyDescent="0.2">
      <c r="A62" t="s">
        <v>277</v>
      </c>
      <c r="B62" s="3" t="b">
        <f t="shared" si="5"/>
        <v>0</v>
      </c>
      <c r="C62" s="3" t="s">
        <v>98</v>
      </c>
      <c r="D62" t="s">
        <v>1970</v>
      </c>
      <c r="G62" s="20" t="str">
        <f t="shared" si="7"/>
        <v>Isoproterenol</v>
      </c>
      <c r="H62" s="21" t="s">
        <v>2034</v>
      </c>
      <c r="I62" s="22" t="s">
        <v>2037</v>
      </c>
      <c r="J62" s="23" t="s">
        <v>2036</v>
      </c>
      <c r="K62" s="24"/>
      <c r="L62" s="8" t="str">
        <f>VLOOKUP(A62,RecNamesAll!A:E,5,FALSE)</f>
        <v>A</v>
      </c>
    </row>
    <row r="63" spans="1:12" x14ac:dyDescent="0.2">
      <c r="A63" t="s">
        <v>733</v>
      </c>
      <c r="B63" s="3" t="b">
        <f t="shared" si="5"/>
        <v>0</v>
      </c>
      <c r="C63" s="3" t="s">
        <v>118</v>
      </c>
      <c r="D63" t="s">
        <v>2038</v>
      </c>
      <c r="G63" s="20" t="str">
        <f t="shared" si="7"/>
        <v>Prostaglandin E2</v>
      </c>
      <c r="H63" s="21" t="s">
        <v>1989</v>
      </c>
      <c r="I63" s="22" t="s">
        <v>1988</v>
      </c>
      <c r="J63" s="23" t="s">
        <v>1990</v>
      </c>
      <c r="K63" s="24"/>
      <c r="L63" s="8" t="str">
        <f>VLOOKUP(A63,RecNamesAll!A:E,5,FALSE)</f>
        <v>A</v>
      </c>
    </row>
    <row r="64" spans="1:12" x14ac:dyDescent="0.2">
      <c r="A64" t="s">
        <v>736</v>
      </c>
      <c r="B64" s="3" t="b">
        <f t="shared" si="5"/>
        <v>0</v>
      </c>
      <c r="C64" s="3" t="s">
        <v>118</v>
      </c>
      <c r="D64" t="s">
        <v>2039</v>
      </c>
      <c r="G64" s="20" t="str">
        <f t="shared" si="7"/>
        <v>Prostaglandin E2</v>
      </c>
      <c r="H64" s="21" t="s">
        <v>1988</v>
      </c>
      <c r="I64" s="22" t="s">
        <v>1989</v>
      </c>
      <c r="J64" s="23" t="s">
        <v>1990</v>
      </c>
      <c r="K64" s="24"/>
      <c r="L64" s="8" t="str">
        <f>VLOOKUP(A64,RecNamesAll!A:E,5,FALSE)</f>
        <v>A</v>
      </c>
    </row>
    <row r="65" spans="1:12" x14ac:dyDescent="0.2">
      <c r="A65" t="s">
        <v>739</v>
      </c>
      <c r="B65" s="3" t="b">
        <f t="shared" si="5"/>
        <v>0</v>
      </c>
      <c r="C65" s="3" t="s">
        <v>118</v>
      </c>
      <c r="D65" t="s">
        <v>2040</v>
      </c>
      <c r="G65" s="20" t="str">
        <f t="shared" si="7"/>
        <v>Prostaglandin E2</v>
      </c>
      <c r="H65" s="21" t="s">
        <v>1989</v>
      </c>
      <c r="I65" s="22" t="s">
        <v>1988</v>
      </c>
      <c r="J65" s="23" t="s">
        <v>1990</v>
      </c>
      <c r="K65" s="24"/>
      <c r="L65" s="8" t="str">
        <f>VLOOKUP(A65,RecNamesAll!A:E,5,FALSE)</f>
        <v>A</v>
      </c>
    </row>
    <row r="66" spans="1:12" x14ac:dyDescent="0.2">
      <c r="A66" t="s">
        <v>636</v>
      </c>
      <c r="B66" s="3" t="b">
        <f t="shared" ref="B66:B97" si="9">AND(D66=G66)</f>
        <v>0</v>
      </c>
      <c r="C66" s="3" t="s">
        <v>144</v>
      </c>
      <c r="D66" t="str">
        <f>C66</f>
        <v>RFRP3</v>
      </c>
      <c r="G66" s="20" t="str">
        <f t="shared" si="7"/>
        <v>Neuropeptide FF</v>
      </c>
      <c r="H66" s="21" t="s">
        <v>1974</v>
      </c>
      <c r="I66" s="22" t="s">
        <v>1975</v>
      </c>
      <c r="J66" s="23" t="s">
        <v>1976</v>
      </c>
      <c r="K66" s="24"/>
      <c r="L66" s="8" t="str">
        <f>VLOOKUP(A66,RecNamesAll!A:E,5,FALSE)</f>
        <v>A</v>
      </c>
    </row>
    <row r="67" spans="1:12" x14ac:dyDescent="0.2">
      <c r="A67" t="s">
        <v>658</v>
      </c>
      <c r="B67" s="3" t="b">
        <f t="shared" si="9"/>
        <v>0</v>
      </c>
      <c r="C67" s="3" t="s">
        <v>164</v>
      </c>
      <c r="D67" t="str">
        <f>C67</f>
        <v>SNC-80</v>
      </c>
      <c r="G67" s="20" t="str">
        <f t="shared" si="7"/>
        <v>Methionine-Enkephalin</v>
      </c>
      <c r="H67" s="21" t="s">
        <v>2041</v>
      </c>
      <c r="I67" s="22" t="s">
        <v>2042</v>
      </c>
      <c r="J67" s="23" t="s">
        <v>2019</v>
      </c>
      <c r="K67" s="24"/>
      <c r="L67" s="8" t="str">
        <f>VLOOKUP(A67,RecNamesAll!A:E,5,FALSE)</f>
        <v>A</v>
      </c>
    </row>
    <row r="68" spans="1:12" x14ac:dyDescent="0.2">
      <c r="A68" t="s">
        <v>45</v>
      </c>
      <c r="B68" s="3" t="b">
        <f t="shared" si="9"/>
        <v>0</v>
      </c>
      <c r="C68" s="3" t="s">
        <v>131</v>
      </c>
      <c r="D68" t="s">
        <v>2043</v>
      </c>
      <c r="F68" s="19" t="s">
        <v>2044</v>
      </c>
      <c r="G68" s="20" t="str">
        <f t="shared" si="7"/>
        <v>Capric acid</v>
      </c>
      <c r="H68" s="21" t="s">
        <v>2045</v>
      </c>
      <c r="I68" s="22" t="s">
        <v>2043</v>
      </c>
      <c r="J68" s="23" t="s">
        <v>2046</v>
      </c>
      <c r="K68" s="24"/>
      <c r="L68" s="8" t="str">
        <f>VLOOKUP(A68,RecNamesAll!A:E,5,FALSE)</f>
        <v>A</v>
      </c>
    </row>
    <row r="69" spans="1:12" x14ac:dyDescent="0.2">
      <c r="A69" t="s">
        <v>699</v>
      </c>
      <c r="B69" s="3" t="b">
        <f t="shared" si="9"/>
        <v>0</v>
      </c>
      <c r="C69" s="3" t="s">
        <v>148</v>
      </c>
      <c r="D69" t="str">
        <f t="shared" ref="D69:D100" si="10">C69</f>
        <v>UTP</v>
      </c>
      <c r="F69" s="19" t="s">
        <v>2047</v>
      </c>
      <c r="G69" s="20" t="str">
        <f t="shared" si="7"/>
        <v>ATP</v>
      </c>
      <c r="H69" s="21" t="s">
        <v>2048</v>
      </c>
      <c r="I69" s="22" t="s">
        <v>2049</v>
      </c>
      <c r="J69" s="23" t="s">
        <v>2050</v>
      </c>
      <c r="K69" s="24"/>
      <c r="L69" s="8" t="str">
        <f>VLOOKUP(A69,RecNamesAll!A:E,5,FALSE)</f>
        <v>A</v>
      </c>
    </row>
    <row r="70" spans="1:12" x14ac:dyDescent="0.2">
      <c r="A70" t="s">
        <v>319</v>
      </c>
      <c r="B70" s="3" t="b">
        <f t="shared" si="9"/>
        <v>0</v>
      </c>
      <c r="C70" s="3" t="s">
        <v>105</v>
      </c>
      <c r="D70" t="str">
        <f t="shared" si="10"/>
        <v>WIN55,212-2</v>
      </c>
      <c r="G70" s="20" t="str">
        <f t="shared" si="7"/>
        <v>CP-55940</v>
      </c>
      <c r="H70" s="21" t="s">
        <v>2051</v>
      </c>
      <c r="I70" s="22" t="s">
        <v>2052</v>
      </c>
      <c r="J70" s="23" t="s">
        <v>2053</v>
      </c>
      <c r="K70" s="24"/>
      <c r="L70" s="8" t="str">
        <f>VLOOKUP(A70,RecNamesAll!A:E,5,FALSE)</f>
        <v>A</v>
      </c>
    </row>
    <row r="71" spans="1:12" x14ac:dyDescent="0.2">
      <c r="A71" t="s">
        <v>325</v>
      </c>
      <c r="B71" s="3" t="b">
        <f t="shared" si="9"/>
        <v>0</v>
      </c>
      <c r="C71" s="3" t="s">
        <v>105</v>
      </c>
      <c r="D71" t="str">
        <f t="shared" si="10"/>
        <v>WIN55,212-2</v>
      </c>
      <c r="G71" s="20" t="str">
        <f t="shared" si="7"/>
        <v>CP-55940</v>
      </c>
      <c r="H71" s="21" t="s">
        <v>2051</v>
      </c>
      <c r="I71" s="22" t="s">
        <v>2054</v>
      </c>
      <c r="J71" s="23" t="s">
        <v>2053</v>
      </c>
      <c r="K71" s="24"/>
      <c r="L71" s="8" t="str">
        <f>VLOOKUP(A71,RecNamesAll!A:E,5,FALSE)</f>
        <v>A</v>
      </c>
    </row>
    <row r="72" spans="1:12" x14ac:dyDescent="0.2">
      <c r="A72" t="s">
        <v>498</v>
      </c>
      <c r="B72" s="3" t="b">
        <f t="shared" si="9"/>
        <v>0</v>
      </c>
      <c r="C72" s="3" t="s">
        <v>127</v>
      </c>
      <c r="D72" t="str">
        <f t="shared" si="10"/>
        <v>α-linolenic acid</v>
      </c>
      <c r="G72" s="20" t="str">
        <f t="shared" si="7"/>
        <v>TUG 891</v>
      </c>
      <c r="H72" s="21" t="s">
        <v>2055</v>
      </c>
      <c r="I72" s="22" t="s">
        <v>2055</v>
      </c>
      <c r="J72" s="23" t="s">
        <v>2056</v>
      </c>
      <c r="K72" s="24"/>
      <c r="L72" s="8" t="str">
        <f>VLOOKUP(A72,RecNamesAll!A:E,5,FALSE)</f>
        <v>A</v>
      </c>
    </row>
    <row r="73" spans="1:12" x14ac:dyDescent="0.2">
      <c r="A73" t="s">
        <v>63</v>
      </c>
      <c r="B73" s="3" t="b">
        <f t="shared" si="9"/>
        <v>0</v>
      </c>
      <c r="C73" s="3" t="s">
        <v>140</v>
      </c>
      <c r="D73" t="str">
        <f t="shared" si="10"/>
        <v>γ-MSH</v>
      </c>
      <c r="F73" s="19" t="s">
        <v>2047</v>
      </c>
      <c r="G73" s="20" t="str">
        <f t="shared" si="7"/>
        <v>α-MSH</v>
      </c>
      <c r="H73" s="21" t="s">
        <v>141</v>
      </c>
      <c r="I73" s="22" t="s">
        <v>2015</v>
      </c>
      <c r="J73" s="23" t="s">
        <v>2016</v>
      </c>
      <c r="K73" s="24"/>
      <c r="L73" s="8" t="str">
        <f>VLOOKUP(A73,RecNamesAll!A:E,5,FALSE)</f>
        <v>A</v>
      </c>
    </row>
    <row r="74" spans="1:12" x14ac:dyDescent="0.2">
      <c r="A74" t="s">
        <v>262</v>
      </c>
      <c r="B74" s="3" t="b">
        <f t="shared" si="9"/>
        <v>0</v>
      </c>
      <c r="C74" s="3" t="s">
        <v>195</v>
      </c>
      <c r="D74" t="str">
        <f t="shared" si="10"/>
        <v/>
      </c>
      <c r="G74" s="20" t="str">
        <f t="shared" si="7"/>
        <v>Norepinephrine</v>
      </c>
      <c r="H74" s="21" t="s">
        <v>1970</v>
      </c>
      <c r="I74" s="22" t="s">
        <v>1971</v>
      </c>
      <c r="J74" s="23" t="s">
        <v>1972</v>
      </c>
      <c r="K74" s="24"/>
      <c r="L74" s="8" t="str">
        <f>VLOOKUP(A74,RecNamesAll!A:E,5,FALSE)</f>
        <v>A</v>
      </c>
    </row>
    <row r="75" spans="1:12" x14ac:dyDescent="0.2">
      <c r="A75" t="s">
        <v>264</v>
      </c>
      <c r="B75" s="3" t="b">
        <f t="shared" si="9"/>
        <v>0</v>
      </c>
      <c r="C75" s="3" t="s">
        <v>195</v>
      </c>
      <c r="D75" t="str">
        <f t="shared" si="10"/>
        <v/>
      </c>
      <c r="G75" s="20" t="str">
        <f t="shared" si="7"/>
        <v>Norepinephrine</v>
      </c>
      <c r="H75" s="21" t="s">
        <v>1973</v>
      </c>
      <c r="I75" s="22" t="s">
        <v>1971</v>
      </c>
      <c r="J75" s="23" t="s">
        <v>1972</v>
      </c>
      <c r="K75" s="24"/>
      <c r="L75" s="8" t="str">
        <f>VLOOKUP(A75,RecNamesAll!A:E,5,FALSE)</f>
        <v>A</v>
      </c>
    </row>
    <row r="76" spans="1:12" x14ac:dyDescent="0.2">
      <c r="A76" t="s">
        <v>279</v>
      </c>
      <c r="B76" s="3" t="b">
        <f t="shared" si="9"/>
        <v>0</v>
      </c>
      <c r="C76" s="3" t="s">
        <v>195</v>
      </c>
      <c r="D76" t="str">
        <f t="shared" si="10"/>
        <v/>
      </c>
      <c r="G76" s="20" t="str">
        <f t="shared" si="7"/>
        <v>Isoproterenol</v>
      </c>
      <c r="H76" s="21" t="s">
        <v>2034</v>
      </c>
      <c r="I76" s="22" t="s">
        <v>2035</v>
      </c>
      <c r="J76" s="23" t="s">
        <v>2036</v>
      </c>
      <c r="K76" s="24"/>
      <c r="L76" s="8" t="str">
        <f>VLOOKUP(A76,RecNamesAll!A:E,5,FALSE)</f>
        <v>A</v>
      </c>
    </row>
    <row r="77" spans="1:12" x14ac:dyDescent="0.2">
      <c r="A77" t="s">
        <v>830</v>
      </c>
      <c r="B77" s="3" t="b">
        <f t="shared" si="9"/>
        <v>0</v>
      </c>
      <c r="C77" s="3" t="s">
        <v>195</v>
      </c>
      <c r="D77" t="str">
        <f t="shared" si="10"/>
        <v/>
      </c>
      <c r="G77" s="20" t="str">
        <f t="shared" si="7"/>
        <v>Vasopressin</v>
      </c>
      <c r="H77" s="21" t="s">
        <v>1940</v>
      </c>
      <c r="I77" s="22" t="s">
        <v>1938</v>
      </c>
      <c r="J77" s="23" t="s">
        <v>1939</v>
      </c>
      <c r="K77" s="24"/>
      <c r="L77" s="8" t="str">
        <f>VLOOKUP(A77,RecNamesAll!A:E,5,FALSE)</f>
        <v>A</v>
      </c>
    </row>
    <row r="78" spans="1:12" x14ac:dyDescent="0.2">
      <c r="A78" t="s">
        <v>361</v>
      </c>
      <c r="B78" s="3" t="b">
        <f t="shared" si="9"/>
        <v>0</v>
      </c>
      <c r="C78" s="3" t="s">
        <v>195</v>
      </c>
      <c r="D78" t="str">
        <f t="shared" si="10"/>
        <v/>
      </c>
      <c r="G78" s="20" t="str">
        <f t="shared" si="7"/>
        <v>CCK-Octapeptide</v>
      </c>
      <c r="H78" s="21" t="s">
        <v>2060</v>
      </c>
      <c r="I78" s="22" t="s">
        <v>1943</v>
      </c>
      <c r="J78" s="23" t="s">
        <v>1944</v>
      </c>
      <c r="K78" s="24"/>
      <c r="L78" s="8" t="str">
        <f>VLOOKUP(A78,RecNamesAll!A:E,5,FALSE)</f>
        <v>A</v>
      </c>
    </row>
    <row r="79" spans="1:12" x14ac:dyDescent="0.2">
      <c r="A79" t="s">
        <v>229</v>
      </c>
      <c r="B79" s="3" t="b">
        <f t="shared" si="9"/>
        <v>0</v>
      </c>
      <c r="C79" s="3" t="s">
        <v>195</v>
      </c>
      <c r="D79" t="str">
        <f t="shared" si="10"/>
        <v/>
      </c>
      <c r="G79" s="20" t="str">
        <f t="shared" si="7"/>
        <v>Acetylcholine</v>
      </c>
      <c r="H79" s="21" t="s">
        <v>1928</v>
      </c>
      <c r="I79" s="22" t="s">
        <v>1929</v>
      </c>
      <c r="J79" s="23" t="s">
        <v>1930</v>
      </c>
      <c r="K79" s="24"/>
      <c r="L79" s="8" t="str">
        <f>VLOOKUP(A79,RecNamesAll!A:E,5,FALSE)</f>
        <v>A</v>
      </c>
    </row>
    <row r="80" spans="1:12" x14ac:dyDescent="0.2">
      <c r="A80" t="s">
        <v>476</v>
      </c>
      <c r="B80" s="3" t="b">
        <f t="shared" si="9"/>
        <v>0</v>
      </c>
      <c r="C80" s="3" t="s">
        <v>195</v>
      </c>
      <c r="D80" t="str">
        <f t="shared" si="10"/>
        <v/>
      </c>
      <c r="G80" s="20" t="str">
        <f t="shared" ref="G80:G111" si="11">H80</f>
        <v>Dopamine</v>
      </c>
      <c r="H80" s="21" t="s">
        <v>1945</v>
      </c>
      <c r="I80" s="22" t="s">
        <v>1946</v>
      </c>
      <c r="J80" s="23" t="s">
        <v>1947</v>
      </c>
      <c r="K80" s="24"/>
      <c r="L80" s="8" t="str">
        <f>VLOOKUP(A80,RecNamesAll!A:E,5,FALSE)</f>
        <v>A</v>
      </c>
    </row>
    <row r="81" spans="1:12" x14ac:dyDescent="0.2">
      <c r="A81" t="s">
        <v>477</v>
      </c>
      <c r="B81" s="3" t="b">
        <f t="shared" si="9"/>
        <v>0</v>
      </c>
      <c r="C81" s="3" t="s">
        <v>195</v>
      </c>
      <c r="D81" t="str">
        <f t="shared" si="10"/>
        <v/>
      </c>
      <c r="G81" s="20" t="str">
        <f t="shared" si="11"/>
        <v>Dopamine</v>
      </c>
      <c r="H81" s="21" t="s">
        <v>1945</v>
      </c>
      <c r="I81" s="22" t="s">
        <v>1948</v>
      </c>
      <c r="J81" s="23" t="s">
        <v>1947</v>
      </c>
      <c r="K81" s="24"/>
      <c r="L81" s="8" t="str">
        <f>VLOOKUP(A81,RecNamesAll!A:E,5,FALSE)</f>
        <v>A</v>
      </c>
    </row>
    <row r="82" spans="1:12" x14ac:dyDescent="0.2">
      <c r="A82" t="s">
        <v>484</v>
      </c>
      <c r="B82" s="3" t="b">
        <f t="shared" si="9"/>
        <v>0</v>
      </c>
      <c r="C82" s="3" t="s">
        <v>195</v>
      </c>
      <c r="D82" t="str">
        <f t="shared" si="10"/>
        <v/>
      </c>
      <c r="G82" s="20" t="str">
        <f t="shared" si="11"/>
        <v>Endothelin-1</v>
      </c>
      <c r="H82" s="21" t="s">
        <v>119</v>
      </c>
      <c r="I82" s="22" t="s">
        <v>2061</v>
      </c>
      <c r="J82" s="23" t="s">
        <v>1954</v>
      </c>
      <c r="K82" s="24"/>
      <c r="L82" s="8" t="str">
        <f>VLOOKUP(A82,RecNamesAll!A:E,5,FALSE)</f>
        <v>A</v>
      </c>
    </row>
    <row r="83" spans="1:12" x14ac:dyDescent="0.2">
      <c r="A83" t="s">
        <v>757</v>
      </c>
      <c r="B83" s="3" t="b">
        <f t="shared" si="9"/>
        <v>0</v>
      </c>
      <c r="C83" s="3" t="s">
        <v>195</v>
      </c>
      <c r="D83" t="str">
        <f t="shared" si="10"/>
        <v/>
      </c>
      <c r="G83" s="20" t="str">
        <f t="shared" si="11"/>
        <v>Thrombin</v>
      </c>
      <c r="H83" s="21" t="s">
        <v>2062</v>
      </c>
      <c r="I83" s="22" t="s">
        <v>2063</v>
      </c>
      <c r="J83" s="23" t="s">
        <v>2064</v>
      </c>
      <c r="K83" s="24"/>
      <c r="L83" s="8" t="str">
        <f>VLOOKUP(A83,RecNamesAll!A:E,5,FALSE)</f>
        <v>A</v>
      </c>
    </row>
    <row r="84" spans="1:12" x14ac:dyDescent="0.2">
      <c r="A84" t="s">
        <v>758</v>
      </c>
      <c r="B84" s="3" t="b">
        <f t="shared" si="9"/>
        <v>0</v>
      </c>
      <c r="C84" s="3" t="s">
        <v>195</v>
      </c>
      <c r="D84" t="str">
        <f t="shared" si="10"/>
        <v/>
      </c>
      <c r="G84" s="20" t="str">
        <f t="shared" si="11"/>
        <v>Thrombin</v>
      </c>
      <c r="H84" s="21" t="s">
        <v>2065</v>
      </c>
      <c r="I84" s="22" t="s">
        <v>2066</v>
      </c>
      <c r="J84" s="23" t="s">
        <v>2064</v>
      </c>
      <c r="K84" s="24"/>
      <c r="L84" s="8" t="str">
        <f>VLOOKUP(A84,RecNamesAll!A:E,5,FALSE)</f>
        <v>A</v>
      </c>
    </row>
    <row r="85" spans="1:12" x14ac:dyDescent="0.2">
      <c r="A85" t="s">
        <v>491</v>
      </c>
      <c r="B85" s="3" t="b">
        <f t="shared" si="9"/>
        <v>0</v>
      </c>
      <c r="C85" s="3" t="s">
        <v>195</v>
      </c>
      <c r="D85" t="str">
        <f t="shared" si="10"/>
        <v/>
      </c>
      <c r="G85" s="20" t="str">
        <f t="shared" si="11"/>
        <v>Palmitic acid</v>
      </c>
      <c r="H85" s="21" t="s">
        <v>2067</v>
      </c>
      <c r="I85" s="22" t="s">
        <v>2068</v>
      </c>
      <c r="J85" s="23" t="s">
        <v>2069</v>
      </c>
      <c r="K85" s="24"/>
      <c r="L85" s="8" t="str">
        <f>VLOOKUP(A85,RecNamesAll!A:E,5,FALSE)</f>
        <v>A</v>
      </c>
    </row>
    <row r="86" spans="1:12" x14ac:dyDescent="0.2">
      <c r="A86" t="s">
        <v>487</v>
      </c>
      <c r="B86" s="3" t="b">
        <f t="shared" si="9"/>
        <v>0</v>
      </c>
      <c r="C86" s="3" t="s">
        <v>195</v>
      </c>
      <c r="D86" t="str">
        <f t="shared" si="10"/>
        <v/>
      </c>
      <c r="G86" s="20" t="str">
        <f t="shared" si="11"/>
        <v>fMLP</v>
      </c>
      <c r="H86" s="21" t="s">
        <v>2070</v>
      </c>
      <c r="I86" s="22" t="s">
        <v>2071</v>
      </c>
      <c r="J86" s="23" t="s">
        <v>2072</v>
      </c>
      <c r="K86" s="24"/>
      <c r="L86" s="8" t="str">
        <f>VLOOKUP(A86,RecNamesAll!A:E,5,FALSE)</f>
        <v>A</v>
      </c>
    </row>
    <row r="87" spans="1:12" x14ac:dyDescent="0.2">
      <c r="A87" t="s">
        <v>489</v>
      </c>
      <c r="B87" s="3" t="b">
        <f t="shared" si="9"/>
        <v>0</v>
      </c>
      <c r="C87" s="3" t="s">
        <v>195</v>
      </c>
      <c r="D87" t="str">
        <f t="shared" si="10"/>
        <v/>
      </c>
      <c r="G87" s="20" t="str">
        <f t="shared" si="11"/>
        <v>WKYMVM</v>
      </c>
      <c r="H87" s="21" t="s">
        <v>2073</v>
      </c>
      <c r="I87" s="22" t="s">
        <v>2074</v>
      </c>
      <c r="J87" s="23" t="s">
        <v>2075</v>
      </c>
      <c r="K87" s="24"/>
      <c r="L87" s="8" t="str">
        <f>VLOOKUP(A87,RecNamesAll!A:E,5,FALSE)</f>
        <v>A</v>
      </c>
    </row>
    <row r="88" spans="1:12" x14ac:dyDescent="0.2">
      <c r="A88" t="s">
        <v>518</v>
      </c>
      <c r="B88" s="3" t="b">
        <f t="shared" si="9"/>
        <v>0</v>
      </c>
      <c r="C88" s="3" t="s">
        <v>195</v>
      </c>
      <c r="D88" t="str">
        <f t="shared" si="10"/>
        <v/>
      </c>
      <c r="G88" s="20" t="str">
        <f t="shared" si="11"/>
        <v>Galanin</v>
      </c>
      <c r="H88" s="21" t="s">
        <v>2076</v>
      </c>
      <c r="I88" s="22" t="s">
        <v>2077</v>
      </c>
      <c r="J88" s="23" t="s">
        <v>2078</v>
      </c>
      <c r="K88" s="24"/>
      <c r="L88" s="8" t="str">
        <f>VLOOKUP(A88,RecNamesAll!A:E,5,FALSE)</f>
        <v>A</v>
      </c>
    </row>
    <row r="89" spans="1:12" x14ac:dyDescent="0.2">
      <c r="A89" t="s">
        <v>520</v>
      </c>
      <c r="B89" s="3" t="b">
        <f t="shared" si="9"/>
        <v>0</v>
      </c>
      <c r="C89" s="3" t="s">
        <v>195</v>
      </c>
      <c r="D89" t="str">
        <f t="shared" si="10"/>
        <v/>
      </c>
      <c r="G89" s="20" t="str">
        <f t="shared" si="11"/>
        <v>Galanin</v>
      </c>
      <c r="H89" s="21" t="s">
        <v>519</v>
      </c>
      <c r="I89" s="22" t="s">
        <v>2079</v>
      </c>
      <c r="J89" s="23" t="s">
        <v>2078</v>
      </c>
      <c r="K89" s="24"/>
      <c r="L89" s="8" t="str">
        <f>VLOOKUP(A89,RecNamesAll!A:E,5,FALSE)</f>
        <v>A</v>
      </c>
    </row>
    <row r="90" spans="1:12" x14ac:dyDescent="0.2">
      <c r="A90" t="s">
        <v>521</v>
      </c>
      <c r="B90" s="3" t="b">
        <f t="shared" si="9"/>
        <v>0</v>
      </c>
      <c r="C90" s="3" t="s">
        <v>195</v>
      </c>
      <c r="D90" t="str">
        <f t="shared" si="10"/>
        <v/>
      </c>
      <c r="G90" s="20" t="str">
        <f t="shared" si="11"/>
        <v>Galanin (rat)</v>
      </c>
      <c r="H90" s="21" t="s">
        <v>2080</v>
      </c>
      <c r="I90" s="22" t="s">
        <v>2081</v>
      </c>
      <c r="J90" s="23" t="s">
        <v>2082</v>
      </c>
      <c r="K90" s="24"/>
      <c r="L90" s="8" t="str">
        <f>VLOOKUP(A90,RecNamesAll!A:E,5,FALSE)</f>
        <v>A</v>
      </c>
    </row>
    <row r="91" spans="1:12" x14ac:dyDescent="0.2">
      <c r="A91" t="s">
        <v>544</v>
      </c>
      <c r="B91" s="3" t="b">
        <f t="shared" si="9"/>
        <v>0</v>
      </c>
      <c r="C91" s="3" t="s">
        <v>195</v>
      </c>
      <c r="D91" t="str">
        <f t="shared" si="10"/>
        <v/>
      </c>
      <c r="G91" s="20" t="str">
        <f t="shared" si="11"/>
        <v>GSK1292263</v>
      </c>
      <c r="H91" s="21" t="s">
        <v>2083</v>
      </c>
      <c r="I91" s="22" t="s">
        <v>2083</v>
      </c>
      <c r="J91" s="23" t="s">
        <v>2084</v>
      </c>
      <c r="K91" s="24"/>
      <c r="L91" s="8" t="str">
        <f>VLOOKUP(A91,RecNamesAll!A:E,5,FALSE)</f>
        <v>A</v>
      </c>
    </row>
    <row r="92" spans="1:12" x14ac:dyDescent="0.2">
      <c r="A92" t="s">
        <v>365</v>
      </c>
      <c r="B92" s="3" t="b">
        <f t="shared" si="9"/>
        <v>0</v>
      </c>
      <c r="C92" s="3" t="s">
        <v>195</v>
      </c>
      <c r="D92" t="str">
        <f t="shared" si="10"/>
        <v/>
      </c>
      <c r="G92" s="20" t="str">
        <f t="shared" si="11"/>
        <v>9-HODE</v>
      </c>
      <c r="H92" s="21" t="s">
        <v>2085</v>
      </c>
      <c r="I92" s="22" t="s">
        <v>2086</v>
      </c>
      <c r="J92" s="23" t="s">
        <v>2087</v>
      </c>
      <c r="K92" s="24"/>
      <c r="L92" s="8" t="str">
        <f>VLOOKUP(A92,RecNamesAll!A:E,5,FALSE)</f>
        <v>A</v>
      </c>
    </row>
    <row r="93" spans="1:12" x14ac:dyDescent="0.2">
      <c r="A93" t="s">
        <v>393</v>
      </c>
      <c r="B93" s="3" t="b">
        <f t="shared" si="9"/>
        <v>0</v>
      </c>
      <c r="C93" s="3" t="s">
        <v>195</v>
      </c>
      <c r="D93" t="str">
        <f t="shared" si="10"/>
        <v/>
      </c>
      <c r="G93" s="20" t="str">
        <f t="shared" si="11"/>
        <v>MDL 29951</v>
      </c>
      <c r="H93" s="21" t="s">
        <v>2088</v>
      </c>
      <c r="I93" s="22" t="s">
        <v>2089</v>
      </c>
      <c r="J93" s="23" t="s">
        <v>2090</v>
      </c>
      <c r="K93" s="24"/>
      <c r="L93" s="8" t="str">
        <f>VLOOKUP(A93,RecNamesAll!A:E,5,FALSE)</f>
        <v>A</v>
      </c>
    </row>
    <row r="94" spans="1:12" x14ac:dyDescent="0.2">
      <c r="A94" t="s">
        <v>383</v>
      </c>
      <c r="B94" s="3" t="b">
        <f t="shared" si="9"/>
        <v>0</v>
      </c>
      <c r="C94" s="3" t="s">
        <v>195</v>
      </c>
      <c r="D94" t="str">
        <f t="shared" si="10"/>
        <v/>
      </c>
      <c r="G94" s="20" t="str">
        <f t="shared" si="11"/>
        <v>Lysophosphatidylserine</v>
      </c>
      <c r="H94" s="21" t="s">
        <v>2091</v>
      </c>
      <c r="I94" s="22" t="s">
        <v>2092</v>
      </c>
      <c r="J94" s="23" t="s">
        <v>2093</v>
      </c>
      <c r="K94" s="24"/>
      <c r="L94" s="8" t="str">
        <f>VLOOKUP(A94,RecNamesAll!A:E,5,FALSE)</f>
        <v>A</v>
      </c>
    </row>
    <row r="95" spans="1:12" x14ac:dyDescent="0.2">
      <c r="A95" t="s">
        <v>405</v>
      </c>
      <c r="B95" s="3" t="b">
        <f t="shared" si="9"/>
        <v>0</v>
      </c>
      <c r="C95" s="3" t="s">
        <v>195</v>
      </c>
      <c r="D95" t="str">
        <f t="shared" si="10"/>
        <v/>
      </c>
      <c r="G95" s="20" t="str">
        <f t="shared" si="11"/>
        <v>Lysophosphatidylserine</v>
      </c>
      <c r="H95" s="21" t="s">
        <v>2094</v>
      </c>
      <c r="I95" s="22" t="s">
        <v>2092</v>
      </c>
      <c r="J95" s="23" t="s">
        <v>2093</v>
      </c>
      <c r="K95" s="24"/>
      <c r="L95" s="8" t="str">
        <f>VLOOKUP(A95,RecNamesAll!A:E,5,FALSE)</f>
        <v>A</v>
      </c>
    </row>
    <row r="96" spans="1:12" x14ac:dyDescent="0.2">
      <c r="A96" t="s">
        <v>406</v>
      </c>
      <c r="B96" s="3" t="b">
        <f t="shared" si="9"/>
        <v>0</v>
      </c>
      <c r="C96" s="3" t="s">
        <v>195</v>
      </c>
      <c r="D96" t="str">
        <f t="shared" si="10"/>
        <v/>
      </c>
      <c r="G96" s="20" t="str">
        <f t="shared" si="11"/>
        <v>Zaprinast</v>
      </c>
      <c r="H96" s="21" t="s">
        <v>2095</v>
      </c>
      <c r="I96" s="22" t="s">
        <v>2096</v>
      </c>
      <c r="J96" s="23" t="s">
        <v>2097</v>
      </c>
      <c r="K96" s="24"/>
      <c r="L96" s="8" t="str">
        <f>VLOOKUP(A96,RecNamesAll!A:E,5,FALSE)</f>
        <v>A</v>
      </c>
    </row>
    <row r="97" spans="1:12" x14ac:dyDescent="0.2">
      <c r="A97" t="s">
        <v>547</v>
      </c>
      <c r="B97" s="3" t="b">
        <f t="shared" si="9"/>
        <v>0</v>
      </c>
      <c r="C97" s="3" t="s">
        <v>195</v>
      </c>
      <c r="D97" t="str">
        <f t="shared" si="10"/>
        <v/>
      </c>
      <c r="G97" s="20" t="str">
        <f t="shared" si="11"/>
        <v>Lysophosphatidylinositol</v>
      </c>
      <c r="H97" s="21" t="s">
        <v>2098</v>
      </c>
      <c r="I97" s="22" t="s">
        <v>2099</v>
      </c>
      <c r="J97" s="23" t="s">
        <v>2100</v>
      </c>
      <c r="K97" s="24"/>
      <c r="L97" s="8" t="str">
        <f>VLOOKUP(A97,RecNamesAll!A:E,5,FALSE)</f>
        <v>A</v>
      </c>
    </row>
    <row r="98" spans="1:12" x14ac:dyDescent="0.2">
      <c r="A98" t="s">
        <v>300</v>
      </c>
      <c r="B98" s="3" t="b">
        <f t="shared" ref="B98:B128" si="12">AND(D98=G98)</f>
        <v>0</v>
      </c>
      <c r="C98" s="3" t="s">
        <v>195</v>
      </c>
      <c r="D98" t="str">
        <f t="shared" si="10"/>
        <v/>
      </c>
      <c r="G98" s="20" t="str">
        <f t="shared" si="11"/>
        <v>Bombesin</v>
      </c>
      <c r="H98" s="21" t="s">
        <v>299</v>
      </c>
      <c r="I98" s="22" t="s">
        <v>2101</v>
      </c>
      <c r="J98" s="23" t="s">
        <v>2102</v>
      </c>
      <c r="K98" s="24"/>
      <c r="L98" s="8" t="str">
        <f>VLOOKUP(A98,RecNamesAll!A:E,5,FALSE)</f>
        <v>A</v>
      </c>
    </row>
    <row r="99" spans="1:12" x14ac:dyDescent="0.2">
      <c r="A99" t="s">
        <v>681</v>
      </c>
      <c r="B99" s="3" t="b">
        <f t="shared" si="12"/>
        <v>0</v>
      </c>
      <c r="C99" s="3" t="s">
        <v>195</v>
      </c>
      <c r="D99" t="str">
        <f t="shared" si="10"/>
        <v/>
      </c>
      <c r="G99" s="20" t="str">
        <f t="shared" si="11"/>
        <v>Orexin-A</v>
      </c>
      <c r="H99" s="21" t="s">
        <v>2103</v>
      </c>
      <c r="I99" s="22" t="s">
        <v>1980</v>
      </c>
      <c r="J99" s="23" t="s">
        <v>1981</v>
      </c>
      <c r="K99" s="24"/>
      <c r="L99" s="8" t="str">
        <f>VLOOKUP(A99,RecNamesAll!A:E,5,FALSE)</f>
        <v>A</v>
      </c>
    </row>
    <row r="100" spans="1:12" x14ac:dyDescent="0.2">
      <c r="A100" t="s">
        <v>553</v>
      </c>
      <c r="B100" s="3" t="b">
        <f t="shared" si="12"/>
        <v>0</v>
      </c>
      <c r="C100" s="3" t="s">
        <v>195</v>
      </c>
      <c r="D100" t="str">
        <f t="shared" si="10"/>
        <v/>
      </c>
      <c r="G100" s="20" t="str">
        <f t="shared" si="11"/>
        <v>Histamine</v>
      </c>
      <c r="H100" s="21" t="s">
        <v>1958</v>
      </c>
      <c r="I100" s="22" t="s">
        <v>1959</v>
      </c>
      <c r="J100" s="23" t="s">
        <v>1960</v>
      </c>
      <c r="K100" s="24"/>
      <c r="L100" s="8" t="str">
        <f>VLOOKUP(A100,RecNamesAll!A:E,5,FALSE)</f>
        <v>A</v>
      </c>
    </row>
    <row r="101" spans="1:12" x14ac:dyDescent="0.2">
      <c r="A101" t="s">
        <v>554</v>
      </c>
      <c r="B101" s="3" t="b">
        <f t="shared" si="12"/>
        <v>0</v>
      </c>
      <c r="C101" s="3" t="s">
        <v>195</v>
      </c>
      <c r="D101" t="str">
        <f t="shared" ref="D101:D131" si="13">C101</f>
        <v/>
      </c>
      <c r="G101" s="20" t="str">
        <f t="shared" si="11"/>
        <v>Histamine</v>
      </c>
      <c r="H101" s="21" t="s">
        <v>134</v>
      </c>
      <c r="I101" s="22" t="s">
        <v>1961</v>
      </c>
      <c r="J101" s="23" t="s">
        <v>1960</v>
      </c>
      <c r="K101" s="24"/>
      <c r="L101" s="8" t="str">
        <f>VLOOKUP(A101,RecNamesAll!A:E,5,FALSE)</f>
        <v>A</v>
      </c>
    </row>
    <row r="102" spans="1:12" x14ac:dyDescent="0.2">
      <c r="A102" t="s">
        <v>194</v>
      </c>
      <c r="B102" s="3" t="b">
        <f t="shared" si="12"/>
        <v>0</v>
      </c>
      <c r="C102" s="3" t="s">
        <v>195</v>
      </c>
      <c r="D102" t="str">
        <f t="shared" si="13"/>
        <v/>
      </c>
      <c r="G102" s="20" t="str">
        <f t="shared" si="11"/>
        <v>Serotonin</v>
      </c>
      <c r="H102" s="21" t="s">
        <v>97</v>
      </c>
      <c r="I102" s="22" t="s">
        <v>2002</v>
      </c>
      <c r="J102" s="23" t="s">
        <v>2001</v>
      </c>
      <c r="K102" s="24"/>
      <c r="L102" s="8" t="str">
        <f>VLOOKUP(A102,RecNamesAll!A:E,5,FALSE)</f>
        <v>A</v>
      </c>
    </row>
    <row r="103" spans="1:12" x14ac:dyDescent="0.2">
      <c r="A103" t="s">
        <v>197</v>
      </c>
      <c r="B103" s="3" t="b">
        <f t="shared" si="12"/>
        <v>0</v>
      </c>
      <c r="C103" s="3" t="s">
        <v>195</v>
      </c>
      <c r="D103" t="str">
        <f t="shared" si="13"/>
        <v/>
      </c>
      <c r="G103" s="20" t="str">
        <f t="shared" si="11"/>
        <v>Serotonin</v>
      </c>
      <c r="H103" s="21" t="s">
        <v>1999</v>
      </c>
      <c r="I103" s="22" t="s">
        <v>2000</v>
      </c>
      <c r="J103" s="23" t="s">
        <v>2001</v>
      </c>
      <c r="K103" s="24"/>
      <c r="L103" s="8" t="str">
        <f>VLOOKUP(A103,RecNamesAll!A:E,5,FALSE)</f>
        <v>A</v>
      </c>
    </row>
    <row r="104" spans="1:12" x14ac:dyDescent="0.2">
      <c r="A104" t="s">
        <v>208</v>
      </c>
      <c r="B104" s="3" t="b">
        <f t="shared" si="12"/>
        <v>0</v>
      </c>
      <c r="C104" s="3" t="s">
        <v>195</v>
      </c>
      <c r="D104" t="str">
        <f t="shared" si="13"/>
        <v/>
      </c>
      <c r="G104" s="20" t="str">
        <f t="shared" si="11"/>
        <v>Serotonin</v>
      </c>
      <c r="H104" s="21" t="s">
        <v>1999</v>
      </c>
      <c r="I104" s="22" t="s">
        <v>2000</v>
      </c>
      <c r="J104" s="23" t="s">
        <v>2001</v>
      </c>
      <c r="K104" s="24"/>
      <c r="L104" s="8" t="str">
        <f>VLOOKUP(A104,RecNamesAll!A:E,5,FALSE)</f>
        <v>A</v>
      </c>
    </row>
    <row r="105" spans="1:12" x14ac:dyDescent="0.2">
      <c r="A105" t="s">
        <v>211</v>
      </c>
      <c r="B105" s="3" t="b">
        <f t="shared" si="12"/>
        <v>0</v>
      </c>
      <c r="C105" s="3" t="s">
        <v>195</v>
      </c>
      <c r="D105" t="str">
        <f t="shared" si="13"/>
        <v/>
      </c>
      <c r="G105" s="20" t="str">
        <f t="shared" si="11"/>
        <v>Serotonin</v>
      </c>
      <c r="H105" s="21" t="s">
        <v>97</v>
      </c>
      <c r="I105" s="22" t="s">
        <v>2002</v>
      </c>
      <c r="J105" s="23" t="s">
        <v>2001</v>
      </c>
      <c r="K105" s="24"/>
      <c r="L105" s="8" t="str">
        <f>VLOOKUP(A105,RecNamesAll!A:E,5,FALSE)</f>
        <v>A</v>
      </c>
    </row>
    <row r="106" spans="1:12" x14ac:dyDescent="0.2">
      <c r="A106" t="s">
        <v>213</v>
      </c>
      <c r="B106" s="3" t="b">
        <f t="shared" si="12"/>
        <v>0</v>
      </c>
      <c r="C106" s="3" t="s">
        <v>195</v>
      </c>
      <c r="D106" t="str">
        <f t="shared" si="13"/>
        <v/>
      </c>
      <c r="G106" s="20" t="str">
        <f t="shared" si="11"/>
        <v>Serotonin</v>
      </c>
      <c r="H106" s="21" t="s">
        <v>1999</v>
      </c>
      <c r="I106" s="22" t="s">
        <v>2000</v>
      </c>
      <c r="J106" s="23" t="s">
        <v>2001</v>
      </c>
      <c r="K106" s="24"/>
      <c r="L106" s="8" t="str">
        <f>VLOOKUP(A106,RecNamesAll!A:E,5,FALSE)</f>
        <v>A</v>
      </c>
    </row>
    <row r="107" spans="1:12" x14ac:dyDescent="0.2">
      <c r="A107" t="s">
        <v>563</v>
      </c>
      <c r="B107" s="3" t="b">
        <f t="shared" si="12"/>
        <v>0</v>
      </c>
      <c r="C107" s="3" t="s">
        <v>195</v>
      </c>
      <c r="D107" t="str">
        <f t="shared" si="13"/>
        <v/>
      </c>
      <c r="G107" s="20" t="str">
        <f t="shared" si="11"/>
        <v xml:space="preserve">Kisspeptin-10 </v>
      </c>
      <c r="H107" s="21" t="s">
        <v>2104</v>
      </c>
      <c r="I107" s="22" t="s">
        <v>2105</v>
      </c>
      <c r="J107" s="23" t="s">
        <v>2106</v>
      </c>
      <c r="K107" s="24"/>
      <c r="L107" s="8" t="str">
        <f>VLOOKUP(A107,RecNamesAll!A:E,5,FALSE)</f>
        <v>A</v>
      </c>
    </row>
    <row r="108" spans="1:12" x14ac:dyDescent="0.2">
      <c r="A108" t="s">
        <v>584</v>
      </c>
      <c r="B108" s="3" t="b">
        <f t="shared" si="12"/>
        <v>0</v>
      </c>
      <c r="C108" s="3" t="s">
        <v>195</v>
      </c>
      <c r="D108" t="str">
        <f t="shared" si="13"/>
        <v/>
      </c>
      <c r="G108" s="20" t="str">
        <f t="shared" si="11"/>
        <v>Lysophosphatidic acid</v>
      </c>
      <c r="H108" s="21" t="s">
        <v>2107</v>
      </c>
      <c r="I108" s="22" t="s">
        <v>1978</v>
      </c>
      <c r="J108" s="23" t="s">
        <v>1979</v>
      </c>
      <c r="K108" s="24"/>
      <c r="L108" s="8" t="str">
        <f>VLOOKUP(A108,RecNamesAll!A:E,5,FALSE)</f>
        <v>A</v>
      </c>
    </row>
    <row r="109" spans="1:12" x14ac:dyDescent="0.2">
      <c r="A109" t="s">
        <v>585</v>
      </c>
      <c r="B109" s="3" t="b">
        <f t="shared" si="12"/>
        <v>0</v>
      </c>
      <c r="C109" s="3" t="s">
        <v>195</v>
      </c>
      <c r="D109" t="str">
        <f t="shared" si="13"/>
        <v/>
      </c>
      <c r="G109" s="20" t="str">
        <f t="shared" si="11"/>
        <v>Lysophosphatidic acid</v>
      </c>
      <c r="H109" s="21" t="s">
        <v>1977</v>
      </c>
      <c r="I109" s="22" t="s">
        <v>1978</v>
      </c>
      <c r="J109" s="23" t="s">
        <v>1979</v>
      </c>
      <c r="K109" s="24"/>
      <c r="L109" s="8" t="str">
        <f>VLOOKUP(A109,RecNamesAll!A:E,5,FALSE)</f>
        <v>A</v>
      </c>
    </row>
    <row r="110" spans="1:12" x14ac:dyDescent="0.2">
      <c r="A110" t="s">
        <v>586</v>
      </c>
      <c r="B110" s="3" t="b">
        <f t="shared" si="12"/>
        <v>0</v>
      </c>
      <c r="C110" s="3" t="s">
        <v>195</v>
      </c>
      <c r="D110" t="str">
        <f t="shared" si="13"/>
        <v/>
      </c>
      <c r="G110" s="20" t="str">
        <f t="shared" si="11"/>
        <v>Lysophosphatidic acid</v>
      </c>
      <c r="H110" s="21" t="s">
        <v>2107</v>
      </c>
      <c r="I110" s="22" t="s">
        <v>1978</v>
      </c>
      <c r="J110" s="23" t="s">
        <v>1979</v>
      </c>
      <c r="K110" s="24"/>
      <c r="L110" s="8" t="str">
        <f>VLOOKUP(A110,RecNamesAll!A:E,5,FALSE)</f>
        <v>A</v>
      </c>
    </row>
    <row r="111" spans="1:12" x14ac:dyDescent="0.2">
      <c r="A111" t="s">
        <v>587</v>
      </c>
      <c r="B111" s="3" t="b">
        <f t="shared" si="12"/>
        <v>0</v>
      </c>
      <c r="C111" s="3" t="s">
        <v>195</v>
      </c>
      <c r="D111" t="str">
        <f t="shared" si="13"/>
        <v/>
      </c>
      <c r="G111" s="20" t="str">
        <f t="shared" si="11"/>
        <v>Lysophosphatidic acid</v>
      </c>
      <c r="H111" s="21" t="s">
        <v>1977</v>
      </c>
      <c r="I111" s="22" t="s">
        <v>1978</v>
      </c>
      <c r="J111" s="23" t="s">
        <v>1979</v>
      </c>
      <c r="K111" s="24"/>
      <c r="L111" s="8" t="str">
        <f>VLOOKUP(A111,RecNamesAll!A:E,5,FALSE)</f>
        <v>A</v>
      </c>
    </row>
    <row r="112" spans="1:12" x14ac:dyDescent="0.2">
      <c r="A112" t="s">
        <v>604</v>
      </c>
      <c r="B112" s="3" t="b">
        <f t="shared" si="12"/>
        <v>0</v>
      </c>
      <c r="C112" s="3" t="s">
        <v>195</v>
      </c>
      <c r="D112" t="str">
        <f t="shared" si="13"/>
        <v/>
      </c>
      <c r="G112" s="20" t="str">
        <f t="shared" ref="G112:G142" si="14">H112</f>
        <v>α-MSH</v>
      </c>
      <c r="H112" s="21" t="s">
        <v>2014</v>
      </c>
      <c r="I112" s="22" t="s">
        <v>2015</v>
      </c>
      <c r="J112" s="23" t="s">
        <v>2016</v>
      </c>
      <c r="K112" s="24"/>
      <c r="L112" s="8" t="str">
        <f>VLOOKUP(A112,RecNamesAll!A:E,5,FALSE)</f>
        <v>A</v>
      </c>
    </row>
    <row r="113" spans="1:12" x14ac:dyDescent="0.2">
      <c r="A113" t="s">
        <v>603</v>
      </c>
      <c r="B113" s="3" t="b">
        <f t="shared" si="12"/>
        <v>0</v>
      </c>
      <c r="C113" s="3" t="s">
        <v>195</v>
      </c>
      <c r="D113" t="str">
        <f t="shared" si="13"/>
        <v/>
      </c>
      <c r="G113" s="20" t="str">
        <f t="shared" si="14"/>
        <v>α-MSH</v>
      </c>
      <c r="H113" s="21" t="s">
        <v>141</v>
      </c>
      <c r="I113" s="22" t="s">
        <v>2015</v>
      </c>
      <c r="J113" s="23" t="s">
        <v>2016</v>
      </c>
      <c r="K113" s="24"/>
      <c r="L113" s="8" t="str">
        <f>VLOOKUP(A113,RecNamesAll!A:E,5,FALSE)</f>
        <v>A</v>
      </c>
    </row>
    <row r="114" spans="1:12" x14ac:dyDescent="0.2">
      <c r="A114" t="s">
        <v>595</v>
      </c>
      <c r="B114" s="3" t="b">
        <f t="shared" si="12"/>
        <v>0</v>
      </c>
      <c r="C114" s="3" t="s">
        <v>195</v>
      </c>
      <c r="D114" t="str">
        <f t="shared" si="13"/>
        <v/>
      </c>
      <c r="G114" s="20" t="str">
        <f t="shared" si="14"/>
        <v>MCH</v>
      </c>
      <c r="H114" s="21" t="s">
        <v>2110</v>
      </c>
      <c r="I114" s="22" t="s">
        <v>2111</v>
      </c>
      <c r="J114" s="23" t="s">
        <v>2112</v>
      </c>
      <c r="K114" s="24"/>
      <c r="L114" s="8" t="str">
        <f>VLOOKUP(A114,RecNamesAll!A:E,5,FALSE)</f>
        <v>A</v>
      </c>
    </row>
    <row r="115" spans="1:12" x14ac:dyDescent="0.2">
      <c r="A115" t="s">
        <v>597</v>
      </c>
      <c r="B115" s="3" t="b">
        <f t="shared" si="12"/>
        <v>0</v>
      </c>
      <c r="C115" s="3" t="s">
        <v>195</v>
      </c>
      <c r="D115" t="str">
        <f t="shared" si="13"/>
        <v/>
      </c>
      <c r="G115" s="20" t="str">
        <f t="shared" si="14"/>
        <v>MCH</v>
      </c>
      <c r="H115" s="21" t="s">
        <v>2113</v>
      </c>
      <c r="I115" s="22" t="s">
        <v>2114</v>
      </c>
      <c r="J115" s="23" t="s">
        <v>2112</v>
      </c>
      <c r="K115" s="24"/>
      <c r="L115" s="8" t="str">
        <f>VLOOKUP(A115,RecNamesAll!A:E,5,FALSE)</f>
        <v>A</v>
      </c>
    </row>
    <row r="116" spans="1:12" x14ac:dyDescent="0.2">
      <c r="A116" t="s">
        <v>630</v>
      </c>
      <c r="B116" s="3" t="b">
        <f t="shared" si="12"/>
        <v>0</v>
      </c>
      <c r="C116" s="3" t="s">
        <v>195</v>
      </c>
      <c r="D116" t="str">
        <f t="shared" si="13"/>
        <v/>
      </c>
      <c r="G116" s="20" t="str">
        <f t="shared" si="14"/>
        <v>Motilin</v>
      </c>
      <c r="H116" s="21" t="s">
        <v>2115</v>
      </c>
      <c r="I116" s="22" t="s">
        <v>2116</v>
      </c>
      <c r="J116" s="23" t="s">
        <v>2117</v>
      </c>
      <c r="K116" s="24"/>
      <c r="L116" s="8" t="str">
        <f>VLOOKUP(A116,RecNamesAll!A:E,5,FALSE)</f>
        <v>A</v>
      </c>
    </row>
    <row r="117" spans="1:12" x14ac:dyDescent="0.2">
      <c r="A117" t="s">
        <v>433</v>
      </c>
      <c r="B117" s="3" t="b">
        <f t="shared" si="12"/>
        <v>0</v>
      </c>
      <c r="C117" s="3" t="s">
        <v>195</v>
      </c>
      <c r="D117" t="str">
        <f t="shared" si="13"/>
        <v/>
      </c>
      <c r="G117" s="20" t="str">
        <f t="shared" si="14"/>
        <v>BAM-22P</v>
      </c>
      <c r="H117" s="21" t="s">
        <v>2118</v>
      </c>
      <c r="I117" s="22" t="s">
        <v>2119</v>
      </c>
      <c r="J117" s="23" t="s">
        <v>2120</v>
      </c>
      <c r="K117" s="24"/>
      <c r="L117" s="8" t="str">
        <f>VLOOKUP(A117,RecNamesAll!A:E,5,FALSE)</f>
        <v>A</v>
      </c>
    </row>
    <row r="118" spans="1:12" x14ac:dyDescent="0.2">
      <c r="A118" t="s">
        <v>435</v>
      </c>
      <c r="B118" s="3" t="b">
        <f t="shared" si="12"/>
        <v>0</v>
      </c>
      <c r="C118" s="3" t="s">
        <v>195</v>
      </c>
      <c r="D118" t="str">
        <f t="shared" si="13"/>
        <v/>
      </c>
      <c r="G118" s="20" t="str">
        <f t="shared" si="14"/>
        <v>Cortistatin-14</v>
      </c>
      <c r="H118" s="21" t="s">
        <v>2121</v>
      </c>
      <c r="I118" s="22" t="s">
        <v>2122</v>
      </c>
      <c r="J118" s="23" t="s">
        <v>2123</v>
      </c>
      <c r="K118" s="24"/>
      <c r="L118" s="8" t="str">
        <f>VLOOKUP(A118,RecNamesAll!A:E,5,FALSE)</f>
        <v>A</v>
      </c>
    </row>
    <row r="119" spans="1:12" x14ac:dyDescent="0.2">
      <c r="A119" t="s">
        <v>301</v>
      </c>
      <c r="B119" s="3" t="b">
        <f t="shared" si="12"/>
        <v>0</v>
      </c>
      <c r="C119" s="3" t="s">
        <v>195</v>
      </c>
      <c r="D119" t="str">
        <f t="shared" si="13"/>
        <v/>
      </c>
      <c r="G119" s="20" t="str">
        <f t="shared" si="14"/>
        <v>Neuromedin B</v>
      </c>
      <c r="H119" s="21" t="s">
        <v>2124</v>
      </c>
      <c r="I119" s="22" t="s">
        <v>2125</v>
      </c>
      <c r="J119" s="23" t="s">
        <v>2126</v>
      </c>
      <c r="K119" s="24"/>
      <c r="L119" s="8" t="str">
        <f>VLOOKUP(A119,RecNamesAll!A:E,5,FALSE)</f>
        <v>A</v>
      </c>
    </row>
    <row r="120" spans="1:12" x14ac:dyDescent="0.2">
      <c r="A120" t="s">
        <v>633</v>
      </c>
      <c r="B120" s="3" t="b">
        <f t="shared" si="12"/>
        <v>0</v>
      </c>
      <c r="C120" s="3" t="s">
        <v>195</v>
      </c>
      <c r="D120" t="str">
        <f t="shared" si="13"/>
        <v/>
      </c>
      <c r="G120" s="20" t="str">
        <f t="shared" si="14"/>
        <v>Neuromedin-U25</v>
      </c>
      <c r="H120" s="21" t="s">
        <v>2127</v>
      </c>
      <c r="I120" s="22" t="s">
        <v>2128</v>
      </c>
      <c r="J120" s="23" t="s">
        <v>2129</v>
      </c>
      <c r="K120" s="24"/>
      <c r="L120" s="8" t="str">
        <f>VLOOKUP(A120,RecNamesAll!A:E,5,FALSE)</f>
        <v>A</v>
      </c>
    </row>
    <row r="121" spans="1:12" x14ac:dyDescent="0.2">
      <c r="A121" t="s">
        <v>635</v>
      </c>
      <c r="B121" s="3" t="b">
        <f t="shared" si="12"/>
        <v>0</v>
      </c>
      <c r="C121" s="3" t="s">
        <v>195</v>
      </c>
      <c r="D121" t="str">
        <f t="shared" si="13"/>
        <v/>
      </c>
      <c r="G121" s="20" t="str">
        <f t="shared" si="14"/>
        <v>Neuromedin-U25</v>
      </c>
      <c r="H121" s="21" t="s">
        <v>2127</v>
      </c>
      <c r="I121" s="22" t="s">
        <v>2128</v>
      </c>
      <c r="J121" s="23" t="s">
        <v>2129</v>
      </c>
      <c r="K121" s="24"/>
      <c r="L121" s="8" t="str">
        <f>VLOOKUP(A121,RecNamesAll!A:E,5,FALSE)</f>
        <v>A</v>
      </c>
    </row>
    <row r="122" spans="1:12" x14ac:dyDescent="0.2">
      <c r="A122" t="s">
        <v>644</v>
      </c>
      <c r="B122" s="3" t="b">
        <f t="shared" si="12"/>
        <v>0</v>
      </c>
      <c r="C122" s="3" t="s">
        <v>195</v>
      </c>
      <c r="D122" t="str">
        <f t="shared" si="13"/>
        <v/>
      </c>
      <c r="G122" s="20" t="str">
        <f t="shared" si="14"/>
        <v>Neuropeptide W-30</v>
      </c>
      <c r="H122" s="21" t="s">
        <v>2130</v>
      </c>
      <c r="I122" s="22" t="s">
        <v>2131</v>
      </c>
      <c r="J122" s="23" t="s">
        <v>2132</v>
      </c>
      <c r="K122" s="24"/>
      <c r="L122" s="8" t="str">
        <f>VLOOKUP(A122,RecNamesAll!A:E,5,FALSE)</f>
        <v>A</v>
      </c>
    </row>
    <row r="123" spans="1:12" x14ac:dyDescent="0.2">
      <c r="A123" t="s">
        <v>695</v>
      </c>
      <c r="B123" s="3" t="b">
        <f t="shared" si="12"/>
        <v>0</v>
      </c>
      <c r="C123" s="3" t="s">
        <v>195</v>
      </c>
      <c r="D123" t="str">
        <f t="shared" si="13"/>
        <v/>
      </c>
      <c r="G123" s="20" t="str">
        <f t="shared" si="14"/>
        <v>2-oxo-glutaric acid</v>
      </c>
      <c r="H123" s="21" t="s">
        <v>2133</v>
      </c>
      <c r="I123" s="22" t="s">
        <v>2134</v>
      </c>
      <c r="J123" s="23" t="s">
        <v>2135</v>
      </c>
      <c r="K123" s="24"/>
      <c r="L123" s="8" t="str">
        <f>VLOOKUP(A123,RecNamesAll!A:E,5,FALSE)</f>
        <v>A</v>
      </c>
    </row>
    <row r="124" spans="1:12" x14ac:dyDescent="0.2">
      <c r="A124" t="s">
        <v>697</v>
      </c>
      <c r="B124" s="3" t="b">
        <f t="shared" si="12"/>
        <v>0</v>
      </c>
      <c r="C124" s="3" t="s">
        <v>195</v>
      </c>
      <c r="D124" t="str">
        <f t="shared" si="13"/>
        <v/>
      </c>
      <c r="G124" s="20" t="str">
        <f t="shared" si="14"/>
        <v>ADP</v>
      </c>
      <c r="H124" s="21" t="s">
        <v>2136</v>
      </c>
      <c r="I124" s="22" t="s">
        <v>2137</v>
      </c>
      <c r="J124" s="23" t="s">
        <v>2138</v>
      </c>
      <c r="K124" s="24"/>
      <c r="L124" s="8" t="str">
        <f>VLOOKUP(A124,RecNamesAll!A:E,5,FALSE)</f>
        <v>A</v>
      </c>
    </row>
    <row r="125" spans="1:12" x14ac:dyDescent="0.2">
      <c r="A125" t="s">
        <v>702</v>
      </c>
      <c r="B125" s="3" t="b">
        <f t="shared" si="12"/>
        <v>0</v>
      </c>
      <c r="C125" s="3" t="s">
        <v>195</v>
      </c>
      <c r="D125" t="str">
        <f t="shared" si="13"/>
        <v/>
      </c>
      <c r="G125" s="20" t="str">
        <f t="shared" si="14"/>
        <v>ATP</v>
      </c>
      <c r="H125" s="21" t="s">
        <v>2048</v>
      </c>
      <c r="I125" s="22" t="s">
        <v>2049</v>
      </c>
      <c r="J125" s="23" t="s">
        <v>2050</v>
      </c>
      <c r="K125" s="24"/>
      <c r="L125" s="8" t="str">
        <f>VLOOKUP(A125,RecNamesAll!A:E,5,FALSE)</f>
        <v>A</v>
      </c>
    </row>
    <row r="126" spans="1:12" x14ac:dyDescent="0.2">
      <c r="A126" t="s">
        <v>703</v>
      </c>
      <c r="B126" s="3" t="b">
        <f t="shared" si="12"/>
        <v>0</v>
      </c>
      <c r="C126" s="3" t="s">
        <v>195</v>
      </c>
      <c r="D126" t="str">
        <f t="shared" si="13"/>
        <v/>
      </c>
      <c r="G126" s="20" t="str">
        <f t="shared" si="14"/>
        <v>UDP</v>
      </c>
      <c r="H126" s="21" t="s">
        <v>2139</v>
      </c>
      <c r="I126" s="22" t="s">
        <v>2140</v>
      </c>
      <c r="J126" s="23" t="s">
        <v>2141</v>
      </c>
      <c r="K126" s="24"/>
      <c r="L126" s="8" t="str">
        <f>VLOOKUP(A126,RecNamesAll!A:E,5,FALSE)</f>
        <v>A</v>
      </c>
    </row>
    <row r="127" spans="1:12" x14ac:dyDescent="0.2">
      <c r="A127" t="s">
        <v>443</v>
      </c>
      <c r="B127" s="3" t="b">
        <f t="shared" si="12"/>
        <v>0</v>
      </c>
      <c r="C127" s="3" t="s">
        <v>195</v>
      </c>
      <c r="D127" t="str">
        <f t="shared" si="13"/>
        <v/>
      </c>
      <c r="G127" s="20" t="str">
        <f t="shared" si="14"/>
        <v>Lysophosphatidylserine</v>
      </c>
      <c r="H127" s="21" t="s">
        <v>2091</v>
      </c>
      <c r="I127" s="22" t="s">
        <v>2092</v>
      </c>
      <c r="J127" s="23" t="s">
        <v>2093</v>
      </c>
      <c r="K127" s="24"/>
      <c r="L127" s="8" t="str">
        <f>VLOOKUP(A127,RecNamesAll!A:E,5,FALSE)</f>
        <v>A</v>
      </c>
    </row>
    <row r="128" spans="1:12" x14ac:dyDescent="0.2">
      <c r="A128" t="s">
        <v>704</v>
      </c>
      <c r="B128" s="3" t="b">
        <f t="shared" si="12"/>
        <v>0</v>
      </c>
      <c r="C128" s="3" t="s">
        <v>195</v>
      </c>
      <c r="D128" t="str">
        <f t="shared" si="13"/>
        <v/>
      </c>
      <c r="G128" s="20" t="str">
        <f t="shared" si="14"/>
        <v>ATP</v>
      </c>
      <c r="H128" s="21" t="s">
        <v>2048</v>
      </c>
      <c r="I128" s="22" t="s">
        <v>2049</v>
      </c>
      <c r="J128" s="23" t="s">
        <v>2050</v>
      </c>
      <c r="K128" s="24"/>
      <c r="L128" s="8" t="str">
        <f>VLOOKUP(A128,RecNamesAll!A:E,5,FALSE)</f>
        <v>A</v>
      </c>
    </row>
    <row r="129" spans="1:12" x14ac:dyDescent="0.2">
      <c r="A129" t="s">
        <v>706</v>
      </c>
      <c r="B129" s="3" t="b">
        <f t="shared" ref="B129:B160" si="15">AND(D129=G129)</f>
        <v>0</v>
      </c>
      <c r="C129" s="3" t="s">
        <v>195</v>
      </c>
      <c r="D129" t="str">
        <f t="shared" si="13"/>
        <v/>
      </c>
      <c r="G129" s="20" t="str">
        <f t="shared" si="14"/>
        <v>ADP</v>
      </c>
      <c r="H129" s="21" t="s">
        <v>2136</v>
      </c>
      <c r="I129" s="22" t="s">
        <v>2137</v>
      </c>
      <c r="J129" s="23" t="s">
        <v>2138</v>
      </c>
      <c r="K129" s="24"/>
      <c r="L129" s="8" t="str">
        <f>VLOOKUP(A129,RecNamesAll!A:E,5,FALSE)</f>
        <v>A</v>
      </c>
    </row>
    <row r="130" spans="1:12" x14ac:dyDescent="0.2">
      <c r="A130" t="s">
        <v>708</v>
      </c>
      <c r="B130" s="3" t="b">
        <f t="shared" si="15"/>
        <v>0</v>
      </c>
      <c r="C130" s="3" t="s">
        <v>195</v>
      </c>
      <c r="D130" t="str">
        <f t="shared" si="13"/>
        <v/>
      </c>
      <c r="G130" s="20" t="str">
        <f t="shared" si="14"/>
        <v>ADP</v>
      </c>
      <c r="H130" s="21" t="s">
        <v>2136</v>
      </c>
      <c r="I130" s="22" t="s">
        <v>2137</v>
      </c>
      <c r="J130" s="23" t="s">
        <v>2138</v>
      </c>
      <c r="K130" s="24"/>
      <c r="L130" s="8" t="str">
        <f>VLOOKUP(A130,RecNamesAll!A:E,5,FALSE)</f>
        <v>A</v>
      </c>
    </row>
    <row r="131" spans="1:12" x14ac:dyDescent="0.2">
      <c r="A131" t="s">
        <v>710</v>
      </c>
      <c r="B131" s="3" t="b">
        <f t="shared" si="15"/>
        <v>0</v>
      </c>
      <c r="C131" s="3" t="s">
        <v>195</v>
      </c>
      <c r="D131" t="str">
        <f t="shared" si="13"/>
        <v/>
      </c>
      <c r="G131" s="20" t="str">
        <f t="shared" si="14"/>
        <v>UDP-Glucose</v>
      </c>
      <c r="H131" s="21" t="s">
        <v>2142</v>
      </c>
      <c r="I131" s="22" t="s">
        <v>2143</v>
      </c>
      <c r="J131" s="23" t="s">
        <v>2144</v>
      </c>
      <c r="K131" s="24"/>
      <c r="L131" s="8" t="str">
        <f>VLOOKUP(A131,RecNamesAll!A:E,5,FALSE)</f>
        <v>A</v>
      </c>
    </row>
    <row r="132" spans="1:12" x14ac:dyDescent="0.2">
      <c r="A132" t="s">
        <v>723</v>
      </c>
      <c r="B132" s="3" t="b">
        <f t="shared" si="15"/>
        <v>0</v>
      </c>
      <c r="C132" s="3" t="s">
        <v>195</v>
      </c>
      <c r="D132" t="str">
        <f t="shared" ref="D132:D163" si="16">C132</f>
        <v/>
      </c>
      <c r="G132" s="20" t="str">
        <f t="shared" si="14"/>
        <v>Prolactin-Releasing Peptide-20</v>
      </c>
      <c r="H132" s="21" t="s">
        <v>2145</v>
      </c>
      <c r="I132" s="22" t="s">
        <v>2146</v>
      </c>
      <c r="J132" s="23" t="s">
        <v>2147</v>
      </c>
      <c r="K132" s="24"/>
      <c r="L132" s="8" t="str">
        <f>VLOOKUP(A132,RecNamesAll!A:E,5,FALSE)</f>
        <v>A</v>
      </c>
    </row>
    <row r="133" spans="1:12" x14ac:dyDescent="0.2">
      <c r="A133" t="s">
        <v>718</v>
      </c>
      <c r="B133" s="3" t="b">
        <f t="shared" si="15"/>
        <v>0</v>
      </c>
      <c r="C133" s="3" t="s">
        <v>195</v>
      </c>
      <c r="D133" t="str">
        <f t="shared" si="16"/>
        <v/>
      </c>
      <c r="G133" s="20" t="str">
        <f t="shared" si="14"/>
        <v>PAF</v>
      </c>
      <c r="H133" s="21" t="s">
        <v>2148</v>
      </c>
      <c r="I133" s="22" t="s">
        <v>2149</v>
      </c>
      <c r="J133" s="23" t="s">
        <v>2150</v>
      </c>
      <c r="K133" s="24"/>
      <c r="L133" s="8" t="str">
        <f>VLOOKUP(A133,RecNamesAll!A:E,5,FALSE)</f>
        <v>A</v>
      </c>
    </row>
    <row r="134" spans="1:12" x14ac:dyDescent="0.2">
      <c r="A134" t="s">
        <v>725</v>
      </c>
      <c r="B134" s="3" t="b">
        <f t="shared" si="15"/>
        <v>0</v>
      </c>
      <c r="C134" s="3" t="s">
        <v>195</v>
      </c>
      <c r="D134" t="str">
        <f t="shared" si="16"/>
        <v/>
      </c>
      <c r="G134" s="20" t="str">
        <f t="shared" si="14"/>
        <v>Prostaglandin D2</v>
      </c>
      <c r="H134" s="21" t="s">
        <v>2151</v>
      </c>
      <c r="I134" s="22" t="s">
        <v>2151</v>
      </c>
      <c r="J134" s="23" t="s">
        <v>2152</v>
      </c>
      <c r="K134" s="24"/>
      <c r="L134" s="8" t="str">
        <f>VLOOKUP(A134,RecNamesAll!A:E,5,FALSE)</f>
        <v>A</v>
      </c>
    </row>
    <row r="135" spans="1:12" x14ac:dyDescent="0.2">
      <c r="A135" t="s">
        <v>745</v>
      </c>
      <c r="B135" s="3" t="b">
        <f t="shared" si="15"/>
        <v>0</v>
      </c>
      <c r="C135" s="3" t="s">
        <v>195</v>
      </c>
      <c r="D135" t="str">
        <f t="shared" si="16"/>
        <v/>
      </c>
      <c r="G135" s="20" t="str">
        <f t="shared" si="14"/>
        <v>Iloprost</v>
      </c>
      <c r="H135" s="21" t="s">
        <v>2153</v>
      </c>
      <c r="I135" s="22" t="s">
        <v>2154</v>
      </c>
      <c r="J135" s="23" t="s">
        <v>2155</v>
      </c>
      <c r="K135" s="24"/>
      <c r="L135" s="8" t="str">
        <f>VLOOKUP(A135,RecNamesAll!A:E,5,FALSE)</f>
        <v>A</v>
      </c>
    </row>
    <row r="136" spans="1:12" x14ac:dyDescent="0.2">
      <c r="A136" t="s">
        <v>591</v>
      </c>
      <c r="B136" s="3" t="b">
        <f t="shared" si="15"/>
        <v>0</v>
      </c>
      <c r="C136" s="3" t="s">
        <v>195</v>
      </c>
      <c r="D136" t="str">
        <f t="shared" si="16"/>
        <v/>
      </c>
      <c r="G136" s="20" t="str">
        <f t="shared" si="14"/>
        <v>Sphingosine 1-phosphate</v>
      </c>
      <c r="H136" s="21" t="s">
        <v>2009</v>
      </c>
      <c r="I136" s="22" t="s">
        <v>2159</v>
      </c>
      <c r="J136" s="23" t="s">
        <v>2011</v>
      </c>
      <c r="K136" s="24"/>
      <c r="L136" s="8" t="str">
        <f>VLOOKUP(A136,RecNamesAll!A:E,5,FALSE)</f>
        <v>A</v>
      </c>
    </row>
    <row r="137" spans="1:12" x14ac:dyDescent="0.2">
      <c r="A137" t="s">
        <v>592</v>
      </c>
      <c r="B137" s="3" t="b">
        <f t="shared" si="15"/>
        <v>0</v>
      </c>
      <c r="C137" s="3" t="s">
        <v>195</v>
      </c>
      <c r="D137" t="str">
        <f t="shared" si="16"/>
        <v/>
      </c>
      <c r="G137" s="20" t="str">
        <f t="shared" si="14"/>
        <v>Sphingosine 1-phosphate</v>
      </c>
      <c r="H137" s="21" t="s">
        <v>150</v>
      </c>
      <c r="I137" s="22" t="s">
        <v>2010</v>
      </c>
      <c r="J137" s="23" t="s">
        <v>2011</v>
      </c>
      <c r="K137" s="24"/>
      <c r="L137" s="8" t="str">
        <f>VLOOKUP(A137,RecNamesAll!A:E,5,FALSE)</f>
        <v>A</v>
      </c>
    </row>
    <row r="138" spans="1:12" x14ac:dyDescent="0.2">
      <c r="A138" t="s">
        <v>594</v>
      </c>
      <c r="B138" s="3" t="b">
        <f t="shared" si="15"/>
        <v>0</v>
      </c>
      <c r="C138" s="3" t="s">
        <v>195</v>
      </c>
      <c r="D138" t="str">
        <f t="shared" si="16"/>
        <v/>
      </c>
      <c r="G138" s="20" t="str">
        <f t="shared" si="14"/>
        <v>Sphingosine 1-phosphate</v>
      </c>
      <c r="H138" s="21" t="s">
        <v>2009</v>
      </c>
      <c r="I138" s="22" t="s">
        <v>2159</v>
      </c>
      <c r="J138" s="23" t="s">
        <v>2011</v>
      </c>
      <c r="K138" s="24"/>
      <c r="L138" s="8" t="str">
        <f>VLOOKUP(A138,RecNamesAll!A:E,5,FALSE)</f>
        <v>A</v>
      </c>
    </row>
    <row r="139" spans="1:12" x14ac:dyDescent="0.2">
      <c r="A139" t="s">
        <v>764</v>
      </c>
      <c r="B139" s="3" t="b">
        <f t="shared" si="15"/>
        <v>0</v>
      </c>
      <c r="C139" s="3" t="s">
        <v>195</v>
      </c>
      <c r="D139" t="str">
        <f t="shared" si="16"/>
        <v/>
      </c>
      <c r="G139" s="20" t="str">
        <f t="shared" si="14"/>
        <v>Somatostatin</v>
      </c>
      <c r="H139" s="21" t="s">
        <v>2006</v>
      </c>
      <c r="I139" s="22" t="s">
        <v>2160</v>
      </c>
      <c r="J139" s="23" t="s">
        <v>2008</v>
      </c>
      <c r="K139" s="24"/>
      <c r="L139" s="8" t="str">
        <f>VLOOKUP(A139,RecNamesAll!A:E,5,FALSE)</f>
        <v>A</v>
      </c>
    </row>
    <row r="140" spans="1:12" x14ac:dyDescent="0.2">
      <c r="A140" t="s">
        <v>771</v>
      </c>
      <c r="B140" s="3" t="b">
        <f t="shared" si="15"/>
        <v>0</v>
      </c>
      <c r="C140" s="3" t="s">
        <v>195</v>
      </c>
      <c r="D140" t="str">
        <f t="shared" si="16"/>
        <v/>
      </c>
      <c r="G140" s="20" t="str">
        <f t="shared" si="14"/>
        <v>Somatostatin</v>
      </c>
      <c r="H140" s="21" t="s">
        <v>766</v>
      </c>
      <c r="I140" s="22" t="s">
        <v>2160</v>
      </c>
      <c r="J140" s="23" t="s">
        <v>2008</v>
      </c>
      <c r="K140" s="24"/>
      <c r="L140" s="8" t="str">
        <f>VLOOKUP(A140,RecNamesAll!A:E,5,FALSE)</f>
        <v>A</v>
      </c>
    </row>
    <row r="141" spans="1:12" x14ac:dyDescent="0.2">
      <c r="A141" t="s">
        <v>773</v>
      </c>
      <c r="B141" s="3" t="b">
        <f t="shared" si="15"/>
        <v>0</v>
      </c>
      <c r="C141" s="3" t="s">
        <v>195</v>
      </c>
      <c r="D141" t="str">
        <f t="shared" si="16"/>
        <v/>
      </c>
      <c r="G141" s="20" t="str">
        <f t="shared" si="14"/>
        <v>Somatostatin</v>
      </c>
      <c r="H141" s="21" t="s">
        <v>2006</v>
      </c>
      <c r="I141" s="22" t="s">
        <v>2007</v>
      </c>
      <c r="J141" s="23" t="s">
        <v>2008</v>
      </c>
      <c r="K141" s="24"/>
      <c r="L141" s="8" t="str">
        <f>VLOOKUP(A141,RecNamesAll!A:E,5,FALSE)</f>
        <v>A</v>
      </c>
    </row>
    <row r="142" spans="1:12" x14ac:dyDescent="0.2">
      <c r="A142" t="s">
        <v>775</v>
      </c>
      <c r="B142" s="3" t="b">
        <f t="shared" si="15"/>
        <v>0</v>
      </c>
      <c r="C142" s="3" t="s">
        <v>195</v>
      </c>
      <c r="D142" t="str">
        <f t="shared" si="16"/>
        <v/>
      </c>
      <c r="G142" s="20" t="str">
        <f t="shared" si="14"/>
        <v>Somatostatin</v>
      </c>
      <c r="H142" s="21" t="s">
        <v>766</v>
      </c>
      <c r="I142" s="22" t="s">
        <v>2160</v>
      </c>
      <c r="J142" s="23" t="s">
        <v>2008</v>
      </c>
      <c r="K142" s="24"/>
      <c r="L142" s="8" t="str">
        <f>VLOOKUP(A142,RecNamesAll!A:E,5,FALSE)</f>
        <v>A</v>
      </c>
    </row>
    <row r="143" spans="1:12" x14ac:dyDescent="0.2">
      <c r="A143" t="s">
        <v>779</v>
      </c>
      <c r="B143" s="3" t="b">
        <f t="shared" si="15"/>
        <v>0</v>
      </c>
      <c r="C143" s="3" t="s">
        <v>195</v>
      </c>
      <c r="D143" t="str">
        <f t="shared" si="16"/>
        <v/>
      </c>
      <c r="G143" s="20" t="str">
        <f t="shared" ref="G143:G174" si="17">H143</f>
        <v>Substance P</v>
      </c>
      <c r="H143" s="21" t="s">
        <v>2161</v>
      </c>
      <c r="I143" s="22" t="s">
        <v>2162</v>
      </c>
      <c r="J143" s="23" t="s">
        <v>2163</v>
      </c>
      <c r="K143" s="24"/>
      <c r="L143" s="8" t="str">
        <f>VLOOKUP(A143,RecNamesAll!A:E,5,FALSE)</f>
        <v>A</v>
      </c>
    </row>
    <row r="144" spans="1:12" x14ac:dyDescent="0.2">
      <c r="A144" t="s">
        <v>784</v>
      </c>
      <c r="B144" s="3" t="b">
        <f t="shared" si="15"/>
        <v>0</v>
      </c>
      <c r="C144" s="3" t="s">
        <v>195</v>
      </c>
      <c r="D144" t="str">
        <f t="shared" si="16"/>
        <v/>
      </c>
      <c r="G144" s="20" t="str">
        <f t="shared" si="17"/>
        <v>Neurokinin A</v>
      </c>
      <c r="H144" s="21" t="s">
        <v>2164</v>
      </c>
      <c r="I144" s="22" t="s">
        <v>2165</v>
      </c>
      <c r="J144" s="23" t="s">
        <v>2166</v>
      </c>
      <c r="K144" s="24"/>
      <c r="L144" s="8" t="str">
        <f>VLOOKUP(A144,RecNamesAll!A:E,5,FALSE)</f>
        <v>A</v>
      </c>
    </row>
    <row r="145" spans="1:12" x14ac:dyDescent="0.2">
      <c r="A145" t="s">
        <v>782</v>
      </c>
      <c r="B145" s="3" t="b">
        <f t="shared" si="15"/>
        <v>0</v>
      </c>
      <c r="C145" s="3" t="s">
        <v>195</v>
      </c>
      <c r="D145" t="str">
        <f t="shared" si="16"/>
        <v/>
      </c>
      <c r="G145" s="20" t="str">
        <f t="shared" si="17"/>
        <v>Neurokinin B</v>
      </c>
      <c r="H145" s="21" t="s">
        <v>2167</v>
      </c>
      <c r="I145" s="22" t="s">
        <v>2168</v>
      </c>
      <c r="J145" s="23" t="s">
        <v>2169</v>
      </c>
      <c r="K145" s="24"/>
      <c r="L145" s="8" t="str">
        <f>VLOOKUP(A145,RecNamesAll!A:E,5,FALSE)</f>
        <v>A</v>
      </c>
    </row>
    <row r="146" spans="1:12" x14ac:dyDescent="0.2">
      <c r="A146" t="s">
        <v>747</v>
      </c>
      <c r="B146" s="3" t="b">
        <f t="shared" si="15"/>
        <v>0</v>
      </c>
      <c r="C146" s="3" t="s">
        <v>195</v>
      </c>
      <c r="D146" t="str">
        <f t="shared" si="16"/>
        <v/>
      </c>
      <c r="G146" s="20" t="str">
        <f t="shared" si="17"/>
        <v>U-46619</v>
      </c>
      <c r="H146" s="21" t="s">
        <v>2170</v>
      </c>
      <c r="I146" s="22" t="s">
        <v>2171</v>
      </c>
      <c r="J146" s="23" t="s">
        <v>2172</v>
      </c>
      <c r="K146" s="24"/>
      <c r="L146" s="8" t="str">
        <f>VLOOKUP(A146,RecNamesAll!A:E,5,FALSE)</f>
        <v>A</v>
      </c>
    </row>
    <row r="147" spans="1:12" x14ac:dyDescent="0.2">
      <c r="A147" t="s">
        <v>820</v>
      </c>
      <c r="B147" s="3" t="b">
        <f t="shared" si="15"/>
        <v>0</v>
      </c>
      <c r="C147" s="3" t="s">
        <v>195</v>
      </c>
      <c r="D147" t="str">
        <f t="shared" si="16"/>
        <v/>
      </c>
      <c r="G147" s="20" t="str">
        <f t="shared" si="17"/>
        <v>Urotensin II</v>
      </c>
      <c r="H147" s="21" t="s">
        <v>2173</v>
      </c>
      <c r="I147" s="22" t="s">
        <v>2174</v>
      </c>
      <c r="J147" s="23" t="s">
        <v>2175</v>
      </c>
      <c r="K147" s="24"/>
      <c r="L147" s="8" t="str">
        <f>VLOOKUP(A147,RecNamesAll!A:E,5,FALSE)</f>
        <v>A</v>
      </c>
    </row>
    <row r="148" spans="1:12" x14ac:dyDescent="0.2">
      <c r="A148" t="s">
        <v>55</v>
      </c>
      <c r="B148" s="3" t="b">
        <f t="shared" si="15"/>
        <v>0</v>
      </c>
      <c r="C148" s="3" t="s">
        <v>136</v>
      </c>
      <c r="D148" t="str">
        <f t="shared" si="16"/>
        <v>3-HOA</v>
      </c>
      <c r="G148" s="20">
        <f t="shared" si="17"/>
        <v>0</v>
      </c>
      <c r="L148" s="8" t="str">
        <f>VLOOKUP(A148,RecNamesAll!A:E,5,FALSE)</f>
        <v>A</v>
      </c>
    </row>
    <row r="149" spans="1:12" x14ac:dyDescent="0.2">
      <c r="A149" t="s">
        <v>463</v>
      </c>
      <c r="B149" s="3" t="b">
        <f t="shared" si="15"/>
        <v>0</v>
      </c>
      <c r="C149" s="3" t="s">
        <v>104</v>
      </c>
      <c r="D149" t="str">
        <f t="shared" si="16"/>
        <v>C5a</v>
      </c>
      <c r="G149" s="20">
        <f t="shared" si="17"/>
        <v>0</v>
      </c>
      <c r="L149" s="8" t="str">
        <f>VLOOKUP(A149,RecNamesAll!A:E,5,FALSE)</f>
        <v>A</v>
      </c>
    </row>
    <row r="150" spans="1:12" x14ac:dyDescent="0.2">
      <c r="A150" t="s">
        <v>16</v>
      </c>
      <c r="B150" s="3" t="b">
        <f t="shared" si="15"/>
        <v>0</v>
      </c>
      <c r="C150" s="3" t="s">
        <v>108</v>
      </c>
      <c r="D150" t="str">
        <f t="shared" si="16"/>
        <v>CCL20</v>
      </c>
      <c r="G150" s="20">
        <f t="shared" si="17"/>
        <v>0</v>
      </c>
      <c r="L150" s="8" t="str">
        <f>VLOOKUP(A150,RecNamesAll!A:E,5,FALSE)</f>
        <v>A</v>
      </c>
    </row>
    <row r="151" spans="1:12" x14ac:dyDescent="0.2">
      <c r="A151" t="s">
        <v>15</v>
      </c>
      <c r="B151" s="3" t="b">
        <f t="shared" si="15"/>
        <v>0</v>
      </c>
      <c r="C151" s="3" t="s">
        <v>107</v>
      </c>
      <c r="D151" t="str">
        <f t="shared" si="16"/>
        <v>CCL3 (MIP-1a)</v>
      </c>
      <c r="G151" s="20">
        <f t="shared" si="17"/>
        <v>0</v>
      </c>
      <c r="L151" s="8" t="str">
        <f>VLOOKUP(A151,RecNamesAll!A:E,5,FALSE)</f>
        <v>A</v>
      </c>
    </row>
    <row r="152" spans="1:12" x14ac:dyDescent="0.2">
      <c r="A152" t="s">
        <v>21</v>
      </c>
      <c r="B152" s="3" t="b">
        <f t="shared" si="15"/>
        <v>0</v>
      </c>
      <c r="C152" s="3" t="s">
        <v>114</v>
      </c>
      <c r="D152" t="str">
        <f t="shared" si="16"/>
        <v>CXCL12</v>
      </c>
      <c r="G152" s="20">
        <f t="shared" si="17"/>
        <v>0</v>
      </c>
      <c r="L152" s="8" t="str">
        <f>VLOOKUP(A152,RecNamesAll!A:E,5,FALSE)</f>
        <v>A</v>
      </c>
    </row>
    <row r="153" spans="1:12" x14ac:dyDescent="0.2">
      <c r="A153" t="s">
        <v>22</v>
      </c>
      <c r="B153" s="3" t="b">
        <f t="shared" si="15"/>
        <v>0</v>
      </c>
      <c r="C153" s="3" t="s">
        <v>115</v>
      </c>
      <c r="D153" t="str">
        <f t="shared" si="16"/>
        <v>CXCL13</v>
      </c>
      <c r="G153" s="20">
        <f t="shared" si="17"/>
        <v>0</v>
      </c>
      <c r="L153" s="8" t="str">
        <f>VLOOKUP(A153,RecNamesAll!A:E,5,FALSE)</f>
        <v>A</v>
      </c>
    </row>
    <row r="154" spans="1:12" x14ac:dyDescent="0.2">
      <c r="A154" t="s">
        <v>20</v>
      </c>
      <c r="B154" s="3" t="b">
        <f t="shared" si="15"/>
        <v>0</v>
      </c>
      <c r="C154" s="3" t="s">
        <v>113</v>
      </c>
      <c r="D154" t="str">
        <f t="shared" si="16"/>
        <v>CXCL8</v>
      </c>
      <c r="G154" s="20">
        <f t="shared" si="17"/>
        <v>0</v>
      </c>
      <c r="L154" s="8" t="str">
        <f>VLOOKUP(A154,RecNamesAll!A:E,5,FALSE)</f>
        <v>A</v>
      </c>
    </row>
    <row r="155" spans="1:12" x14ac:dyDescent="0.2">
      <c r="A155" t="s">
        <v>292</v>
      </c>
      <c r="B155" s="3" t="b">
        <f t="shared" si="15"/>
        <v>0</v>
      </c>
      <c r="C155" s="3" t="s">
        <v>152</v>
      </c>
      <c r="D155" t="str">
        <f t="shared" si="16"/>
        <v>Litocholic acid</v>
      </c>
      <c r="G155" s="20">
        <f t="shared" si="17"/>
        <v>0</v>
      </c>
      <c r="L155" s="8" t="str">
        <f>VLOOKUP(A155,RecNamesAll!A:E,5,FALSE)</f>
        <v>A</v>
      </c>
    </row>
    <row r="156" spans="1:12" x14ac:dyDescent="0.2">
      <c r="A156" t="s">
        <v>574</v>
      </c>
      <c r="B156" s="3" t="b">
        <f t="shared" si="15"/>
        <v>1</v>
      </c>
      <c r="C156" s="3" t="s">
        <v>103</v>
      </c>
      <c r="D156" t="s">
        <v>2108</v>
      </c>
      <c r="G156" s="20" t="str">
        <f>H156</f>
        <v>Leukotriene B4</v>
      </c>
      <c r="H156" s="21" t="s">
        <v>2108</v>
      </c>
      <c r="I156" s="22" t="s">
        <v>2108</v>
      </c>
      <c r="J156" s="23" t="s">
        <v>2109</v>
      </c>
      <c r="L156" s="8" t="str">
        <f>VLOOKUP(A156,RecNamesAll!A:E,5,FALSE)</f>
        <v>A</v>
      </c>
    </row>
    <row r="157" spans="1:12" x14ac:dyDescent="0.2">
      <c r="A157" t="s">
        <v>558</v>
      </c>
      <c r="B157" s="3" t="b">
        <f t="shared" si="15"/>
        <v>0</v>
      </c>
      <c r="C157" s="3" t="s">
        <v>135</v>
      </c>
      <c r="D157" t="str">
        <f t="shared" si="16"/>
        <v>Nicotinic acid</v>
      </c>
      <c r="G157" s="20">
        <f t="shared" si="17"/>
        <v>0</v>
      </c>
      <c r="L157" s="8" t="str">
        <f>VLOOKUP(A157,RecNamesAll!A:E,5,FALSE)</f>
        <v>A</v>
      </c>
    </row>
    <row r="158" spans="1:12" x14ac:dyDescent="0.2">
      <c r="A158" t="s">
        <v>67</v>
      </c>
      <c r="B158" s="3" t="b">
        <f t="shared" si="15"/>
        <v>0</v>
      </c>
      <c r="C158" s="3" t="s">
        <v>146</v>
      </c>
      <c r="D158" t="str">
        <f t="shared" si="16"/>
        <v>NPY</v>
      </c>
      <c r="G158" s="20">
        <f t="shared" si="17"/>
        <v>0</v>
      </c>
      <c r="L158" s="8" t="str">
        <f>VLOOKUP(A158,RecNamesAll!A:E,5,FALSE)</f>
        <v>A</v>
      </c>
    </row>
    <row r="159" spans="1:12" x14ac:dyDescent="0.2">
      <c r="A159" t="s">
        <v>96</v>
      </c>
      <c r="B159" s="3" t="b">
        <f t="shared" si="15"/>
        <v>0</v>
      </c>
      <c r="C159" s="3" t="s">
        <v>146</v>
      </c>
      <c r="D159" t="str">
        <f t="shared" si="16"/>
        <v>NPY</v>
      </c>
      <c r="G159" s="20">
        <f t="shared" si="17"/>
        <v>0</v>
      </c>
      <c r="L159" s="8" t="str">
        <f>VLOOKUP(A159,RecNamesAll!A:E,5,FALSE)</f>
        <v>A</v>
      </c>
    </row>
    <row r="160" spans="1:12" x14ac:dyDescent="0.2">
      <c r="A160" t="s">
        <v>445</v>
      </c>
      <c r="B160" s="3" t="b">
        <f t="shared" si="15"/>
        <v>0</v>
      </c>
      <c r="C160" s="3" t="s">
        <v>129</v>
      </c>
      <c r="D160" t="str">
        <f t="shared" si="16"/>
        <v>pH (proton)</v>
      </c>
      <c r="G160" s="20">
        <f t="shared" si="17"/>
        <v>0</v>
      </c>
      <c r="L160" s="8" t="str">
        <f>VLOOKUP(A160,RecNamesAll!A:E,5,FALSE)</f>
        <v>A</v>
      </c>
    </row>
    <row r="161" spans="1:12" x14ac:dyDescent="0.2">
      <c r="A161" t="s">
        <v>40</v>
      </c>
      <c r="B161" s="3" t="b">
        <f t="shared" ref="B161:B177" si="18">AND(D161=G161)</f>
        <v>0</v>
      </c>
      <c r="C161" s="3" t="s">
        <v>129</v>
      </c>
      <c r="D161" t="str">
        <f t="shared" si="16"/>
        <v>pH (proton)</v>
      </c>
      <c r="G161" s="20">
        <f t="shared" si="17"/>
        <v>0</v>
      </c>
      <c r="L161" s="8" t="str">
        <f>VLOOKUP(A161,RecNamesAll!A:E,5,FALSE)</f>
        <v>A</v>
      </c>
    </row>
    <row r="162" spans="1:12" x14ac:dyDescent="0.2">
      <c r="A162" t="s">
        <v>440</v>
      </c>
      <c r="B162" s="3" t="b">
        <f t="shared" si="18"/>
        <v>0</v>
      </c>
      <c r="C162" s="3" t="s">
        <v>129</v>
      </c>
      <c r="D162" t="str">
        <f t="shared" si="16"/>
        <v>pH (proton)</v>
      </c>
      <c r="G162" s="20">
        <f t="shared" si="17"/>
        <v>0</v>
      </c>
      <c r="L162" s="8" t="str">
        <f>VLOOKUP(A162,RecNamesAll!A:E,5,FALSE)</f>
        <v>A</v>
      </c>
    </row>
    <row r="163" spans="1:12" x14ac:dyDescent="0.2">
      <c r="A163" t="s">
        <v>94</v>
      </c>
      <c r="B163" s="3" t="b">
        <f t="shared" si="18"/>
        <v>0</v>
      </c>
      <c r="C163" s="3" t="s">
        <v>128</v>
      </c>
      <c r="D163" t="str">
        <f t="shared" si="16"/>
        <v>Zn2+</v>
      </c>
      <c r="G163" s="20">
        <f t="shared" si="17"/>
        <v>0</v>
      </c>
      <c r="L163" s="8" t="str">
        <f>VLOOKUP(A163,RecNamesAll!A:E,5,FALSE)</f>
        <v>A</v>
      </c>
    </row>
    <row r="164" spans="1:12" x14ac:dyDescent="0.2">
      <c r="A164" t="s">
        <v>834</v>
      </c>
      <c r="B164" s="3" t="b">
        <f t="shared" si="18"/>
        <v>0</v>
      </c>
      <c r="C164" s="3" t="s">
        <v>195</v>
      </c>
      <c r="D164" t="str">
        <f t="shared" ref="D164:D177" si="19">C164</f>
        <v/>
      </c>
      <c r="G164" s="20" t="str">
        <f t="shared" si="17"/>
        <v>PACAP27</v>
      </c>
      <c r="H164" s="21" t="s">
        <v>2057</v>
      </c>
      <c r="I164" s="22" t="s">
        <v>2058</v>
      </c>
      <c r="J164" s="23" t="s">
        <v>2059</v>
      </c>
      <c r="K164" s="24"/>
      <c r="L164" s="8" t="str">
        <f>VLOOKUP(A164,RecNamesAll!A:E,5,FALSE)</f>
        <v>B1</v>
      </c>
    </row>
    <row r="165" spans="1:12" x14ac:dyDescent="0.2">
      <c r="A165" t="s">
        <v>715</v>
      </c>
      <c r="B165" s="3" t="b">
        <f t="shared" si="18"/>
        <v>0</v>
      </c>
      <c r="C165" s="3" t="s">
        <v>195</v>
      </c>
      <c r="D165" t="str">
        <f t="shared" si="19"/>
        <v/>
      </c>
      <c r="G165" s="20" t="str">
        <f t="shared" si="17"/>
        <v>TIP39</v>
      </c>
      <c r="H165" s="21" t="s">
        <v>2156</v>
      </c>
      <c r="I165" s="22" t="s">
        <v>2157</v>
      </c>
      <c r="J165" s="23" t="s">
        <v>2158</v>
      </c>
      <c r="K165" s="24"/>
      <c r="L165" s="8" t="str">
        <f>VLOOKUP(A165,RecNamesAll!A:E,5,FALSE)</f>
        <v>B1</v>
      </c>
    </row>
    <row r="166" spans="1:12" x14ac:dyDescent="0.2">
      <c r="A166" t="s">
        <v>310</v>
      </c>
      <c r="B166" s="3" t="b">
        <f t="shared" si="18"/>
        <v>0</v>
      </c>
      <c r="C166" s="3" t="s">
        <v>111</v>
      </c>
      <c r="D166" t="str">
        <f t="shared" si="19"/>
        <v>Calcitonin</v>
      </c>
      <c r="G166" s="20">
        <f t="shared" si="17"/>
        <v>0</v>
      </c>
      <c r="L166" s="8" t="str">
        <f>VLOOKUP(A166,RecNamesAll!A:E,5,FALSE)</f>
        <v>B1</v>
      </c>
    </row>
    <row r="167" spans="1:12" x14ac:dyDescent="0.2">
      <c r="A167" t="s">
        <v>92</v>
      </c>
      <c r="B167" s="3" t="b">
        <f t="shared" si="18"/>
        <v>0</v>
      </c>
      <c r="C167" s="3" t="s">
        <v>109</v>
      </c>
      <c r="D167" t="str">
        <f t="shared" si="19"/>
        <v>CRF</v>
      </c>
      <c r="G167" s="20">
        <f t="shared" si="17"/>
        <v>0</v>
      </c>
      <c r="L167" s="8" t="str">
        <f>VLOOKUP(A167,RecNamesAll!A:E,5,FALSE)</f>
        <v>B1</v>
      </c>
    </row>
    <row r="168" spans="1:12" x14ac:dyDescent="0.2">
      <c r="A168" t="s">
        <v>529</v>
      </c>
      <c r="B168" s="3" t="b">
        <f t="shared" si="18"/>
        <v>0</v>
      </c>
      <c r="C168" s="3" t="s">
        <v>124</v>
      </c>
      <c r="D168" t="str">
        <f t="shared" si="19"/>
        <v>GLP-1 (7-36)</v>
      </c>
      <c r="G168" s="20">
        <f t="shared" si="17"/>
        <v>0</v>
      </c>
      <c r="L168" s="8" t="str">
        <f>VLOOKUP(A168,RecNamesAll!A:E,5,FALSE)</f>
        <v>B1</v>
      </c>
    </row>
    <row r="169" spans="1:12" x14ac:dyDescent="0.2">
      <c r="A169" t="s">
        <v>531</v>
      </c>
      <c r="B169" s="3" t="b">
        <f t="shared" si="18"/>
        <v>0</v>
      </c>
      <c r="C169" s="3" t="s">
        <v>125</v>
      </c>
      <c r="D169" t="str">
        <f t="shared" si="19"/>
        <v>GLP-2 (1-33)</v>
      </c>
      <c r="G169" s="20">
        <f t="shared" si="17"/>
        <v>0</v>
      </c>
      <c r="L169" s="8" t="str">
        <f>VLOOKUP(A169,RecNamesAll!A:E,5,FALSE)</f>
        <v>B1</v>
      </c>
    </row>
    <row r="170" spans="1:12" x14ac:dyDescent="0.2">
      <c r="A170" t="s">
        <v>533</v>
      </c>
      <c r="B170" s="3" t="b">
        <f t="shared" si="18"/>
        <v>0</v>
      </c>
      <c r="C170" s="3" t="s">
        <v>121</v>
      </c>
      <c r="D170" t="str">
        <f t="shared" si="19"/>
        <v>Glucagon</v>
      </c>
      <c r="G170" s="20">
        <f t="shared" si="17"/>
        <v>0</v>
      </c>
      <c r="L170" s="8" t="str">
        <f>VLOOKUP(A170,RecNamesAll!A:E,5,FALSE)</f>
        <v>B1</v>
      </c>
    </row>
    <row r="171" spans="1:12" x14ac:dyDescent="0.2">
      <c r="A171" t="s">
        <v>17</v>
      </c>
      <c r="B171" s="3" t="b">
        <f t="shared" si="18"/>
        <v>0</v>
      </c>
      <c r="C171" s="3" t="s">
        <v>110</v>
      </c>
      <c r="D171" t="str">
        <f t="shared" si="19"/>
        <v>Urocortin II</v>
      </c>
      <c r="G171" s="20">
        <f t="shared" si="17"/>
        <v>0</v>
      </c>
      <c r="L171" s="8" t="str">
        <f>VLOOKUP(A171,RecNamesAll!A:E,5,FALSE)</f>
        <v>B1</v>
      </c>
    </row>
    <row r="172" spans="1:12" x14ac:dyDescent="0.2">
      <c r="A172" t="s">
        <v>837</v>
      </c>
      <c r="B172" s="3" t="b">
        <f t="shared" si="18"/>
        <v>0</v>
      </c>
      <c r="C172" s="3" t="s">
        <v>153</v>
      </c>
      <c r="D172" t="str">
        <f t="shared" si="19"/>
        <v>VIP</v>
      </c>
      <c r="G172" s="20">
        <f t="shared" si="17"/>
        <v>0</v>
      </c>
      <c r="L172" s="8" t="str">
        <f>VLOOKUP(A172,RecNamesAll!A:E,5,FALSE)</f>
        <v>B1</v>
      </c>
    </row>
    <row r="173" spans="1:12" x14ac:dyDescent="0.2">
      <c r="A173" t="s">
        <v>621</v>
      </c>
      <c r="B173" s="3" t="b">
        <f t="shared" si="18"/>
        <v>0</v>
      </c>
      <c r="C173" s="3" t="s">
        <v>133</v>
      </c>
      <c r="D173" t="str">
        <f t="shared" si="19"/>
        <v>Glutamate</v>
      </c>
      <c r="G173" s="20">
        <f t="shared" si="17"/>
        <v>0</v>
      </c>
      <c r="L173" s="8" t="str">
        <f>VLOOKUP(A173,RecNamesAll!A:E,5,FALSE)</f>
        <v>C</v>
      </c>
    </row>
    <row r="174" spans="1:12" x14ac:dyDescent="0.2">
      <c r="A174" t="s">
        <v>625</v>
      </c>
      <c r="B174" s="3" t="b">
        <f t="shared" si="18"/>
        <v>0</v>
      </c>
      <c r="C174" s="3" t="s">
        <v>133</v>
      </c>
      <c r="D174" t="str">
        <f t="shared" si="19"/>
        <v>Glutamate</v>
      </c>
      <c r="G174" s="20">
        <f t="shared" si="17"/>
        <v>0</v>
      </c>
      <c r="L174" s="8" t="str">
        <f>VLOOKUP(A174,RecNamesAll!A:E,5,FALSE)</f>
        <v>C</v>
      </c>
    </row>
    <row r="175" spans="1:12" x14ac:dyDescent="0.2">
      <c r="A175" t="s">
        <v>628</v>
      </c>
      <c r="B175" s="3" t="b">
        <f t="shared" si="18"/>
        <v>0</v>
      </c>
      <c r="C175" s="3" t="s">
        <v>133</v>
      </c>
      <c r="D175" t="str">
        <f t="shared" si="19"/>
        <v>Glutamate</v>
      </c>
      <c r="G175" s="20">
        <f t="shared" ref="G175:G177" si="20">H175</f>
        <v>0</v>
      </c>
      <c r="L175" s="8" t="str">
        <f>VLOOKUP(A175,RecNamesAll!A:E,5,FALSE)</f>
        <v>C</v>
      </c>
    </row>
    <row r="176" spans="1:12" x14ac:dyDescent="0.2">
      <c r="A176" t="s">
        <v>616</v>
      </c>
      <c r="B176" s="3" t="b">
        <f t="shared" si="18"/>
        <v>0</v>
      </c>
      <c r="C176" s="3" t="s">
        <v>133</v>
      </c>
      <c r="D176" t="str">
        <f t="shared" si="19"/>
        <v>Glutamate</v>
      </c>
      <c r="G176" s="20">
        <f t="shared" si="20"/>
        <v>0</v>
      </c>
      <c r="L176" s="8" t="str">
        <f>VLOOKUP(A176,RecNamesAll!A:E,5,FALSE)</f>
        <v>C</v>
      </c>
    </row>
    <row r="177" spans="1:12" x14ac:dyDescent="0.2">
      <c r="A177" t="s">
        <v>623</v>
      </c>
      <c r="B177" s="3" t="b">
        <f t="shared" si="18"/>
        <v>0</v>
      </c>
      <c r="C177" s="3" t="s">
        <v>133</v>
      </c>
      <c r="D177" t="str">
        <f t="shared" si="19"/>
        <v>Glutamate</v>
      </c>
      <c r="G177" s="20">
        <f t="shared" si="20"/>
        <v>0</v>
      </c>
      <c r="L177" s="8" t="str">
        <f>VLOOKUP(A177,RecNamesAll!A:E,5,FALSE)</f>
        <v>C</v>
      </c>
    </row>
  </sheetData>
  <sortState xmlns:xlrd2="http://schemas.microsoft.com/office/spreadsheetml/2017/richdata2" ref="A2:L178">
    <sortCondition descending="1" ref="B2:B178"/>
    <sortCondition ref="L2:L178"/>
  </sortState>
  <conditionalFormatting sqref="B1:B1048576">
    <cfRule type="cellIs" dxfId="13" priority="1" operator="equal">
      <formula>TRUE</formula>
    </cfRule>
  </conditionalFormatting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BF8217-B551-FA49-83E1-7F8C134BC9EA}">
  <sheetPr>
    <tabColor rgb="FF92D050"/>
  </sheetPr>
  <dimension ref="A1:U21"/>
  <sheetViews>
    <sheetView topLeftCell="A46" zoomScale="140" zoomScaleNormal="140" workbookViewId="0">
      <selection activeCell="AA73" sqref="AA73"/>
    </sheetView>
  </sheetViews>
  <sheetFormatPr baseColWidth="10" defaultRowHeight="15" x14ac:dyDescent="0.2"/>
  <cols>
    <col min="1" max="1" width="7" bestFit="1" customWidth="1"/>
    <col min="2" max="2" width="4.33203125" style="52" bestFit="1" customWidth="1"/>
    <col min="3" max="3" width="9" style="4" bestFit="1" customWidth="1"/>
    <col min="4" max="7" width="3.33203125" bestFit="1" customWidth="1"/>
    <col min="8" max="8" width="4.1640625" bestFit="1" customWidth="1"/>
    <col min="9" max="9" width="3.33203125" bestFit="1" customWidth="1"/>
    <col min="10" max="10" width="10.83203125" style="8"/>
    <col min="11" max="11" width="6.5" bestFit="1" customWidth="1"/>
    <col min="12" max="15" width="2.6640625" bestFit="1" customWidth="1"/>
    <col min="16" max="16" width="2.1640625" bestFit="1" customWidth="1"/>
    <col min="17" max="17" width="2.6640625" bestFit="1" customWidth="1"/>
    <col min="18" max="18" width="9" style="3" bestFit="1" customWidth="1"/>
    <col min="19" max="19" width="6.5" customWidth="1"/>
    <col min="20" max="20" width="6.5" bestFit="1" customWidth="1"/>
    <col min="21" max="21" width="10.83203125" style="57"/>
  </cols>
  <sheetData>
    <row r="1" spans="1:21" s="1" customFormat="1" x14ac:dyDescent="0.2">
      <c r="A1" s="1" t="s">
        <v>2256</v>
      </c>
      <c r="B1" s="1" t="s">
        <v>2188</v>
      </c>
      <c r="D1" s="1" t="s">
        <v>2215</v>
      </c>
      <c r="E1" s="1" t="s">
        <v>2215</v>
      </c>
      <c r="F1" s="1" t="s">
        <v>2215</v>
      </c>
      <c r="G1" s="1" t="s">
        <v>2215</v>
      </c>
      <c r="H1" s="1" t="s">
        <v>2215</v>
      </c>
      <c r="I1" s="1" t="s">
        <v>2215</v>
      </c>
      <c r="J1" s="6" t="s">
        <v>2253</v>
      </c>
      <c r="K1" s="1" t="s">
        <v>2263</v>
      </c>
      <c r="L1" s="1" t="s">
        <v>2215</v>
      </c>
      <c r="M1" s="1" t="s">
        <v>2215</v>
      </c>
      <c r="N1" s="1" t="s">
        <v>2215</v>
      </c>
      <c r="O1" s="1" t="s">
        <v>2215</v>
      </c>
      <c r="P1" s="1" t="s">
        <v>2215</v>
      </c>
      <c r="Q1" s="1" t="s">
        <v>2215</v>
      </c>
      <c r="R1" s="6" t="s">
        <v>2290</v>
      </c>
      <c r="S1" s="1" t="s">
        <v>2263</v>
      </c>
      <c r="T1" s="1" t="s">
        <v>2263</v>
      </c>
    </row>
    <row r="2" spans="1:21" s="53" customFormat="1" x14ac:dyDescent="0.2">
      <c r="A2" s="53" t="s">
        <v>2257</v>
      </c>
      <c r="B2" s="53" t="s">
        <v>2255</v>
      </c>
      <c r="C2" s="53" t="s">
        <v>874</v>
      </c>
      <c r="D2" s="53" t="s">
        <v>2216</v>
      </c>
      <c r="E2" s="53" t="s">
        <v>2217</v>
      </c>
      <c r="F2" s="53" t="s">
        <v>2218</v>
      </c>
      <c r="G2" s="53" t="s">
        <v>2219</v>
      </c>
      <c r="H2" s="53" t="s">
        <v>2220</v>
      </c>
      <c r="I2" s="53" t="s">
        <v>2221</v>
      </c>
      <c r="J2" s="54" t="s">
        <v>2254</v>
      </c>
      <c r="K2" s="53" t="s">
        <v>2264</v>
      </c>
      <c r="L2" s="53" t="s">
        <v>2216</v>
      </c>
      <c r="M2" s="53" t="s">
        <v>2217</v>
      </c>
      <c r="N2" s="53" t="s">
        <v>2218</v>
      </c>
      <c r="O2" s="53" t="s">
        <v>2219</v>
      </c>
      <c r="P2" s="53" t="s">
        <v>2220</v>
      </c>
      <c r="Q2" s="53" t="s">
        <v>2221</v>
      </c>
      <c r="R2" s="54" t="s">
        <v>2289</v>
      </c>
      <c r="S2" s="53" t="s">
        <v>2291</v>
      </c>
      <c r="T2" s="53" t="s">
        <v>2264</v>
      </c>
    </row>
    <row r="3" spans="1:21" x14ac:dyDescent="0.2">
      <c r="A3" t="s">
        <v>0</v>
      </c>
      <c r="B3" s="52" t="s">
        <v>0</v>
      </c>
      <c r="C3" s="4" t="s">
        <v>2232</v>
      </c>
      <c r="D3" s="36" t="s">
        <v>2222</v>
      </c>
      <c r="E3" s="37" t="s">
        <v>2223</v>
      </c>
      <c r="F3" s="38" t="s">
        <v>2224</v>
      </c>
      <c r="G3" s="39" t="s">
        <v>2225</v>
      </c>
      <c r="H3" s="40" t="s">
        <v>2226</v>
      </c>
      <c r="I3" s="40" t="s">
        <v>2226</v>
      </c>
      <c r="J3" s="8" t="str">
        <f>_xlfn.CONCAT(D3:I3)</f>
        <v>RQYELL</v>
      </c>
      <c r="K3">
        <f>SUM(L3:Q3)</f>
        <v>19</v>
      </c>
      <c r="L3">
        <f>INDEX(BLOSUM50!$B$2:$U$25,SEARCH(D3,BLOSUM50!$A$27),SEARCH(D$13,BLOSUM50!$A$27))</f>
        <v>3</v>
      </c>
      <c r="M3">
        <f>INDEX(BLOSUM50!$B$2:$U$25,SEARCH(E3,BLOSUM50!$A$27),SEARCH(E$13,BLOSUM50!$A$27))</f>
        <v>2</v>
      </c>
      <c r="N3">
        <f>INDEX(BLOSUM50!$B$2:$U$25,SEARCH(F3,BLOSUM50!$A$27),SEARCH(F$13,BLOSUM50!$A$27))</f>
        <v>8</v>
      </c>
      <c r="O3">
        <f>INDEX(BLOSUM50!$B$2:$U$25,SEARCH(G3,BLOSUM50!$A$27),SEARCH(G$13,BLOSUM50!$A$27))</f>
        <v>0</v>
      </c>
      <c r="P3">
        <f>INDEX(BLOSUM50!$B$2:$U$25,SEARCH(H3,BLOSUM50!$A$27),SEARCH(H$13,BLOSUM50!$A$27))</f>
        <v>5</v>
      </c>
      <c r="Q3">
        <f>INDEX(BLOSUM50!$B$2:$U$25,SEARCH(I3,BLOSUM50!$A$27),SEARCH(I$13,BLOSUM50!$A$27))</f>
        <v>1</v>
      </c>
      <c r="R3" s="66">
        <v>1E-79</v>
      </c>
      <c r="S3">
        <v>40</v>
      </c>
      <c r="T3">
        <v>46</v>
      </c>
      <c r="U3" s="57" t="s">
        <v>2273</v>
      </c>
    </row>
    <row r="4" spans="1:21" x14ac:dyDescent="0.2">
      <c r="A4" t="s">
        <v>0</v>
      </c>
      <c r="B4" s="52" t="s">
        <v>2248</v>
      </c>
      <c r="C4" s="4" t="s">
        <v>2233</v>
      </c>
      <c r="D4" s="36" t="s">
        <v>2227</v>
      </c>
      <c r="E4" s="37" t="s">
        <v>2223</v>
      </c>
      <c r="F4" s="38" t="s">
        <v>2224</v>
      </c>
      <c r="G4" s="39" t="s">
        <v>2225</v>
      </c>
      <c r="H4" s="40" t="s">
        <v>2226</v>
      </c>
      <c r="I4" s="40" t="s">
        <v>2226</v>
      </c>
      <c r="J4" s="8" t="str">
        <f t="shared" ref="J4:J19" si="0">_xlfn.CONCAT(D4:I4)</f>
        <v>KQYELL</v>
      </c>
      <c r="K4">
        <f t="shared" ref="K4:K18" si="1">SUM(L4:Q4)</f>
        <v>22</v>
      </c>
      <c r="L4">
        <f>INDEX(BLOSUM50!$B$2:$U$25,SEARCH(D4,BLOSUM50!$A$27),SEARCH(D$13,BLOSUM50!$A$27))</f>
        <v>6</v>
      </c>
      <c r="M4">
        <f>INDEX(BLOSUM50!$B$2:$U$25,SEARCH(E4,BLOSUM50!$A$27),SEARCH(E$13,BLOSUM50!$A$27))</f>
        <v>2</v>
      </c>
      <c r="N4">
        <f>INDEX(BLOSUM50!$B$2:$U$25,SEARCH(F4,BLOSUM50!$A$27),SEARCH(F$13,BLOSUM50!$A$27))</f>
        <v>8</v>
      </c>
      <c r="O4">
        <f>INDEX(BLOSUM50!$B$2:$U$25,SEARCH(G4,BLOSUM50!$A$27),SEARCH(G$13,BLOSUM50!$A$27))</f>
        <v>0</v>
      </c>
      <c r="P4">
        <f>INDEX(BLOSUM50!$B$2:$U$25,SEARCH(H4,BLOSUM50!$A$27),SEARCH(H$13,BLOSUM50!$A$27))</f>
        <v>5</v>
      </c>
      <c r="Q4">
        <f>INDEX(BLOSUM50!$B$2:$U$25,SEARCH(I4,BLOSUM50!$A$27),SEARCH(I$13,BLOSUM50!$A$27))</f>
        <v>1</v>
      </c>
      <c r="R4" s="66">
        <v>5E-79</v>
      </c>
      <c r="S4">
        <v>40</v>
      </c>
      <c r="T4">
        <v>49</v>
      </c>
      <c r="U4" s="57" t="s">
        <v>2274</v>
      </c>
    </row>
    <row r="5" spans="1:21" x14ac:dyDescent="0.2">
      <c r="A5" t="s">
        <v>1891</v>
      </c>
      <c r="B5" s="52" t="s">
        <v>1</v>
      </c>
      <c r="C5" s="4" t="s">
        <v>2234</v>
      </c>
      <c r="D5" s="36" t="s">
        <v>2227</v>
      </c>
      <c r="E5" s="39" t="s">
        <v>2228</v>
      </c>
      <c r="F5" s="41" t="s">
        <v>175</v>
      </c>
      <c r="G5" s="42" t="s">
        <v>2188</v>
      </c>
      <c r="H5" s="40" t="s">
        <v>2226</v>
      </c>
      <c r="I5" s="38" t="s">
        <v>503</v>
      </c>
      <c r="J5" s="8" t="str">
        <f t="shared" si="0"/>
        <v>KDCGLF</v>
      </c>
      <c r="K5">
        <f t="shared" si="1"/>
        <v>9</v>
      </c>
      <c r="L5">
        <f>INDEX(BLOSUM50!$B$2:$U$25,SEARCH(D5,BLOSUM50!$A$27),SEARCH(D$13,BLOSUM50!$A$27))</f>
        <v>6</v>
      </c>
      <c r="M5">
        <f>INDEX(BLOSUM50!$B$2:$U$25,SEARCH(E5,BLOSUM50!$A$27),SEARCH(E$13,BLOSUM50!$A$27))</f>
        <v>2</v>
      </c>
      <c r="N5">
        <f>INDEX(BLOSUM50!$B$2:$U$25,SEARCH(F5,BLOSUM50!$A$27),SEARCH(F$13,BLOSUM50!$A$27))</f>
        <v>-3</v>
      </c>
      <c r="O5">
        <f>INDEX(BLOSUM50!$B$2:$U$25,SEARCH(G5,BLOSUM50!$A$27),SEARCH(G$13,BLOSUM50!$A$27))</f>
        <v>0</v>
      </c>
      <c r="P5">
        <f>INDEX(BLOSUM50!$B$2:$U$25,SEARCH(H5,BLOSUM50!$A$27),SEARCH(H$13,BLOSUM50!$A$27))</f>
        <v>5</v>
      </c>
      <c r="Q5">
        <f>INDEX(BLOSUM50!$B$2:$U$25,SEARCH(I5,BLOSUM50!$A$27),SEARCH(I$13,BLOSUM50!$A$27))</f>
        <v>-1</v>
      </c>
      <c r="R5" s="66">
        <v>3.9999999999999999E-113</v>
      </c>
      <c r="S5">
        <v>53</v>
      </c>
      <c r="T5">
        <v>59</v>
      </c>
      <c r="U5" s="57" t="s">
        <v>2275</v>
      </c>
    </row>
    <row r="6" spans="1:21" x14ac:dyDescent="0.2">
      <c r="A6" t="s">
        <v>1891</v>
      </c>
      <c r="B6" s="52" t="s">
        <v>2</v>
      </c>
      <c r="C6" s="4" t="s">
        <v>2235</v>
      </c>
      <c r="D6" s="36" t="s">
        <v>2227</v>
      </c>
      <c r="E6" s="39" t="s">
        <v>2228</v>
      </c>
      <c r="F6" s="41" t="s">
        <v>175</v>
      </c>
      <c r="G6" s="42" t="s">
        <v>2188</v>
      </c>
      <c r="H6" s="40" t="s">
        <v>2226</v>
      </c>
      <c r="I6" s="38" t="s">
        <v>503</v>
      </c>
      <c r="J6" s="8" t="str">
        <f t="shared" si="0"/>
        <v>KDCGLF</v>
      </c>
      <c r="K6">
        <f t="shared" si="1"/>
        <v>9</v>
      </c>
      <c r="L6">
        <f>INDEX(BLOSUM50!$B$2:$U$25,SEARCH(D6,BLOSUM50!$A$27),SEARCH(D$13,BLOSUM50!$A$27))</f>
        <v>6</v>
      </c>
      <c r="M6">
        <f>INDEX(BLOSUM50!$B$2:$U$25,SEARCH(E6,BLOSUM50!$A$27),SEARCH(E$13,BLOSUM50!$A$27))</f>
        <v>2</v>
      </c>
      <c r="N6">
        <f>INDEX(BLOSUM50!$B$2:$U$25,SEARCH(F6,BLOSUM50!$A$27),SEARCH(F$13,BLOSUM50!$A$27))</f>
        <v>-3</v>
      </c>
      <c r="O6">
        <f>INDEX(BLOSUM50!$B$2:$U$25,SEARCH(G6,BLOSUM50!$A$27),SEARCH(G$13,BLOSUM50!$A$27))</f>
        <v>0</v>
      </c>
      <c r="P6">
        <f>INDEX(BLOSUM50!$B$2:$U$25,SEARCH(H6,BLOSUM50!$A$27),SEARCH(H$13,BLOSUM50!$A$27))</f>
        <v>5</v>
      </c>
      <c r="Q6">
        <f>INDEX(BLOSUM50!$B$2:$U$25,SEARCH(I6,BLOSUM50!$A$27),SEARCH(I$13,BLOSUM50!$A$27))</f>
        <v>-1</v>
      </c>
      <c r="R6" s="66">
        <v>9.9999999999999999E-110</v>
      </c>
      <c r="S6">
        <v>51</v>
      </c>
      <c r="T6">
        <v>56</v>
      </c>
      <c r="U6" s="57" t="s">
        <v>2276</v>
      </c>
    </row>
    <row r="7" spans="1:21" x14ac:dyDescent="0.2">
      <c r="A7" t="s">
        <v>1891</v>
      </c>
      <c r="B7" s="52" t="s">
        <v>2249</v>
      </c>
      <c r="C7" s="4" t="s">
        <v>2236</v>
      </c>
      <c r="D7" s="36" t="s">
        <v>2227</v>
      </c>
      <c r="E7" s="39" t="s">
        <v>2225</v>
      </c>
      <c r="F7" s="41" t="s">
        <v>175</v>
      </c>
      <c r="G7" s="42" t="s">
        <v>2188</v>
      </c>
      <c r="H7" s="40" t="s">
        <v>2226</v>
      </c>
      <c r="I7" s="38" t="s">
        <v>2224</v>
      </c>
      <c r="J7" s="8" t="str">
        <f t="shared" si="0"/>
        <v>KECGLY</v>
      </c>
      <c r="K7">
        <f t="shared" si="1"/>
        <v>13</v>
      </c>
      <c r="L7">
        <f>INDEX(BLOSUM50!$B$2:$U$25,SEARCH(D7,BLOSUM50!$A$27),SEARCH(D$13,BLOSUM50!$A$27))</f>
        <v>6</v>
      </c>
      <c r="M7">
        <f>INDEX(BLOSUM50!$B$2:$U$25,SEARCH(E7,BLOSUM50!$A$27),SEARCH(E$13,BLOSUM50!$A$27))</f>
        <v>6</v>
      </c>
      <c r="N7">
        <f>INDEX(BLOSUM50!$B$2:$U$25,SEARCH(F7,BLOSUM50!$A$27),SEARCH(F$13,BLOSUM50!$A$27))</f>
        <v>-3</v>
      </c>
      <c r="O7">
        <f>INDEX(BLOSUM50!$B$2:$U$25,SEARCH(G7,BLOSUM50!$A$27),SEARCH(G$13,BLOSUM50!$A$27))</f>
        <v>0</v>
      </c>
      <c r="P7">
        <f>INDEX(BLOSUM50!$B$2:$U$25,SEARCH(H7,BLOSUM50!$A$27),SEARCH(H$13,BLOSUM50!$A$27))</f>
        <v>5</v>
      </c>
      <c r="Q7">
        <f>INDEX(BLOSUM50!$B$2:$U$25,SEARCH(I7,BLOSUM50!$A$27),SEARCH(I$13,BLOSUM50!$A$27))</f>
        <v>-1</v>
      </c>
      <c r="R7" s="66">
        <v>2E-109</v>
      </c>
      <c r="S7">
        <v>53</v>
      </c>
      <c r="T7">
        <v>57</v>
      </c>
      <c r="U7" s="57" t="s">
        <v>2277</v>
      </c>
    </row>
    <row r="8" spans="1:21" x14ac:dyDescent="0.2">
      <c r="A8" t="s">
        <v>1891</v>
      </c>
      <c r="B8" s="52" t="s">
        <v>2250</v>
      </c>
      <c r="C8" s="4" t="s">
        <v>2237</v>
      </c>
      <c r="D8" s="36" t="s">
        <v>2227</v>
      </c>
      <c r="E8" s="39" t="s">
        <v>2228</v>
      </c>
      <c r="F8" s="41" t="s">
        <v>175</v>
      </c>
      <c r="G8" s="42" t="s">
        <v>2188</v>
      </c>
      <c r="H8" s="40" t="s">
        <v>2226</v>
      </c>
      <c r="I8" s="38" t="s">
        <v>503</v>
      </c>
      <c r="J8" s="8" t="str">
        <f t="shared" si="0"/>
        <v>KDCGLF</v>
      </c>
      <c r="K8">
        <f t="shared" si="1"/>
        <v>9</v>
      </c>
      <c r="L8">
        <f>INDEX(BLOSUM50!$B$2:$U$25,SEARCH(D8,BLOSUM50!$A$27),SEARCH(D$13,BLOSUM50!$A$27))</f>
        <v>6</v>
      </c>
      <c r="M8">
        <f>INDEX(BLOSUM50!$B$2:$U$25,SEARCH(E8,BLOSUM50!$A$27),SEARCH(E$13,BLOSUM50!$A$27))</f>
        <v>2</v>
      </c>
      <c r="N8">
        <f>INDEX(BLOSUM50!$B$2:$U$25,SEARCH(F8,BLOSUM50!$A$27),SEARCH(F$13,BLOSUM50!$A$27))</f>
        <v>-3</v>
      </c>
      <c r="O8">
        <f>INDEX(BLOSUM50!$B$2:$U$25,SEARCH(G8,BLOSUM50!$A$27),SEARCH(G$13,BLOSUM50!$A$27))</f>
        <v>0</v>
      </c>
      <c r="P8">
        <f>INDEX(BLOSUM50!$B$2:$U$25,SEARCH(H8,BLOSUM50!$A$27),SEARCH(H$13,BLOSUM50!$A$27))</f>
        <v>5</v>
      </c>
      <c r="Q8">
        <f>INDEX(BLOSUM50!$B$2:$U$25,SEARCH(I8,BLOSUM50!$A$27),SEARCH(I$13,BLOSUM50!$A$27))</f>
        <v>-1</v>
      </c>
      <c r="R8" s="66">
        <v>3E-103</v>
      </c>
      <c r="S8">
        <v>50</v>
      </c>
      <c r="T8">
        <v>54</v>
      </c>
      <c r="U8" s="57" t="s">
        <v>2278</v>
      </c>
    </row>
    <row r="9" spans="1:21" x14ac:dyDescent="0.2">
      <c r="A9" t="s">
        <v>1891</v>
      </c>
      <c r="B9" s="52" t="s">
        <v>2251</v>
      </c>
      <c r="C9" s="4" t="s">
        <v>2238</v>
      </c>
      <c r="D9" s="36" t="s">
        <v>2227</v>
      </c>
      <c r="E9" s="39" t="s">
        <v>2228</v>
      </c>
      <c r="F9" s="41" t="s">
        <v>175</v>
      </c>
      <c r="G9" s="42" t="s">
        <v>2188</v>
      </c>
      <c r="H9" s="40" t="s">
        <v>2226</v>
      </c>
      <c r="I9" s="38" t="s">
        <v>503</v>
      </c>
      <c r="J9" s="8" t="str">
        <f t="shared" si="0"/>
        <v>KDCGLF</v>
      </c>
      <c r="K9">
        <f t="shared" si="1"/>
        <v>9</v>
      </c>
      <c r="L9">
        <f>INDEX(BLOSUM50!$B$2:$U$25,SEARCH(D9,BLOSUM50!$A$27),SEARCH(D$13,BLOSUM50!$A$27))</f>
        <v>6</v>
      </c>
      <c r="M9">
        <f>INDEX(BLOSUM50!$B$2:$U$25,SEARCH(E9,BLOSUM50!$A$27),SEARCH(E$13,BLOSUM50!$A$27))</f>
        <v>2</v>
      </c>
      <c r="N9">
        <f>INDEX(BLOSUM50!$B$2:$U$25,SEARCH(F9,BLOSUM50!$A$27),SEARCH(F$13,BLOSUM50!$A$27))</f>
        <v>-3</v>
      </c>
      <c r="O9">
        <f>INDEX(BLOSUM50!$B$2:$U$25,SEARCH(G9,BLOSUM50!$A$27),SEARCH(G$13,BLOSUM50!$A$27))</f>
        <v>0</v>
      </c>
      <c r="P9">
        <f>INDEX(BLOSUM50!$B$2:$U$25,SEARCH(H9,BLOSUM50!$A$27),SEARCH(H$13,BLOSUM50!$A$27))</f>
        <v>5</v>
      </c>
      <c r="Q9">
        <f>INDEX(BLOSUM50!$B$2:$U$25,SEARCH(I9,BLOSUM50!$A$27),SEARCH(I$13,BLOSUM50!$A$27))</f>
        <v>-1</v>
      </c>
      <c r="R9" s="66">
        <v>8.9999999999999991E-106</v>
      </c>
      <c r="S9">
        <v>51</v>
      </c>
      <c r="T9">
        <v>56</v>
      </c>
      <c r="U9" s="57" t="s">
        <v>2279</v>
      </c>
    </row>
    <row r="10" spans="1:21" x14ac:dyDescent="0.2">
      <c r="A10" t="s">
        <v>1891</v>
      </c>
      <c r="B10" s="52" t="s">
        <v>2252</v>
      </c>
      <c r="C10" s="4" t="s">
        <v>2239</v>
      </c>
      <c r="D10" s="36" t="s">
        <v>2227</v>
      </c>
      <c r="E10" s="39" t="s">
        <v>2228</v>
      </c>
      <c r="F10" s="41" t="s">
        <v>175</v>
      </c>
      <c r="G10" s="42" t="s">
        <v>2188</v>
      </c>
      <c r="H10" s="40" t="s">
        <v>2226</v>
      </c>
      <c r="I10" s="38" t="s">
        <v>503</v>
      </c>
      <c r="J10" s="8" t="str">
        <f t="shared" si="0"/>
        <v>KDCGLF</v>
      </c>
      <c r="K10">
        <f t="shared" si="1"/>
        <v>9</v>
      </c>
      <c r="L10">
        <f>INDEX(BLOSUM50!$B$2:$U$25,SEARCH(D10,BLOSUM50!$A$27),SEARCH(D$13,BLOSUM50!$A$27))</f>
        <v>6</v>
      </c>
      <c r="M10">
        <f>INDEX(BLOSUM50!$B$2:$U$25,SEARCH(E10,BLOSUM50!$A$27),SEARCH(E$13,BLOSUM50!$A$27))</f>
        <v>2</v>
      </c>
      <c r="N10">
        <f>INDEX(BLOSUM50!$B$2:$U$25,SEARCH(F10,BLOSUM50!$A$27),SEARCH(F$13,BLOSUM50!$A$27))</f>
        <v>-3</v>
      </c>
      <c r="O10">
        <f>INDEX(BLOSUM50!$B$2:$U$25,SEARCH(G10,BLOSUM50!$A$27),SEARCH(G$13,BLOSUM50!$A$27))</f>
        <v>0</v>
      </c>
      <c r="P10">
        <f>INDEX(BLOSUM50!$B$2:$U$25,SEARCH(H10,BLOSUM50!$A$27),SEARCH(H$13,BLOSUM50!$A$27))</f>
        <v>5</v>
      </c>
      <c r="Q10">
        <f>INDEX(BLOSUM50!$B$2:$U$25,SEARCH(I10,BLOSUM50!$A$27),SEARCH(I$13,BLOSUM50!$A$27))</f>
        <v>-1</v>
      </c>
      <c r="R10" s="66">
        <v>3.0000000000000001E-105</v>
      </c>
      <c r="S10">
        <v>50</v>
      </c>
      <c r="T10">
        <v>56</v>
      </c>
      <c r="U10" s="57" t="s">
        <v>2280</v>
      </c>
    </row>
    <row r="11" spans="1:21" x14ac:dyDescent="0.2">
      <c r="A11" t="s">
        <v>1891</v>
      </c>
      <c r="B11" s="52" t="s">
        <v>3</v>
      </c>
      <c r="C11" s="4" t="s">
        <v>2240</v>
      </c>
      <c r="D11" s="36" t="s">
        <v>2227</v>
      </c>
      <c r="E11" s="38" t="s">
        <v>2224</v>
      </c>
      <c r="F11" s="40" t="s">
        <v>2187</v>
      </c>
      <c r="G11" s="42" t="s">
        <v>2188</v>
      </c>
      <c r="H11" s="40" t="s">
        <v>2226</v>
      </c>
      <c r="I11" s="41" t="s">
        <v>175</v>
      </c>
      <c r="J11" s="8" t="str">
        <f t="shared" si="0"/>
        <v>KYIGLC</v>
      </c>
      <c r="K11">
        <f t="shared" si="1"/>
        <v>7</v>
      </c>
      <c r="L11">
        <f>INDEX(BLOSUM50!$B$2:$U$25,SEARCH(D11,BLOSUM50!$A$27),SEARCH(D$13,BLOSUM50!$A$27))</f>
        <v>6</v>
      </c>
      <c r="M11">
        <f>INDEX(BLOSUM50!$B$2:$U$25,SEARCH(E11,BLOSUM50!$A$27),SEARCH(E$13,BLOSUM50!$A$27))</f>
        <v>-2</v>
      </c>
      <c r="N11">
        <f>INDEX(BLOSUM50!$B$2:$U$25,SEARCH(F11,BLOSUM50!$A$27),SEARCH(F$13,BLOSUM50!$A$27))</f>
        <v>-1</v>
      </c>
      <c r="O11">
        <f>INDEX(BLOSUM50!$B$2:$U$25,SEARCH(G11,BLOSUM50!$A$27),SEARCH(G$13,BLOSUM50!$A$27))</f>
        <v>0</v>
      </c>
      <c r="P11">
        <f>INDEX(BLOSUM50!$B$2:$U$25,SEARCH(H11,BLOSUM50!$A$27),SEARCH(H$13,BLOSUM50!$A$27))</f>
        <v>5</v>
      </c>
      <c r="Q11">
        <f>INDEX(BLOSUM50!$B$2:$U$25,SEARCH(I11,BLOSUM50!$A$27),SEARCH(I$13,BLOSUM50!$A$27))</f>
        <v>-1</v>
      </c>
      <c r="R11" s="66">
        <v>9.9999999999999994E-99</v>
      </c>
      <c r="S11">
        <v>48</v>
      </c>
      <c r="T11">
        <v>54</v>
      </c>
      <c r="U11" s="57" t="s">
        <v>2281</v>
      </c>
    </row>
    <row r="12" spans="1:21" x14ac:dyDescent="0.2">
      <c r="A12" t="s">
        <v>1891</v>
      </c>
      <c r="B12" s="52" t="s">
        <v>2210</v>
      </c>
      <c r="C12" s="4" t="s">
        <v>2241</v>
      </c>
      <c r="D12" s="36" t="s">
        <v>2222</v>
      </c>
      <c r="E12" s="42" t="s">
        <v>2188</v>
      </c>
      <c r="F12" s="41" t="s">
        <v>175</v>
      </c>
      <c r="G12" s="42" t="s">
        <v>2188</v>
      </c>
      <c r="H12" s="40" t="s">
        <v>2226</v>
      </c>
      <c r="I12" s="38" t="s">
        <v>2224</v>
      </c>
      <c r="J12" s="8" t="str">
        <f t="shared" si="0"/>
        <v>RGCGLY</v>
      </c>
      <c r="K12">
        <f t="shared" si="1"/>
        <v>1</v>
      </c>
      <c r="L12">
        <f>INDEX(BLOSUM50!$B$2:$U$25,SEARCH(D12,BLOSUM50!$A$27),SEARCH(D$13,BLOSUM50!$A$27))</f>
        <v>3</v>
      </c>
      <c r="M12">
        <f>INDEX(BLOSUM50!$B$2:$U$25,SEARCH(E12,BLOSUM50!$A$27),SEARCH(E$13,BLOSUM50!$A$27))</f>
        <v>-3</v>
      </c>
      <c r="N12">
        <f>INDEX(BLOSUM50!$B$2:$U$25,SEARCH(F12,BLOSUM50!$A$27),SEARCH(F$13,BLOSUM50!$A$27))</f>
        <v>-3</v>
      </c>
      <c r="O12">
        <f>INDEX(BLOSUM50!$B$2:$U$25,SEARCH(G12,BLOSUM50!$A$27),SEARCH(G$13,BLOSUM50!$A$27))</f>
        <v>0</v>
      </c>
      <c r="P12">
        <f>INDEX(BLOSUM50!$B$2:$U$25,SEARCH(H12,BLOSUM50!$A$27),SEARCH(H$13,BLOSUM50!$A$27))</f>
        <v>5</v>
      </c>
      <c r="Q12">
        <f>INDEX(BLOSUM50!$B$2:$U$25,SEARCH(I12,BLOSUM50!$A$27),SEARCH(I$13,BLOSUM50!$A$27))</f>
        <v>-1</v>
      </c>
      <c r="R12" s="66">
        <v>7.0000000000000001E-111</v>
      </c>
      <c r="S12">
        <v>51</v>
      </c>
      <c r="T12">
        <v>57</v>
      </c>
      <c r="U12" s="57" t="s">
        <v>2282</v>
      </c>
    </row>
    <row r="13" spans="1:21" x14ac:dyDescent="0.2">
      <c r="A13" s="35" t="s">
        <v>1888</v>
      </c>
      <c r="B13" s="60" t="s">
        <v>6</v>
      </c>
      <c r="C13" s="61" t="s">
        <v>2242</v>
      </c>
      <c r="D13" s="36" t="s">
        <v>2227</v>
      </c>
      <c r="E13" s="39" t="s">
        <v>2225</v>
      </c>
      <c r="F13" s="38" t="s">
        <v>2224</v>
      </c>
      <c r="G13" s="37" t="s">
        <v>2229</v>
      </c>
      <c r="H13" s="40" t="s">
        <v>2226</v>
      </c>
      <c r="I13" s="40" t="s">
        <v>2230</v>
      </c>
      <c r="J13" s="62" t="str">
        <f t="shared" si="0"/>
        <v>KEYNLV</v>
      </c>
      <c r="K13">
        <f t="shared" si="1"/>
        <v>37</v>
      </c>
      <c r="L13">
        <f>INDEX(BLOSUM50!$B$2:$U$25,SEARCH(D13,BLOSUM50!$A$27),SEARCH(D$13,BLOSUM50!$A$27))</f>
        <v>6</v>
      </c>
      <c r="M13">
        <f>INDEX(BLOSUM50!$B$2:$U$25,SEARCH(E13,BLOSUM50!$A$27),SEARCH(E$13,BLOSUM50!$A$27))</f>
        <v>6</v>
      </c>
      <c r="N13">
        <f>INDEX(BLOSUM50!$B$2:$U$25,SEARCH(F13,BLOSUM50!$A$27),SEARCH(F$13,BLOSUM50!$A$27))</f>
        <v>8</v>
      </c>
      <c r="O13">
        <f>INDEX(BLOSUM50!$B$2:$U$25,SEARCH(G13,BLOSUM50!$A$27),SEARCH(G$13,BLOSUM50!$A$27))</f>
        <v>7</v>
      </c>
      <c r="P13">
        <f>INDEX(BLOSUM50!$B$2:$U$25,SEARCH(H13,BLOSUM50!$A$27),SEARCH(H$13,BLOSUM50!$A$27))</f>
        <v>5</v>
      </c>
      <c r="Q13">
        <f>INDEX(BLOSUM50!$B$2:$U$25,SEARCH(I13,BLOSUM50!$A$27),SEARCH(I$13,BLOSUM50!$A$27))</f>
        <v>5</v>
      </c>
      <c r="R13" s="3">
        <v>0</v>
      </c>
      <c r="S13">
        <v>100</v>
      </c>
      <c r="T13">
        <v>100</v>
      </c>
      <c r="U13" s="57" t="s">
        <v>2283</v>
      </c>
    </row>
    <row r="14" spans="1:21" x14ac:dyDescent="0.2">
      <c r="A14" t="s">
        <v>2258</v>
      </c>
      <c r="B14" s="52" t="s">
        <v>7</v>
      </c>
      <c r="C14" s="4" t="s">
        <v>2243</v>
      </c>
      <c r="D14" s="36" t="s">
        <v>2227</v>
      </c>
      <c r="E14" s="39" t="s">
        <v>2225</v>
      </c>
      <c r="F14" s="38" t="s">
        <v>2224</v>
      </c>
      <c r="G14" s="37" t="s">
        <v>2229</v>
      </c>
      <c r="H14" s="40" t="s">
        <v>2226</v>
      </c>
      <c r="I14" s="40" t="s">
        <v>2230</v>
      </c>
      <c r="J14" s="8" t="str">
        <f t="shared" si="0"/>
        <v>KEYNLV</v>
      </c>
      <c r="K14">
        <f t="shared" si="1"/>
        <v>37</v>
      </c>
      <c r="L14">
        <f>INDEX(BLOSUM50!$B$2:$U$25,SEARCH(D14,BLOSUM50!$A$27),SEARCH(D$13,BLOSUM50!$A$27))</f>
        <v>6</v>
      </c>
      <c r="M14">
        <f>INDEX(BLOSUM50!$B$2:$U$25,SEARCH(E14,BLOSUM50!$A$27),SEARCH(E$13,BLOSUM50!$A$27))</f>
        <v>6</v>
      </c>
      <c r="N14">
        <f>INDEX(BLOSUM50!$B$2:$U$25,SEARCH(F14,BLOSUM50!$A$27),SEARCH(F$13,BLOSUM50!$A$27))</f>
        <v>8</v>
      </c>
      <c r="O14">
        <f>INDEX(BLOSUM50!$B$2:$U$25,SEARCH(G14,BLOSUM50!$A$27),SEARCH(G$13,BLOSUM50!$A$27))</f>
        <v>7</v>
      </c>
      <c r="P14">
        <f>INDEX(BLOSUM50!$B$2:$U$25,SEARCH(H14,BLOSUM50!$A$27),SEARCH(H$13,BLOSUM50!$A$27))</f>
        <v>5</v>
      </c>
      <c r="Q14">
        <f>INDEX(BLOSUM50!$B$2:$U$25,SEARCH(I14,BLOSUM50!$A$27),SEARCH(I$13,BLOSUM50!$A$27))</f>
        <v>5</v>
      </c>
      <c r="R14" s="3">
        <v>0</v>
      </c>
      <c r="S14">
        <v>90</v>
      </c>
      <c r="T14">
        <v>93</v>
      </c>
      <c r="U14" s="57" t="s">
        <v>2284</v>
      </c>
    </row>
    <row r="15" spans="1:21" x14ac:dyDescent="0.2">
      <c r="A15" t="s">
        <v>2259</v>
      </c>
      <c r="B15" s="52" t="s">
        <v>8</v>
      </c>
      <c r="C15" s="4" t="s">
        <v>2244</v>
      </c>
      <c r="D15" s="36" t="s">
        <v>2222</v>
      </c>
      <c r="E15" s="39" t="s">
        <v>2225</v>
      </c>
      <c r="F15" s="38" t="s">
        <v>503</v>
      </c>
      <c r="G15" s="37" t="s">
        <v>2229</v>
      </c>
      <c r="H15" s="40" t="s">
        <v>2226</v>
      </c>
      <c r="I15" s="40" t="s">
        <v>2230</v>
      </c>
      <c r="J15" s="8" t="str">
        <f t="shared" si="0"/>
        <v>REFNLV</v>
      </c>
      <c r="K15">
        <f t="shared" si="1"/>
        <v>30</v>
      </c>
      <c r="L15">
        <f>INDEX(BLOSUM50!$B$2:$U$25,SEARCH(D15,BLOSUM50!$A$27),SEARCH(D$13,BLOSUM50!$A$27))</f>
        <v>3</v>
      </c>
      <c r="M15">
        <f>INDEX(BLOSUM50!$B$2:$U$25,SEARCH(E15,BLOSUM50!$A$27),SEARCH(E$13,BLOSUM50!$A$27))</f>
        <v>6</v>
      </c>
      <c r="N15">
        <f>INDEX(BLOSUM50!$B$2:$U$25,SEARCH(F15,BLOSUM50!$A$27),SEARCH(F$13,BLOSUM50!$A$27))</f>
        <v>4</v>
      </c>
      <c r="O15">
        <f>INDEX(BLOSUM50!$B$2:$U$25,SEARCH(G15,BLOSUM50!$A$27),SEARCH(G$13,BLOSUM50!$A$27))</f>
        <v>7</v>
      </c>
      <c r="P15">
        <f>INDEX(BLOSUM50!$B$2:$U$25,SEARCH(H15,BLOSUM50!$A$27),SEARCH(H$13,BLOSUM50!$A$27))</f>
        <v>5</v>
      </c>
      <c r="Q15">
        <f>INDEX(BLOSUM50!$B$2:$U$25,SEARCH(I15,BLOSUM50!$A$27),SEARCH(I$13,BLOSUM50!$A$27))</f>
        <v>5</v>
      </c>
      <c r="R15" s="3">
        <v>0</v>
      </c>
      <c r="S15">
        <v>82</v>
      </c>
      <c r="T15">
        <v>86</v>
      </c>
      <c r="U15" s="57" t="s">
        <v>2285</v>
      </c>
    </row>
    <row r="16" spans="1:21" x14ac:dyDescent="0.2">
      <c r="A16" t="s">
        <v>2260</v>
      </c>
      <c r="B16" s="52" t="s">
        <v>177</v>
      </c>
      <c r="C16" s="4" t="s">
        <v>2245</v>
      </c>
      <c r="D16" s="39" t="s">
        <v>2228</v>
      </c>
      <c r="E16" s="39" t="s">
        <v>2225</v>
      </c>
      <c r="F16" s="40" t="s">
        <v>2187</v>
      </c>
      <c r="G16" s="37" t="s">
        <v>2229</v>
      </c>
      <c r="H16" s="40" t="s">
        <v>2226</v>
      </c>
      <c r="I16" s="40" t="s">
        <v>2226</v>
      </c>
      <c r="J16" s="8" t="str">
        <f t="shared" si="0"/>
        <v>DEINLL</v>
      </c>
      <c r="K16">
        <f t="shared" si="1"/>
        <v>17</v>
      </c>
      <c r="L16">
        <f>INDEX(BLOSUM50!$B$2:$U$25,SEARCH(D16,BLOSUM50!$A$27),SEARCH(D$13,BLOSUM50!$A$27))</f>
        <v>-1</v>
      </c>
      <c r="M16">
        <f>INDEX(BLOSUM50!$B$2:$U$25,SEARCH(E16,BLOSUM50!$A$27),SEARCH(E$13,BLOSUM50!$A$27))</f>
        <v>6</v>
      </c>
      <c r="N16">
        <f>INDEX(BLOSUM50!$B$2:$U$25,SEARCH(F16,BLOSUM50!$A$27),SEARCH(F$13,BLOSUM50!$A$27))</f>
        <v>-1</v>
      </c>
      <c r="O16">
        <f>INDEX(BLOSUM50!$B$2:$U$25,SEARCH(G16,BLOSUM50!$A$27),SEARCH(G$13,BLOSUM50!$A$27))</f>
        <v>7</v>
      </c>
      <c r="P16">
        <f>INDEX(BLOSUM50!$B$2:$U$25,SEARCH(H16,BLOSUM50!$A$27),SEARCH(H$13,BLOSUM50!$A$27))</f>
        <v>5</v>
      </c>
      <c r="Q16">
        <f>INDEX(BLOSUM50!$B$2:$U$25,SEARCH(I16,BLOSUM50!$A$27),SEARCH(I$13,BLOSUM50!$A$27))</f>
        <v>1</v>
      </c>
      <c r="R16" s="66">
        <v>3.9999999999999997E-129</v>
      </c>
      <c r="S16">
        <v>56</v>
      </c>
      <c r="T16">
        <v>62</v>
      </c>
      <c r="U16" s="57" t="s">
        <v>2286</v>
      </c>
    </row>
    <row r="17" spans="1:21" x14ac:dyDescent="0.2">
      <c r="A17" t="s">
        <v>1889</v>
      </c>
      <c r="B17" s="52" t="s">
        <v>4</v>
      </c>
      <c r="C17" s="4" t="s">
        <v>2246</v>
      </c>
      <c r="D17" s="36" t="s">
        <v>2227</v>
      </c>
      <c r="E17" s="39" t="s">
        <v>2228</v>
      </c>
      <c r="F17" s="40" t="s">
        <v>2187</v>
      </c>
      <c r="G17" s="40" t="s">
        <v>2231</v>
      </c>
      <c r="H17" s="40" t="s">
        <v>2226</v>
      </c>
      <c r="I17" s="37" t="s">
        <v>2223</v>
      </c>
      <c r="J17" s="8" t="str">
        <f t="shared" si="0"/>
        <v>KDIMLQ</v>
      </c>
      <c r="K17">
        <f t="shared" si="1"/>
        <v>7</v>
      </c>
      <c r="L17">
        <f>INDEX(BLOSUM50!$B$2:$U$25,SEARCH(D17,BLOSUM50!$A$27),SEARCH(D$13,BLOSUM50!$A$27))</f>
        <v>6</v>
      </c>
      <c r="M17">
        <f>INDEX(BLOSUM50!$B$2:$U$25,SEARCH(E17,BLOSUM50!$A$27),SEARCH(E$13,BLOSUM50!$A$27))</f>
        <v>2</v>
      </c>
      <c r="N17">
        <f>INDEX(BLOSUM50!$B$2:$U$25,SEARCH(F17,BLOSUM50!$A$27),SEARCH(F$13,BLOSUM50!$A$27))</f>
        <v>-1</v>
      </c>
      <c r="O17">
        <f>INDEX(BLOSUM50!$B$2:$U$25,SEARCH(G17,BLOSUM50!$A$27),SEARCH(G$13,BLOSUM50!$A$27))</f>
        <v>-2</v>
      </c>
      <c r="P17">
        <f>INDEX(BLOSUM50!$B$2:$U$25,SEARCH(H17,BLOSUM50!$A$27),SEARCH(H$13,BLOSUM50!$A$27))</f>
        <v>5</v>
      </c>
      <c r="Q17">
        <f>INDEX(BLOSUM50!$B$2:$U$25,SEARCH(I17,BLOSUM50!$A$27),SEARCH(I$13,BLOSUM50!$A$27))</f>
        <v>-3</v>
      </c>
      <c r="R17" s="66">
        <v>3.9999999999999997E-88</v>
      </c>
      <c r="S17">
        <v>45</v>
      </c>
      <c r="T17">
        <v>55</v>
      </c>
      <c r="U17" s="57" t="s">
        <v>2287</v>
      </c>
    </row>
    <row r="18" spans="1:21" s="48" customFormat="1" x14ac:dyDescent="0.2">
      <c r="A18" s="48" t="s">
        <v>1889</v>
      </c>
      <c r="B18" s="55" t="s">
        <v>5</v>
      </c>
      <c r="C18" s="59" t="s">
        <v>2247</v>
      </c>
      <c r="D18" s="49" t="s">
        <v>2227</v>
      </c>
      <c r="E18" s="50" t="s">
        <v>2223</v>
      </c>
      <c r="F18" s="51" t="s">
        <v>2226</v>
      </c>
      <c r="G18" s="51" t="s">
        <v>2231</v>
      </c>
      <c r="H18" s="51" t="s">
        <v>2226</v>
      </c>
      <c r="I18" s="50" t="s">
        <v>2223</v>
      </c>
      <c r="J18" s="56" t="str">
        <f t="shared" si="0"/>
        <v>KQLMLQ</v>
      </c>
      <c r="K18" s="48">
        <f t="shared" si="1"/>
        <v>7</v>
      </c>
      <c r="L18" s="48">
        <f>INDEX(BLOSUM50!$B$2:$U$25,SEARCH(D18,BLOSUM50!$A$27),SEARCH(D$13,BLOSUM50!$A$27))</f>
        <v>6</v>
      </c>
      <c r="M18" s="48">
        <f>INDEX(BLOSUM50!$B$2:$U$25,SEARCH(E18,BLOSUM50!$A$27),SEARCH(E$13,BLOSUM50!$A$27))</f>
        <v>2</v>
      </c>
      <c r="N18" s="48">
        <f>INDEX(BLOSUM50!$B$2:$U$25,SEARCH(F18,BLOSUM50!$A$27),SEARCH(F$13,BLOSUM50!$A$27))</f>
        <v>-1</v>
      </c>
      <c r="O18" s="48">
        <f>INDEX(BLOSUM50!$B$2:$U$25,SEARCH(G18,BLOSUM50!$A$27),SEARCH(G$13,BLOSUM50!$A$27))</f>
        <v>-2</v>
      </c>
      <c r="P18" s="48">
        <f>INDEX(BLOSUM50!$B$2:$U$25,SEARCH(H18,BLOSUM50!$A$27),SEARCH(H$13,BLOSUM50!$A$27))</f>
        <v>5</v>
      </c>
      <c r="Q18" s="48">
        <f>INDEX(BLOSUM50!$B$2:$U$25,SEARCH(I18,BLOSUM50!$A$27),SEARCH(I$13,BLOSUM50!$A$27))</f>
        <v>-3</v>
      </c>
      <c r="R18" s="67">
        <v>3.9999999999999998E-94</v>
      </c>
      <c r="S18" s="48">
        <v>46</v>
      </c>
      <c r="T18" s="48">
        <v>53</v>
      </c>
      <c r="U18" s="58" t="s">
        <v>2288</v>
      </c>
    </row>
    <row r="19" spans="1:21" x14ac:dyDescent="0.2">
      <c r="C19" s="4" t="s">
        <v>2261</v>
      </c>
      <c r="D19" s="36" t="s">
        <v>2227</v>
      </c>
      <c r="E19" s="39" t="s">
        <v>2228</v>
      </c>
      <c r="F19" s="41" t="s">
        <v>175</v>
      </c>
      <c r="G19" s="42" t="s">
        <v>2188</v>
      </c>
      <c r="H19" s="40" t="s">
        <v>2226</v>
      </c>
      <c r="I19" s="38" t="s">
        <v>503</v>
      </c>
      <c r="J19" s="8" t="str">
        <f t="shared" si="0"/>
        <v>KDCGLF</v>
      </c>
    </row>
    <row r="20" spans="1:21" x14ac:dyDescent="0.2">
      <c r="C20" s="33" t="s">
        <v>2262</v>
      </c>
      <c r="D20" s="43">
        <v>75</v>
      </c>
      <c r="E20" s="44">
        <v>38</v>
      </c>
      <c r="F20" s="45">
        <v>44</v>
      </c>
      <c r="G20" s="46">
        <v>50</v>
      </c>
      <c r="H20" s="47">
        <v>100</v>
      </c>
      <c r="I20" s="44">
        <v>31</v>
      </c>
      <c r="J20" s="63">
        <f>AVERAGE(D20:I20)</f>
        <v>56.333333333333336</v>
      </c>
    </row>
    <row r="21" spans="1:21" x14ac:dyDescent="0.2">
      <c r="S21" s="68"/>
    </row>
  </sheetData>
  <phoneticPr fontId="19" type="noConversion"/>
  <conditionalFormatting sqref="K1:K104857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6">
      <colorScale>
        <cfvo type="min"/>
        <cfvo type="max"/>
        <color rgb="FFFCFCFF"/>
        <color rgb="FF63BE7B"/>
      </colorScale>
    </cfRule>
  </conditionalFormatting>
  <conditionalFormatting sqref="T1:T2">
    <cfRule type="colorScale" priority="5">
      <colorScale>
        <cfvo type="min"/>
        <cfvo type="max"/>
        <color rgb="FFFCFCFF"/>
        <color rgb="FF63BE7B"/>
      </colorScale>
    </cfRule>
  </conditionalFormatting>
  <conditionalFormatting sqref="S1:S2">
    <cfRule type="colorScale" priority="4">
      <colorScale>
        <cfvo type="min"/>
        <cfvo type="max"/>
        <color rgb="FFFCFCFF"/>
        <color rgb="FF63BE7B"/>
      </colorScale>
    </cfRule>
  </conditionalFormatting>
  <conditionalFormatting sqref="T1:T1048576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3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508339-6074-6347-9C6A-47F7C8A1A082}">
  <sheetPr>
    <tabColor rgb="FF92D050"/>
  </sheetPr>
  <dimension ref="A1:Y27"/>
  <sheetViews>
    <sheetView workbookViewId="0">
      <selection activeCell="AA73" sqref="AA73"/>
    </sheetView>
  </sheetViews>
  <sheetFormatPr baseColWidth="10" defaultColWidth="11.6640625" defaultRowHeight="13" x14ac:dyDescent="0.15"/>
  <cols>
    <col min="1" max="25" width="5.1640625" style="64" customWidth="1"/>
    <col min="26" max="256" width="11.6640625" style="64"/>
    <col min="257" max="281" width="5.1640625" style="64" customWidth="1"/>
    <col min="282" max="512" width="11.6640625" style="64"/>
    <col min="513" max="537" width="5.1640625" style="64" customWidth="1"/>
    <col min="538" max="768" width="11.6640625" style="64"/>
    <col min="769" max="793" width="5.1640625" style="64" customWidth="1"/>
    <col min="794" max="1024" width="11.6640625" style="64"/>
    <col min="1025" max="1049" width="5.1640625" style="64" customWidth="1"/>
    <col min="1050" max="1280" width="11.6640625" style="64"/>
    <col min="1281" max="1305" width="5.1640625" style="64" customWidth="1"/>
    <col min="1306" max="1536" width="11.6640625" style="64"/>
    <col min="1537" max="1561" width="5.1640625" style="64" customWidth="1"/>
    <col min="1562" max="1792" width="11.6640625" style="64"/>
    <col min="1793" max="1817" width="5.1640625" style="64" customWidth="1"/>
    <col min="1818" max="2048" width="11.6640625" style="64"/>
    <col min="2049" max="2073" width="5.1640625" style="64" customWidth="1"/>
    <col min="2074" max="2304" width="11.6640625" style="64"/>
    <col min="2305" max="2329" width="5.1640625" style="64" customWidth="1"/>
    <col min="2330" max="2560" width="11.6640625" style="64"/>
    <col min="2561" max="2585" width="5.1640625" style="64" customWidth="1"/>
    <col min="2586" max="2816" width="11.6640625" style="64"/>
    <col min="2817" max="2841" width="5.1640625" style="64" customWidth="1"/>
    <col min="2842" max="3072" width="11.6640625" style="64"/>
    <col min="3073" max="3097" width="5.1640625" style="64" customWidth="1"/>
    <col min="3098" max="3328" width="11.6640625" style="64"/>
    <col min="3329" max="3353" width="5.1640625" style="64" customWidth="1"/>
    <col min="3354" max="3584" width="11.6640625" style="64"/>
    <col min="3585" max="3609" width="5.1640625" style="64" customWidth="1"/>
    <col min="3610" max="3840" width="11.6640625" style="64"/>
    <col min="3841" max="3865" width="5.1640625" style="64" customWidth="1"/>
    <col min="3866" max="4096" width="11.6640625" style="64"/>
    <col min="4097" max="4121" width="5.1640625" style="64" customWidth="1"/>
    <col min="4122" max="4352" width="11.6640625" style="64"/>
    <col min="4353" max="4377" width="5.1640625" style="64" customWidth="1"/>
    <col min="4378" max="4608" width="11.6640625" style="64"/>
    <col min="4609" max="4633" width="5.1640625" style="64" customWidth="1"/>
    <col min="4634" max="4864" width="11.6640625" style="64"/>
    <col min="4865" max="4889" width="5.1640625" style="64" customWidth="1"/>
    <col min="4890" max="5120" width="11.6640625" style="64"/>
    <col min="5121" max="5145" width="5.1640625" style="64" customWidth="1"/>
    <col min="5146" max="5376" width="11.6640625" style="64"/>
    <col min="5377" max="5401" width="5.1640625" style="64" customWidth="1"/>
    <col min="5402" max="5632" width="11.6640625" style="64"/>
    <col min="5633" max="5657" width="5.1640625" style="64" customWidth="1"/>
    <col min="5658" max="5888" width="11.6640625" style="64"/>
    <col min="5889" max="5913" width="5.1640625" style="64" customWidth="1"/>
    <col min="5914" max="6144" width="11.6640625" style="64"/>
    <col min="6145" max="6169" width="5.1640625" style="64" customWidth="1"/>
    <col min="6170" max="6400" width="11.6640625" style="64"/>
    <col min="6401" max="6425" width="5.1640625" style="64" customWidth="1"/>
    <col min="6426" max="6656" width="11.6640625" style="64"/>
    <col min="6657" max="6681" width="5.1640625" style="64" customWidth="1"/>
    <col min="6682" max="6912" width="11.6640625" style="64"/>
    <col min="6913" max="6937" width="5.1640625" style="64" customWidth="1"/>
    <col min="6938" max="7168" width="11.6640625" style="64"/>
    <col min="7169" max="7193" width="5.1640625" style="64" customWidth="1"/>
    <col min="7194" max="7424" width="11.6640625" style="64"/>
    <col min="7425" max="7449" width="5.1640625" style="64" customWidth="1"/>
    <col min="7450" max="7680" width="11.6640625" style="64"/>
    <col min="7681" max="7705" width="5.1640625" style="64" customWidth="1"/>
    <col min="7706" max="7936" width="11.6640625" style="64"/>
    <col min="7937" max="7961" width="5.1640625" style="64" customWidth="1"/>
    <col min="7962" max="8192" width="11.6640625" style="64"/>
    <col min="8193" max="8217" width="5.1640625" style="64" customWidth="1"/>
    <col min="8218" max="8448" width="11.6640625" style="64"/>
    <col min="8449" max="8473" width="5.1640625" style="64" customWidth="1"/>
    <col min="8474" max="8704" width="11.6640625" style="64"/>
    <col min="8705" max="8729" width="5.1640625" style="64" customWidth="1"/>
    <col min="8730" max="8960" width="11.6640625" style="64"/>
    <col min="8961" max="8985" width="5.1640625" style="64" customWidth="1"/>
    <col min="8986" max="9216" width="11.6640625" style="64"/>
    <col min="9217" max="9241" width="5.1640625" style="64" customWidth="1"/>
    <col min="9242" max="9472" width="11.6640625" style="64"/>
    <col min="9473" max="9497" width="5.1640625" style="64" customWidth="1"/>
    <col min="9498" max="9728" width="11.6640625" style="64"/>
    <col min="9729" max="9753" width="5.1640625" style="64" customWidth="1"/>
    <col min="9754" max="9984" width="11.6640625" style="64"/>
    <col min="9985" max="10009" width="5.1640625" style="64" customWidth="1"/>
    <col min="10010" max="10240" width="11.6640625" style="64"/>
    <col min="10241" max="10265" width="5.1640625" style="64" customWidth="1"/>
    <col min="10266" max="10496" width="11.6640625" style="64"/>
    <col min="10497" max="10521" width="5.1640625" style="64" customWidth="1"/>
    <col min="10522" max="10752" width="11.6640625" style="64"/>
    <col min="10753" max="10777" width="5.1640625" style="64" customWidth="1"/>
    <col min="10778" max="11008" width="11.6640625" style="64"/>
    <col min="11009" max="11033" width="5.1640625" style="64" customWidth="1"/>
    <col min="11034" max="11264" width="11.6640625" style="64"/>
    <col min="11265" max="11289" width="5.1640625" style="64" customWidth="1"/>
    <col min="11290" max="11520" width="11.6640625" style="64"/>
    <col min="11521" max="11545" width="5.1640625" style="64" customWidth="1"/>
    <col min="11546" max="11776" width="11.6640625" style="64"/>
    <col min="11777" max="11801" width="5.1640625" style="64" customWidth="1"/>
    <col min="11802" max="12032" width="11.6640625" style="64"/>
    <col min="12033" max="12057" width="5.1640625" style="64" customWidth="1"/>
    <col min="12058" max="12288" width="11.6640625" style="64"/>
    <col min="12289" max="12313" width="5.1640625" style="64" customWidth="1"/>
    <col min="12314" max="12544" width="11.6640625" style="64"/>
    <col min="12545" max="12569" width="5.1640625" style="64" customWidth="1"/>
    <col min="12570" max="12800" width="11.6640625" style="64"/>
    <col min="12801" max="12825" width="5.1640625" style="64" customWidth="1"/>
    <col min="12826" max="13056" width="11.6640625" style="64"/>
    <col min="13057" max="13081" width="5.1640625" style="64" customWidth="1"/>
    <col min="13082" max="13312" width="11.6640625" style="64"/>
    <col min="13313" max="13337" width="5.1640625" style="64" customWidth="1"/>
    <col min="13338" max="13568" width="11.6640625" style="64"/>
    <col min="13569" max="13593" width="5.1640625" style="64" customWidth="1"/>
    <col min="13594" max="13824" width="11.6640625" style="64"/>
    <col min="13825" max="13849" width="5.1640625" style="64" customWidth="1"/>
    <col min="13850" max="14080" width="11.6640625" style="64"/>
    <col min="14081" max="14105" width="5.1640625" style="64" customWidth="1"/>
    <col min="14106" max="14336" width="11.6640625" style="64"/>
    <col min="14337" max="14361" width="5.1640625" style="64" customWidth="1"/>
    <col min="14362" max="14592" width="11.6640625" style="64"/>
    <col min="14593" max="14617" width="5.1640625" style="64" customWidth="1"/>
    <col min="14618" max="14848" width="11.6640625" style="64"/>
    <col min="14849" max="14873" width="5.1640625" style="64" customWidth="1"/>
    <col min="14874" max="15104" width="11.6640625" style="64"/>
    <col min="15105" max="15129" width="5.1640625" style="64" customWidth="1"/>
    <col min="15130" max="15360" width="11.6640625" style="64"/>
    <col min="15361" max="15385" width="5.1640625" style="64" customWidth="1"/>
    <col min="15386" max="15616" width="11.6640625" style="64"/>
    <col min="15617" max="15641" width="5.1640625" style="64" customWidth="1"/>
    <col min="15642" max="15872" width="11.6640625" style="64"/>
    <col min="15873" max="15897" width="5.1640625" style="64" customWidth="1"/>
    <col min="15898" max="16128" width="11.6640625" style="64"/>
    <col min="16129" max="16153" width="5.1640625" style="64" customWidth="1"/>
    <col min="16154" max="16384" width="11.6640625" style="64"/>
  </cols>
  <sheetData>
    <row r="1" spans="1:25" x14ac:dyDescent="0.15">
      <c r="B1" s="65" t="s">
        <v>174</v>
      </c>
      <c r="C1" s="65" t="s">
        <v>2222</v>
      </c>
      <c r="D1" s="65" t="s">
        <v>2229</v>
      </c>
      <c r="E1" s="65" t="s">
        <v>2228</v>
      </c>
      <c r="F1" s="65" t="s">
        <v>175</v>
      </c>
      <c r="G1" s="65" t="s">
        <v>2223</v>
      </c>
      <c r="H1" s="65" t="s">
        <v>2225</v>
      </c>
      <c r="I1" s="65" t="s">
        <v>2188</v>
      </c>
      <c r="J1" s="65" t="s">
        <v>2265</v>
      </c>
      <c r="K1" s="65" t="s">
        <v>2187</v>
      </c>
      <c r="L1" s="65" t="s">
        <v>2226</v>
      </c>
      <c r="M1" s="65" t="s">
        <v>2227</v>
      </c>
      <c r="N1" s="65" t="s">
        <v>2231</v>
      </c>
      <c r="O1" s="65" t="s">
        <v>503</v>
      </c>
      <c r="P1" s="65" t="s">
        <v>2266</v>
      </c>
      <c r="Q1" s="65" t="s">
        <v>2267</v>
      </c>
      <c r="R1" s="65" t="s">
        <v>792</v>
      </c>
      <c r="S1" s="65" t="s">
        <v>2268</v>
      </c>
      <c r="T1" s="65" t="s">
        <v>2224</v>
      </c>
      <c r="U1" s="65" t="s">
        <v>2230</v>
      </c>
      <c r="V1" s="65" t="s">
        <v>2186</v>
      </c>
      <c r="W1" s="65" t="s">
        <v>2269</v>
      </c>
      <c r="X1" s="65" t="s">
        <v>2270</v>
      </c>
      <c r="Y1" s="65" t="s">
        <v>2271</v>
      </c>
    </row>
    <row r="2" spans="1:25" x14ac:dyDescent="0.15">
      <c r="A2" s="65" t="s">
        <v>174</v>
      </c>
      <c r="B2" s="64">
        <v>5</v>
      </c>
      <c r="C2" s="64">
        <v>-2</v>
      </c>
      <c r="D2" s="64">
        <v>-1</v>
      </c>
      <c r="E2" s="64">
        <v>-2</v>
      </c>
      <c r="F2" s="64">
        <v>-1</v>
      </c>
      <c r="G2" s="64">
        <v>-1</v>
      </c>
      <c r="H2" s="64">
        <v>-1</v>
      </c>
      <c r="I2" s="64">
        <v>0</v>
      </c>
      <c r="J2" s="64">
        <v>-2</v>
      </c>
      <c r="K2" s="64">
        <v>-1</v>
      </c>
      <c r="L2" s="64">
        <v>-2</v>
      </c>
      <c r="M2" s="64">
        <v>-1</v>
      </c>
      <c r="N2" s="64">
        <v>-1</v>
      </c>
      <c r="O2" s="64">
        <v>-3</v>
      </c>
      <c r="P2" s="64">
        <v>-1</v>
      </c>
      <c r="Q2" s="64">
        <v>1</v>
      </c>
      <c r="R2" s="64">
        <v>0</v>
      </c>
      <c r="S2" s="64">
        <v>-3</v>
      </c>
      <c r="T2" s="64">
        <v>-2</v>
      </c>
      <c r="U2" s="64">
        <v>0</v>
      </c>
      <c r="V2" s="64">
        <v>-2</v>
      </c>
      <c r="W2" s="64">
        <v>-1</v>
      </c>
      <c r="X2" s="64">
        <v>-1</v>
      </c>
      <c r="Y2" s="64">
        <v>-5</v>
      </c>
    </row>
    <row r="3" spans="1:25" x14ac:dyDescent="0.15">
      <c r="A3" s="65" t="s">
        <v>2222</v>
      </c>
      <c r="B3" s="64">
        <v>-2</v>
      </c>
      <c r="C3" s="64">
        <v>7</v>
      </c>
      <c r="D3" s="64">
        <v>-1</v>
      </c>
      <c r="E3" s="64">
        <v>-2</v>
      </c>
      <c r="F3" s="64">
        <v>-4</v>
      </c>
      <c r="G3" s="64">
        <v>1</v>
      </c>
      <c r="H3" s="64">
        <v>0</v>
      </c>
      <c r="I3" s="64">
        <v>-3</v>
      </c>
      <c r="J3" s="64">
        <v>0</v>
      </c>
      <c r="K3" s="64">
        <v>-4</v>
      </c>
      <c r="L3" s="64">
        <v>-3</v>
      </c>
      <c r="M3" s="64">
        <v>3</v>
      </c>
      <c r="N3" s="64">
        <v>-2</v>
      </c>
      <c r="O3" s="64">
        <v>-3</v>
      </c>
      <c r="P3" s="64">
        <v>-3</v>
      </c>
      <c r="Q3" s="64">
        <v>-1</v>
      </c>
      <c r="R3" s="64">
        <v>-1</v>
      </c>
      <c r="S3" s="64">
        <v>-3</v>
      </c>
      <c r="T3" s="64">
        <v>-1</v>
      </c>
      <c r="U3" s="64">
        <v>-3</v>
      </c>
      <c r="V3" s="64">
        <v>-1</v>
      </c>
      <c r="W3" s="64">
        <v>0</v>
      </c>
      <c r="X3" s="64">
        <v>-1</v>
      </c>
      <c r="Y3" s="64">
        <v>-5</v>
      </c>
    </row>
    <row r="4" spans="1:25" x14ac:dyDescent="0.15">
      <c r="A4" s="65" t="s">
        <v>2229</v>
      </c>
      <c r="B4" s="64">
        <v>-1</v>
      </c>
      <c r="C4" s="64">
        <v>-1</v>
      </c>
      <c r="D4" s="64">
        <v>7</v>
      </c>
      <c r="E4" s="64">
        <v>2</v>
      </c>
      <c r="F4" s="64">
        <v>-2</v>
      </c>
      <c r="G4" s="64">
        <v>0</v>
      </c>
      <c r="H4" s="64">
        <v>0</v>
      </c>
      <c r="I4" s="64">
        <v>0</v>
      </c>
      <c r="J4" s="64">
        <v>1</v>
      </c>
      <c r="K4" s="64">
        <v>-3</v>
      </c>
      <c r="L4" s="64">
        <v>-4</v>
      </c>
      <c r="M4" s="64">
        <v>0</v>
      </c>
      <c r="N4" s="64">
        <v>-2</v>
      </c>
      <c r="O4" s="64">
        <v>-4</v>
      </c>
      <c r="P4" s="64">
        <v>-2</v>
      </c>
      <c r="Q4" s="64">
        <v>1</v>
      </c>
      <c r="R4" s="64">
        <v>0</v>
      </c>
      <c r="S4" s="64">
        <v>-4</v>
      </c>
      <c r="T4" s="64">
        <v>-2</v>
      </c>
      <c r="U4" s="64">
        <v>-3</v>
      </c>
      <c r="V4" s="64">
        <v>4</v>
      </c>
      <c r="W4" s="64">
        <v>0</v>
      </c>
      <c r="X4" s="64">
        <v>-1</v>
      </c>
      <c r="Y4" s="64">
        <v>-5</v>
      </c>
    </row>
    <row r="5" spans="1:25" x14ac:dyDescent="0.15">
      <c r="A5" s="65" t="s">
        <v>2228</v>
      </c>
      <c r="B5" s="64">
        <v>-2</v>
      </c>
      <c r="C5" s="64">
        <v>-2</v>
      </c>
      <c r="D5" s="64">
        <v>2</v>
      </c>
      <c r="E5" s="64">
        <v>8</v>
      </c>
      <c r="F5" s="64">
        <v>-4</v>
      </c>
      <c r="G5" s="64">
        <v>0</v>
      </c>
      <c r="H5" s="64">
        <v>2</v>
      </c>
      <c r="I5" s="64">
        <v>-1</v>
      </c>
      <c r="J5" s="64">
        <v>-1</v>
      </c>
      <c r="K5" s="64">
        <v>-4</v>
      </c>
      <c r="L5" s="64">
        <v>-4</v>
      </c>
      <c r="M5" s="64">
        <v>-1</v>
      </c>
      <c r="N5" s="64">
        <v>-4</v>
      </c>
      <c r="O5" s="64">
        <v>-5</v>
      </c>
      <c r="P5" s="64">
        <v>-1</v>
      </c>
      <c r="Q5" s="64">
        <v>0</v>
      </c>
      <c r="R5" s="64">
        <v>-1</v>
      </c>
      <c r="S5" s="64">
        <v>-5</v>
      </c>
      <c r="T5" s="64">
        <v>-3</v>
      </c>
      <c r="U5" s="64">
        <v>-4</v>
      </c>
      <c r="V5" s="64">
        <v>5</v>
      </c>
      <c r="W5" s="64">
        <v>1</v>
      </c>
      <c r="X5" s="64">
        <v>-1</v>
      </c>
      <c r="Y5" s="64">
        <v>-5</v>
      </c>
    </row>
    <row r="6" spans="1:25" x14ac:dyDescent="0.15">
      <c r="A6" s="65" t="s">
        <v>175</v>
      </c>
      <c r="B6" s="64">
        <v>-1</v>
      </c>
      <c r="C6" s="64">
        <v>-4</v>
      </c>
      <c r="D6" s="64">
        <v>-2</v>
      </c>
      <c r="E6" s="64">
        <v>-4</v>
      </c>
      <c r="F6" s="64">
        <v>13</v>
      </c>
      <c r="G6" s="64">
        <v>-3</v>
      </c>
      <c r="H6" s="64">
        <v>-3</v>
      </c>
      <c r="I6" s="64">
        <v>-3</v>
      </c>
      <c r="J6" s="64">
        <v>-3</v>
      </c>
      <c r="K6" s="64">
        <v>-2</v>
      </c>
      <c r="L6" s="64">
        <v>-2</v>
      </c>
      <c r="M6" s="64">
        <v>-3</v>
      </c>
      <c r="N6" s="64">
        <v>-2</v>
      </c>
      <c r="O6" s="64">
        <v>-2</v>
      </c>
      <c r="P6" s="64">
        <v>-4</v>
      </c>
      <c r="Q6" s="64">
        <v>-1</v>
      </c>
      <c r="R6" s="64">
        <v>-1</v>
      </c>
      <c r="S6" s="64">
        <v>-5</v>
      </c>
      <c r="T6" s="64">
        <v>-3</v>
      </c>
      <c r="U6" s="64">
        <v>-1</v>
      </c>
      <c r="V6" s="64">
        <v>-3</v>
      </c>
      <c r="W6" s="64">
        <v>-3</v>
      </c>
      <c r="X6" s="64">
        <v>-2</v>
      </c>
      <c r="Y6" s="64">
        <v>-5</v>
      </c>
    </row>
    <row r="7" spans="1:25" x14ac:dyDescent="0.15">
      <c r="A7" s="65" t="s">
        <v>2223</v>
      </c>
      <c r="B7" s="64">
        <v>-1</v>
      </c>
      <c r="C7" s="64">
        <v>1</v>
      </c>
      <c r="D7" s="64">
        <v>0</v>
      </c>
      <c r="E7" s="64">
        <v>0</v>
      </c>
      <c r="F7" s="64">
        <v>-3</v>
      </c>
      <c r="G7" s="64">
        <v>7</v>
      </c>
      <c r="H7" s="64">
        <v>2</v>
      </c>
      <c r="I7" s="64">
        <v>-2</v>
      </c>
      <c r="J7" s="64">
        <v>1</v>
      </c>
      <c r="K7" s="64">
        <v>-3</v>
      </c>
      <c r="L7" s="64">
        <v>-2</v>
      </c>
      <c r="M7" s="64">
        <v>2</v>
      </c>
      <c r="N7" s="64">
        <v>0</v>
      </c>
      <c r="O7" s="64">
        <v>-4</v>
      </c>
      <c r="P7" s="64">
        <v>-1</v>
      </c>
      <c r="Q7" s="64">
        <v>0</v>
      </c>
      <c r="R7" s="64">
        <v>-1</v>
      </c>
      <c r="S7" s="64">
        <v>-1</v>
      </c>
      <c r="T7" s="64">
        <v>-1</v>
      </c>
      <c r="U7" s="64">
        <v>-3</v>
      </c>
      <c r="V7" s="64">
        <v>0</v>
      </c>
      <c r="W7" s="64">
        <v>4</v>
      </c>
      <c r="X7" s="64">
        <v>-1</v>
      </c>
      <c r="Y7" s="64">
        <v>-5</v>
      </c>
    </row>
    <row r="8" spans="1:25" x14ac:dyDescent="0.15">
      <c r="A8" s="65" t="s">
        <v>2225</v>
      </c>
      <c r="B8" s="64">
        <v>-1</v>
      </c>
      <c r="C8" s="64">
        <v>0</v>
      </c>
      <c r="D8" s="64">
        <v>0</v>
      </c>
      <c r="E8" s="64">
        <v>2</v>
      </c>
      <c r="F8" s="64">
        <v>-3</v>
      </c>
      <c r="G8" s="64">
        <v>2</v>
      </c>
      <c r="H8" s="64">
        <v>6</v>
      </c>
      <c r="I8" s="64">
        <v>-3</v>
      </c>
      <c r="J8" s="64">
        <v>0</v>
      </c>
      <c r="K8" s="64">
        <v>-4</v>
      </c>
      <c r="L8" s="64">
        <v>-3</v>
      </c>
      <c r="M8" s="64">
        <v>1</v>
      </c>
      <c r="N8" s="64">
        <v>-2</v>
      </c>
      <c r="O8" s="64">
        <v>-3</v>
      </c>
      <c r="P8" s="64">
        <v>-1</v>
      </c>
      <c r="Q8" s="64">
        <v>-1</v>
      </c>
      <c r="R8" s="64">
        <v>-1</v>
      </c>
      <c r="S8" s="64">
        <v>-3</v>
      </c>
      <c r="T8" s="64">
        <v>-2</v>
      </c>
      <c r="U8" s="64">
        <v>-3</v>
      </c>
      <c r="V8" s="64">
        <v>1</v>
      </c>
      <c r="W8" s="64">
        <v>5</v>
      </c>
      <c r="X8" s="64">
        <v>-1</v>
      </c>
      <c r="Y8" s="64">
        <v>-5</v>
      </c>
    </row>
    <row r="9" spans="1:25" x14ac:dyDescent="0.15">
      <c r="A9" s="65" t="s">
        <v>2188</v>
      </c>
      <c r="B9" s="64">
        <v>0</v>
      </c>
      <c r="C9" s="64">
        <v>-3</v>
      </c>
      <c r="D9" s="64">
        <v>0</v>
      </c>
      <c r="E9" s="64">
        <v>-1</v>
      </c>
      <c r="F9" s="64">
        <v>-3</v>
      </c>
      <c r="G9" s="64">
        <v>-2</v>
      </c>
      <c r="H9" s="64">
        <v>-3</v>
      </c>
      <c r="I9" s="64">
        <v>8</v>
      </c>
      <c r="J9" s="64">
        <v>-2</v>
      </c>
      <c r="K9" s="64">
        <v>-4</v>
      </c>
      <c r="L9" s="64">
        <v>-4</v>
      </c>
      <c r="M9" s="64">
        <v>-2</v>
      </c>
      <c r="N9" s="64">
        <v>-3</v>
      </c>
      <c r="O9" s="64">
        <v>-4</v>
      </c>
      <c r="P9" s="64">
        <v>-2</v>
      </c>
      <c r="Q9" s="64">
        <v>0</v>
      </c>
      <c r="R9" s="64">
        <v>-2</v>
      </c>
      <c r="S9" s="64">
        <v>-3</v>
      </c>
      <c r="T9" s="64">
        <v>-3</v>
      </c>
      <c r="U9" s="64">
        <v>-4</v>
      </c>
      <c r="V9" s="64">
        <v>-1</v>
      </c>
      <c r="W9" s="64">
        <v>-2</v>
      </c>
      <c r="X9" s="64">
        <v>-2</v>
      </c>
      <c r="Y9" s="64">
        <v>-5</v>
      </c>
    </row>
    <row r="10" spans="1:25" x14ac:dyDescent="0.15">
      <c r="A10" s="65" t="s">
        <v>2265</v>
      </c>
      <c r="B10" s="64">
        <v>-2</v>
      </c>
      <c r="C10" s="64">
        <v>0</v>
      </c>
      <c r="D10" s="64">
        <v>1</v>
      </c>
      <c r="E10" s="64">
        <v>-1</v>
      </c>
      <c r="F10" s="64">
        <v>-3</v>
      </c>
      <c r="G10" s="64">
        <v>1</v>
      </c>
      <c r="H10" s="64">
        <v>0</v>
      </c>
      <c r="I10" s="64">
        <v>-2</v>
      </c>
      <c r="J10" s="64">
        <v>10</v>
      </c>
      <c r="K10" s="64">
        <v>-4</v>
      </c>
      <c r="L10" s="64">
        <v>-3</v>
      </c>
      <c r="M10" s="64">
        <v>0</v>
      </c>
      <c r="N10" s="64">
        <v>-1</v>
      </c>
      <c r="O10" s="64">
        <v>-1</v>
      </c>
      <c r="P10" s="64">
        <v>-2</v>
      </c>
      <c r="Q10" s="64">
        <v>-1</v>
      </c>
      <c r="R10" s="64">
        <v>-2</v>
      </c>
      <c r="S10" s="64">
        <v>-3</v>
      </c>
      <c r="T10" s="64">
        <v>2</v>
      </c>
      <c r="U10" s="64">
        <v>-4</v>
      </c>
      <c r="V10" s="64">
        <v>0</v>
      </c>
      <c r="W10" s="64">
        <v>0</v>
      </c>
      <c r="X10" s="64">
        <v>-1</v>
      </c>
      <c r="Y10" s="64">
        <v>-5</v>
      </c>
    </row>
    <row r="11" spans="1:25" x14ac:dyDescent="0.15">
      <c r="A11" s="65" t="s">
        <v>2187</v>
      </c>
      <c r="B11" s="64">
        <v>-1</v>
      </c>
      <c r="C11" s="64">
        <v>-4</v>
      </c>
      <c r="D11" s="64">
        <v>-3</v>
      </c>
      <c r="E11" s="64">
        <v>-4</v>
      </c>
      <c r="F11" s="64">
        <v>-2</v>
      </c>
      <c r="G11" s="64">
        <v>-3</v>
      </c>
      <c r="H11" s="64">
        <v>-4</v>
      </c>
      <c r="I11" s="64">
        <v>-4</v>
      </c>
      <c r="J11" s="64">
        <v>-4</v>
      </c>
      <c r="K11" s="64">
        <v>5</v>
      </c>
      <c r="L11" s="64">
        <v>2</v>
      </c>
      <c r="M11" s="64">
        <v>-3</v>
      </c>
      <c r="N11" s="64">
        <v>2</v>
      </c>
      <c r="O11" s="64">
        <v>0</v>
      </c>
      <c r="P11" s="64">
        <v>-3</v>
      </c>
      <c r="Q11" s="64">
        <v>-3</v>
      </c>
      <c r="R11" s="64">
        <v>-1</v>
      </c>
      <c r="S11" s="64">
        <v>-3</v>
      </c>
      <c r="T11" s="64">
        <v>-1</v>
      </c>
      <c r="U11" s="64">
        <v>4</v>
      </c>
      <c r="V11" s="64">
        <v>-4</v>
      </c>
      <c r="W11" s="64">
        <v>-3</v>
      </c>
      <c r="X11" s="64">
        <v>-1</v>
      </c>
      <c r="Y11" s="64">
        <v>-5</v>
      </c>
    </row>
    <row r="12" spans="1:25" x14ac:dyDescent="0.15">
      <c r="A12" s="65" t="s">
        <v>2226</v>
      </c>
      <c r="B12" s="64">
        <v>-2</v>
      </c>
      <c r="C12" s="64">
        <v>-3</v>
      </c>
      <c r="D12" s="64">
        <v>-4</v>
      </c>
      <c r="E12" s="64">
        <v>-4</v>
      </c>
      <c r="F12" s="64">
        <v>-2</v>
      </c>
      <c r="G12" s="64">
        <v>-2</v>
      </c>
      <c r="H12" s="64">
        <v>-3</v>
      </c>
      <c r="I12" s="64">
        <v>-4</v>
      </c>
      <c r="J12" s="64">
        <v>-3</v>
      </c>
      <c r="K12" s="64">
        <v>2</v>
      </c>
      <c r="L12" s="64">
        <v>5</v>
      </c>
      <c r="M12" s="64">
        <v>-3</v>
      </c>
      <c r="N12" s="64">
        <v>3</v>
      </c>
      <c r="O12" s="64">
        <v>1</v>
      </c>
      <c r="P12" s="64">
        <v>-4</v>
      </c>
      <c r="Q12" s="64">
        <v>-3</v>
      </c>
      <c r="R12" s="64">
        <v>-1</v>
      </c>
      <c r="S12" s="64">
        <v>-2</v>
      </c>
      <c r="T12" s="64">
        <v>-1</v>
      </c>
      <c r="U12" s="64">
        <v>1</v>
      </c>
      <c r="V12" s="64">
        <v>-4</v>
      </c>
      <c r="W12" s="64">
        <v>-3</v>
      </c>
      <c r="X12" s="64">
        <v>-1</v>
      </c>
      <c r="Y12" s="64">
        <v>-5</v>
      </c>
    </row>
    <row r="13" spans="1:25" x14ac:dyDescent="0.15">
      <c r="A13" s="65" t="s">
        <v>2227</v>
      </c>
      <c r="B13" s="64">
        <v>-1</v>
      </c>
      <c r="C13" s="64">
        <v>3</v>
      </c>
      <c r="D13" s="64">
        <v>0</v>
      </c>
      <c r="E13" s="64">
        <v>-1</v>
      </c>
      <c r="F13" s="64">
        <v>-3</v>
      </c>
      <c r="G13" s="64">
        <v>2</v>
      </c>
      <c r="H13" s="64">
        <v>1</v>
      </c>
      <c r="I13" s="64">
        <v>-2</v>
      </c>
      <c r="J13" s="64">
        <v>0</v>
      </c>
      <c r="K13" s="64">
        <v>-3</v>
      </c>
      <c r="L13" s="64">
        <v>-3</v>
      </c>
      <c r="M13" s="64">
        <v>6</v>
      </c>
      <c r="N13" s="64">
        <v>-2</v>
      </c>
      <c r="O13" s="64">
        <v>-4</v>
      </c>
      <c r="P13" s="64">
        <v>-1</v>
      </c>
      <c r="Q13" s="64">
        <v>0</v>
      </c>
      <c r="R13" s="64">
        <v>-1</v>
      </c>
      <c r="S13" s="64">
        <v>-3</v>
      </c>
      <c r="T13" s="64">
        <v>-2</v>
      </c>
      <c r="U13" s="64">
        <v>-3</v>
      </c>
      <c r="V13" s="64">
        <v>0</v>
      </c>
      <c r="W13" s="64">
        <v>1</v>
      </c>
      <c r="X13" s="64">
        <v>-1</v>
      </c>
      <c r="Y13" s="64">
        <v>-5</v>
      </c>
    </row>
    <row r="14" spans="1:25" x14ac:dyDescent="0.15">
      <c r="A14" s="65" t="s">
        <v>2231</v>
      </c>
      <c r="B14" s="64">
        <v>-1</v>
      </c>
      <c r="C14" s="64">
        <v>-2</v>
      </c>
      <c r="D14" s="64">
        <v>-2</v>
      </c>
      <c r="E14" s="64">
        <v>-4</v>
      </c>
      <c r="F14" s="64">
        <v>-2</v>
      </c>
      <c r="G14" s="64">
        <v>0</v>
      </c>
      <c r="H14" s="64">
        <v>-2</v>
      </c>
      <c r="I14" s="64">
        <v>-3</v>
      </c>
      <c r="J14" s="64">
        <v>-1</v>
      </c>
      <c r="K14" s="64">
        <v>2</v>
      </c>
      <c r="L14" s="64">
        <v>3</v>
      </c>
      <c r="M14" s="64">
        <v>-2</v>
      </c>
      <c r="N14" s="64">
        <v>7</v>
      </c>
      <c r="O14" s="64">
        <v>0</v>
      </c>
      <c r="P14" s="64">
        <v>-3</v>
      </c>
      <c r="Q14" s="64">
        <v>-2</v>
      </c>
      <c r="R14" s="64">
        <v>-1</v>
      </c>
      <c r="S14" s="64">
        <v>-1</v>
      </c>
      <c r="T14" s="64">
        <v>0</v>
      </c>
      <c r="U14" s="64">
        <v>1</v>
      </c>
      <c r="V14" s="64">
        <v>-3</v>
      </c>
      <c r="W14" s="64">
        <v>-1</v>
      </c>
      <c r="X14" s="64">
        <v>-1</v>
      </c>
      <c r="Y14" s="64">
        <v>-5</v>
      </c>
    </row>
    <row r="15" spans="1:25" x14ac:dyDescent="0.15">
      <c r="A15" s="65" t="s">
        <v>503</v>
      </c>
      <c r="B15" s="64">
        <v>-3</v>
      </c>
      <c r="C15" s="64">
        <v>-3</v>
      </c>
      <c r="D15" s="64">
        <v>-4</v>
      </c>
      <c r="E15" s="64">
        <v>-5</v>
      </c>
      <c r="F15" s="64">
        <v>-2</v>
      </c>
      <c r="G15" s="64">
        <v>-4</v>
      </c>
      <c r="H15" s="64">
        <v>-3</v>
      </c>
      <c r="I15" s="64">
        <v>-4</v>
      </c>
      <c r="J15" s="64">
        <v>-1</v>
      </c>
      <c r="K15" s="64">
        <v>0</v>
      </c>
      <c r="L15" s="64">
        <v>1</v>
      </c>
      <c r="M15" s="64">
        <v>-4</v>
      </c>
      <c r="N15" s="64">
        <v>0</v>
      </c>
      <c r="O15" s="64">
        <v>8</v>
      </c>
      <c r="P15" s="64">
        <v>-4</v>
      </c>
      <c r="Q15" s="64">
        <v>-3</v>
      </c>
      <c r="R15" s="64">
        <v>-2</v>
      </c>
      <c r="S15" s="64">
        <v>1</v>
      </c>
      <c r="T15" s="64">
        <v>4</v>
      </c>
      <c r="U15" s="64">
        <v>-1</v>
      </c>
      <c r="V15" s="64">
        <v>-4</v>
      </c>
      <c r="W15" s="64">
        <v>-4</v>
      </c>
      <c r="X15" s="64">
        <v>-2</v>
      </c>
      <c r="Y15" s="64">
        <v>-5</v>
      </c>
    </row>
    <row r="16" spans="1:25" x14ac:dyDescent="0.15">
      <c r="A16" s="65" t="s">
        <v>2266</v>
      </c>
      <c r="B16" s="64">
        <v>-1</v>
      </c>
      <c r="C16" s="64">
        <v>-3</v>
      </c>
      <c r="D16" s="64">
        <v>-2</v>
      </c>
      <c r="E16" s="64">
        <v>-1</v>
      </c>
      <c r="F16" s="64">
        <v>-4</v>
      </c>
      <c r="G16" s="64">
        <v>-1</v>
      </c>
      <c r="H16" s="64">
        <v>-1</v>
      </c>
      <c r="I16" s="64">
        <v>-2</v>
      </c>
      <c r="J16" s="64">
        <v>-2</v>
      </c>
      <c r="K16" s="64">
        <v>-3</v>
      </c>
      <c r="L16" s="64">
        <v>-4</v>
      </c>
      <c r="M16" s="64">
        <v>-1</v>
      </c>
      <c r="N16" s="64">
        <v>-3</v>
      </c>
      <c r="O16" s="64">
        <v>-4</v>
      </c>
      <c r="P16" s="64">
        <v>10</v>
      </c>
      <c r="Q16" s="64">
        <v>-1</v>
      </c>
      <c r="R16" s="64">
        <v>-1</v>
      </c>
      <c r="S16" s="64">
        <v>-4</v>
      </c>
      <c r="T16" s="64">
        <v>-3</v>
      </c>
      <c r="U16" s="64">
        <v>-3</v>
      </c>
      <c r="V16" s="64">
        <v>-2</v>
      </c>
      <c r="W16" s="64">
        <v>-1</v>
      </c>
      <c r="X16" s="64">
        <v>-2</v>
      </c>
      <c r="Y16" s="64">
        <v>-5</v>
      </c>
    </row>
    <row r="17" spans="1:25" x14ac:dyDescent="0.15">
      <c r="A17" s="65" t="s">
        <v>2267</v>
      </c>
      <c r="B17" s="64">
        <v>1</v>
      </c>
      <c r="C17" s="64">
        <v>-1</v>
      </c>
      <c r="D17" s="64">
        <v>1</v>
      </c>
      <c r="E17" s="64">
        <v>0</v>
      </c>
      <c r="F17" s="64">
        <v>-1</v>
      </c>
      <c r="G17" s="64">
        <v>0</v>
      </c>
      <c r="H17" s="64">
        <v>-1</v>
      </c>
      <c r="I17" s="64">
        <v>0</v>
      </c>
      <c r="J17" s="64">
        <v>-1</v>
      </c>
      <c r="K17" s="64">
        <v>-3</v>
      </c>
      <c r="L17" s="64">
        <v>-3</v>
      </c>
      <c r="M17" s="64">
        <v>0</v>
      </c>
      <c r="N17" s="64">
        <v>-2</v>
      </c>
      <c r="O17" s="64">
        <v>-3</v>
      </c>
      <c r="P17" s="64">
        <v>-1</v>
      </c>
      <c r="Q17" s="64">
        <v>5</v>
      </c>
      <c r="R17" s="64">
        <v>2</v>
      </c>
      <c r="S17" s="64">
        <v>-4</v>
      </c>
      <c r="T17" s="64">
        <v>-2</v>
      </c>
      <c r="U17" s="64">
        <v>-2</v>
      </c>
      <c r="V17" s="64">
        <v>0</v>
      </c>
      <c r="W17" s="64">
        <v>0</v>
      </c>
      <c r="X17" s="64">
        <v>-1</v>
      </c>
      <c r="Y17" s="64">
        <v>-5</v>
      </c>
    </row>
    <row r="18" spans="1:25" x14ac:dyDescent="0.15">
      <c r="A18" s="65" t="s">
        <v>792</v>
      </c>
      <c r="B18" s="64">
        <v>0</v>
      </c>
      <c r="C18" s="64">
        <v>-1</v>
      </c>
      <c r="D18" s="64">
        <v>0</v>
      </c>
      <c r="E18" s="64">
        <v>-1</v>
      </c>
      <c r="F18" s="64">
        <v>-1</v>
      </c>
      <c r="G18" s="64">
        <v>-1</v>
      </c>
      <c r="H18" s="64">
        <v>-1</v>
      </c>
      <c r="I18" s="64">
        <v>-2</v>
      </c>
      <c r="J18" s="64">
        <v>-2</v>
      </c>
      <c r="K18" s="64">
        <v>-1</v>
      </c>
      <c r="L18" s="64">
        <v>-1</v>
      </c>
      <c r="M18" s="64">
        <v>-1</v>
      </c>
      <c r="N18" s="64">
        <v>-1</v>
      </c>
      <c r="O18" s="64">
        <v>-2</v>
      </c>
      <c r="P18" s="64">
        <v>-1</v>
      </c>
      <c r="Q18" s="64">
        <v>2</v>
      </c>
      <c r="R18" s="64">
        <v>5</v>
      </c>
      <c r="S18" s="64">
        <v>-3</v>
      </c>
      <c r="T18" s="64">
        <v>-2</v>
      </c>
      <c r="U18" s="64">
        <v>0</v>
      </c>
      <c r="V18" s="64">
        <v>0</v>
      </c>
      <c r="W18" s="64">
        <v>-1</v>
      </c>
      <c r="X18" s="64">
        <v>0</v>
      </c>
      <c r="Y18" s="64">
        <v>-5</v>
      </c>
    </row>
    <row r="19" spans="1:25" x14ac:dyDescent="0.15">
      <c r="A19" s="65" t="s">
        <v>2268</v>
      </c>
      <c r="B19" s="64">
        <v>-3</v>
      </c>
      <c r="C19" s="64">
        <v>-3</v>
      </c>
      <c r="D19" s="64">
        <v>-4</v>
      </c>
      <c r="E19" s="64">
        <v>-5</v>
      </c>
      <c r="F19" s="64">
        <v>-5</v>
      </c>
      <c r="G19" s="64">
        <v>-1</v>
      </c>
      <c r="H19" s="64">
        <v>-3</v>
      </c>
      <c r="I19" s="64">
        <v>-3</v>
      </c>
      <c r="J19" s="64">
        <v>-3</v>
      </c>
      <c r="K19" s="64">
        <v>-3</v>
      </c>
      <c r="L19" s="64">
        <v>-2</v>
      </c>
      <c r="M19" s="64">
        <v>-3</v>
      </c>
      <c r="N19" s="64">
        <v>-1</v>
      </c>
      <c r="O19" s="64">
        <v>1</v>
      </c>
      <c r="P19" s="64">
        <v>-4</v>
      </c>
      <c r="Q19" s="64">
        <v>-4</v>
      </c>
      <c r="R19" s="64">
        <v>-3</v>
      </c>
      <c r="S19" s="64">
        <v>15</v>
      </c>
      <c r="T19" s="64">
        <v>2</v>
      </c>
      <c r="U19" s="64">
        <v>-3</v>
      </c>
      <c r="V19" s="64">
        <v>-5</v>
      </c>
      <c r="W19" s="64">
        <v>-2</v>
      </c>
      <c r="X19" s="64">
        <v>-3</v>
      </c>
      <c r="Y19" s="64">
        <v>-5</v>
      </c>
    </row>
    <row r="20" spans="1:25" x14ac:dyDescent="0.15">
      <c r="A20" s="65" t="s">
        <v>2224</v>
      </c>
      <c r="B20" s="64">
        <v>-2</v>
      </c>
      <c r="C20" s="64">
        <v>-1</v>
      </c>
      <c r="D20" s="64">
        <v>-2</v>
      </c>
      <c r="E20" s="64">
        <v>-3</v>
      </c>
      <c r="F20" s="64">
        <v>-3</v>
      </c>
      <c r="G20" s="64">
        <v>-1</v>
      </c>
      <c r="H20" s="64">
        <v>-2</v>
      </c>
      <c r="I20" s="64">
        <v>-3</v>
      </c>
      <c r="J20" s="64">
        <v>2</v>
      </c>
      <c r="K20" s="64">
        <v>-1</v>
      </c>
      <c r="L20" s="64">
        <v>-1</v>
      </c>
      <c r="M20" s="64">
        <v>-2</v>
      </c>
      <c r="N20" s="64">
        <v>0</v>
      </c>
      <c r="O20" s="64">
        <v>4</v>
      </c>
      <c r="P20" s="64">
        <v>-3</v>
      </c>
      <c r="Q20" s="64">
        <v>-2</v>
      </c>
      <c r="R20" s="64">
        <v>-2</v>
      </c>
      <c r="S20" s="64">
        <v>2</v>
      </c>
      <c r="T20" s="64">
        <v>8</v>
      </c>
      <c r="U20" s="64">
        <v>-1</v>
      </c>
      <c r="V20" s="64">
        <v>-3</v>
      </c>
      <c r="W20" s="64">
        <v>-2</v>
      </c>
      <c r="X20" s="64">
        <v>-1</v>
      </c>
      <c r="Y20" s="64">
        <v>-5</v>
      </c>
    </row>
    <row r="21" spans="1:25" x14ac:dyDescent="0.15">
      <c r="A21" s="65" t="s">
        <v>2230</v>
      </c>
      <c r="B21" s="64">
        <v>0</v>
      </c>
      <c r="C21" s="64">
        <v>-3</v>
      </c>
      <c r="D21" s="64">
        <v>-3</v>
      </c>
      <c r="E21" s="64">
        <v>-4</v>
      </c>
      <c r="F21" s="64">
        <v>-1</v>
      </c>
      <c r="G21" s="64">
        <v>-3</v>
      </c>
      <c r="H21" s="64">
        <v>-3</v>
      </c>
      <c r="I21" s="64">
        <v>-4</v>
      </c>
      <c r="J21" s="64">
        <v>-4</v>
      </c>
      <c r="K21" s="64">
        <v>4</v>
      </c>
      <c r="L21" s="64">
        <v>1</v>
      </c>
      <c r="M21" s="64">
        <v>-3</v>
      </c>
      <c r="N21" s="64">
        <v>1</v>
      </c>
      <c r="O21" s="64">
        <v>-1</v>
      </c>
      <c r="P21" s="64">
        <v>-3</v>
      </c>
      <c r="Q21" s="64">
        <v>-2</v>
      </c>
      <c r="R21" s="64">
        <v>0</v>
      </c>
      <c r="S21" s="64">
        <v>-3</v>
      </c>
      <c r="T21" s="64">
        <v>-1</v>
      </c>
      <c r="U21" s="64">
        <v>5</v>
      </c>
      <c r="V21" s="64">
        <v>-4</v>
      </c>
      <c r="W21" s="64">
        <v>-3</v>
      </c>
      <c r="X21" s="64">
        <v>-1</v>
      </c>
      <c r="Y21" s="64">
        <v>-5</v>
      </c>
    </row>
    <row r="22" spans="1:25" x14ac:dyDescent="0.15">
      <c r="A22" s="65" t="s">
        <v>2186</v>
      </c>
      <c r="B22" s="64">
        <v>-2</v>
      </c>
      <c r="C22" s="64">
        <v>-1</v>
      </c>
      <c r="D22" s="64">
        <v>4</v>
      </c>
      <c r="E22" s="64">
        <v>5</v>
      </c>
      <c r="F22" s="64">
        <v>-3</v>
      </c>
      <c r="G22" s="64">
        <v>0</v>
      </c>
      <c r="H22" s="64">
        <v>1</v>
      </c>
      <c r="I22" s="64">
        <v>-1</v>
      </c>
      <c r="J22" s="64">
        <v>0</v>
      </c>
      <c r="K22" s="64">
        <v>-4</v>
      </c>
      <c r="L22" s="64">
        <v>-4</v>
      </c>
      <c r="M22" s="64">
        <v>0</v>
      </c>
      <c r="N22" s="64">
        <v>-3</v>
      </c>
      <c r="O22" s="64">
        <v>-4</v>
      </c>
      <c r="P22" s="64">
        <v>-2</v>
      </c>
      <c r="Q22" s="64">
        <v>0</v>
      </c>
      <c r="R22" s="64">
        <v>0</v>
      </c>
      <c r="S22" s="64">
        <v>-5</v>
      </c>
      <c r="T22" s="64">
        <v>-3</v>
      </c>
      <c r="U22" s="64">
        <v>-4</v>
      </c>
      <c r="V22" s="64">
        <v>5</v>
      </c>
      <c r="W22" s="64">
        <v>2</v>
      </c>
      <c r="X22" s="64">
        <v>-1</v>
      </c>
      <c r="Y22" s="64">
        <v>-5</v>
      </c>
    </row>
    <row r="23" spans="1:25" x14ac:dyDescent="0.15">
      <c r="A23" s="65" t="s">
        <v>2269</v>
      </c>
      <c r="B23" s="64">
        <v>-1</v>
      </c>
      <c r="C23" s="64">
        <v>0</v>
      </c>
      <c r="D23" s="64">
        <v>0</v>
      </c>
      <c r="E23" s="64">
        <v>1</v>
      </c>
      <c r="F23" s="64">
        <v>-3</v>
      </c>
      <c r="G23" s="64">
        <v>4</v>
      </c>
      <c r="H23" s="64">
        <v>5</v>
      </c>
      <c r="I23" s="64">
        <v>-2</v>
      </c>
      <c r="J23" s="64">
        <v>0</v>
      </c>
      <c r="K23" s="64">
        <v>-3</v>
      </c>
      <c r="L23" s="64">
        <v>-3</v>
      </c>
      <c r="M23" s="64">
        <v>1</v>
      </c>
      <c r="N23" s="64">
        <v>-1</v>
      </c>
      <c r="O23" s="64">
        <v>-4</v>
      </c>
      <c r="P23" s="64">
        <v>-1</v>
      </c>
      <c r="Q23" s="64">
        <v>0</v>
      </c>
      <c r="R23" s="64">
        <v>-1</v>
      </c>
      <c r="S23" s="64">
        <v>-2</v>
      </c>
      <c r="T23" s="64">
        <v>-2</v>
      </c>
      <c r="U23" s="64">
        <v>-3</v>
      </c>
      <c r="V23" s="64">
        <v>2</v>
      </c>
      <c r="W23" s="64">
        <v>5</v>
      </c>
      <c r="X23" s="64">
        <v>-1</v>
      </c>
      <c r="Y23" s="64">
        <v>-5</v>
      </c>
    </row>
    <row r="24" spans="1:25" x14ac:dyDescent="0.15">
      <c r="A24" s="65" t="s">
        <v>2270</v>
      </c>
      <c r="B24" s="64">
        <v>-1</v>
      </c>
      <c r="C24" s="64">
        <v>-1</v>
      </c>
      <c r="D24" s="64">
        <v>-1</v>
      </c>
      <c r="E24" s="64">
        <v>-1</v>
      </c>
      <c r="F24" s="64">
        <v>-2</v>
      </c>
      <c r="G24" s="64">
        <v>-1</v>
      </c>
      <c r="H24" s="64">
        <v>-1</v>
      </c>
      <c r="I24" s="64">
        <v>-2</v>
      </c>
      <c r="J24" s="64">
        <v>-1</v>
      </c>
      <c r="K24" s="64">
        <v>-1</v>
      </c>
      <c r="L24" s="64">
        <v>-1</v>
      </c>
      <c r="M24" s="64">
        <v>-1</v>
      </c>
      <c r="N24" s="64">
        <v>-1</v>
      </c>
      <c r="O24" s="64">
        <v>-2</v>
      </c>
      <c r="P24" s="64">
        <v>-2</v>
      </c>
      <c r="Q24" s="64">
        <v>-1</v>
      </c>
      <c r="R24" s="64">
        <v>0</v>
      </c>
      <c r="S24" s="64">
        <v>-3</v>
      </c>
      <c r="T24" s="64">
        <v>-1</v>
      </c>
      <c r="U24" s="64">
        <v>-1</v>
      </c>
      <c r="V24" s="64">
        <v>-1</v>
      </c>
      <c r="W24" s="64">
        <v>-1</v>
      </c>
      <c r="X24" s="64">
        <v>-1</v>
      </c>
      <c r="Y24" s="64">
        <v>-5</v>
      </c>
    </row>
    <row r="25" spans="1:25" x14ac:dyDescent="0.15">
      <c r="A25" s="65" t="s">
        <v>2271</v>
      </c>
      <c r="B25" s="64">
        <v>-5</v>
      </c>
      <c r="C25" s="64">
        <v>-5</v>
      </c>
      <c r="D25" s="64">
        <v>-5</v>
      </c>
      <c r="E25" s="64">
        <v>-5</v>
      </c>
      <c r="F25" s="64">
        <v>-5</v>
      </c>
      <c r="G25" s="64">
        <v>-5</v>
      </c>
      <c r="H25" s="64">
        <v>-5</v>
      </c>
      <c r="I25" s="64">
        <v>-5</v>
      </c>
      <c r="J25" s="64">
        <v>-5</v>
      </c>
      <c r="K25" s="64">
        <v>-5</v>
      </c>
      <c r="L25" s="64">
        <v>-5</v>
      </c>
      <c r="M25" s="64">
        <v>-5</v>
      </c>
      <c r="N25" s="64">
        <v>-5</v>
      </c>
      <c r="O25" s="64">
        <v>-5</v>
      </c>
      <c r="P25" s="64">
        <v>-5</v>
      </c>
      <c r="Q25" s="64">
        <v>-5</v>
      </c>
      <c r="R25" s="64">
        <v>-5</v>
      </c>
      <c r="S25" s="64">
        <v>-5</v>
      </c>
      <c r="T25" s="64">
        <v>-5</v>
      </c>
      <c r="U25" s="64">
        <v>-5</v>
      </c>
      <c r="V25" s="64">
        <v>-5</v>
      </c>
      <c r="W25" s="64">
        <v>-5</v>
      </c>
      <c r="X25" s="64">
        <v>-5</v>
      </c>
      <c r="Y25" s="64">
        <v>1</v>
      </c>
    </row>
    <row r="27" spans="1:25" x14ac:dyDescent="0.15">
      <c r="A27" s="64" t="s">
        <v>2272</v>
      </c>
    </row>
  </sheetData>
  <pageMargins left="0.7" right="0.7" top="0.75" bottom="0.75" header="0.3" footer="0.3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8954B-1264-E246-B8A1-EE3B4F5DA7EA}">
  <sheetPr>
    <tabColor theme="4" tint="0.79998168889431442"/>
  </sheetPr>
  <dimension ref="A1:DY103"/>
  <sheetViews>
    <sheetView tabSelected="1" zoomScale="170" zoomScaleNormal="170" workbookViewId="0">
      <pane xSplit="1" ySplit="1" topLeftCell="CC72" activePane="bottomRight" state="frozen"/>
      <selection activeCell="L174" sqref="L174"/>
      <selection pane="topRight" activeCell="L174" sqref="L174"/>
      <selection pane="bottomLeft" activeCell="L174" sqref="L174"/>
      <selection pane="bottomRight" activeCell="CG106" sqref="CG106"/>
    </sheetView>
  </sheetViews>
  <sheetFormatPr baseColWidth="10" defaultRowHeight="10" x14ac:dyDescent="0.15"/>
  <cols>
    <col min="1" max="1" width="9.6640625" style="118" bestFit="1" customWidth="1"/>
    <col min="2" max="2" width="6" style="69" customWidth="1"/>
    <col min="3" max="14" width="4" style="275" customWidth="1"/>
    <col min="15" max="15" width="4.33203125" style="275" customWidth="1"/>
    <col min="16" max="16" width="4" style="275" customWidth="1"/>
    <col min="17" max="17" width="4.33203125" style="275" customWidth="1"/>
    <col min="18" max="18" width="4" style="276" customWidth="1"/>
    <col min="19" max="29" width="4" style="277" customWidth="1"/>
    <col min="30" max="30" width="4.33203125" style="277" customWidth="1"/>
    <col min="31" max="31" width="4" style="277" customWidth="1"/>
    <col min="32" max="32" width="4.33203125" style="277" customWidth="1"/>
    <col min="33" max="33" width="3.83203125" style="278" customWidth="1"/>
    <col min="34" max="44" width="3.83203125" style="279" customWidth="1"/>
    <col min="45" max="46" width="4.5" style="279" customWidth="1"/>
    <col min="47" max="47" width="4.33203125" style="279" customWidth="1"/>
    <col min="48" max="48" width="4.5" style="280" customWidth="1"/>
    <col min="49" max="62" width="4.5" style="281" customWidth="1"/>
    <col min="63" max="63" width="4.5" style="280" customWidth="1"/>
    <col min="64" max="77" width="4.5" style="281" customWidth="1"/>
    <col min="78" max="78" width="3.1640625" style="282" bestFit="1" customWidth="1"/>
    <col min="79" max="81" width="3.6640625" style="275" bestFit="1" customWidth="1"/>
    <col min="82" max="82" width="3.1640625" style="275" bestFit="1" customWidth="1"/>
    <col min="83" max="83" width="4.6640625" style="275" bestFit="1" customWidth="1"/>
    <col min="84" max="85" width="3.1640625" style="275" bestFit="1" customWidth="1"/>
    <col min="86" max="87" width="3.6640625" style="275" bestFit="1" customWidth="1"/>
    <col min="88" max="88" width="4.5" style="275" bestFit="1" customWidth="1"/>
    <col min="89" max="89" width="3.6640625" style="275" bestFit="1" customWidth="1"/>
    <col min="90" max="90" width="4.5" style="275" bestFit="1" customWidth="1"/>
    <col min="91" max="91" width="3.83203125" style="275" bestFit="1" customWidth="1"/>
    <col min="92" max="92" width="4.33203125" style="275" bestFit="1" customWidth="1"/>
    <col min="93" max="93" width="4.83203125" style="278" bestFit="1" customWidth="1"/>
    <col min="94" max="107" width="4.83203125" style="279" bestFit="1" customWidth="1"/>
    <col min="108" max="108" width="2.33203125" style="282" bestFit="1" customWidth="1"/>
    <col min="109" max="109" width="3" style="275" bestFit="1" customWidth="1"/>
    <col min="110" max="110" width="2.5" style="275" bestFit="1" customWidth="1"/>
    <col min="111" max="111" width="3" style="275" bestFit="1" customWidth="1"/>
    <col min="112" max="112" width="5.1640625" style="275" customWidth="1"/>
    <col min="113" max="113" width="2.33203125" style="282" bestFit="1" customWidth="1"/>
    <col min="114" max="114" width="3" style="275" bestFit="1" customWidth="1"/>
    <col min="115" max="115" width="2.5" style="275" bestFit="1" customWidth="1"/>
    <col min="116" max="116" width="3" style="275" bestFit="1" customWidth="1"/>
    <col min="117" max="117" width="3.83203125" style="282" bestFit="1" customWidth="1"/>
    <col min="118" max="120" width="3.83203125" style="275" bestFit="1" customWidth="1"/>
    <col min="121" max="121" width="10.83203125" style="275"/>
    <col min="122" max="122" width="5.6640625" style="275" bestFit="1" customWidth="1"/>
    <col min="123" max="123" width="2.33203125" style="282" bestFit="1" customWidth="1"/>
    <col min="124" max="124" width="3" style="275" bestFit="1" customWidth="1"/>
    <col min="125" max="125" width="2.5" style="275" bestFit="1" customWidth="1"/>
    <col min="126" max="126" width="3" style="275" bestFit="1" customWidth="1"/>
    <col min="127" max="127" width="5.6640625" style="275" bestFit="1" customWidth="1"/>
    <col min="128" max="128" width="2.6640625" style="275" bestFit="1" customWidth="1"/>
    <col min="129" max="16384" width="10.83203125" style="275"/>
  </cols>
  <sheetData>
    <row r="1" spans="1:128" s="101" customFormat="1" ht="50" customHeight="1" x14ac:dyDescent="0.15">
      <c r="A1" s="213" t="s">
        <v>172</v>
      </c>
      <c r="B1" s="101" t="s">
        <v>178</v>
      </c>
      <c r="C1" s="99" t="s">
        <v>2992</v>
      </c>
      <c r="D1" s="99" t="s">
        <v>2991</v>
      </c>
      <c r="E1" s="99" t="s">
        <v>2990</v>
      </c>
      <c r="F1" s="99" t="s">
        <v>2989</v>
      </c>
      <c r="G1" s="99" t="s">
        <v>2988</v>
      </c>
      <c r="H1" s="99" t="s">
        <v>2987</v>
      </c>
      <c r="I1" s="99" t="s">
        <v>2986</v>
      </c>
      <c r="J1" s="99" t="s">
        <v>2985</v>
      </c>
      <c r="K1" s="99" t="s">
        <v>2984</v>
      </c>
      <c r="L1" s="99" t="s">
        <v>2983</v>
      </c>
      <c r="M1" s="99" t="s">
        <v>2982</v>
      </c>
      <c r="N1" s="99" t="s">
        <v>2981</v>
      </c>
      <c r="O1" s="99" t="s">
        <v>2980</v>
      </c>
      <c r="P1" s="99" t="s">
        <v>2979</v>
      </c>
      <c r="Q1" s="99" t="s">
        <v>2978</v>
      </c>
      <c r="R1" s="100" t="s">
        <v>2977</v>
      </c>
      <c r="S1" s="99" t="s">
        <v>2976</v>
      </c>
      <c r="T1" s="99" t="s">
        <v>2975</v>
      </c>
      <c r="U1" s="99" t="s">
        <v>2974</v>
      </c>
      <c r="V1" s="99" t="s">
        <v>2973</v>
      </c>
      <c r="W1" s="99" t="s">
        <v>2972</v>
      </c>
      <c r="X1" s="99" t="s">
        <v>2971</v>
      </c>
      <c r="Y1" s="99" t="s">
        <v>2970</v>
      </c>
      <c r="Z1" s="99" t="s">
        <v>2969</v>
      </c>
      <c r="AA1" s="99" t="s">
        <v>2968</v>
      </c>
      <c r="AB1" s="99" t="s">
        <v>2967</v>
      </c>
      <c r="AC1" s="99" t="s">
        <v>2966</v>
      </c>
      <c r="AD1" s="99" t="s">
        <v>2965</v>
      </c>
      <c r="AE1" s="99" t="s">
        <v>2964</v>
      </c>
      <c r="AF1" s="99" t="s">
        <v>2963</v>
      </c>
      <c r="AG1" s="96" t="s">
        <v>2962</v>
      </c>
      <c r="AH1" s="95" t="s">
        <v>2961</v>
      </c>
      <c r="AI1" s="95" t="s">
        <v>2960</v>
      </c>
      <c r="AJ1" s="95" t="s">
        <v>2959</v>
      </c>
      <c r="AK1" s="95" t="s">
        <v>2958</v>
      </c>
      <c r="AL1" s="95" t="s">
        <v>2957</v>
      </c>
      <c r="AM1" s="95" t="s">
        <v>2956</v>
      </c>
      <c r="AN1" s="95" t="s">
        <v>2955</v>
      </c>
      <c r="AO1" s="95" t="s">
        <v>2954</v>
      </c>
      <c r="AP1" s="95" t="s">
        <v>2953</v>
      </c>
      <c r="AQ1" s="95" t="s">
        <v>2952</v>
      </c>
      <c r="AR1" s="95" t="s">
        <v>2951</v>
      </c>
      <c r="AS1" s="95" t="s">
        <v>2950</v>
      </c>
      <c r="AT1" s="95" t="s">
        <v>2949</v>
      </c>
      <c r="AU1" s="95" t="s">
        <v>2948</v>
      </c>
      <c r="AV1" s="98" t="s">
        <v>2947</v>
      </c>
      <c r="AW1" s="97" t="s">
        <v>2946</v>
      </c>
      <c r="AX1" s="97" t="s">
        <v>2945</v>
      </c>
      <c r="AY1" s="97" t="s">
        <v>2944</v>
      </c>
      <c r="AZ1" s="97" t="s">
        <v>2943</v>
      </c>
      <c r="BA1" s="97" t="s">
        <v>2942</v>
      </c>
      <c r="BB1" s="97" t="s">
        <v>2941</v>
      </c>
      <c r="BC1" s="97" t="s">
        <v>2940</v>
      </c>
      <c r="BD1" s="97" t="s">
        <v>2939</v>
      </c>
      <c r="BE1" s="97" t="s">
        <v>2938</v>
      </c>
      <c r="BF1" s="97" t="s">
        <v>2937</v>
      </c>
      <c r="BG1" s="97" t="s">
        <v>2936</v>
      </c>
      <c r="BH1" s="97" t="s">
        <v>2935</v>
      </c>
      <c r="BI1" s="97" t="s">
        <v>2934</v>
      </c>
      <c r="BJ1" s="97" t="s">
        <v>2933</v>
      </c>
      <c r="BK1" s="98" t="s">
        <v>2932</v>
      </c>
      <c r="BL1" s="97" t="s">
        <v>2931</v>
      </c>
      <c r="BM1" s="97" t="s">
        <v>2930</v>
      </c>
      <c r="BN1" s="97" t="s">
        <v>2929</v>
      </c>
      <c r="BO1" s="97" t="s">
        <v>2928</v>
      </c>
      <c r="BP1" s="97" t="s">
        <v>2927</v>
      </c>
      <c r="BQ1" s="97" t="s">
        <v>2926</v>
      </c>
      <c r="BR1" s="97" t="s">
        <v>2925</v>
      </c>
      <c r="BS1" s="97" t="s">
        <v>2924</v>
      </c>
      <c r="BT1" s="97" t="s">
        <v>2923</v>
      </c>
      <c r="BU1" s="97" t="s">
        <v>2922</v>
      </c>
      <c r="BV1" s="97" t="s">
        <v>2921</v>
      </c>
      <c r="BW1" s="97" t="s">
        <v>2920</v>
      </c>
      <c r="BX1" s="97" t="s">
        <v>2919</v>
      </c>
      <c r="BY1" s="97" t="s">
        <v>2918</v>
      </c>
      <c r="BZ1" s="96" t="s">
        <v>2917</v>
      </c>
      <c r="CA1" s="95" t="s">
        <v>2916</v>
      </c>
      <c r="CB1" s="95" t="s">
        <v>2915</v>
      </c>
      <c r="CC1" s="95" t="s">
        <v>2914</v>
      </c>
      <c r="CD1" s="312" t="s">
        <v>2913</v>
      </c>
      <c r="CE1" s="95" t="s">
        <v>2912</v>
      </c>
      <c r="CF1" s="95" t="s">
        <v>2911</v>
      </c>
      <c r="CG1" s="95" t="s">
        <v>2910</v>
      </c>
      <c r="CH1" s="95" t="s">
        <v>2909</v>
      </c>
      <c r="CI1" s="95" t="s">
        <v>2908</v>
      </c>
      <c r="CJ1" s="95" t="s">
        <v>2907</v>
      </c>
      <c r="CK1" s="95" t="s">
        <v>2906</v>
      </c>
      <c r="CL1" s="95" t="s">
        <v>2905</v>
      </c>
      <c r="CM1" s="95" t="s">
        <v>2904</v>
      </c>
      <c r="CN1" s="95" t="s">
        <v>2903</v>
      </c>
      <c r="CO1" s="96" t="s">
        <v>2902</v>
      </c>
      <c r="CP1" s="95" t="s">
        <v>2901</v>
      </c>
      <c r="CQ1" s="95" t="s">
        <v>2900</v>
      </c>
      <c r="CR1" s="95" t="s">
        <v>2899</v>
      </c>
      <c r="CS1" s="95" t="s">
        <v>2898</v>
      </c>
      <c r="CT1" s="95" t="s">
        <v>2897</v>
      </c>
      <c r="CU1" s="95" t="s">
        <v>2896</v>
      </c>
      <c r="CV1" s="95" t="s">
        <v>2895</v>
      </c>
      <c r="CW1" s="95" t="s">
        <v>2894</v>
      </c>
      <c r="CX1" s="95" t="s">
        <v>2893</v>
      </c>
      <c r="CY1" s="95" t="s">
        <v>2892</v>
      </c>
      <c r="CZ1" s="95" t="s">
        <v>2891</v>
      </c>
      <c r="DA1" s="95" t="s">
        <v>2890</v>
      </c>
      <c r="DB1" s="95" t="s">
        <v>2889</v>
      </c>
      <c r="DC1" s="95" t="s">
        <v>2888</v>
      </c>
      <c r="DD1" s="283" t="s">
        <v>0</v>
      </c>
      <c r="DE1" s="284" t="s">
        <v>1891</v>
      </c>
      <c r="DF1" s="284" t="s">
        <v>2302</v>
      </c>
      <c r="DG1" s="284" t="s">
        <v>2189</v>
      </c>
      <c r="DH1" s="284" t="s">
        <v>3098</v>
      </c>
      <c r="DI1" s="283" t="s">
        <v>2178</v>
      </c>
      <c r="DJ1" s="284" t="s">
        <v>2184</v>
      </c>
      <c r="DK1" s="284" t="s">
        <v>2179</v>
      </c>
      <c r="DL1" s="284" t="s">
        <v>2180</v>
      </c>
      <c r="DM1" s="283" t="s">
        <v>3319</v>
      </c>
      <c r="DN1" s="284" t="s">
        <v>3320</v>
      </c>
      <c r="DO1" s="284" t="s">
        <v>3321</v>
      </c>
      <c r="DP1" s="284" t="s">
        <v>3322</v>
      </c>
      <c r="DR1" s="284" t="s">
        <v>3355</v>
      </c>
      <c r="DS1" s="283" t="s">
        <v>0</v>
      </c>
      <c r="DT1" s="284" t="s">
        <v>1891</v>
      </c>
      <c r="DU1" s="284" t="s">
        <v>2302</v>
      </c>
      <c r="DV1" s="284" t="s">
        <v>2189</v>
      </c>
      <c r="DW1" s="284" t="s">
        <v>3356</v>
      </c>
      <c r="DX1" s="101" t="s">
        <v>3357</v>
      </c>
    </row>
    <row r="2" spans="1:128" s="271" customFormat="1" x14ac:dyDescent="0.2">
      <c r="A2" s="313" t="s">
        <v>739</v>
      </c>
      <c r="B2" s="78" t="s">
        <v>2820</v>
      </c>
      <c r="C2" s="83">
        <v>1.5517816181877149</v>
      </c>
      <c r="D2" s="83">
        <v>25.373448296518283</v>
      </c>
      <c r="E2" s="83">
        <v>9.5122864180634714</v>
      </c>
      <c r="F2" s="83">
        <v>1.2420947222850236</v>
      </c>
      <c r="G2" s="83">
        <v>1.5575039233183805</v>
      </c>
      <c r="H2" s="83">
        <v>6.3143033186503414</v>
      </c>
      <c r="I2" s="83">
        <v>9.3064393341493385</v>
      </c>
      <c r="J2" s="83">
        <v>11.929394735753286</v>
      </c>
      <c r="K2" s="83">
        <v>18.4249446903132</v>
      </c>
      <c r="L2" s="83">
        <v>16.02293665174469</v>
      </c>
      <c r="M2" s="83">
        <v>26.755389748249527</v>
      </c>
      <c r="N2" s="83">
        <v>15.294845720779062</v>
      </c>
      <c r="O2" s="83">
        <v>7.7452553680465179</v>
      </c>
      <c r="P2" s="83">
        <v>11.464682189452164</v>
      </c>
      <c r="Q2" s="83">
        <v>16.005536832699132</v>
      </c>
      <c r="R2" s="82">
        <v>47.12</v>
      </c>
      <c r="S2" s="81">
        <v>513.1</v>
      </c>
      <c r="T2" s="81">
        <v>246.7</v>
      </c>
      <c r="U2" s="81"/>
      <c r="V2" s="81">
        <v>61.21</v>
      </c>
      <c r="W2" s="81">
        <v>88.63</v>
      </c>
      <c r="X2" s="81"/>
      <c r="Y2" s="81"/>
      <c r="Z2" s="81"/>
      <c r="AA2" s="81">
        <v>687</v>
      </c>
      <c r="AB2" s="81">
        <v>75.63</v>
      </c>
      <c r="AC2" s="81">
        <v>96.65</v>
      </c>
      <c r="AD2" s="81">
        <v>251.5</v>
      </c>
      <c r="AE2" s="81">
        <v>400.6</v>
      </c>
      <c r="AF2" s="81">
        <v>146.80000000000001</v>
      </c>
      <c r="AG2" s="75">
        <f t="shared" ref="AG2:AG33" si="0">IF(R2="","",R2/C2)</f>
        <v>30.365097413017569</v>
      </c>
      <c r="AH2" s="74">
        <f t="shared" ref="AH2:AH33" si="1">IF(S2="","",S2/D2)</f>
        <v>20.221926243679185</v>
      </c>
      <c r="AI2" s="74">
        <f t="shared" ref="AI2:AI33" si="2">IF(T2="","",T2/E2)</f>
        <v>25.934879287436722</v>
      </c>
      <c r="AJ2" s="74" t="str">
        <f t="shared" ref="AJ2:AJ33" si="3">IF(U2="","",U2/F2)</f>
        <v/>
      </c>
      <c r="AK2" s="74">
        <f t="shared" ref="AK2:AK33" si="4">IF(V2="","",V2/G2)</f>
        <v>39.300061517397303</v>
      </c>
      <c r="AL2" s="74">
        <f t="shared" ref="AL2:AL33" si="5">IF(W2="","",W2/H2)</f>
        <v>14.036386205619328</v>
      </c>
      <c r="AM2" s="74" t="str">
        <f t="shared" ref="AM2:AM33" si="6">IF(X2="","",X2/I2)</f>
        <v/>
      </c>
      <c r="AN2" s="74" t="str">
        <f t="shared" ref="AN2:AN33" si="7">IF(Y2="","",Y2/J2)</f>
        <v/>
      </c>
      <c r="AO2" s="74" t="str">
        <f t="shared" ref="AO2:AO33" si="8">IF(Z2="","",Z2/K2)</f>
        <v/>
      </c>
      <c r="AP2" s="74">
        <f t="shared" ref="AP2:AP33" si="9">IF(AA2="","",AA2/L2)</f>
        <v>42.876035456658606</v>
      </c>
      <c r="AQ2" s="74">
        <f t="shared" ref="AQ2:AQ33" si="10">IF(AB2="","",AB2/M2)</f>
        <v>2.8267201753227345</v>
      </c>
      <c r="AR2" s="74">
        <f t="shared" ref="AR2:AR33" si="11">IF(AC2="","",AC2/N2)</f>
        <v>6.31912225624444</v>
      </c>
      <c r="AS2" s="74">
        <f t="shared" ref="AS2:AS33" si="12">IF(AD2="","",AD2/O2)</f>
        <v>32.471492294182738</v>
      </c>
      <c r="AT2" s="74">
        <f t="shared" ref="AT2:AT33" si="13">IF(AE2="","",AE2/P2)</f>
        <v>34.942093760659453</v>
      </c>
      <c r="AU2" s="74">
        <f t="shared" ref="AU2:AU33" si="14">IF(AF2="","",AF2/Q2)</f>
        <v>9.171826070843764</v>
      </c>
      <c r="AV2" s="73">
        <f t="shared" ref="AV2:AV33" si="15">IF(AG2="","",IF(AG2&lt;1.35,"",R2))</f>
        <v>47.12</v>
      </c>
      <c r="AW2" s="72">
        <f t="shared" ref="AW2:AW33" si="16">IF(AH2="","",IF(AH2&lt;1.35,"",S2))</f>
        <v>513.1</v>
      </c>
      <c r="AX2" s="72">
        <f t="shared" ref="AX2:AX33" si="17">IF(AI2="","",IF(AI2&lt;1.35,"",T2))</f>
        <v>246.7</v>
      </c>
      <c r="AY2" s="72" t="str">
        <f t="shared" ref="AY2:AY33" si="18">IF(AJ2="","",IF(AJ2&lt;1.35,"",U2))</f>
        <v/>
      </c>
      <c r="AZ2" s="72">
        <f t="shared" ref="AZ2:AZ33" si="19">IF(AK2="","",IF(AK2&lt;1.35,"",V2))</f>
        <v>61.21</v>
      </c>
      <c r="BA2" s="72">
        <f t="shared" ref="BA2:BA33" si="20">IF(AL2="","",IF(AL2&lt;1.35,"",W2))</f>
        <v>88.63</v>
      </c>
      <c r="BB2" s="72" t="str">
        <f t="shared" ref="BB2:BB33" si="21">IF(AM2="","",IF(AM2&lt;1.35,"",X2))</f>
        <v/>
      </c>
      <c r="BC2" s="72" t="str">
        <f t="shared" ref="BC2:BC33" si="22">IF(AN2="","",IF(AN2&lt;1.35,"",Y2))</f>
        <v/>
      </c>
      <c r="BD2" s="72" t="str">
        <f t="shared" ref="BD2:BD33" si="23">IF(AO2="","",IF(AO2&lt;1.35,"",Z2))</f>
        <v/>
      </c>
      <c r="BE2" s="72">
        <f t="shared" ref="BE2:BE33" si="24">IF(AP2="","",IF(AP2&lt;1.35,"",AA2))</f>
        <v>687</v>
      </c>
      <c r="BF2" s="72">
        <f t="shared" ref="BF2:BF33" si="25">IF(AQ2="","",IF(AQ2&lt;1.35,"",AB2))</f>
        <v>75.63</v>
      </c>
      <c r="BG2" s="72">
        <f t="shared" ref="BG2:BG33" si="26">IF(AR2="","",IF(AR2&lt;1.35,"",AC2))</f>
        <v>96.65</v>
      </c>
      <c r="BH2" s="72">
        <f t="shared" ref="BH2:BH33" si="27">IF(AS2="","",IF(AS2&lt;1.35,"",AD2))</f>
        <v>251.5</v>
      </c>
      <c r="BI2" s="72">
        <f t="shared" ref="BI2:BI33" si="28">IF(AT2="","",IF(AT2&lt;1.35,"",AE2))</f>
        <v>400.6</v>
      </c>
      <c r="BJ2" s="72">
        <f t="shared" ref="BJ2:BJ33" si="29">IF(AU2="","",IF(AU2&lt;1.35,"",AF2))</f>
        <v>146.80000000000001</v>
      </c>
      <c r="BK2" s="73">
        <f t="shared" ref="BK2:BK33" si="30">IF(AV2="","",100*(AV2)/MAX(AV:AV))</f>
        <v>72.137170851194128</v>
      </c>
      <c r="BL2" s="72">
        <f t="shared" ref="BL2:BL33" si="31">IF(AW2="","",100*(AW2)/MAX(AW:AW))</f>
        <v>55.59046587215601</v>
      </c>
      <c r="BM2" s="72">
        <f t="shared" ref="BM2:BM33" si="32">IF(AX2="","",100*(AX2)/MAX(AX:AX))</f>
        <v>36.035641250365174</v>
      </c>
      <c r="BN2" s="72" t="str">
        <f t="shared" ref="BN2:BN33" si="33">IF(AY2="","",100*(AY2)/MAX(AY:AY))</f>
        <v/>
      </c>
      <c r="BO2" s="72">
        <f t="shared" ref="BO2:BO33" si="34">IF(AZ2="","",100*(AZ2)/MAX(AZ:AZ))</f>
        <v>12.380663430420713</v>
      </c>
      <c r="BP2" s="72">
        <f t="shared" ref="BP2:BP33" si="35">IF(BA2="","",100*(BA2)/MAX(BA:BA))</f>
        <v>25.704756380510439</v>
      </c>
      <c r="BQ2" s="72" t="str">
        <f t="shared" ref="BQ2:BQ33" si="36">IF(BB2="","",100*(BB2)/MAX(BB:BB))</f>
        <v/>
      </c>
      <c r="BR2" s="72" t="str">
        <f t="shared" ref="BR2:BR33" si="37">IF(BC2="","",100*(BC2)/MAX(BC:BC))</f>
        <v/>
      </c>
      <c r="BS2" s="72" t="str">
        <f t="shared" ref="BS2:BS33" si="38">IF(BD2="","",100*(BD2)/MAX(BD:BD))</f>
        <v/>
      </c>
      <c r="BT2" s="72">
        <f t="shared" ref="BT2:BT33" si="39">IF(BE2="","",100*(BE2)/MAX(BE:BE))</f>
        <v>64.386129334582947</v>
      </c>
      <c r="BU2" s="72">
        <f t="shared" ref="BU2:BU33" si="40">IF(BF2="","",100*(BF2)/MAX(BF:BF))</f>
        <v>61.991803278688522</v>
      </c>
      <c r="BV2" s="72">
        <f t="shared" ref="BV2:BV33" si="41">IF(BG2="","",100*(BG2)/MAX(BG:BG))</f>
        <v>13.685924667233078</v>
      </c>
      <c r="BW2" s="72">
        <f t="shared" ref="BW2:BW33" si="42">IF(BH2="","",100*(BH2)/MAX(BH:BH))</f>
        <v>8.4424303457536087</v>
      </c>
      <c r="BX2" s="72">
        <f t="shared" ref="BX2:BX33" si="43">IF(BI2="","",100*(BI2)/MAX(BI:BI))</f>
        <v>27.994409503843467</v>
      </c>
      <c r="BY2" s="72">
        <f t="shared" ref="BY2:BY33" si="44">IF(BJ2="","",100*(BJ2)/MAX(BJ:BJ))</f>
        <v>6.4216972878390211</v>
      </c>
      <c r="BZ2" s="80">
        <v>10.61</v>
      </c>
      <c r="CA2" s="79">
        <v>9.1579999999999995</v>
      </c>
      <c r="CB2" s="79">
        <v>8.8849999999999998</v>
      </c>
      <c r="CC2" s="79"/>
      <c r="CD2" s="79">
        <v>8.2170000000000005</v>
      </c>
      <c r="CE2" s="79">
        <v>8.2530000000000001</v>
      </c>
      <c r="CF2" s="79"/>
      <c r="CG2" s="79"/>
      <c r="CH2" s="79"/>
      <c r="CI2" s="79">
        <v>8.8680000000000003</v>
      </c>
      <c r="CJ2" s="79">
        <v>9.6349999999999998</v>
      </c>
      <c r="CK2" s="79">
        <v>8.734</v>
      </c>
      <c r="CL2" s="79">
        <v>8.9209999999999994</v>
      </c>
      <c r="CM2" s="79">
        <v>8.59</v>
      </c>
      <c r="CN2" s="79">
        <v>9.25</v>
      </c>
      <c r="CO2" s="75">
        <f t="shared" ref="CO2:CO33" si="45">IF(BZ2="","",IF(AG2&lt;1.35,"",BZ2))</f>
        <v>10.61</v>
      </c>
      <c r="CP2" s="74">
        <f t="shared" ref="CP2:CP33" si="46">IF(CA2="","",IF(AH2&lt;1.35,"",CA2))</f>
        <v>9.1579999999999995</v>
      </c>
      <c r="CQ2" s="74">
        <f t="shared" ref="CQ2:CQ33" si="47">IF(CB2="","",IF(AI2&lt;1.35,"",CB2))</f>
        <v>8.8849999999999998</v>
      </c>
      <c r="CR2" s="74" t="str">
        <f t="shared" ref="CR2:CR33" si="48">IF(CC2="","",IF(AJ2&lt;1.35,"",CC2))</f>
        <v/>
      </c>
      <c r="CS2" s="74">
        <f t="shared" ref="CS2:CS33" si="49">IF(CD2="","",IF(AK2&lt;1.35,"",CD2))</f>
        <v>8.2170000000000005</v>
      </c>
      <c r="CT2" s="74">
        <f t="shared" ref="CT2:CT33" si="50">IF(CE2="","",IF(AL2&lt;1.35,"",CE2))</f>
        <v>8.2530000000000001</v>
      </c>
      <c r="CU2" s="74" t="str">
        <f t="shared" ref="CU2:CU33" si="51">IF(CF2="","",IF(AM2&lt;1.35,"",CF2))</f>
        <v/>
      </c>
      <c r="CV2" s="74" t="str">
        <f t="shared" ref="CV2:CV33" si="52">IF(CG2="","",IF(AN2&lt;1.35,"",CG2))</f>
        <v/>
      </c>
      <c r="CW2" s="74" t="str">
        <f t="shared" ref="CW2:CW33" si="53">IF(CH2="","",IF(AO2&lt;1.35,"",CH2))</f>
        <v/>
      </c>
      <c r="CX2" s="74">
        <f t="shared" ref="CX2:CX33" si="54">IF(CI2="","",IF(AP2&lt;1.35,"",CI2))</f>
        <v>8.8680000000000003</v>
      </c>
      <c r="CY2" s="74">
        <f t="shared" ref="CY2:CY33" si="55">IF(CJ2="","",IF(AQ2&lt;1.35,"",CJ2))</f>
        <v>9.6349999999999998</v>
      </c>
      <c r="CZ2" s="74">
        <f t="shared" ref="CZ2:CZ33" si="56">IF(CK2="","",IF(AR2&lt;1.35,"",CK2))</f>
        <v>8.734</v>
      </c>
      <c r="DA2" s="74">
        <f t="shared" ref="DA2:DA33" si="57">IF(CL2="","",IF(AS2&lt;1.35,"",CL2))</f>
        <v>8.9209999999999994</v>
      </c>
      <c r="DB2" s="74">
        <f t="shared" ref="DB2:DB33" si="58">IF(CM2="","",IF(AT2&lt;1.35,"",CM2))</f>
        <v>8.59</v>
      </c>
      <c r="DC2" s="74">
        <f t="shared" ref="DC2:DC33" si="59">IF(CN2="","",IF(AU2&lt;1.35,"",CN2))</f>
        <v>9.25</v>
      </c>
      <c r="DD2" s="270">
        <f t="shared" ref="DD2:DD33" si="60">IF(COUNT(CO2)&gt;0,1,"")</f>
        <v>1</v>
      </c>
      <c r="DE2" s="271">
        <f t="shared" ref="DE2:DE33" si="61">IF(COUNT(CP2:CT2)&gt;0,1,"")</f>
        <v>1</v>
      </c>
      <c r="DF2" s="271">
        <f t="shared" ref="DF2:DF33" si="62">IF(COUNT(CU2:CX2)&gt;0,1,"")</f>
        <v>1</v>
      </c>
      <c r="DG2" s="271">
        <f t="shared" ref="DG2:DG33" si="63">IF(COUNT(CY2:CZ2)&gt;0,1,"")</f>
        <v>1</v>
      </c>
      <c r="DH2" s="271">
        <f t="shared" ref="DH2:DH33" si="64">4-SUM(DD2:DG2)</f>
        <v>0</v>
      </c>
      <c r="DI2" s="270">
        <f>_xlfn.IFNA(VLOOKUP($A2,GtP!$A:$DH,MATCH(DI$1,GtP!$A$1:$DH$1,0),FALSE),"")</f>
        <v>1</v>
      </c>
      <c r="DJ2" s="271">
        <f>_xlfn.IFNA(VLOOKUP($A2,GtP!$A:$DH,MATCH(DJ$1,GtP!$A$1:$DH$1,0),FALSE),"")</f>
        <v>2</v>
      </c>
      <c r="DK2" s="271">
        <f>_xlfn.IFNA(VLOOKUP($A2,GtP!$A:$DH,MATCH(DK$1,GtP!$A$1:$DH$1,0),FALSE),"")</f>
        <v>0</v>
      </c>
      <c r="DL2" s="271">
        <f>_xlfn.IFNA(VLOOKUP($A2,GtP!$A:$DH,MATCH(DL$1,GtP!$A$1:$DH$1,0),FALSE),"")</f>
        <v>0</v>
      </c>
      <c r="DM2" s="270" t="str">
        <f t="shared" ref="DM2:DM33" si="65">IF(AND(DD2=1,DD2&gt;DI2),"new","")</f>
        <v/>
      </c>
      <c r="DN2" s="271" t="str">
        <f t="shared" ref="DN2:DN33" si="66">IF(AND(DE2=1,DE2&gt;DJ2),"new","")</f>
        <v/>
      </c>
      <c r="DO2" s="271" t="str">
        <f t="shared" ref="DO2:DO33" si="67">IF(AND(DF2=1,DF2&gt;DK2),"new","")</f>
        <v>new</v>
      </c>
      <c r="DP2" s="271" t="str">
        <f t="shared" ref="DP2:DP33" si="68">IF(AND(DG2=1,DG2&gt;DL2),"new","")</f>
        <v>new</v>
      </c>
      <c r="DR2" s="271" t="str">
        <f>_xlfn.IFNA(VLOOKUP(A2,'BIG-QaulComp'!B:C,2,FALSE),"")</f>
        <v>A</v>
      </c>
      <c r="DS2" s="270">
        <f>IF(COUNT(R2)&gt;0,1,"")</f>
        <v>1</v>
      </c>
      <c r="DT2" s="271">
        <f>IF(COUNT(S2:W2)&gt;0,1,"")</f>
        <v>1</v>
      </c>
      <c r="DU2" s="271">
        <f>IF(COUNT(X2:AA2)&gt;0,1,"")</f>
        <v>1</v>
      </c>
      <c r="DV2" s="271">
        <f>IF(COUNT(AB2:AC2)&gt;0,1,"")</f>
        <v>1</v>
      </c>
      <c r="DW2" s="271">
        <f>IF(DR2&lt;&gt;"",SUM(DS2:DV2),"")</f>
        <v>4</v>
      </c>
      <c r="DX2" s="271">
        <f>IF(COUNT(AD2:AF3)&gt;0,1,"")</f>
        <v>1</v>
      </c>
    </row>
    <row r="3" spans="1:128" s="271" customFormat="1" x14ac:dyDescent="0.2">
      <c r="A3" s="313" t="s">
        <v>310</v>
      </c>
      <c r="B3" s="78" t="s">
        <v>2545</v>
      </c>
      <c r="C3" s="72">
        <v>15.879964473553011</v>
      </c>
      <c r="D3" s="72">
        <v>0.92031251347490295</v>
      </c>
      <c r="E3" s="72">
        <v>2.2389414455267009</v>
      </c>
      <c r="F3" s="72">
        <v>5.842117805114011</v>
      </c>
      <c r="G3" s="72">
        <v>3.1462823121820205</v>
      </c>
      <c r="H3" s="72">
        <v>9.2112452709340982</v>
      </c>
      <c r="I3" s="72">
        <v>14.008654207536175</v>
      </c>
      <c r="J3" s="72">
        <v>13.138581903598965</v>
      </c>
      <c r="K3" s="72">
        <v>14.660352251339845</v>
      </c>
      <c r="L3" s="72">
        <v>11.518457635629384</v>
      </c>
      <c r="M3" s="72">
        <v>17.888363134593693</v>
      </c>
      <c r="N3" s="72">
        <v>7.9748673601368507</v>
      </c>
      <c r="O3" s="72">
        <v>3.2324881425670831</v>
      </c>
      <c r="P3" s="72">
        <v>10.431078757929205</v>
      </c>
      <c r="Q3" s="72">
        <v>10.488186706594721</v>
      </c>
      <c r="R3" s="77">
        <v>35.68</v>
      </c>
      <c r="S3" s="76">
        <v>417.6</v>
      </c>
      <c r="T3" s="76">
        <v>283.5</v>
      </c>
      <c r="U3" s="76">
        <v>249.8</v>
      </c>
      <c r="V3" s="76">
        <v>422.4</v>
      </c>
      <c r="W3" s="76">
        <v>120.6</v>
      </c>
      <c r="X3" s="76">
        <v>202</v>
      </c>
      <c r="Y3" s="76">
        <v>130.80000000000001</v>
      </c>
      <c r="Z3" s="76">
        <v>260.39999999999998</v>
      </c>
      <c r="AA3" s="76">
        <v>651.9</v>
      </c>
      <c r="AB3" s="76">
        <v>52.7</v>
      </c>
      <c r="AC3" s="76">
        <v>232.9</v>
      </c>
      <c r="AD3" s="76">
        <v>49.74</v>
      </c>
      <c r="AE3" s="76">
        <v>99.38</v>
      </c>
      <c r="AF3" s="76">
        <v>191.7</v>
      </c>
      <c r="AG3" s="75">
        <f t="shared" si="0"/>
        <v>2.2468564120167009</v>
      </c>
      <c r="AH3" s="74">
        <f t="shared" si="1"/>
        <v>453.75890676877992</v>
      </c>
      <c r="AI3" s="74">
        <f t="shared" si="2"/>
        <v>126.62233778664448</v>
      </c>
      <c r="AJ3" s="74">
        <f t="shared" si="3"/>
        <v>42.75846676377062</v>
      </c>
      <c r="AK3" s="74">
        <f t="shared" si="4"/>
        <v>134.2536867605678</v>
      </c>
      <c r="AL3" s="74">
        <f t="shared" si="5"/>
        <v>13.092692296507499</v>
      </c>
      <c r="AM3" s="74">
        <f t="shared" si="6"/>
        <v>14.419657806338808</v>
      </c>
      <c r="AN3" s="74">
        <f t="shared" si="7"/>
        <v>9.9554123085514146</v>
      </c>
      <c r="AO3" s="74">
        <f t="shared" si="8"/>
        <v>17.762192581436874</v>
      </c>
      <c r="AP3" s="74">
        <f t="shared" si="9"/>
        <v>56.596119083124044</v>
      </c>
      <c r="AQ3" s="74">
        <f t="shared" si="10"/>
        <v>2.9460493172841109</v>
      </c>
      <c r="AR3" s="74">
        <f t="shared" si="11"/>
        <v>29.204247479296431</v>
      </c>
      <c r="AS3" s="74">
        <f t="shared" si="12"/>
        <v>15.387527442095717</v>
      </c>
      <c r="AT3" s="74">
        <f t="shared" si="13"/>
        <v>9.5272984037682669</v>
      </c>
      <c r="AU3" s="74">
        <f t="shared" si="14"/>
        <v>18.277706658240895</v>
      </c>
      <c r="AV3" s="73">
        <f t="shared" si="15"/>
        <v>35.68</v>
      </c>
      <c r="AW3" s="72">
        <f t="shared" si="16"/>
        <v>417.6</v>
      </c>
      <c r="AX3" s="72">
        <f t="shared" si="17"/>
        <v>283.5</v>
      </c>
      <c r="AY3" s="72">
        <f t="shared" si="18"/>
        <v>249.8</v>
      </c>
      <c r="AZ3" s="72">
        <f t="shared" si="19"/>
        <v>422.4</v>
      </c>
      <c r="BA3" s="72">
        <f t="shared" si="20"/>
        <v>120.6</v>
      </c>
      <c r="BB3" s="72">
        <f t="shared" si="21"/>
        <v>202</v>
      </c>
      <c r="BC3" s="72">
        <f t="shared" si="22"/>
        <v>130.80000000000001</v>
      </c>
      <c r="BD3" s="72">
        <f t="shared" si="23"/>
        <v>260.39999999999998</v>
      </c>
      <c r="BE3" s="72">
        <f t="shared" si="24"/>
        <v>651.9</v>
      </c>
      <c r="BF3" s="72">
        <f t="shared" si="25"/>
        <v>52.7</v>
      </c>
      <c r="BG3" s="72">
        <f t="shared" si="26"/>
        <v>232.9</v>
      </c>
      <c r="BH3" s="72">
        <f t="shared" si="27"/>
        <v>49.74</v>
      </c>
      <c r="BI3" s="72">
        <f t="shared" si="28"/>
        <v>99.38</v>
      </c>
      <c r="BJ3" s="72">
        <f t="shared" si="29"/>
        <v>191.7</v>
      </c>
      <c r="BK3" s="73">
        <f t="shared" si="30"/>
        <v>54.623392529087575</v>
      </c>
      <c r="BL3" s="72">
        <f t="shared" si="31"/>
        <v>45.243770314192851</v>
      </c>
      <c r="BM3" s="72">
        <f t="shared" si="32"/>
        <v>41.411042944785272</v>
      </c>
      <c r="BN3" s="72">
        <f t="shared" si="33"/>
        <v>67.150537634408607</v>
      </c>
      <c r="BO3" s="72">
        <f t="shared" si="34"/>
        <v>85.4368932038835</v>
      </c>
      <c r="BP3" s="72">
        <f t="shared" si="35"/>
        <v>34.976798143851504</v>
      </c>
      <c r="BQ3" s="72">
        <f t="shared" si="36"/>
        <v>26.97289357724663</v>
      </c>
      <c r="BR3" s="72">
        <f t="shared" si="37"/>
        <v>15.399105250765249</v>
      </c>
      <c r="BS3" s="72">
        <f t="shared" si="38"/>
        <v>28.1787685315442</v>
      </c>
      <c r="BT3" s="72">
        <f t="shared" si="39"/>
        <v>61.096532333645733</v>
      </c>
      <c r="BU3" s="72">
        <f t="shared" si="40"/>
        <v>43.196721311475407</v>
      </c>
      <c r="BV3" s="72">
        <f t="shared" si="41"/>
        <v>32.979325969980174</v>
      </c>
      <c r="BW3" s="72">
        <f t="shared" si="42"/>
        <v>1.6696878147029204</v>
      </c>
      <c r="BX3" s="72">
        <f t="shared" si="43"/>
        <v>6.9447938504542277</v>
      </c>
      <c r="BY3" s="72">
        <f t="shared" si="44"/>
        <v>8.3858267716535426</v>
      </c>
      <c r="BZ3" s="71">
        <v>11.98</v>
      </c>
      <c r="CA3" s="70">
        <v>8.3520000000000003</v>
      </c>
      <c r="CB3" s="70">
        <v>8.4939999999999998</v>
      </c>
      <c r="CC3" s="70">
        <v>8.5429999999999993</v>
      </c>
      <c r="CD3" s="70">
        <v>9.0570000000000004</v>
      </c>
      <c r="CE3" s="70">
        <v>8.26</v>
      </c>
      <c r="CF3" s="70">
        <v>8.65</v>
      </c>
      <c r="CG3" s="70">
        <v>8.218</v>
      </c>
      <c r="CH3" s="70">
        <v>8.4280000000000008</v>
      </c>
      <c r="CI3" s="70">
        <v>10.6</v>
      </c>
      <c r="CJ3" s="70">
        <v>9.6050000000000004</v>
      </c>
      <c r="CK3" s="70">
        <v>10.119999999999999</v>
      </c>
      <c r="CL3" s="70">
        <v>8.2769999999999992</v>
      </c>
      <c r="CM3" s="70">
        <v>8.1690000000000005</v>
      </c>
      <c r="CN3" s="70">
        <v>8.2089999999999996</v>
      </c>
      <c r="CO3" s="75">
        <f t="shared" si="45"/>
        <v>11.98</v>
      </c>
      <c r="CP3" s="74">
        <f t="shared" si="46"/>
        <v>8.3520000000000003</v>
      </c>
      <c r="CQ3" s="74">
        <f t="shared" si="47"/>
        <v>8.4939999999999998</v>
      </c>
      <c r="CR3" s="74">
        <f t="shared" si="48"/>
        <v>8.5429999999999993</v>
      </c>
      <c r="CS3" s="74">
        <f t="shared" si="49"/>
        <v>9.0570000000000004</v>
      </c>
      <c r="CT3" s="74">
        <f t="shared" si="50"/>
        <v>8.26</v>
      </c>
      <c r="CU3" s="74">
        <f t="shared" si="51"/>
        <v>8.65</v>
      </c>
      <c r="CV3" s="74">
        <f t="shared" si="52"/>
        <v>8.218</v>
      </c>
      <c r="CW3" s="74">
        <f t="shared" si="53"/>
        <v>8.4280000000000008</v>
      </c>
      <c r="CX3" s="74">
        <f t="shared" si="54"/>
        <v>10.6</v>
      </c>
      <c r="CY3" s="74">
        <f t="shared" si="55"/>
        <v>9.6050000000000004</v>
      </c>
      <c r="CZ3" s="74">
        <f t="shared" si="56"/>
        <v>10.119999999999999</v>
      </c>
      <c r="DA3" s="74">
        <f t="shared" si="57"/>
        <v>8.2769999999999992</v>
      </c>
      <c r="DB3" s="74">
        <f t="shared" si="58"/>
        <v>8.1690000000000005</v>
      </c>
      <c r="DC3" s="74">
        <f t="shared" si="59"/>
        <v>8.2089999999999996</v>
      </c>
      <c r="DD3" s="270">
        <f t="shared" si="60"/>
        <v>1</v>
      </c>
      <c r="DE3" s="271">
        <f t="shared" si="61"/>
        <v>1</v>
      </c>
      <c r="DF3" s="271">
        <f t="shared" si="62"/>
        <v>1</v>
      </c>
      <c r="DG3" s="271">
        <f t="shared" si="63"/>
        <v>1</v>
      </c>
      <c r="DH3" s="271">
        <f t="shared" si="64"/>
        <v>0</v>
      </c>
      <c r="DI3" s="270">
        <f>_xlfn.IFNA(VLOOKUP($A3,GtP!$A:$DH,MATCH(DI$1,GtP!$A$1:$DH$1,0),FALSE),"")</f>
        <v>1</v>
      </c>
      <c r="DJ3" s="271">
        <f>_xlfn.IFNA(VLOOKUP($A3,GtP!$A:$DH,MATCH(DJ$1,GtP!$A$1:$DH$1,0),FALSE),"")</f>
        <v>0</v>
      </c>
      <c r="DK3" s="271">
        <f>_xlfn.IFNA(VLOOKUP($A3,GtP!$A:$DH,MATCH(DK$1,GtP!$A$1:$DH$1,0),FALSE),"")</f>
        <v>2</v>
      </c>
      <c r="DL3" s="271">
        <f>_xlfn.IFNA(VLOOKUP($A3,GtP!$A:$DH,MATCH(DL$1,GtP!$A$1:$DH$1,0),FALSE),"")</f>
        <v>0</v>
      </c>
      <c r="DM3" s="270" t="str">
        <f t="shared" si="65"/>
        <v/>
      </c>
      <c r="DN3" s="271" t="str">
        <f t="shared" si="66"/>
        <v>new</v>
      </c>
      <c r="DO3" s="271" t="str">
        <f t="shared" si="67"/>
        <v/>
      </c>
      <c r="DP3" s="271" t="str">
        <f t="shared" si="68"/>
        <v>new</v>
      </c>
      <c r="DR3" s="271" t="str">
        <f>_xlfn.IFNA(VLOOKUP(A3,'BIG-QaulComp'!B:C,2,FALSE),"")</f>
        <v/>
      </c>
      <c r="DS3" s="270">
        <f t="shared" ref="DS3:DS66" si="69">IF(COUNT(R3)&gt;0,1,"")</f>
        <v>1</v>
      </c>
      <c r="DT3" s="271">
        <f t="shared" ref="DT3:DT66" si="70">IF(COUNT(S3:W3)&gt;0,1,"")</f>
        <v>1</v>
      </c>
      <c r="DU3" s="271">
        <f t="shared" ref="DU3:DU66" si="71">IF(COUNT(X3:AA3)&gt;0,1,"")</f>
        <v>1</v>
      </c>
      <c r="DV3" s="271">
        <f t="shared" ref="DV3:DV66" si="72">IF(COUNT(AB3:AC3)&gt;0,1,"")</f>
        <v>1</v>
      </c>
      <c r="DW3" s="271" t="str">
        <f t="shared" ref="DW3:DW66" si="73">IF(DR3&lt;&gt;"",SUM(DS3:DV3),"")</f>
        <v/>
      </c>
      <c r="DX3" s="271">
        <f t="shared" ref="DX3:DX66" si="74">IF(COUNT(AD3:AF4)&gt;0,1,"")</f>
        <v>1</v>
      </c>
    </row>
    <row r="4" spans="1:128" s="271" customFormat="1" x14ac:dyDescent="0.2">
      <c r="A4" s="313" t="s">
        <v>548</v>
      </c>
      <c r="B4" s="78" t="s">
        <v>2694</v>
      </c>
      <c r="C4" s="72">
        <v>11.051974073212369</v>
      </c>
      <c r="D4" s="72">
        <v>23.750346726362508</v>
      </c>
      <c r="E4" s="72">
        <v>9.4249631281497717</v>
      </c>
      <c r="F4" s="72">
        <v>7.4133243848498598</v>
      </c>
      <c r="G4" s="72">
        <v>11.667531426933509</v>
      </c>
      <c r="H4" s="72">
        <v>20.818407004959873</v>
      </c>
      <c r="I4" s="72">
        <v>13.822749008947863</v>
      </c>
      <c r="J4" s="72">
        <v>13.594343183408499</v>
      </c>
      <c r="K4" s="72">
        <v>15.414685413534386</v>
      </c>
      <c r="L4" s="72">
        <v>8.8729738593480505</v>
      </c>
      <c r="M4" s="72">
        <v>23.553307520993854</v>
      </c>
      <c r="N4" s="72">
        <v>19.953313730658657</v>
      </c>
      <c r="O4" s="72">
        <v>15.805882602514084</v>
      </c>
      <c r="P4" s="72">
        <v>12.953273532400988</v>
      </c>
      <c r="Q4" s="72">
        <v>7.9450200133319848</v>
      </c>
      <c r="R4" s="77">
        <v>32.28</v>
      </c>
      <c r="S4" s="76">
        <v>923</v>
      </c>
      <c r="T4" s="76">
        <v>457.9</v>
      </c>
      <c r="U4" s="76">
        <v>323.3</v>
      </c>
      <c r="V4" s="76">
        <v>487.3</v>
      </c>
      <c r="W4" s="76">
        <v>344.8</v>
      </c>
      <c r="X4" s="76">
        <v>472.4</v>
      </c>
      <c r="Y4" s="76">
        <v>533.4</v>
      </c>
      <c r="Z4" s="76">
        <v>426.2</v>
      </c>
      <c r="AA4" s="76">
        <v>369.2</v>
      </c>
      <c r="AB4" s="76">
        <v>72.42</v>
      </c>
      <c r="AC4" s="76">
        <v>382.2</v>
      </c>
      <c r="AD4" s="76">
        <v>386.7</v>
      </c>
      <c r="AE4" s="76">
        <v>969.6</v>
      </c>
      <c r="AF4" s="76">
        <v>1017</v>
      </c>
      <c r="AG4" s="75">
        <f t="shared" si="0"/>
        <v>2.9207451796543609</v>
      </c>
      <c r="AH4" s="74">
        <f t="shared" si="1"/>
        <v>38.862590539593455</v>
      </c>
      <c r="AI4" s="74">
        <f t="shared" si="2"/>
        <v>48.583744442710724</v>
      </c>
      <c r="AJ4" s="74">
        <f t="shared" si="3"/>
        <v>43.610664152334635</v>
      </c>
      <c r="AK4" s="74">
        <f t="shared" si="4"/>
        <v>41.765475675095175</v>
      </c>
      <c r="AL4" s="74">
        <f t="shared" si="5"/>
        <v>16.562266263593237</v>
      </c>
      <c r="AM4" s="74">
        <f t="shared" si="6"/>
        <v>34.175546390533597</v>
      </c>
      <c r="AN4" s="74">
        <f t="shared" si="7"/>
        <v>39.23690852905635</v>
      </c>
      <c r="AO4" s="74">
        <f t="shared" si="8"/>
        <v>27.648958675847403</v>
      </c>
      <c r="AP4" s="74">
        <f t="shared" si="9"/>
        <v>41.609499346268478</v>
      </c>
      <c r="AQ4" s="74">
        <f t="shared" si="10"/>
        <v>3.0747274001942029</v>
      </c>
      <c r="AR4" s="74">
        <f t="shared" si="11"/>
        <v>19.154713104758244</v>
      </c>
      <c r="AS4" s="74">
        <f t="shared" si="12"/>
        <v>24.465574604387577</v>
      </c>
      <c r="AT4" s="74">
        <f t="shared" si="13"/>
        <v>74.853665181598089</v>
      </c>
      <c r="AU4" s="74">
        <f t="shared" si="14"/>
        <v>128.00471217107611</v>
      </c>
      <c r="AV4" s="73">
        <f t="shared" si="15"/>
        <v>32.28</v>
      </c>
      <c r="AW4" s="72">
        <f t="shared" si="16"/>
        <v>923</v>
      </c>
      <c r="AX4" s="72">
        <f t="shared" si="17"/>
        <v>457.9</v>
      </c>
      <c r="AY4" s="72">
        <f t="shared" si="18"/>
        <v>323.3</v>
      </c>
      <c r="AZ4" s="72">
        <f t="shared" si="19"/>
        <v>487.3</v>
      </c>
      <c r="BA4" s="72">
        <f t="shared" si="20"/>
        <v>344.8</v>
      </c>
      <c r="BB4" s="72">
        <f t="shared" si="21"/>
        <v>472.4</v>
      </c>
      <c r="BC4" s="72">
        <f t="shared" si="22"/>
        <v>533.4</v>
      </c>
      <c r="BD4" s="72">
        <f t="shared" si="23"/>
        <v>426.2</v>
      </c>
      <c r="BE4" s="72">
        <f t="shared" si="24"/>
        <v>369.2</v>
      </c>
      <c r="BF4" s="72">
        <f t="shared" si="25"/>
        <v>72.42</v>
      </c>
      <c r="BG4" s="72">
        <f t="shared" si="26"/>
        <v>382.2</v>
      </c>
      <c r="BH4" s="72">
        <f t="shared" si="27"/>
        <v>386.7</v>
      </c>
      <c r="BI4" s="72">
        <f t="shared" si="28"/>
        <v>969.6</v>
      </c>
      <c r="BJ4" s="72">
        <f t="shared" si="29"/>
        <v>1017</v>
      </c>
      <c r="BK4" s="73">
        <f t="shared" si="30"/>
        <v>49.418248622167795</v>
      </c>
      <c r="BL4" s="72">
        <f t="shared" si="31"/>
        <v>100</v>
      </c>
      <c r="BM4" s="72">
        <f t="shared" si="32"/>
        <v>66.885772713993575</v>
      </c>
      <c r="BN4" s="72">
        <f t="shared" si="33"/>
        <v>86.908602150537632</v>
      </c>
      <c r="BO4" s="72">
        <f t="shared" si="34"/>
        <v>98.563915857605181</v>
      </c>
      <c r="BP4" s="72">
        <f t="shared" si="35"/>
        <v>100</v>
      </c>
      <c r="BQ4" s="72">
        <f t="shared" si="36"/>
        <v>63.079182801442116</v>
      </c>
      <c r="BR4" s="72">
        <f t="shared" si="37"/>
        <v>62.797268660230756</v>
      </c>
      <c r="BS4" s="72">
        <f t="shared" si="38"/>
        <v>46.120549724055834</v>
      </c>
      <c r="BT4" s="72">
        <f t="shared" si="39"/>
        <v>34.601686972820993</v>
      </c>
      <c r="BU4" s="72">
        <f t="shared" si="40"/>
        <v>59.360655737704917</v>
      </c>
      <c r="BV4" s="72">
        <f t="shared" si="41"/>
        <v>54.120645709430754</v>
      </c>
      <c r="BW4" s="72">
        <f t="shared" si="42"/>
        <v>12.980866062437059</v>
      </c>
      <c r="BX4" s="72">
        <f t="shared" si="43"/>
        <v>67.75681341719077</v>
      </c>
      <c r="BY4" s="72">
        <f t="shared" si="44"/>
        <v>44.488188976377955</v>
      </c>
      <c r="BZ4" s="71">
        <v>5.8159999999999998</v>
      </c>
      <c r="CA4" s="70">
        <v>6.407</v>
      </c>
      <c r="CB4" s="70">
        <v>6.3840000000000003</v>
      </c>
      <c r="CC4" s="70">
        <v>6.4160000000000004</v>
      </c>
      <c r="CD4" s="70">
        <v>6.3659999999999997</v>
      </c>
      <c r="CE4" s="70">
        <v>7.1929999999999996</v>
      </c>
      <c r="CF4" s="70">
        <v>7.8719999999999999</v>
      </c>
      <c r="CG4" s="70">
        <v>8.0239999999999991</v>
      </c>
      <c r="CH4" s="70">
        <v>8.1560000000000006</v>
      </c>
      <c r="CI4" s="70">
        <v>8.6039999999999992</v>
      </c>
      <c r="CJ4" s="70">
        <v>6.782</v>
      </c>
      <c r="CK4" s="70">
        <v>5.7190000000000003</v>
      </c>
      <c r="CL4" s="70">
        <v>4.3109999999999999</v>
      </c>
      <c r="CM4" s="70">
        <v>4.5629999999999997</v>
      </c>
      <c r="CN4" s="70">
        <v>5.5309999999999997</v>
      </c>
      <c r="CO4" s="75">
        <f t="shared" si="45"/>
        <v>5.8159999999999998</v>
      </c>
      <c r="CP4" s="74">
        <f t="shared" si="46"/>
        <v>6.407</v>
      </c>
      <c r="CQ4" s="74">
        <f t="shared" si="47"/>
        <v>6.3840000000000003</v>
      </c>
      <c r="CR4" s="74">
        <f t="shared" si="48"/>
        <v>6.4160000000000004</v>
      </c>
      <c r="CS4" s="74">
        <f t="shared" si="49"/>
        <v>6.3659999999999997</v>
      </c>
      <c r="CT4" s="74">
        <f t="shared" si="50"/>
        <v>7.1929999999999996</v>
      </c>
      <c r="CU4" s="74">
        <f t="shared" si="51"/>
        <v>7.8719999999999999</v>
      </c>
      <c r="CV4" s="74">
        <f t="shared" si="52"/>
        <v>8.0239999999999991</v>
      </c>
      <c r="CW4" s="74">
        <f t="shared" si="53"/>
        <v>8.1560000000000006</v>
      </c>
      <c r="CX4" s="74">
        <f t="shared" si="54"/>
        <v>8.6039999999999992</v>
      </c>
      <c r="CY4" s="74">
        <f t="shared" si="55"/>
        <v>6.782</v>
      </c>
      <c r="CZ4" s="74">
        <f t="shared" si="56"/>
        <v>5.7190000000000003</v>
      </c>
      <c r="DA4" s="74">
        <f t="shared" si="57"/>
        <v>4.3109999999999999</v>
      </c>
      <c r="DB4" s="74">
        <f t="shared" si="58"/>
        <v>4.5629999999999997</v>
      </c>
      <c r="DC4" s="74">
        <f t="shared" si="59"/>
        <v>5.5309999999999997</v>
      </c>
      <c r="DD4" s="270">
        <f t="shared" si="60"/>
        <v>1</v>
      </c>
      <c r="DE4" s="271">
        <f t="shared" si="61"/>
        <v>1</v>
      </c>
      <c r="DF4" s="271">
        <f t="shared" si="62"/>
        <v>1</v>
      </c>
      <c r="DG4" s="271">
        <f t="shared" si="63"/>
        <v>1</v>
      </c>
      <c r="DH4" s="271">
        <f t="shared" si="64"/>
        <v>0</v>
      </c>
      <c r="DI4" s="270">
        <f>_xlfn.IFNA(VLOOKUP($A4,GtP!$A:$DH,MATCH(DI$1,GtP!$A$1:$DH$1,0),FALSE),"")</f>
        <v>0</v>
      </c>
      <c r="DJ4" s="271">
        <f>_xlfn.IFNA(VLOOKUP($A4,GtP!$A:$DH,MATCH(DJ$1,GtP!$A$1:$DH$1,0),FALSE),"")</f>
        <v>0</v>
      </c>
      <c r="DK4" s="271">
        <f>_xlfn.IFNA(VLOOKUP($A4,GtP!$A:$DH,MATCH(DK$1,GtP!$A$1:$DH$1,0),FALSE),"")</f>
        <v>1</v>
      </c>
      <c r="DL4" s="271">
        <f>_xlfn.IFNA(VLOOKUP($A4,GtP!$A:$DH,MATCH(DL$1,GtP!$A$1:$DH$1,0),FALSE),"")</f>
        <v>0</v>
      </c>
      <c r="DM4" s="270" t="str">
        <f t="shared" si="65"/>
        <v>new</v>
      </c>
      <c r="DN4" s="271" t="str">
        <f t="shared" si="66"/>
        <v>new</v>
      </c>
      <c r="DO4" s="271" t="str">
        <f t="shared" si="67"/>
        <v/>
      </c>
      <c r="DP4" s="271" t="str">
        <f t="shared" si="68"/>
        <v>new</v>
      </c>
      <c r="DR4" s="271" t="str">
        <f>_xlfn.IFNA(VLOOKUP(A4,'BIG-QaulComp'!B:C,2,FALSE),"")</f>
        <v>A</v>
      </c>
      <c r="DS4" s="270">
        <f t="shared" si="69"/>
        <v>1</v>
      </c>
      <c r="DT4" s="271">
        <f t="shared" si="70"/>
        <v>1</v>
      </c>
      <c r="DU4" s="271">
        <f t="shared" si="71"/>
        <v>1</v>
      </c>
      <c r="DV4" s="271">
        <f t="shared" si="72"/>
        <v>1</v>
      </c>
      <c r="DW4" s="271">
        <f t="shared" si="73"/>
        <v>4</v>
      </c>
      <c r="DX4" s="271">
        <f t="shared" si="74"/>
        <v>1</v>
      </c>
    </row>
    <row r="5" spans="1:128" s="271" customFormat="1" x14ac:dyDescent="0.2">
      <c r="A5" s="313" t="s">
        <v>574</v>
      </c>
      <c r="B5" s="78" t="s">
        <v>2720</v>
      </c>
      <c r="C5" s="72">
        <v>18.511753180078557</v>
      </c>
      <c r="D5" s="72">
        <v>32.244451847598917</v>
      </c>
      <c r="E5" s="72">
        <v>19.086756890353126</v>
      </c>
      <c r="F5" s="72">
        <v>26.716750090026306</v>
      </c>
      <c r="G5" s="72">
        <v>26.957145680389655</v>
      </c>
      <c r="H5" s="72">
        <v>8.8288744925437719</v>
      </c>
      <c r="I5" s="72">
        <v>15.631799748452915</v>
      </c>
      <c r="J5" s="72">
        <v>28.828467469028606</v>
      </c>
      <c r="K5" s="72">
        <v>26.122147270005275</v>
      </c>
      <c r="L5" s="72">
        <v>12.771868649577845</v>
      </c>
      <c r="M5" s="72">
        <v>22.116834648124179</v>
      </c>
      <c r="N5" s="72">
        <v>9.8210716350566134</v>
      </c>
      <c r="O5" s="72">
        <v>19.336897707004219</v>
      </c>
      <c r="P5" s="72">
        <v>15.843830609819248</v>
      </c>
      <c r="Q5" s="72">
        <v>24.319908340892773</v>
      </c>
      <c r="R5" s="77"/>
      <c r="S5" s="76">
        <v>748.6</v>
      </c>
      <c r="T5" s="76">
        <v>414.1</v>
      </c>
      <c r="U5" s="76">
        <v>208.5</v>
      </c>
      <c r="V5" s="76">
        <v>367</v>
      </c>
      <c r="W5" s="76">
        <v>197</v>
      </c>
      <c r="X5" s="76">
        <v>75.38</v>
      </c>
      <c r="Y5" s="87">
        <v>67.58</v>
      </c>
      <c r="Z5" s="76">
        <v>399.7</v>
      </c>
      <c r="AA5" s="76">
        <v>729.6</v>
      </c>
      <c r="AB5" s="76">
        <v>76.38</v>
      </c>
      <c r="AC5" s="76">
        <v>241.1</v>
      </c>
      <c r="AD5" s="76">
        <v>1380</v>
      </c>
      <c r="AE5" s="76">
        <v>1185</v>
      </c>
      <c r="AF5" s="76">
        <v>1474</v>
      </c>
      <c r="AG5" s="75" t="str">
        <f t="shared" si="0"/>
        <v/>
      </c>
      <c r="AH5" s="74">
        <f t="shared" si="1"/>
        <v>23.21639715068515</v>
      </c>
      <c r="AI5" s="74">
        <f t="shared" si="2"/>
        <v>21.695671107399885</v>
      </c>
      <c r="AJ5" s="74">
        <f t="shared" si="3"/>
        <v>7.8040929116537878</v>
      </c>
      <c r="AK5" s="74">
        <f t="shared" si="4"/>
        <v>13.614201011903837</v>
      </c>
      <c r="AL5" s="74">
        <f t="shared" si="5"/>
        <v>22.313149899952926</v>
      </c>
      <c r="AM5" s="74">
        <f t="shared" si="6"/>
        <v>4.8222214468593343</v>
      </c>
      <c r="AN5" s="74">
        <f t="shared" si="7"/>
        <v>2.3442106339021826</v>
      </c>
      <c r="AO5" s="74">
        <f t="shared" si="8"/>
        <v>15.301192351019131</v>
      </c>
      <c r="AP5" s="74">
        <f t="shared" si="9"/>
        <v>57.125548345199732</v>
      </c>
      <c r="AQ5" s="74">
        <f t="shared" si="10"/>
        <v>3.4534779146833339</v>
      </c>
      <c r="AR5" s="74">
        <f t="shared" si="11"/>
        <v>24.549255820453059</v>
      </c>
      <c r="AS5" s="74">
        <f t="shared" si="12"/>
        <v>71.366152984309153</v>
      </c>
      <c r="AT5" s="74">
        <f t="shared" si="13"/>
        <v>74.792518878963122</v>
      </c>
      <c r="AU5" s="74">
        <f t="shared" si="14"/>
        <v>60.608781058666196</v>
      </c>
      <c r="AV5" s="73" t="str">
        <f t="shared" si="15"/>
        <v/>
      </c>
      <c r="AW5" s="72">
        <f t="shared" si="16"/>
        <v>748.6</v>
      </c>
      <c r="AX5" s="72">
        <f t="shared" si="17"/>
        <v>414.1</v>
      </c>
      <c r="AY5" s="72">
        <f t="shared" si="18"/>
        <v>208.5</v>
      </c>
      <c r="AZ5" s="72">
        <f t="shared" si="19"/>
        <v>367</v>
      </c>
      <c r="BA5" s="72">
        <f t="shared" si="20"/>
        <v>197</v>
      </c>
      <c r="BB5" s="72">
        <f t="shared" si="21"/>
        <v>75.38</v>
      </c>
      <c r="BC5" s="72">
        <f t="shared" si="22"/>
        <v>67.58</v>
      </c>
      <c r="BD5" s="72">
        <f t="shared" si="23"/>
        <v>399.7</v>
      </c>
      <c r="BE5" s="72">
        <f t="shared" si="24"/>
        <v>729.6</v>
      </c>
      <c r="BF5" s="72">
        <f t="shared" si="25"/>
        <v>76.38</v>
      </c>
      <c r="BG5" s="72">
        <f t="shared" si="26"/>
        <v>241.1</v>
      </c>
      <c r="BH5" s="72">
        <f t="shared" si="27"/>
        <v>1380</v>
      </c>
      <c r="BI5" s="72">
        <f t="shared" si="28"/>
        <v>1185</v>
      </c>
      <c r="BJ5" s="72">
        <f t="shared" si="29"/>
        <v>1474</v>
      </c>
      <c r="BK5" s="73" t="str">
        <f t="shared" si="30"/>
        <v/>
      </c>
      <c r="BL5" s="72">
        <f t="shared" si="31"/>
        <v>81.105092091007577</v>
      </c>
      <c r="BM5" s="72">
        <f t="shared" si="32"/>
        <v>60.487876132047909</v>
      </c>
      <c r="BN5" s="72">
        <f t="shared" si="33"/>
        <v>56.048387096774192</v>
      </c>
      <c r="BO5" s="72">
        <f t="shared" si="34"/>
        <v>74.23139158576052</v>
      </c>
      <c r="BP5" s="72">
        <f t="shared" si="35"/>
        <v>57.134570765661252</v>
      </c>
      <c r="BQ5" s="72">
        <f t="shared" si="36"/>
        <v>10.065429296301241</v>
      </c>
      <c r="BR5" s="72">
        <f t="shared" si="37"/>
        <v>7.9562043795620436</v>
      </c>
      <c r="BS5" s="72">
        <f t="shared" si="38"/>
        <v>43.252894708364892</v>
      </c>
      <c r="BT5" s="72">
        <f t="shared" si="39"/>
        <v>68.378631677600751</v>
      </c>
      <c r="BU5" s="72">
        <f t="shared" si="40"/>
        <v>62.606557377049178</v>
      </c>
      <c r="BV5" s="72">
        <f t="shared" si="41"/>
        <v>34.140470121778527</v>
      </c>
      <c r="BW5" s="72">
        <f t="shared" si="42"/>
        <v>46.324269889224574</v>
      </c>
      <c r="BX5" s="72">
        <f t="shared" si="43"/>
        <v>82.809224318658281</v>
      </c>
      <c r="BY5" s="72">
        <f t="shared" si="44"/>
        <v>64.479440069991256</v>
      </c>
      <c r="BZ5" s="71"/>
      <c r="CA5" s="70">
        <v>10.06</v>
      </c>
      <c r="CB5" s="70">
        <v>10.34</v>
      </c>
      <c r="CC5" s="70">
        <v>10.18</v>
      </c>
      <c r="CD5" s="70">
        <v>10.47</v>
      </c>
      <c r="CE5" s="70">
        <v>9.8469999999999995</v>
      </c>
      <c r="CF5" s="70">
        <v>7.0880000000000001</v>
      </c>
      <c r="CG5" s="86">
        <v>6.5609999999999999</v>
      </c>
      <c r="CH5" s="70">
        <v>6.97</v>
      </c>
      <c r="CI5" s="70">
        <v>9.8870000000000005</v>
      </c>
      <c r="CJ5" s="70">
        <v>9.5190000000000001</v>
      </c>
      <c r="CK5" s="70">
        <v>9.0269999999999992</v>
      </c>
      <c r="CL5" s="70">
        <v>6.9880000000000004</v>
      </c>
      <c r="CM5" s="70">
        <v>7.7279999999999998</v>
      </c>
      <c r="CN5" s="70">
        <v>7.8979999999999997</v>
      </c>
      <c r="CO5" s="75" t="str">
        <f t="shared" si="45"/>
        <v/>
      </c>
      <c r="CP5" s="74">
        <f t="shared" si="46"/>
        <v>10.06</v>
      </c>
      <c r="CQ5" s="74">
        <f t="shared" si="47"/>
        <v>10.34</v>
      </c>
      <c r="CR5" s="74">
        <f t="shared" si="48"/>
        <v>10.18</v>
      </c>
      <c r="CS5" s="74">
        <f t="shared" si="49"/>
        <v>10.47</v>
      </c>
      <c r="CT5" s="74">
        <f t="shared" si="50"/>
        <v>9.8469999999999995</v>
      </c>
      <c r="CU5" s="74">
        <f t="shared" si="51"/>
        <v>7.0880000000000001</v>
      </c>
      <c r="CV5" s="74">
        <f t="shared" si="52"/>
        <v>6.5609999999999999</v>
      </c>
      <c r="CW5" s="74">
        <f t="shared" si="53"/>
        <v>6.97</v>
      </c>
      <c r="CX5" s="74">
        <f t="shared" si="54"/>
        <v>9.8870000000000005</v>
      </c>
      <c r="CY5" s="74">
        <f t="shared" si="55"/>
        <v>9.5190000000000001</v>
      </c>
      <c r="CZ5" s="74">
        <f t="shared" si="56"/>
        <v>9.0269999999999992</v>
      </c>
      <c r="DA5" s="74">
        <f t="shared" si="57"/>
        <v>6.9880000000000004</v>
      </c>
      <c r="DB5" s="74">
        <f t="shared" si="58"/>
        <v>7.7279999999999998</v>
      </c>
      <c r="DC5" s="74">
        <f t="shared" si="59"/>
        <v>7.8979999999999997</v>
      </c>
      <c r="DD5" s="270" t="str">
        <f t="shared" si="60"/>
        <v/>
      </c>
      <c r="DE5" s="271">
        <f t="shared" si="61"/>
        <v>1</v>
      </c>
      <c r="DF5" s="271">
        <f t="shared" si="62"/>
        <v>1</v>
      </c>
      <c r="DG5" s="271">
        <f t="shared" si="63"/>
        <v>1</v>
      </c>
      <c r="DH5" s="271">
        <f t="shared" si="64"/>
        <v>1</v>
      </c>
      <c r="DI5" s="270">
        <f>_xlfn.IFNA(VLOOKUP($A5,GtP!$A:$DH,MATCH(DI$1,GtP!$A$1:$DH$1,0),FALSE),"")</f>
        <v>0</v>
      </c>
      <c r="DJ5" s="271">
        <f>_xlfn.IFNA(VLOOKUP($A5,GtP!$A:$DH,MATCH(DJ$1,GtP!$A$1:$DH$1,0),FALSE),"")</f>
        <v>1</v>
      </c>
      <c r="DK5" s="271">
        <f>_xlfn.IFNA(VLOOKUP($A5,GtP!$A:$DH,MATCH(DK$1,GtP!$A$1:$DH$1,0),FALSE),"")</f>
        <v>1</v>
      </c>
      <c r="DL5" s="271">
        <f>_xlfn.IFNA(VLOOKUP($A5,GtP!$A:$DH,MATCH(DL$1,GtP!$A$1:$DH$1,0),FALSE),"")</f>
        <v>0</v>
      </c>
      <c r="DM5" s="270" t="str">
        <f t="shared" si="65"/>
        <v/>
      </c>
      <c r="DN5" s="271" t="str">
        <f t="shared" si="66"/>
        <v/>
      </c>
      <c r="DO5" s="271" t="str">
        <f t="shared" si="67"/>
        <v/>
      </c>
      <c r="DP5" s="271" t="str">
        <f t="shared" si="68"/>
        <v>new</v>
      </c>
      <c r="DR5" s="271" t="str">
        <f>_xlfn.IFNA(VLOOKUP(A5,'BIG-QaulComp'!B:C,2,FALSE),"")</f>
        <v>A</v>
      </c>
      <c r="DS5" s="270" t="str">
        <f t="shared" si="69"/>
        <v/>
      </c>
      <c r="DT5" s="271">
        <f t="shared" si="70"/>
        <v>1</v>
      </c>
      <c r="DU5" s="271">
        <f t="shared" si="71"/>
        <v>1</v>
      </c>
      <c r="DV5" s="271">
        <f t="shared" si="72"/>
        <v>1</v>
      </c>
      <c r="DW5" s="271">
        <f t="shared" si="73"/>
        <v>3</v>
      </c>
      <c r="DX5" s="271">
        <f t="shared" si="74"/>
        <v>1</v>
      </c>
    </row>
    <row r="6" spans="1:128" s="271" customFormat="1" x14ac:dyDescent="0.2">
      <c r="A6" s="313" t="s">
        <v>231</v>
      </c>
      <c r="B6" s="78" t="s">
        <v>2489</v>
      </c>
      <c r="C6" s="83">
        <v>10.224856491215679</v>
      </c>
      <c r="D6" s="83">
        <v>15.194313796021813</v>
      </c>
      <c r="E6" s="83">
        <v>12.753099590531338</v>
      </c>
      <c r="F6" s="83">
        <v>12.0757842537651</v>
      </c>
      <c r="G6" s="83">
        <v>18.560260086670258</v>
      </c>
      <c r="H6" s="83">
        <v>12.397021342174254</v>
      </c>
      <c r="I6" s="83">
        <v>8.7289083913618466</v>
      </c>
      <c r="J6" s="83">
        <v>6.7578195488466433</v>
      </c>
      <c r="K6" s="83">
        <v>9.179600836567479</v>
      </c>
      <c r="L6" s="83">
        <v>8.4559362135450762</v>
      </c>
      <c r="M6" s="83">
        <v>21.544778859354899</v>
      </c>
      <c r="N6" s="83">
        <v>13.395445320765909</v>
      </c>
      <c r="O6" s="83">
        <v>35.52825880725181</v>
      </c>
      <c r="P6" s="83">
        <v>9.4644536681652252</v>
      </c>
      <c r="Q6" s="83">
        <v>8.9404408374108044</v>
      </c>
      <c r="R6" s="82"/>
      <c r="S6" s="81">
        <v>19.100000000000001</v>
      </c>
      <c r="T6" s="272">
        <v>13.11</v>
      </c>
      <c r="U6" s="81">
        <v>31.07</v>
      </c>
      <c r="V6" s="81">
        <v>57.68</v>
      </c>
      <c r="W6" s="81">
        <v>25.82</v>
      </c>
      <c r="X6" s="81"/>
      <c r="Y6" s="81"/>
      <c r="Z6" s="81"/>
      <c r="AA6" s="81">
        <v>87.22</v>
      </c>
      <c r="AB6" s="81">
        <v>76.08</v>
      </c>
      <c r="AC6" s="81"/>
      <c r="AD6" s="81"/>
      <c r="AE6" s="81">
        <v>39.68</v>
      </c>
      <c r="AF6" s="81">
        <v>61.73</v>
      </c>
      <c r="AG6" s="75" t="str">
        <f t="shared" si="0"/>
        <v/>
      </c>
      <c r="AH6" s="74">
        <f t="shared" si="1"/>
        <v>1.2570491998790216</v>
      </c>
      <c r="AI6" s="74">
        <f t="shared" si="2"/>
        <v>1.0279853855868613</v>
      </c>
      <c r="AJ6" s="74">
        <f t="shared" si="3"/>
        <v>2.5729177788442774</v>
      </c>
      <c r="AK6" s="74">
        <f t="shared" si="4"/>
        <v>3.1077150713758068</v>
      </c>
      <c r="AL6" s="74">
        <f t="shared" si="5"/>
        <v>2.0827583729457029</v>
      </c>
      <c r="AM6" s="74" t="str">
        <f t="shared" si="6"/>
        <v/>
      </c>
      <c r="AN6" s="74" t="str">
        <f t="shared" si="7"/>
        <v/>
      </c>
      <c r="AO6" s="74" t="str">
        <f t="shared" si="8"/>
        <v/>
      </c>
      <c r="AP6" s="74">
        <f t="shared" si="9"/>
        <v>10.314647343281436</v>
      </c>
      <c r="AQ6" s="74">
        <f t="shared" si="10"/>
        <v>3.5312499838895079</v>
      </c>
      <c r="AR6" s="74" t="str">
        <f t="shared" si="11"/>
        <v/>
      </c>
      <c r="AS6" s="74" t="str">
        <f t="shared" si="12"/>
        <v/>
      </c>
      <c r="AT6" s="74">
        <f t="shared" si="13"/>
        <v>4.1925293726639739</v>
      </c>
      <c r="AU6" s="74">
        <f t="shared" si="14"/>
        <v>6.9045812306809369</v>
      </c>
      <c r="AV6" s="73" t="str">
        <f t="shared" si="15"/>
        <v/>
      </c>
      <c r="AW6" s="72" t="str">
        <f t="shared" si="16"/>
        <v/>
      </c>
      <c r="AX6" s="72" t="str">
        <f t="shared" si="17"/>
        <v/>
      </c>
      <c r="AY6" s="72">
        <f t="shared" si="18"/>
        <v>31.07</v>
      </c>
      <c r="AZ6" s="72">
        <f t="shared" si="19"/>
        <v>57.68</v>
      </c>
      <c r="BA6" s="72">
        <f t="shared" si="20"/>
        <v>25.82</v>
      </c>
      <c r="BB6" s="72" t="str">
        <f t="shared" si="21"/>
        <v/>
      </c>
      <c r="BC6" s="72" t="str">
        <f t="shared" si="22"/>
        <v/>
      </c>
      <c r="BD6" s="72" t="str">
        <f t="shared" si="23"/>
        <v/>
      </c>
      <c r="BE6" s="72">
        <f t="shared" si="24"/>
        <v>87.22</v>
      </c>
      <c r="BF6" s="72">
        <f t="shared" si="25"/>
        <v>76.08</v>
      </c>
      <c r="BG6" s="72" t="str">
        <f t="shared" si="26"/>
        <v/>
      </c>
      <c r="BH6" s="72" t="str">
        <f t="shared" si="27"/>
        <v/>
      </c>
      <c r="BI6" s="72">
        <f t="shared" si="28"/>
        <v>39.68</v>
      </c>
      <c r="BJ6" s="72">
        <f t="shared" si="29"/>
        <v>61.73</v>
      </c>
      <c r="BK6" s="73" t="str">
        <f t="shared" si="30"/>
        <v/>
      </c>
      <c r="BL6" s="72" t="str">
        <f t="shared" si="31"/>
        <v/>
      </c>
      <c r="BM6" s="72" t="str">
        <f t="shared" si="32"/>
        <v/>
      </c>
      <c r="BN6" s="72">
        <f t="shared" si="33"/>
        <v>8.3521505376344081</v>
      </c>
      <c r="BO6" s="72">
        <f t="shared" si="34"/>
        <v>11.666666666666668</v>
      </c>
      <c r="BP6" s="72">
        <f t="shared" si="35"/>
        <v>7.4883990719257536</v>
      </c>
      <c r="BQ6" s="72" t="str">
        <f t="shared" si="36"/>
        <v/>
      </c>
      <c r="BR6" s="72" t="str">
        <f t="shared" si="37"/>
        <v/>
      </c>
      <c r="BS6" s="72" t="str">
        <f t="shared" si="38"/>
        <v/>
      </c>
      <c r="BT6" s="72">
        <f t="shared" si="39"/>
        <v>8.1743205248359896</v>
      </c>
      <c r="BU6" s="72">
        <f t="shared" si="40"/>
        <v>62.360655737704917</v>
      </c>
      <c r="BV6" s="72" t="str">
        <f t="shared" si="41"/>
        <v/>
      </c>
      <c r="BW6" s="72" t="str">
        <f t="shared" si="42"/>
        <v/>
      </c>
      <c r="BX6" s="72">
        <f t="shared" si="43"/>
        <v>2.7728860936408104</v>
      </c>
      <c r="BY6" s="72">
        <f t="shared" si="44"/>
        <v>2.7003499562554683</v>
      </c>
      <c r="BZ6" s="80"/>
      <c r="CA6" s="79">
        <v>7.3680000000000003</v>
      </c>
      <c r="CB6" s="273">
        <v>7.4790000000000001</v>
      </c>
      <c r="CC6" s="79">
        <v>7.6760000000000002</v>
      </c>
      <c r="CD6" s="79">
        <v>7.3789999999999996</v>
      </c>
      <c r="CE6" s="79">
        <v>7.24</v>
      </c>
      <c r="CF6" s="79"/>
      <c r="CG6" s="79"/>
      <c r="CH6" s="79"/>
      <c r="CI6" s="79">
        <v>7.6989999999999998</v>
      </c>
      <c r="CJ6" s="79">
        <v>5.8890000000000002</v>
      </c>
      <c r="CK6" s="79"/>
      <c r="CL6" s="79"/>
      <c r="CM6" s="79">
        <v>6.5069999999999997</v>
      </c>
      <c r="CN6" s="79">
        <v>6.3369999999999997</v>
      </c>
      <c r="CO6" s="75" t="str">
        <f t="shared" si="45"/>
        <v/>
      </c>
      <c r="CP6" s="74" t="str">
        <f t="shared" si="46"/>
        <v/>
      </c>
      <c r="CQ6" s="74" t="str">
        <f t="shared" si="47"/>
        <v/>
      </c>
      <c r="CR6" s="74">
        <f t="shared" si="48"/>
        <v>7.6760000000000002</v>
      </c>
      <c r="CS6" s="74">
        <f t="shared" si="49"/>
        <v>7.3789999999999996</v>
      </c>
      <c r="CT6" s="74">
        <f t="shared" si="50"/>
        <v>7.24</v>
      </c>
      <c r="CU6" s="74" t="str">
        <f t="shared" si="51"/>
        <v/>
      </c>
      <c r="CV6" s="74" t="str">
        <f t="shared" si="52"/>
        <v/>
      </c>
      <c r="CW6" s="74" t="str">
        <f t="shared" si="53"/>
        <v/>
      </c>
      <c r="CX6" s="74">
        <f t="shared" si="54"/>
        <v>7.6989999999999998</v>
      </c>
      <c r="CY6" s="74">
        <f t="shared" si="55"/>
        <v>5.8890000000000002</v>
      </c>
      <c r="CZ6" s="74" t="str">
        <f t="shared" si="56"/>
        <v/>
      </c>
      <c r="DA6" s="74" t="str">
        <f t="shared" si="57"/>
        <v/>
      </c>
      <c r="DB6" s="74">
        <f t="shared" si="58"/>
        <v>6.5069999999999997</v>
      </c>
      <c r="DC6" s="74">
        <f t="shared" si="59"/>
        <v>6.3369999999999997</v>
      </c>
      <c r="DD6" s="270" t="str">
        <f t="shared" si="60"/>
        <v/>
      </c>
      <c r="DE6" s="271">
        <f t="shared" si="61"/>
        <v>1</v>
      </c>
      <c r="DF6" s="271">
        <f t="shared" si="62"/>
        <v>1</v>
      </c>
      <c r="DG6" s="271">
        <f t="shared" si="63"/>
        <v>1</v>
      </c>
      <c r="DH6" s="271">
        <f t="shared" si="64"/>
        <v>1</v>
      </c>
      <c r="DI6" s="270">
        <f>_xlfn.IFNA(VLOOKUP($A6,GtP!$A:$DH,MATCH(DI$1,GtP!$A$1:$DH$1,0),FALSE),"")</f>
        <v>2</v>
      </c>
      <c r="DJ6" s="271">
        <f>_xlfn.IFNA(VLOOKUP($A6,GtP!$A:$DH,MATCH(DJ$1,GtP!$A$1:$DH$1,0),FALSE),"")</f>
        <v>1</v>
      </c>
      <c r="DK6" s="271">
        <f>_xlfn.IFNA(VLOOKUP($A6,GtP!$A:$DH,MATCH(DK$1,GtP!$A$1:$DH$1,0),FALSE),"")</f>
        <v>2</v>
      </c>
      <c r="DL6" s="271">
        <f>_xlfn.IFNA(VLOOKUP($A6,GtP!$A:$DH,MATCH(DL$1,GtP!$A$1:$DH$1,0),FALSE),"")</f>
        <v>0</v>
      </c>
      <c r="DM6" s="270" t="str">
        <f t="shared" si="65"/>
        <v/>
      </c>
      <c r="DN6" s="271" t="str">
        <f t="shared" si="66"/>
        <v/>
      </c>
      <c r="DO6" s="271" t="str">
        <f t="shared" si="67"/>
        <v/>
      </c>
      <c r="DP6" s="271" t="str">
        <f t="shared" si="68"/>
        <v>new</v>
      </c>
      <c r="DR6" s="271" t="str">
        <f>_xlfn.IFNA(VLOOKUP(A6,'BIG-QaulComp'!B:C,2,FALSE),"")</f>
        <v>A</v>
      </c>
      <c r="DS6" s="270" t="str">
        <f t="shared" si="69"/>
        <v/>
      </c>
      <c r="DT6" s="271">
        <f t="shared" si="70"/>
        <v>1</v>
      </c>
      <c r="DU6" s="271">
        <f t="shared" si="71"/>
        <v>1</v>
      </c>
      <c r="DV6" s="271">
        <f t="shared" si="72"/>
        <v>1</v>
      </c>
      <c r="DW6" s="271">
        <f t="shared" si="73"/>
        <v>3</v>
      </c>
      <c r="DX6" s="271">
        <f t="shared" si="74"/>
        <v>1</v>
      </c>
    </row>
    <row r="7" spans="1:128" s="271" customFormat="1" x14ac:dyDescent="0.2">
      <c r="A7" s="313" t="s">
        <v>767</v>
      </c>
      <c r="B7" s="78" t="s">
        <v>2855</v>
      </c>
      <c r="C7" s="83">
        <v>7.8726377185998553</v>
      </c>
      <c r="D7" s="83">
        <v>10.095305640802957</v>
      </c>
      <c r="E7" s="83">
        <v>7.7833436099451099</v>
      </c>
      <c r="F7" s="83">
        <v>5.548481815517448</v>
      </c>
      <c r="G7" s="83">
        <v>6.3299077296019535</v>
      </c>
      <c r="H7" s="83">
        <v>6.9406643013734177</v>
      </c>
      <c r="I7" s="83">
        <v>9.2582770678642934</v>
      </c>
      <c r="J7" s="83">
        <v>8.7449808041809067</v>
      </c>
      <c r="K7" s="83">
        <v>4.2377838894013271</v>
      </c>
      <c r="L7" s="83">
        <v>5.1298995320018967</v>
      </c>
      <c r="M7" s="83">
        <v>13.520364600089351</v>
      </c>
      <c r="N7" s="83">
        <v>24.757775098382531</v>
      </c>
      <c r="O7" s="83">
        <v>2.4986105342280807</v>
      </c>
      <c r="P7" s="83">
        <v>7.312855318239964</v>
      </c>
      <c r="Q7" s="83">
        <v>16.149482397569471</v>
      </c>
      <c r="R7" s="82"/>
      <c r="S7" s="81">
        <v>880.1</v>
      </c>
      <c r="T7" s="81">
        <v>322.60000000000002</v>
      </c>
      <c r="U7" s="81">
        <v>265.8</v>
      </c>
      <c r="V7" s="81">
        <v>449.4</v>
      </c>
      <c r="W7" s="81">
        <v>233.5</v>
      </c>
      <c r="X7" s="81">
        <v>130.9</v>
      </c>
      <c r="Y7" s="81"/>
      <c r="Z7" s="81">
        <v>486.3</v>
      </c>
      <c r="AA7" s="81">
        <v>636.70000000000005</v>
      </c>
      <c r="AB7" s="81">
        <v>47.84</v>
      </c>
      <c r="AC7" s="81"/>
      <c r="AD7" s="81">
        <v>2867</v>
      </c>
      <c r="AE7" s="81">
        <v>1431</v>
      </c>
      <c r="AF7" s="81">
        <v>1820</v>
      </c>
      <c r="AG7" s="75" t="str">
        <f t="shared" si="0"/>
        <v/>
      </c>
      <c r="AH7" s="74">
        <f t="shared" si="1"/>
        <v>87.179133679998117</v>
      </c>
      <c r="AI7" s="74">
        <f t="shared" si="2"/>
        <v>41.447482748648056</v>
      </c>
      <c r="AJ7" s="74">
        <f t="shared" si="3"/>
        <v>47.90499614807004</v>
      </c>
      <c r="AK7" s="74">
        <f t="shared" si="4"/>
        <v>70.996295553941636</v>
      </c>
      <c r="AL7" s="74">
        <f t="shared" si="5"/>
        <v>33.642312876851726</v>
      </c>
      <c r="AM7" s="74">
        <f t="shared" si="6"/>
        <v>14.13869978620073</v>
      </c>
      <c r="AN7" s="74" t="str">
        <f t="shared" si="7"/>
        <v/>
      </c>
      <c r="AO7" s="74">
        <f t="shared" si="8"/>
        <v>114.75337409636047</v>
      </c>
      <c r="AP7" s="74">
        <f t="shared" si="9"/>
        <v>124.11549115690647</v>
      </c>
      <c r="AQ7" s="74">
        <f t="shared" si="10"/>
        <v>3.5383661177069032</v>
      </c>
      <c r="AR7" s="74" t="str">
        <f t="shared" si="11"/>
        <v/>
      </c>
      <c r="AS7" s="74">
        <f t="shared" si="12"/>
        <v>1147.437730180598</v>
      </c>
      <c r="AT7" s="74">
        <f t="shared" si="13"/>
        <v>195.6827993616601</v>
      </c>
      <c r="AU7" s="74">
        <f t="shared" si="14"/>
        <v>112.69711035902387</v>
      </c>
      <c r="AV7" s="73" t="str">
        <f t="shared" si="15"/>
        <v/>
      </c>
      <c r="AW7" s="72">
        <f t="shared" si="16"/>
        <v>880.1</v>
      </c>
      <c r="AX7" s="72">
        <f t="shared" si="17"/>
        <v>322.60000000000002</v>
      </c>
      <c r="AY7" s="72">
        <f t="shared" si="18"/>
        <v>265.8</v>
      </c>
      <c r="AZ7" s="72">
        <f t="shared" si="19"/>
        <v>449.4</v>
      </c>
      <c r="BA7" s="72">
        <f t="shared" si="20"/>
        <v>233.5</v>
      </c>
      <c r="BB7" s="72">
        <f t="shared" si="21"/>
        <v>130.9</v>
      </c>
      <c r="BC7" s="72" t="str">
        <f t="shared" si="22"/>
        <v/>
      </c>
      <c r="BD7" s="72">
        <f t="shared" si="23"/>
        <v>486.3</v>
      </c>
      <c r="BE7" s="72">
        <f t="shared" si="24"/>
        <v>636.70000000000005</v>
      </c>
      <c r="BF7" s="72">
        <f t="shared" si="25"/>
        <v>47.84</v>
      </c>
      <c r="BG7" s="72" t="str">
        <f t="shared" si="26"/>
        <v/>
      </c>
      <c r="BH7" s="72">
        <f t="shared" si="27"/>
        <v>2867</v>
      </c>
      <c r="BI7" s="72">
        <f t="shared" si="28"/>
        <v>1431</v>
      </c>
      <c r="BJ7" s="72">
        <f t="shared" si="29"/>
        <v>1820</v>
      </c>
      <c r="BK7" s="73" t="str">
        <f t="shared" si="30"/>
        <v/>
      </c>
      <c r="BL7" s="72">
        <f t="shared" si="31"/>
        <v>95.352112676056336</v>
      </c>
      <c r="BM7" s="72">
        <f t="shared" si="32"/>
        <v>47.122407245106636</v>
      </c>
      <c r="BN7" s="72">
        <f t="shared" si="33"/>
        <v>71.451612903225808</v>
      </c>
      <c r="BO7" s="72">
        <f t="shared" si="34"/>
        <v>90.898058252427191</v>
      </c>
      <c r="BP7" s="72">
        <f t="shared" si="35"/>
        <v>67.720417633410676</v>
      </c>
      <c r="BQ7" s="72">
        <f t="shared" si="36"/>
        <v>17.478969154760314</v>
      </c>
      <c r="BR7" s="72" t="str">
        <f t="shared" si="37"/>
        <v/>
      </c>
      <c r="BS7" s="72">
        <f t="shared" si="38"/>
        <v>52.62417487284926</v>
      </c>
      <c r="BT7" s="72">
        <f t="shared" si="39"/>
        <v>59.671977507029062</v>
      </c>
      <c r="BU7" s="72">
        <f t="shared" si="40"/>
        <v>39.213114754098363</v>
      </c>
      <c r="BV7" s="72" t="str">
        <f t="shared" si="41"/>
        <v/>
      </c>
      <c r="BW7" s="72">
        <f t="shared" si="42"/>
        <v>96.240349110439752</v>
      </c>
      <c r="BX7" s="72">
        <f t="shared" si="43"/>
        <v>100</v>
      </c>
      <c r="BY7" s="72">
        <f t="shared" si="44"/>
        <v>79.615048118985129</v>
      </c>
      <c r="BZ7" s="80"/>
      <c r="CA7" s="79">
        <v>10.210000000000001</v>
      </c>
      <c r="CB7" s="79">
        <v>10.41</v>
      </c>
      <c r="CC7" s="79">
        <v>10.1</v>
      </c>
      <c r="CD7" s="79">
        <v>10.52</v>
      </c>
      <c r="CE7" s="79">
        <v>11.26</v>
      </c>
      <c r="CF7" s="79">
        <v>7.5</v>
      </c>
      <c r="CG7" s="79"/>
      <c r="CH7" s="79">
        <v>7.8330000000000002</v>
      </c>
      <c r="CI7" s="79">
        <v>8.1760000000000002</v>
      </c>
      <c r="CJ7" s="79">
        <v>8.2669999999999995</v>
      </c>
      <c r="CK7" s="79"/>
      <c r="CL7" s="79">
        <v>8.8149999999999995</v>
      </c>
      <c r="CM7" s="79">
        <v>8.4450000000000003</v>
      </c>
      <c r="CN7" s="79">
        <v>8.9179999999999993</v>
      </c>
      <c r="CO7" s="75" t="str">
        <f t="shared" si="45"/>
        <v/>
      </c>
      <c r="CP7" s="74">
        <f t="shared" si="46"/>
        <v>10.210000000000001</v>
      </c>
      <c r="CQ7" s="74">
        <f t="shared" si="47"/>
        <v>10.41</v>
      </c>
      <c r="CR7" s="74">
        <f t="shared" si="48"/>
        <v>10.1</v>
      </c>
      <c r="CS7" s="74">
        <f t="shared" si="49"/>
        <v>10.52</v>
      </c>
      <c r="CT7" s="74">
        <f t="shared" si="50"/>
        <v>11.26</v>
      </c>
      <c r="CU7" s="74">
        <f t="shared" si="51"/>
        <v>7.5</v>
      </c>
      <c r="CV7" s="74" t="str">
        <f t="shared" si="52"/>
        <v/>
      </c>
      <c r="CW7" s="74">
        <f t="shared" si="53"/>
        <v>7.8330000000000002</v>
      </c>
      <c r="CX7" s="74">
        <f t="shared" si="54"/>
        <v>8.1760000000000002</v>
      </c>
      <c r="CY7" s="74">
        <f t="shared" si="55"/>
        <v>8.2669999999999995</v>
      </c>
      <c r="CZ7" s="74" t="str">
        <f t="shared" si="56"/>
        <v/>
      </c>
      <c r="DA7" s="74">
        <f t="shared" si="57"/>
        <v>8.8149999999999995</v>
      </c>
      <c r="DB7" s="74">
        <f t="shared" si="58"/>
        <v>8.4450000000000003</v>
      </c>
      <c r="DC7" s="74">
        <f t="shared" si="59"/>
        <v>8.9179999999999993</v>
      </c>
      <c r="DD7" s="270" t="str">
        <f t="shared" si="60"/>
        <v/>
      </c>
      <c r="DE7" s="271">
        <f t="shared" si="61"/>
        <v>1</v>
      </c>
      <c r="DF7" s="271">
        <f t="shared" si="62"/>
        <v>1</v>
      </c>
      <c r="DG7" s="271">
        <f t="shared" si="63"/>
        <v>1</v>
      </c>
      <c r="DH7" s="271">
        <f t="shared" si="64"/>
        <v>1</v>
      </c>
      <c r="DI7" s="270">
        <f>_xlfn.IFNA(VLOOKUP($A7,GtP!$A:$DH,MATCH(DI$1,GtP!$A$1:$DH$1,0),FALSE),"")</f>
        <v>0</v>
      </c>
      <c r="DJ7" s="271">
        <f>_xlfn.IFNA(VLOOKUP($A7,GtP!$A:$DH,MATCH(DJ$1,GtP!$A$1:$DH$1,0),FALSE),"")</f>
        <v>1</v>
      </c>
      <c r="DK7" s="271">
        <f>_xlfn.IFNA(VLOOKUP($A7,GtP!$A:$DH,MATCH(DK$1,GtP!$A$1:$DH$1,0),FALSE),"")</f>
        <v>0</v>
      </c>
      <c r="DL7" s="271">
        <f>_xlfn.IFNA(VLOOKUP($A7,GtP!$A:$DH,MATCH(DL$1,GtP!$A$1:$DH$1,0),FALSE),"")</f>
        <v>0</v>
      </c>
      <c r="DM7" s="270" t="str">
        <f t="shared" si="65"/>
        <v/>
      </c>
      <c r="DN7" s="271" t="str">
        <f t="shared" si="66"/>
        <v/>
      </c>
      <c r="DO7" s="271" t="str">
        <f t="shared" si="67"/>
        <v>new</v>
      </c>
      <c r="DP7" s="271" t="str">
        <f t="shared" si="68"/>
        <v>new</v>
      </c>
      <c r="DR7" s="271" t="str">
        <f>_xlfn.IFNA(VLOOKUP(A7,'BIG-QaulComp'!B:C,2,FALSE),"")</f>
        <v>A</v>
      </c>
      <c r="DS7" s="270" t="str">
        <f t="shared" si="69"/>
        <v/>
      </c>
      <c r="DT7" s="271">
        <f t="shared" si="70"/>
        <v>1</v>
      </c>
      <c r="DU7" s="271">
        <f t="shared" si="71"/>
        <v>1</v>
      </c>
      <c r="DV7" s="271">
        <f t="shared" si="72"/>
        <v>1</v>
      </c>
      <c r="DW7" s="271">
        <f t="shared" si="73"/>
        <v>3</v>
      </c>
      <c r="DX7" s="271">
        <f t="shared" si="74"/>
        <v>1</v>
      </c>
    </row>
    <row r="8" spans="1:128" s="271" customFormat="1" x14ac:dyDescent="0.2">
      <c r="A8" s="313" t="s">
        <v>729</v>
      </c>
      <c r="B8" s="78" t="s">
        <v>2814</v>
      </c>
      <c r="C8" s="72">
        <v>12.993481544667182</v>
      </c>
      <c r="D8" s="72">
        <v>25.430387779014051</v>
      </c>
      <c r="E8" s="72">
        <v>7.8388754682445958</v>
      </c>
      <c r="F8" s="72">
        <v>13.473909896107168</v>
      </c>
      <c r="G8" s="72">
        <v>15.692677361006886</v>
      </c>
      <c r="H8" s="72">
        <v>3.8814959416743093</v>
      </c>
      <c r="I8" s="72">
        <v>13.783701369718582</v>
      </c>
      <c r="J8" s="72">
        <v>15.561458638763167</v>
      </c>
      <c r="K8" s="72">
        <v>14.230644419162982</v>
      </c>
      <c r="L8" s="72">
        <v>11.137743962057618</v>
      </c>
      <c r="M8" s="72">
        <v>22.311710399558699</v>
      </c>
      <c r="N8" s="72">
        <v>18.872757948895934</v>
      </c>
      <c r="O8" s="72">
        <v>11.45574829171146</v>
      </c>
      <c r="P8" s="72">
        <v>10.679613028747035</v>
      </c>
      <c r="Q8" s="72">
        <v>20.386430738207537</v>
      </c>
      <c r="R8" s="77"/>
      <c r="S8" s="76">
        <v>55.86</v>
      </c>
      <c r="T8" s="76">
        <v>30.29</v>
      </c>
      <c r="U8" s="76">
        <v>43.18</v>
      </c>
      <c r="V8" s="76">
        <v>49.13</v>
      </c>
      <c r="W8" s="76"/>
      <c r="X8" s="76">
        <v>239.7</v>
      </c>
      <c r="Y8" s="76">
        <v>324.2</v>
      </c>
      <c r="Z8" s="76">
        <v>157.4</v>
      </c>
      <c r="AA8" s="76">
        <v>805.3</v>
      </c>
      <c r="AB8" s="76">
        <v>81.19</v>
      </c>
      <c r="AC8" s="76">
        <v>61.79</v>
      </c>
      <c r="AD8" s="76"/>
      <c r="AE8" s="76">
        <v>33.25</v>
      </c>
      <c r="AF8" s="76"/>
      <c r="AG8" s="75" t="str">
        <f t="shared" si="0"/>
        <v/>
      </c>
      <c r="AH8" s="74">
        <f t="shared" si="1"/>
        <v>2.19658467206298</v>
      </c>
      <c r="AI8" s="74">
        <f t="shared" si="2"/>
        <v>3.8640746523790628</v>
      </c>
      <c r="AJ8" s="74">
        <f t="shared" si="3"/>
        <v>3.204711945748977</v>
      </c>
      <c r="AK8" s="74">
        <f t="shared" si="4"/>
        <v>3.1307595810309632</v>
      </c>
      <c r="AL8" s="74" t="str">
        <f t="shared" si="5"/>
        <v/>
      </c>
      <c r="AM8" s="74">
        <f t="shared" si="6"/>
        <v>17.390103976468687</v>
      </c>
      <c r="AN8" s="74">
        <f t="shared" si="7"/>
        <v>20.833522584600566</v>
      </c>
      <c r="AO8" s="74">
        <f t="shared" si="8"/>
        <v>11.06063754836325</v>
      </c>
      <c r="AP8" s="74">
        <f t="shared" si="9"/>
        <v>72.30369119126587</v>
      </c>
      <c r="AQ8" s="74">
        <f t="shared" si="10"/>
        <v>3.6388962811925816</v>
      </c>
      <c r="AR8" s="74">
        <f t="shared" si="11"/>
        <v>3.2740312871768031</v>
      </c>
      <c r="AS8" s="74" t="str">
        <f t="shared" si="12"/>
        <v/>
      </c>
      <c r="AT8" s="74">
        <f t="shared" si="13"/>
        <v>3.1134086891068744</v>
      </c>
      <c r="AU8" s="74" t="str">
        <f t="shared" si="14"/>
        <v/>
      </c>
      <c r="AV8" s="73" t="str">
        <f t="shared" si="15"/>
        <v/>
      </c>
      <c r="AW8" s="72">
        <f t="shared" si="16"/>
        <v>55.86</v>
      </c>
      <c r="AX8" s="72">
        <f t="shared" si="17"/>
        <v>30.29</v>
      </c>
      <c r="AY8" s="72">
        <f t="shared" si="18"/>
        <v>43.18</v>
      </c>
      <c r="AZ8" s="72">
        <f t="shared" si="19"/>
        <v>49.13</v>
      </c>
      <c r="BA8" s="72" t="str">
        <f t="shared" si="20"/>
        <v/>
      </c>
      <c r="BB8" s="72">
        <f t="shared" si="21"/>
        <v>239.7</v>
      </c>
      <c r="BC8" s="72">
        <f t="shared" si="22"/>
        <v>324.2</v>
      </c>
      <c r="BD8" s="72">
        <f t="shared" si="23"/>
        <v>157.4</v>
      </c>
      <c r="BE8" s="72">
        <f t="shared" si="24"/>
        <v>805.3</v>
      </c>
      <c r="BF8" s="72">
        <f t="shared" si="25"/>
        <v>81.19</v>
      </c>
      <c r="BG8" s="72">
        <f t="shared" si="26"/>
        <v>61.79</v>
      </c>
      <c r="BH8" s="72" t="str">
        <f t="shared" si="27"/>
        <v/>
      </c>
      <c r="BI8" s="72">
        <f t="shared" si="28"/>
        <v>33.25</v>
      </c>
      <c r="BJ8" s="72" t="str">
        <f t="shared" si="29"/>
        <v/>
      </c>
      <c r="BK8" s="73" t="str">
        <f t="shared" si="30"/>
        <v/>
      </c>
      <c r="BL8" s="72">
        <f t="shared" si="31"/>
        <v>6.0520043336944749</v>
      </c>
      <c r="BM8" s="72">
        <f t="shared" si="32"/>
        <v>4.424481449021326</v>
      </c>
      <c r="BN8" s="72">
        <f t="shared" si="33"/>
        <v>11.60752688172043</v>
      </c>
      <c r="BO8" s="72">
        <f t="shared" si="34"/>
        <v>9.9372977346278315</v>
      </c>
      <c r="BP8" s="72" t="str">
        <f t="shared" si="35"/>
        <v/>
      </c>
      <c r="BQ8" s="72">
        <f t="shared" si="36"/>
        <v>32.006943517158497</v>
      </c>
      <c r="BR8" s="72">
        <f t="shared" si="37"/>
        <v>38.168118672003772</v>
      </c>
      <c r="BS8" s="72">
        <f t="shared" si="38"/>
        <v>17.032788659236012</v>
      </c>
      <c r="BT8" s="72">
        <f t="shared" si="39"/>
        <v>75.473289597000942</v>
      </c>
      <c r="BU8" s="72">
        <f t="shared" si="40"/>
        <v>66.549180327868854</v>
      </c>
      <c r="BV8" s="72">
        <f t="shared" si="41"/>
        <v>8.7496459926366459</v>
      </c>
      <c r="BW8" s="72" t="str">
        <f t="shared" si="42"/>
        <v/>
      </c>
      <c r="BX8" s="72">
        <f t="shared" si="43"/>
        <v>2.3235499650593989</v>
      </c>
      <c r="BY8" s="72" t="str">
        <f t="shared" si="44"/>
        <v/>
      </c>
      <c r="BZ8" s="71"/>
      <c r="CA8" s="70">
        <v>6.43</v>
      </c>
      <c r="CB8" s="70">
        <v>7.3659999999999997</v>
      </c>
      <c r="CC8" s="70">
        <v>8</v>
      </c>
      <c r="CD8" s="70">
        <v>7.46</v>
      </c>
      <c r="CE8" s="70"/>
      <c r="CF8" s="70">
        <v>8.3209999999999997</v>
      </c>
      <c r="CG8" s="70">
        <v>8.2739999999999991</v>
      </c>
      <c r="CH8" s="70">
        <v>7.9459999999999997</v>
      </c>
      <c r="CI8" s="70">
        <v>9.2929999999999993</v>
      </c>
      <c r="CJ8" s="70">
        <v>9.5139999999999993</v>
      </c>
      <c r="CK8" s="70">
        <v>8.0370000000000008</v>
      </c>
      <c r="CL8" s="70"/>
      <c r="CM8" s="70">
        <v>7.407</v>
      </c>
      <c r="CN8" s="70"/>
      <c r="CO8" s="75" t="str">
        <f t="shared" si="45"/>
        <v/>
      </c>
      <c r="CP8" s="74">
        <f t="shared" si="46"/>
        <v>6.43</v>
      </c>
      <c r="CQ8" s="74">
        <f t="shared" si="47"/>
        <v>7.3659999999999997</v>
      </c>
      <c r="CR8" s="74">
        <f t="shared" si="48"/>
        <v>8</v>
      </c>
      <c r="CS8" s="74">
        <f t="shared" si="49"/>
        <v>7.46</v>
      </c>
      <c r="CT8" s="74" t="str">
        <f t="shared" si="50"/>
        <v/>
      </c>
      <c r="CU8" s="74">
        <f t="shared" si="51"/>
        <v>8.3209999999999997</v>
      </c>
      <c r="CV8" s="74">
        <f t="shared" si="52"/>
        <v>8.2739999999999991</v>
      </c>
      <c r="CW8" s="74">
        <f t="shared" si="53"/>
        <v>7.9459999999999997</v>
      </c>
      <c r="CX8" s="74">
        <f t="shared" si="54"/>
        <v>9.2929999999999993</v>
      </c>
      <c r="CY8" s="74">
        <f t="shared" si="55"/>
        <v>9.5139999999999993</v>
      </c>
      <c r="CZ8" s="74">
        <f t="shared" si="56"/>
        <v>8.0370000000000008</v>
      </c>
      <c r="DA8" s="74" t="str">
        <f t="shared" si="57"/>
        <v/>
      </c>
      <c r="DB8" s="74">
        <f t="shared" si="58"/>
        <v>7.407</v>
      </c>
      <c r="DC8" s="74" t="str">
        <f t="shared" si="59"/>
        <v/>
      </c>
      <c r="DD8" s="270" t="str">
        <f t="shared" si="60"/>
        <v/>
      </c>
      <c r="DE8" s="271">
        <f t="shared" si="61"/>
        <v>1</v>
      </c>
      <c r="DF8" s="271">
        <f t="shared" si="62"/>
        <v>1</v>
      </c>
      <c r="DG8" s="271">
        <f t="shared" si="63"/>
        <v>1</v>
      </c>
      <c r="DH8" s="271">
        <f t="shared" si="64"/>
        <v>1</v>
      </c>
      <c r="DI8" s="270">
        <f>_xlfn.IFNA(VLOOKUP($A8,GtP!$A:$DH,MATCH(DI$1,GtP!$A$1:$DH$1,0),FALSE),"")</f>
        <v>0</v>
      </c>
      <c r="DJ8" s="271">
        <f>_xlfn.IFNA(VLOOKUP($A8,GtP!$A:$DH,MATCH(DJ$1,GtP!$A$1:$DH$1,0),FALSE),"")</f>
        <v>2</v>
      </c>
      <c r="DK8" s="271">
        <f>_xlfn.IFNA(VLOOKUP($A8,GtP!$A:$DH,MATCH(DK$1,GtP!$A$1:$DH$1,0),FALSE),"")</f>
        <v>1</v>
      </c>
      <c r="DL8" s="271">
        <f>_xlfn.IFNA(VLOOKUP($A8,GtP!$A:$DH,MATCH(DL$1,GtP!$A$1:$DH$1,0),FALSE),"")</f>
        <v>0</v>
      </c>
      <c r="DM8" s="270" t="str">
        <f t="shared" si="65"/>
        <v/>
      </c>
      <c r="DN8" s="271" t="str">
        <f t="shared" si="66"/>
        <v/>
      </c>
      <c r="DO8" s="271" t="str">
        <f t="shared" si="67"/>
        <v/>
      </c>
      <c r="DP8" s="271" t="str">
        <f t="shared" si="68"/>
        <v>new</v>
      </c>
      <c r="DR8" s="271" t="str">
        <f>_xlfn.IFNA(VLOOKUP(A8,'BIG-QaulComp'!B:C,2,FALSE),"")</f>
        <v>A</v>
      </c>
      <c r="DS8" s="270" t="str">
        <f t="shared" si="69"/>
        <v/>
      </c>
      <c r="DT8" s="271">
        <f t="shared" si="70"/>
        <v>1</v>
      </c>
      <c r="DU8" s="271">
        <f t="shared" si="71"/>
        <v>1</v>
      </c>
      <c r="DV8" s="271">
        <f t="shared" si="72"/>
        <v>1</v>
      </c>
      <c r="DW8" s="271">
        <f t="shared" si="73"/>
        <v>3</v>
      </c>
      <c r="DX8" s="271">
        <f t="shared" si="74"/>
        <v>1</v>
      </c>
    </row>
    <row r="9" spans="1:128" s="271" customFormat="1" x14ac:dyDescent="0.2">
      <c r="A9" s="313" t="s">
        <v>237</v>
      </c>
      <c r="B9" s="78" t="s">
        <v>2491</v>
      </c>
      <c r="C9" s="72">
        <v>6.8620018845018711</v>
      </c>
      <c r="D9" s="72">
        <v>20.059501307790971</v>
      </c>
      <c r="E9" s="72">
        <v>6.8961452093185338</v>
      </c>
      <c r="F9" s="72">
        <v>7.8412829007139653</v>
      </c>
      <c r="G9" s="72">
        <v>8.4020886411477953</v>
      </c>
      <c r="H9" s="72">
        <v>51.092202049548277</v>
      </c>
      <c r="I9" s="72">
        <v>24.821511399293755</v>
      </c>
      <c r="J9" s="72">
        <v>27.264179722909162</v>
      </c>
      <c r="K9" s="72">
        <v>18.798361664082368</v>
      </c>
      <c r="L9" s="72">
        <v>13.145216478618737</v>
      </c>
      <c r="M9" s="72">
        <v>18.879752931160841</v>
      </c>
      <c r="N9" s="72">
        <v>14.191216555663997</v>
      </c>
      <c r="O9" s="72">
        <v>9.1803377375357957</v>
      </c>
      <c r="P9" s="72">
        <v>19.537000053848185</v>
      </c>
      <c r="Q9" s="72">
        <v>38.611431509757679</v>
      </c>
      <c r="R9" s="77">
        <v>22.17</v>
      </c>
      <c r="S9" s="76"/>
      <c r="T9" s="76"/>
      <c r="U9" s="76"/>
      <c r="V9" s="76"/>
      <c r="W9" s="76"/>
      <c r="X9" s="76"/>
      <c r="Y9" s="76"/>
      <c r="Z9" s="76"/>
      <c r="AA9" s="76">
        <v>107</v>
      </c>
      <c r="AB9" s="76">
        <v>71.36</v>
      </c>
      <c r="AC9" s="76">
        <v>144.69999999999999</v>
      </c>
      <c r="AD9" s="76"/>
      <c r="AE9" s="76"/>
      <c r="AF9" s="76"/>
      <c r="AG9" s="75">
        <f t="shared" si="0"/>
        <v>3.2308356035389481</v>
      </c>
      <c r="AH9" s="74" t="str">
        <f t="shared" si="1"/>
        <v/>
      </c>
      <c r="AI9" s="74" t="str">
        <f t="shared" si="2"/>
        <v/>
      </c>
      <c r="AJ9" s="74" t="str">
        <f t="shared" si="3"/>
        <v/>
      </c>
      <c r="AK9" s="74" t="str">
        <f t="shared" si="4"/>
        <v/>
      </c>
      <c r="AL9" s="74" t="str">
        <f t="shared" si="5"/>
        <v/>
      </c>
      <c r="AM9" s="74" t="str">
        <f t="shared" si="6"/>
        <v/>
      </c>
      <c r="AN9" s="74" t="str">
        <f t="shared" si="7"/>
        <v/>
      </c>
      <c r="AO9" s="74" t="str">
        <f t="shared" si="8"/>
        <v/>
      </c>
      <c r="AP9" s="74">
        <f t="shared" si="9"/>
        <v>8.1398431265122273</v>
      </c>
      <c r="AQ9" s="74">
        <f t="shared" si="10"/>
        <v>3.77971047927333</v>
      </c>
      <c r="AR9" s="74">
        <f t="shared" si="11"/>
        <v>10.196447882563481</v>
      </c>
      <c r="AS9" s="74" t="str">
        <f t="shared" si="12"/>
        <v/>
      </c>
      <c r="AT9" s="74" t="str">
        <f t="shared" si="13"/>
        <v/>
      </c>
      <c r="AU9" s="74" t="str">
        <f t="shared" si="14"/>
        <v/>
      </c>
      <c r="AV9" s="73">
        <f t="shared" si="15"/>
        <v>22.17</v>
      </c>
      <c r="AW9" s="72" t="str">
        <f t="shared" si="16"/>
        <v/>
      </c>
      <c r="AX9" s="72" t="str">
        <f t="shared" si="17"/>
        <v/>
      </c>
      <c r="AY9" s="72" t="str">
        <f t="shared" si="18"/>
        <v/>
      </c>
      <c r="AZ9" s="72" t="str">
        <f t="shared" si="19"/>
        <v/>
      </c>
      <c r="BA9" s="72" t="str">
        <f t="shared" si="20"/>
        <v/>
      </c>
      <c r="BB9" s="72" t="str">
        <f t="shared" si="21"/>
        <v/>
      </c>
      <c r="BC9" s="72" t="str">
        <f t="shared" si="22"/>
        <v/>
      </c>
      <c r="BD9" s="72" t="str">
        <f t="shared" si="23"/>
        <v/>
      </c>
      <c r="BE9" s="72">
        <f t="shared" si="24"/>
        <v>107</v>
      </c>
      <c r="BF9" s="72">
        <f t="shared" si="25"/>
        <v>71.36</v>
      </c>
      <c r="BG9" s="72">
        <f t="shared" si="26"/>
        <v>144.69999999999999</v>
      </c>
      <c r="BH9" s="72" t="str">
        <f t="shared" si="27"/>
        <v/>
      </c>
      <c r="BI9" s="72" t="str">
        <f t="shared" si="28"/>
        <v/>
      </c>
      <c r="BJ9" s="72" t="str">
        <f t="shared" si="29"/>
        <v/>
      </c>
      <c r="BK9" s="73">
        <f t="shared" si="30"/>
        <v>33.940600122473981</v>
      </c>
      <c r="BL9" s="72" t="str">
        <f t="shared" si="31"/>
        <v/>
      </c>
      <c r="BM9" s="72" t="str">
        <f t="shared" si="32"/>
        <v/>
      </c>
      <c r="BN9" s="72" t="str">
        <f t="shared" si="33"/>
        <v/>
      </c>
      <c r="BO9" s="72" t="str">
        <f t="shared" si="34"/>
        <v/>
      </c>
      <c r="BP9" s="72" t="str">
        <f t="shared" si="35"/>
        <v/>
      </c>
      <c r="BQ9" s="72" t="str">
        <f t="shared" si="36"/>
        <v/>
      </c>
      <c r="BR9" s="72" t="str">
        <f t="shared" si="37"/>
        <v/>
      </c>
      <c r="BS9" s="72" t="str">
        <f t="shared" si="38"/>
        <v/>
      </c>
      <c r="BT9" s="72">
        <f t="shared" si="39"/>
        <v>10.028116213683225</v>
      </c>
      <c r="BU9" s="72">
        <f t="shared" si="40"/>
        <v>58.491803278688522</v>
      </c>
      <c r="BV9" s="72">
        <f t="shared" si="41"/>
        <v>20.489946190880765</v>
      </c>
      <c r="BW9" s="72" t="str">
        <f t="shared" si="42"/>
        <v/>
      </c>
      <c r="BX9" s="72" t="str">
        <f t="shared" si="43"/>
        <v/>
      </c>
      <c r="BY9" s="72" t="str">
        <f t="shared" si="44"/>
        <v/>
      </c>
      <c r="BZ9" s="71">
        <v>6.2990000000000004</v>
      </c>
      <c r="CA9" s="70"/>
      <c r="CB9" s="70"/>
      <c r="CC9" s="70"/>
      <c r="CD9" s="70"/>
      <c r="CE9" s="70"/>
      <c r="CF9" s="70"/>
      <c r="CG9" s="70"/>
      <c r="CH9" s="70"/>
      <c r="CI9" s="70">
        <v>6.6230000000000002</v>
      </c>
      <c r="CJ9" s="70">
        <v>6.78</v>
      </c>
      <c r="CK9" s="70">
        <v>6.17</v>
      </c>
      <c r="CL9" s="70"/>
      <c r="CM9" s="70"/>
      <c r="CN9" s="70"/>
      <c r="CO9" s="75">
        <f t="shared" si="45"/>
        <v>6.2990000000000004</v>
      </c>
      <c r="CP9" s="74" t="str">
        <f t="shared" si="46"/>
        <v/>
      </c>
      <c r="CQ9" s="74" t="str">
        <f t="shared" si="47"/>
        <v/>
      </c>
      <c r="CR9" s="74" t="str">
        <f t="shared" si="48"/>
        <v/>
      </c>
      <c r="CS9" s="74" t="str">
        <f t="shared" si="49"/>
        <v/>
      </c>
      <c r="CT9" s="74" t="str">
        <f t="shared" si="50"/>
        <v/>
      </c>
      <c r="CU9" s="74" t="str">
        <f t="shared" si="51"/>
        <v/>
      </c>
      <c r="CV9" s="74" t="str">
        <f t="shared" si="52"/>
        <v/>
      </c>
      <c r="CW9" s="74" t="str">
        <f t="shared" si="53"/>
        <v/>
      </c>
      <c r="CX9" s="74">
        <f t="shared" si="54"/>
        <v>6.6230000000000002</v>
      </c>
      <c r="CY9" s="74">
        <f t="shared" si="55"/>
        <v>6.78</v>
      </c>
      <c r="CZ9" s="74">
        <f t="shared" si="56"/>
        <v>6.17</v>
      </c>
      <c r="DA9" s="74" t="str">
        <f t="shared" si="57"/>
        <v/>
      </c>
      <c r="DB9" s="74" t="str">
        <f t="shared" si="58"/>
        <v/>
      </c>
      <c r="DC9" s="74" t="str">
        <f t="shared" si="59"/>
        <v/>
      </c>
      <c r="DD9" s="270">
        <f t="shared" si="60"/>
        <v>1</v>
      </c>
      <c r="DE9" s="271" t="str">
        <f t="shared" si="61"/>
        <v/>
      </c>
      <c r="DF9" s="271">
        <f t="shared" si="62"/>
        <v>1</v>
      </c>
      <c r="DG9" s="271">
        <f t="shared" si="63"/>
        <v>1</v>
      </c>
      <c r="DH9" s="271">
        <f t="shared" si="64"/>
        <v>1</v>
      </c>
      <c r="DI9" s="270">
        <f>_xlfn.IFNA(VLOOKUP($A9,GtP!$A:$DH,MATCH(DI$1,GtP!$A$1:$DH$1,0),FALSE),"")</f>
        <v>1</v>
      </c>
      <c r="DJ9" s="271">
        <f>_xlfn.IFNA(VLOOKUP($A9,GtP!$A:$DH,MATCH(DJ$1,GtP!$A$1:$DH$1,0),FALSE),"")</f>
        <v>0</v>
      </c>
      <c r="DK9" s="271">
        <f>_xlfn.IFNA(VLOOKUP($A9,GtP!$A:$DH,MATCH(DK$1,GtP!$A$1:$DH$1,0),FALSE),"")</f>
        <v>2</v>
      </c>
      <c r="DL9" s="271">
        <f>_xlfn.IFNA(VLOOKUP($A9,GtP!$A:$DH,MATCH(DL$1,GtP!$A$1:$DH$1,0),FALSE),"")</f>
        <v>0</v>
      </c>
      <c r="DM9" s="270" t="str">
        <f t="shared" si="65"/>
        <v/>
      </c>
      <c r="DN9" s="271" t="str">
        <f t="shared" si="66"/>
        <v/>
      </c>
      <c r="DO9" s="271" t="str">
        <f t="shared" si="67"/>
        <v/>
      </c>
      <c r="DP9" s="271" t="str">
        <f t="shared" si="68"/>
        <v>new</v>
      </c>
      <c r="DR9" s="271" t="str">
        <f>_xlfn.IFNA(VLOOKUP(A9,'BIG-QaulComp'!B:C,2,FALSE),"")</f>
        <v>A</v>
      </c>
      <c r="DS9" s="270">
        <f t="shared" si="69"/>
        <v>1</v>
      </c>
      <c r="DT9" s="271" t="str">
        <f t="shared" si="70"/>
        <v/>
      </c>
      <c r="DU9" s="271">
        <f t="shared" si="71"/>
        <v>1</v>
      </c>
      <c r="DV9" s="271">
        <f t="shared" si="72"/>
        <v>1</v>
      </c>
      <c r="DW9" s="271">
        <f t="shared" si="73"/>
        <v>3</v>
      </c>
      <c r="DX9" s="271">
        <f t="shared" si="74"/>
        <v>1</v>
      </c>
    </row>
    <row r="10" spans="1:128" s="271" customFormat="1" x14ac:dyDescent="0.2">
      <c r="A10" s="313" t="s">
        <v>205</v>
      </c>
      <c r="B10" s="78" t="s">
        <v>2480</v>
      </c>
      <c r="C10" s="72">
        <v>9.3378492364140193</v>
      </c>
      <c r="D10" s="72">
        <v>6.212157966421386</v>
      </c>
      <c r="E10" s="72">
        <v>10.590875316074921</v>
      </c>
      <c r="F10" s="72">
        <v>11.65696809132519</v>
      </c>
      <c r="G10" s="72">
        <v>11.357262596850035</v>
      </c>
      <c r="H10" s="72">
        <v>7.8488800430754093</v>
      </c>
      <c r="I10" s="72">
        <v>13.823460475923078</v>
      </c>
      <c r="J10" s="72">
        <v>10.997127833453716</v>
      </c>
      <c r="K10" s="72">
        <v>17.563205455756943</v>
      </c>
      <c r="L10" s="72">
        <v>13.24978782924442</v>
      </c>
      <c r="M10" s="72">
        <v>17.670853031817412</v>
      </c>
      <c r="N10" s="72">
        <v>8.5569425024617818</v>
      </c>
      <c r="O10" s="72">
        <v>22.392977550149162</v>
      </c>
      <c r="P10" s="72">
        <v>17.871439771514215</v>
      </c>
      <c r="Q10" s="72">
        <v>29.561043400749661</v>
      </c>
      <c r="R10" s="92"/>
      <c r="S10" s="76">
        <v>402</v>
      </c>
      <c r="T10" s="76">
        <v>259.5</v>
      </c>
      <c r="U10" s="76">
        <v>226.4</v>
      </c>
      <c r="V10" s="76">
        <v>487.9</v>
      </c>
      <c r="W10" s="76">
        <v>237.3</v>
      </c>
      <c r="X10" s="76"/>
      <c r="Y10" s="76"/>
      <c r="Z10" s="76"/>
      <c r="AA10" s="76">
        <v>662.8</v>
      </c>
      <c r="AB10" s="76">
        <v>101.8</v>
      </c>
      <c r="AC10" s="76">
        <v>316.89999999999998</v>
      </c>
      <c r="AD10" s="76">
        <v>1564</v>
      </c>
      <c r="AE10" s="76">
        <v>511.9</v>
      </c>
      <c r="AF10" s="76">
        <v>705</v>
      </c>
      <c r="AG10" s="75" t="str">
        <f t="shared" si="0"/>
        <v/>
      </c>
      <c r="AH10" s="74">
        <f t="shared" si="1"/>
        <v>64.711812251544956</v>
      </c>
      <c r="AI10" s="74">
        <f t="shared" si="2"/>
        <v>24.502224061322739</v>
      </c>
      <c r="AJ10" s="74">
        <f t="shared" si="3"/>
        <v>19.42185980319196</v>
      </c>
      <c r="AK10" s="74">
        <f t="shared" si="4"/>
        <v>42.959295502713857</v>
      </c>
      <c r="AL10" s="74">
        <f t="shared" si="5"/>
        <v>30.233612782674058</v>
      </c>
      <c r="AM10" s="74" t="str">
        <f t="shared" si="6"/>
        <v/>
      </c>
      <c r="AN10" s="74" t="str">
        <f t="shared" si="7"/>
        <v/>
      </c>
      <c r="AO10" s="74" t="str">
        <f t="shared" si="8"/>
        <v/>
      </c>
      <c r="AP10" s="74">
        <f t="shared" si="9"/>
        <v>50.02344252917721</v>
      </c>
      <c r="AQ10" s="74">
        <f t="shared" si="10"/>
        <v>5.760899024891617</v>
      </c>
      <c r="AR10" s="74">
        <f t="shared" si="11"/>
        <v>37.034256091919481</v>
      </c>
      <c r="AS10" s="74">
        <f t="shared" si="12"/>
        <v>69.843324609128729</v>
      </c>
      <c r="AT10" s="74">
        <f t="shared" si="13"/>
        <v>28.643467260871262</v>
      </c>
      <c r="AU10" s="74">
        <f t="shared" si="14"/>
        <v>23.84895520914263</v>
      </c>
      <c r="AV10" s="73" t="str">
        <f t="shared" si="15"/>
        <v/>
      </c>
      <c r="AW10" s="72">
        <f t="shared" si="16"/>
        <v>402</v>
      </c>
      <c r="AX10" s="72">
        <f t="shared" si="17"/>
        <v>259.5</v>
      </c>
      <c r="AY10" s="72">
        <f t="shared" si="18"/>
        <v>226.4</v>
      </c>
      <c r="AZ10" s="72">
        <f t="shared" si="19"/>
        <v>487.9</v>
      </c>
      <c r="BA10" s="72">
        <f t="shared" si="20"/>
        <v>237.3</v>
      </c>
      <c r="BB10" s="72" t="str">
        <f t="shared" si="21"/>
        <v/>
      </c>
      <c r="BC10" s="72" t="str">
        <f t="shared" si="22"/>
        <v/>
      </c>
      <c r="BD10" s="72" t="str">
        <f t="shared" si="23"/>
        <v/>
      </c>
      <c r="BE10" s="72">
        <f t="shared" si="24"/>
        <v>662.8</v>
      </c>
      <c r="BF10" s="72">
        <f t="shared" si="25"/>
        <v>101.8</v>
      </c>
      <c r="BG10" s="72">
        <f t="shared" si="26"/>
        <v>316.89999999999998</v>
      </c>
      <c r="BH10" s="72">
        <f t="shared" si="27"/>
        <v>1564</v>
      </c>
      <c r="BI10" s="72">
        <f t="shared" si="28"/>
        <v>511.9</v>
      </c>
      <c r="BJ10" s="72">
        <f t="shared" si="29"/>
        <v>705</v>
      </c>
      <c r="BK10" s="73" t="str">
        <f t="shared" si="30"/>
        <v/>
      </c>
      <c r="BL10" s="72">
        <f t="shared" si="31"/>
        <v>43.553629469122427</v>
      </c>
      <c r="BM10" s="72">
        <f t="shared" si="32"/>
        <v>37.905346187554777</v>
      </c>
      <c r="BN10" s="72">
        <f t="shared" si="33"/>
        <v>60.86021505376344</v>
      </c>
      <c r="BO10" s="72">
        <f t="shared" si="34"/>
        <v>98.685275080906152</v>
      </c>
      <c r="BP10" s="72">
        <f t="shared" si="35"/>
        <v>68.822505800464029</v>
      </c>
      <c r="BQ10" s="72" t="str">
        <f t="shared" si="36"/>
        <v/>
      </c>
      <c r="BR10" s="72" t="str">
        <f t="shared" si="37"/>
        <v/>
      </c>
      <c r="BS10" s="72" t="str">
        <f t="shared" si="38"/>
        <v/>
      </c>
      <c r="BT10" s="72">
        <f t="shared" si="39"/>
        <v>62.118088097469538</v>
      </c>
      <c r="BU10" s="72">
        <f t="shared" si="40"/>
        <v>83.442622950819668</v>
      </c>
      <c r="BV10" s="72">
        <f t="shared" si="41"/>
        <v>44.873973378646269</v>
      </c>
      <c r="BW10" s="72">
        <f t="shared" si="42"/>
        <v>52.500839207787848</v>
      </c>
      <c r="BX10" s="72">
        <f t="shared" si="43"/>
        <v>35.772187281621243</v>
      </c>
      <c r="BY10" s="72">
        <f t="shared" si="44"/>
        <v>30.83989501312336</v>
      </c>
      <c r="BZ10" s="71"/>
      <c r="CA10" s="70">
        <v>7.2450000000000001</v>
      </c>
      <c r="CB10" s="70">
        <v>7.27</v>
      </c>
      <c r="CC10" s="70">
        <v>7.37</v>
      </c>
      <c r="CD10" s="70">
        <v>7.5449999999999999</v>
      </c>
      <c r="CE10" s="70">
        <v>9.2759999999999998</v>
      </c>
      <c r="CF10" s="70"/>
      <c r="CG10" s="70"/>
      <c r="CH10" s="70"/>
      <c r="CI10" s="70">
        <v>8.625</v>
      </c>
      <c r="CJ10" s="70">
        <v>8.1460000000000008</v>
      </c>
      <c r="CK10" s="70">
        <v>7.6429999999999998</v>
      </c>
      <c r="CL10" s="70">
        <v>7.9950000000000001</v>
      </c>
      <c r="CM10" s="70">
        <v>8.1449999999999996</v>
      </c>
      <c r="CN10" s="70">
        <v>8.4559999999999995</v>
      </c>
      <c r="CO10" s="75" t="str">
        <f t="shared" si="45"/>
        <v/>
      </c>
      <c r="CP10" s="74">
        <f t="shared" si="46"/>
        <v>7.2450000000000001</v>
      </c>
      <c r="CQ10" s="74">
        <f t="shared" si="47"/>
        <v>7.27</v>
      </c>
      <c r="CR10" s="74">
        <f t="shared" si="48"/>
        <v>7.37</v>
      </c>
      <c r="CS10" s="74">
        <f t="shared" si="49"/>
        <v>7.5449999999999999</v>
      </c>
      <c r="CT10" s="74">
        <f t="shared" si="50"/>
        <v>9.2759999999999998</v>
      </c>
      <c r="CU10" s="74" t="str">
        <f t="shared" si="51"/>
        <v/>
      </c>
      <c r="CV10" s="74" t="str">
        <f t="shared" si="52"/>
        <v/>
      </c>
      <c r="CW10" s="74" t="str">
        <f t="shared" si="53"/>
        <v/>
      </c>
      <c r="CX10" s="74">
        <f t="shared" si="54"/>
        <v>8.625</v>
      </c>
      <c r="CY10" s="74">
        <f t="shared" si="55"/>
        <v>8.1460000000000008</v>
      </c>
      <c r="CZ10" s="74">
        <f t="shared" si="56"/>
        <v>7.6429999999999998</v>
      </c>
      <c r="DA10" s="74">
        <f t="shared" si="57"/>
        <v>7.9950000000000001</v>
      </c>
      <c r="DB10" s="74">
        <f t="shared" si="58"/>
        <v>8.1449999999999996</v>
      </c>
      <c r="DC10" s="74">
        <f t="shared" si="59"/>
        <v>8.4559999999999995</v>
      </c>
      <c r="DD10" s="270" t="str">
        <f t="shared" si="60"/>
        <v/>
      </c>
      <c r="DE10" s="271">
        <f t="shared" si="61"/>
        <v>1</v>
      </c>
      <c r="DF10" s="271">
        <f t="shared" si="62"/>
        <v>1</v>
      </c>
      <c r="DG10" s="271">
        <f t="shared" si="63"/>
        <v>1</v>
      </c>
      <c r="DH10" s="271">
        <f t="shared" si="64"/>
        <v>1</v>
      </c>
      <c r="DI10" s="270">
        <f>_xlfn.IFNA(VLOOKUP($A10,GtP!$A:$DH,MATCH(DI$1,GtP!$A$1:$DH$1,0),FALSE),"")</f>
        <v>0</v>
      </c>
      <c r="DJ10" s="271">
        <f>_xlfn.IFNA(VLOOKUP($A10,GtP!$A:$DH,MATCH(DJ$1,GtP!$A$1:$DH$1,0),FALSE),"")</f>
        <v>2</v>
      </c>
      <c r="DK10" s="271">
        <f>_xlfn.IFNA(VLOOKUP($A10,GtP!$A:$DH,MATCH(DK$1,GtP!$A$1:$DH$1,0),FALSE),"")</f>
        <v>1</v>
      </c>
      <c r="DL10" s="271">
        <f>_xlfn.IFNA(VLOOKUP($A10,GtP!$A:$DH,MATCH(DL$1,GtP!$A$1:$DH$1,0),FALSE),"")</f>
        <v>0</v>
      </c>
      <c r="DM10" s="270" t="str">
        <f t="shared" si="65"/>
        <v/>
      </c>
      <c r="DN10" s="271" t="str">
        <f t="shared" si="66"/>
        <v/>
      </c>
      <c r="DO10" s="271" t="str">
        <f t="shared" si="67"/>
        <v/>
      </c>
      <c r="DP10" s="271" t="str">
        <f t="shared" si="68"/>
        <v>new</v>
      </c>
      <c r="DR10" s="271" t="str">
        <f>_xlfn.IFNA(VLOOKUP(A10,'BIG-QaulComp'!B:C,2,FALSE),"")</f>
        <v>A</v>
      </c>
      <c r="DS10" s="270" t="str">
        <f t="shared" si="69"/>
        <v/>
      </c>
      <c r="DT10" s="271">
        <f t="shared" si="70"/>
        <v>1</v>
      </c>
      <c r="DU10" s="271">
        <f t="shared" si="71"/>
        <v>1</v>
      </c>
      <c r="DV10" s="271">
        <f t="shared" si="72"/>
        <v>1</v>
      </c>
      <c r="DW10" s="271">
        <f t="shared" si="73"/>
        <v>3</v>
      </c>
      <c r="DX10" s="271">
        <f t="shared" si="74"/>
        <v>1</v>
      </c>
    </row>
    <row r="11" spans="1:128" s="271" customFormat="1" x14ac:dyDescent="0.2">
      <c r="A11" s="313" t="s">
        <v>742</v>
      </c>
      <c r="B11" s="78" t="s">
        <v>2822</v>
      </c>
      <c r="C11" s="72">
        <v>9.6047343032843457</v>
      </c>
      <c r="D11" s="72">
        <v>23.859597993804307</v>
      </c>
      <c r="E11" s="72">
        <v>15.32753020675705</v>
      </c>
      <c r="F11" s="72">
        <v>33.028798158136496</v>
      </c>
      <c r="G11" s="72">
        <v>10.510953883209005</v>
      </c>
      <c r="H11" s="72">
        <v>16.140825630122229</v>
      </c>
      <c r="I11" s="72">
        <v>12.738969254926522</v>
      </c>
      <c r="J11" s="72">
        <v>13.205399343916611</v>
      </c>
      <c r="K11" s="72">
        <v>12.815636985642829</v>
      </c>
      <c r="L11" s="72">
        <v>12.181717339750156</v>
      </c>
      <c r="M11" s="72">
        <v>17.963817510002631</v>
      </c>
      <c r="N11" s="72">
        <v>0.85852886674713502</v>
      </c>
      <c r="O11" s="72">
        <v>15.38096466656344</v>
      </c>
      <c r="P11" s="72">
        <v>9.629801575603949</v>
      </c>
      <c r="Q11" s="72">
        <v>10.544511681688174</v>
      </c>
      <c r="R11" s="77"/>
      <c r="S11" s="272">
        <v>28.89</v>
      </c>
      <c r="T11" s="76"/>
      <c r="U11" s="76">
        <v>84.82</v>
      </c>
      <c r="V11" s="76">
        <v>114.5</v>
      </c>
      <c r="W11" s="76">
        <v>122.5</v>
      </c>
      <c r="X11" s="76">
        <v>306.10000000000002</v>
      </c>
      <c r="Y11" s="76">
        <v>459.1</v>
      </c>
      <c r="Z11" s="76">
        <v>577.5</v>
      </c>
      <c r="AA11" s="76">
        <v>437</v>
      </c>
      <c r="AB11" s="76">
        <v>103.9</v>
      </c>
      <c r="AC11" s="76">
        <v>183.3</v>
      </c>
      <c r="AD11" s="76"/>
      <c r="AE11" s="76"/>
      <c r="AF11" s="76"/>
      <c r="AG11" s="75" t="str">
        <f t="shared" si="0"/>
        <v/>
      </c>
      <c r="AH11" s="74">
        <f t="shared" si="1"/>
        <v>1.2108334770561495</v>
      </c>
      <c r="AI11" s="74" t="str">
        <f t="shared" si="2"/>
        <v/>
      </c>
      <c r="AJ11" s="74">
        <f t="shared" si="3"/>
        <v>2.5680619559299638</v>
      </c>
      <c r="AK11" s="74">
        <f t="shared" si="4"/>
        <v>10.893397618546398</v>
      </c>
      <c r="AL11" s="74">
        <f t="shared" si="5"/>
        <v>7.5894506766363197</v>
      </c>
      <c r="AM11" s="74">
        <f t="shared" si="6"/>
        <v>24.028631663556489</v>
      </c>
      <c r="AN11" s="74">
        <f t="shared" si="7"/>
        <v>34.766082270090202</v>
      </c>
      <c r="AO11" s="74">
        <f t="shared" si="8"/>
        <v>45.062137812343217</v>
      </c>
      <c r="AP11" s="74">
        <f t="shared" si="9"/>
        <v>35.873431291499884</v>
      </c>
      <c r="AQ11" s="74">
        <f t="shared" si="10"/>
        <v>5.7838485579218508</v>
      </c>
      <c r="AR11" s="74">
        <f t="shared" si="11"/>
        <v>213.50476041009799</v>
      </c>
      <c r="AS11" s="74" t="str">
        <f t="shared" si="12"/>
        <v/>
      </c>
      <c r="AT11" s="74" t="str">
        <f t="shared" si="13"/>
        <v/>
      </c>
      <c r="AU11" s="74" t="str">
        <f t="shared" si="14"/>
        <v/>
      </c>
      <c r="AV11" s="73" t="str">
        <f t="shared" si="15"/>
        <v/>
      </c>
      <c r="AW11" s="72" t="str">
        <f t="shared" si="16"/>
        <v/>
      </c>
      <c r="AX11" s="72" t="str">
        <f t="shared" si="17"/>
        <v/>
      </c>
      <c r="AY11" s="72">
        <f t="shared" si="18"/>
        <v>84.82</v>
      </c>
      <c r="AZ11" s="72">
        <f t="shared" si="19"/>
        <v>114.5</v>
      </c>
      <c r="BA11" s="72">
        <f t="shared" si="20"/>
        <v>122.5</v>
      </c>
      <c r="BB11" s="72">
        <f t="shared" si="21"/>
        <v>306.10000000000002</v>
      </c>
      <c r="BC11" s="72">
        <f t="shared" si="22"/>
        <v>459.1</v>
      </c>
      <c r="BD11" s="72">
        <f t="shared" si="23"/>
        <v>577.5</v>
      </c>
      <c r="BE11" s="72">
        <f t="shared" si="24"/>
        <v>437</v>
      </c>
      <c r="BF11" s="72">
        <f t="shared" si="25"/>
        <v>103.9</v>
      </c>
      <c r="BG11" s="72">
        <f t="shared" si="26"/>
        <v>183.3</v>
      </c>
      <c r="BH11" s="72" t="str">
        <f t="shared" si="27"/>
        <v/>
      </c>
      <c r="BI11" s="72" t="str">
        <f t="shared" si="28"/>
        <v/>
      </c>
      <c r="BJ11" s="72" t="str">
        <f t="shared" si="29"/>
        <v/>
      </c>
      <c r="BK11" s="73" t="str">
        <f t="shared" si="30"/>
        <v/>
      </c>
      <c r="BL11" s="72" t="str">
        <f t="shared" si="31"/>
        <v/>
      </c>
      <c r="BM11" s="72" t="str">
        <f t="shared" si="32"/>
        <v/>
      </c>
      <c r="BN11" s="72">
        <f t="shared" si="33"/>
        <v>22.801075268817204</v>
      </c>
      <c r="BO11" s="72">
        <f t="shared" si="34"/>
        <v>23.159385113268609</v>
      </c>
      <c r="BP11" s="72">
        <f t="shared" si="35"/>
        <v>35.527842227378187</v>
      </c>
      <c r="BQ11" s="72">
        <f t="shared" si="36"/>
        <v>40.873280811857398</v>
      </c>
      <c r="BR11" s="72">
        <f t="shared" si="37"/>
        <v>54.049917588886274</v>
      </c>
      <c r="BS11" s="72">
        <f t="shared" si="38"/>
        <v>62.493236662698841</v>
      </c>
      <c r="BT11" s="72">
        <f t="shared" si="39"/>
        <v>40.955951265229615</v>
      </c>
      <c r="BU11" s="72">
        <f t="shared" si="40"/>
        <v>85.163934426229503</v>
      </c>
      <c r="BV11" s="72">
        <f t="shared" si="41"/>
        <v>25.955819881053525</v>
      </c>
      <c r="BW11" s="72" t="str">
        <f t="shared" si="42"/>
        <v/>
      </c>
      <c r="BX11" s="72" t="str">
        <f t="shared" si="43"/>
        <v/>
      </c>
      <c r="BY11" s="72" t="str">
        <f t="shared" si="44"/>
        <v/>
      </c>
      <c r="BZ11" s="71"/>
      <c r="CA11" s="273">
        <v>6.8289999999999997</v>
      </c>
      <c r="CB11" s="70"/>
      <c r="CC11" s="70">
        <v>6.92</v>
      </c>
      <c r="CD11" s="70">
        <v>6.9909999999999997</v>
      </c>
      <c r="CE11" s="70">
        <v>7.4640000000000004</v>
      </c>
      <c r="CF11" s="70">
        <v>8.734</v>
      </c>
      <c r="CG11" s="70">
        <v>8.6639999999999997</v>
      </c>
      <c r="CH11" s="70">
        <v>8.1739999999999995</v>
      </c>
      <c r="CI11" s="70">
        <v>8.8770000000000007</v>
      </c>
      <c r="CJ11" s="70">
        <v>8.3789999999999996</v>
      </c>
      <c r="CK11" s="70">
        <v>8.7769999999999992</v>
      </c>
      <c r="CL11" s="70"/>
      <c r="CM11" s="70"/>
      <c r="CN11" s="70"/>
      <c r="CO11" s="75" t="str">
        <f t="shared" si="45"/>
        <v/>
      </c>
      <c r="CP11" s="74" t="str">
        <f t="shared" si="46"/>
        <v/>
      </c>
      <c r="CQ11" s="74" t="str">
        <f t="shared" si="47"/>
        <v/>
      </c>
      <c r="CR11" s="74">
        <f t="shared" si="48"/>
        <v>6.92</v>
      </c>
      <c r="CS11" s="74">
        <f t="shared" si="49"/>
        <v>6.9909999999999997</v>
      </c>
      <c r="CT11" s="74">
        <f t="shared" si="50"/>
        <v>7.4640000000000004</v>
      </c>
      <c r="CU11" s="74">
        <f t="shared" si="51"/>
        <v>8.734</v>
      </c>
      <c r="CV11" s="74">
        <f t="shared" si="52"/>
        <v>8.6639999999999997</v>
      </c>
      <c r="CW11" s="74">
        <f t="shared" si="53"/>
        <v>8.1739999999999995</v>
      </c>
      <c r="CX11" s="74">
        <f t="shared" si="54"/>
        <v>8.8770000000000007</v>
      </c>
      <c r="CY11" s="74">
        <f t="shared" si="55"/>
        <v>8.3789999999999996</v>
      </c>
      <c r="CZ11" s="74">
        <f t="shared" si="56"/>
        <v>8.7769999999999992</v>
      </c>
      <c r="DA11" s="74" t="str">
        <f t="shared" si="57"/>
        <v/>
      </c>
      <c r="DB11" s="74" t="str">
        <f t="shared" si="58"/>
        <v/>
      </c>
      <c r="DC11" s="74" t="str">
        <f t="shared" si="59"/>
        <v/>
      </c>
      <c r="DD11" s="270" t="str">
        <f t="shared" si="60"/>
        <v/>
      </c>
      <c r="DE11" s="271">
        <f t="shared" si="61"/>
        <v>1</v>
      </c>
      <c r="DF11" s="271">
        <f t="shared" si="62"/>
        <v>1</v>
      </c>
      <c r="DG11" s="271">
        <f t="shared" si="63"/>
        <v>1</v>
      </c>
      <c r="DH11" s="271">
        <f t="shared" si="64"/>
        <v>1</v>
      </c>
      <c r="DI11" s="270">
        <f>_xlfn.IFNA(VLOOKUP($A11,GtP!$A:$DH,MATCH(DI$1,GtP!$A$1:$DH$1,0),FALSE),"")</f>
        <v>2</v>
      </c>
      <c r="DJ11" s="271">
        <f>_xlfn.IFNA(VLOOKUP($A11,GtP!$A:$DH,MATCH(DJ$1,GtP!$A$1:$DH$1,0),FALSE),"")</f>
        <v>0</v>
      </c>
      <c r="DK11" s="271">
        <f>_xlfn.IFNA(VLOOKUP($A11,GtP!$A:$DH,MATCH(DK$1,GtP!$A$1:$DH$1,0),FALSE),"")</f>
        <v>1</v>
      </c>
      <c r="DL11" s="271">
        <f>_xlfn.IFNA(VLOOKUP($A11,GtP!$A:$DH,MATCH(DL$1,GtP!$A$1:$DH$1,0),FALSE),"")</f>
        <v>0</v>
      </c>
      <c r="DM11" s="270" t="str">
        <f t="shared" si="65"/>
        <v/>
      </c>
      <c r="DN11" s="271" t="str">
        <f t="shared" si="66"/>
        <v>new</v>
      </c>
      <c r="DO11" s="271" t="str">
        <f t="shared" si="67"/>
        <v/>
      </c>
      <c r="DP11" s="271" t="str">
        <f t="shared" si="68"/>
        <v>new</v>
      </c>
      <c r="DR11" s="271" t="str">
        <f>_xlfn.IFNA(VLOOKUP(A11,'BIG-QaulComp'!B:C,2,FALSE),"")</f>
        <v>A</v>
      </c>
      <c r="DS11" s="270" t="str">
        <f t="shared" si="69"/>
        <v/>
      </c>
      <c r="DT11" s="271">
        <f t="shared" si="70"/>
        <v>1</v>
      </c>
      <c r="DU11" s="271">
        <f t="shared" si="71"/>
        <v>1</v>
      </c>
      <c r="DV11" s="271">
        <f t="shared" si="72"/>
        <v>1</v>
      </c>
      <c r="DW11" s="271">
        <f t="shared" si="73"/>
        <v>3</v>
      </c>
      <c r="DX11" s="271">
        <f t="shared" si="74"/>
        <v>1</v>
      </c>
    </row>
    <row r="12" spans="1:128" s="271" customFormat="1" x14ac:dyDescent="0.2">
      <c r="A12" s="313" t="s">
        <v>266</v>
      </c>
      <c r="B12" s="78" t="s">
        <v>2516</v>
      </c>
      <c r="C12" s="72">
        <v>5.8215552042855823</v>
      </c>
      <c r="D12" s="72">
        <v>37.09926197814719</v>
      </c>
      <c r="E12" s="72">
        <v>59.735645811463293</v>
      </c>
      <c r="F12" s="72">
        <v>51.443379561763614</v>
      </c>
      <c r="G12" s="72">
        <v>50.365174969252223</v>
      </c>
      <c r="H12" s="72">
        <v>3.7113203789756444</v>
      </c>
      <c r="I12" s="72">
        <v>21.956161784808241</v>
      </c>
      <c r="J12" s="72">
        <v>6.351530352662567</v>
      </c>
      <c r="K12" s="72">
        <v>23.78425151256662</v>
      </c>
      <c r="L12" s="72">
        <v>20.014695361535605</v>
      </c>
      <c r="M12" s="72">
        <v>11.481139393915365</v>
      </c>
      <c r="N12" s="72">
        <v>2.9700791832819231</v>
      </c>
      <c r="O12" s="72">
        <v>29.800984516462577</v>
      </c>
      <c r="P12" s="72">
        <v>20.369690968933707</v>
      </c>
      <c r="Q12" s="72">
        <v>27.077819907907543</v>
      </c>
      <c r="R12" s="77">
        <v>18.02</v>
      </c>
      <c r="S12" s="76">
        <v>861.2</v>
      </c>
      <c r="T12" s="76">
        <v>486.1</v>
      </c>
      <c r="U12" s="76">
        <v>237.9</v>
      </c>
      <c r="V12" s="76">
        <v>388.5</v>
      </c>
      <c r="W12" s="76">
        <v>111.7</v>
      </c>
      <c r="X12" s="76">
        <v>56.39</v>
      </c>
      <c r="Y12" s="76">
        <v>29.2</v>
      </c>
      <c r="Z12" s="76">
        <v>65.56</v>
      </c>
      <c r="AA12" s="76">
        <v>870.3</v>
      </c>
      <c r="AB12" s="76">
        <v>67.7</v>
      </c>
      <c r="AC12" s="76">
        <v>452</v>
      </c>
      <c r="AD12" s="76">
        <v>659</v>
      </c>
      <c r="AE12" s="76">
        <v>365.6</v>
      </c>
      <c r="AF12" s="76">
        <v>666.3</v>
      </c>
      <c r="AG12" s="75">
        <f t="shared" si="0"/>
        <v>3.0953927889809307</v>
      </c>
      <c r="AH12" s="74">
        <f t="shared" si="1"/>
        <v>23.213399784267356</v>
      </c>
      <c r="AI12" s="74">
        <f t="shared" si="2"/>
        <v>8.1375197906827896</v>
      </c>
      <c r="AJ12" s="74">
        <f t="shared" si="3"/>
        <v>4.6245017731460285</v>
      </c>
      <c r="AK12" s="74">
        <f t="shared" si="4"/>
        <v>7.7136632650869972</v>
      </c>
      <c r="AL12" s="74">
        <f t="shared" si="5"/>
        <v>30.09710523315967</v>
      </c>
      <c r="AM12" s="74">
        <f t="shared" si="6"/>
        <v>2.5682995303403615</v>
      </c>
      <c r="AN12" s="74">
        <f t="shared" si="7"/>
        <v>4.5973172414675361</v>
      </c>
      <c r="AO12" s="74">
        <f t="shared" si="8"/>
        <v>2.7564457920973799</v>
      </c>
      <c r="AP12" s="74">
        <f t="shared" si="9"/>
        <v>43.483050042947404</v>
      </c>
      <c r="AQ12" s="74">
        <f t="shared" si="10"/>
        <v>5.8966273012832531</v>
      </c>
      <c r="AR12" s="74">
        <f t="shared" si="11"/>
        <v>152.18449479200154</v>
      </c>
      <c r="AS12" s="74">
        <f t="shared" si="12"/>
        <v>22.113363390258368</v>
      </c>
      <c r="AT12" s="74">
        <f t="shared" si="13"/>
        <v>17.948234980961917</v>
      </c>
      <c r="AU12" s="74">
        <f t="shared" si="14"/>
        <v>24.606855436150536</v>
      </c>
      <c r="AV12" s="73">
        <f t="shared" si="15"/>
        <v>18.02</v>
      </c>
      <c r="AW12" s="72">
        <f t="shared" si="16"/>
        <v>861.2</v>
      </c>
      <c r="AX12" s="72">
        <f t="shared" si="17"/>
        <v>486.1</v>
      </c>
      <c r="AY12" s="72">
        <f t="shared" si="18"/>
        <v>237.9</v>
      </c>
      <c r="AZ12" s="72">
        <f t="shared" si="19"/>
        <v>388.5</v>
      </c>
      <c r="BA12" s="72">
        <f t="shared" si="20"/>
        <v>111.7</v>
      </c>
      <c r="BB12" s="72">
        <f t="shared" si="21"/>
        <v>56.39</v>
      </c>
      <c r="BC12" s="72">
        <f t="shared" si="22"/>
        <v>29.2</v>
      </c>
      <c r="BD12" s="72">
        <f t="shared" si="23"/>
        <v>65.56</v>
      </c>
      <c r="BE12" s="72">
        <f t="shared" si="24"/>
        <v>870.3</v>
      </c>
      <c r="BF12" s="72">
        <f t="shared" si="25"/>
        <v>67.7</v>
      </c>
      <c r="BG12" s="72">
        <f t="shared" si="26"/>
        <v>452</v>
      </c>
      <c r="BH12" s="72">
        <f t="shared" si="27"/>
        <v>659</v>
      </c>
      <c r="BI12" s="72">
        <f t="shared" si="28"/>
        <v>365.6</v>
      </c>
      <c r="BJ12" s="72">
        <f t="shared" si="29"/>
        <v>666.3</v>
      </c>
      <c r="BK12" s="73">
        <f t="shared" si="30"/>
        <v>27.587262706674835</v>
      </c>
      <c r="BL12" s="72">
        <f t="shared" si="31"/>
        <v>93.304442036836406</v>
      </c>
      <c r="BM12" s="72">
        <f t="shared" si="32"/>
        <v>71.004966403739402</v>
      </c>
      <c r="BN12" s="72">
        <f t="shared" si="33"/>
        <v>63.951612903225808</v>
      </c>
      <c r="BO12" s="72">
        <f t="shared" si="34"/>
        <v>78.580097087378647</v>
      </c>
      <c r="BP12" s="72">
        <f t="shared" si="35"/>
        <v>32.395591647331784</v>
      </c>
      <c r="BQ12" s="72">
        <f t="shared" si="36"/>
        <v>7.529710241687809</v>
      </c>
      <c r="BR12" s="72">
        <f t="shared" si="37"/>
        <v>3.4377207440546269</v>
      </c>
      <c r="BS12" s="72">
        <f t="shared" si="38"/>
        <v>7.0944702954225729</v>
      </c>
      <c r="BT12" s="72">
        <f t="shared" si="39"/>
        <v>81.565135895032796</v>
      </c>
      <c r="BU12" s="72">
        <f t="shared" si="40"/>
        <v>55.491803278688522</v>
      </c>
      <c r="BV12" s="72">
        <f t="shared" si="41"/>
        <v>64.00453129425091</v>
      </c>
      <c r="BW12" s="72">
        <f t="shared" si="42"/>
        <v>22.12151728768043</v>
      </c>
      <c r="BX12" s="72">
        <f t="shared" si="43"/>
        <v>25.548567435359889</v>
      </c>
      <c r="BY12" s="72">
        <f t="shared" si="44"/>
        <v>29.146981627296586</v>
      </c>
      <c r="BZ12" s="71">
        <v>5.8620000000000001</v>
      </c>
      <c r="CA12" s="70">
        <v>8.5169999999999995</v>
      </c>
      <c r="CB12" s="70">
        <v>8.5730000000000004</v>
      </c>
      <c r="CC12" s="70">
        <v>8.859</v>
      </c>
      <c r="CD12" s="70">
        <v>9.1460000000000008</v>
      </c>
      <c r="CE12" s="70">
        <v>10.029999999999999</v>
      </c>
      <c r="CF12" s="70">
        <v>5.8460000000000001</v>
      </c>
      <c r="CG12" s="70">
        <v>5.9889999999999999</v>
      </c>
      <c r="CH12" s="70">
        <v>5.649</v>
      </c>
      <c r="CI12" s="70">
        <v>6.32</v>
      </c>
      <c r="CJ12" s="70">
        <v>6.194</v>
      </c>
      <c r="CK12" s="70">
        <v>5.6550000000000002</v>
      </c>
      <c r="CL12" s="70">
        <v>6.226</v>
      </c>
      <c r="CM12" s="70">
        <v>6.008</v>
      </c>
      <c r="CN12" s="70">
        <v>6.3470000000000004</v>
      </c>
      <c r="CO12" s="75">
        <f t="shared" si="45"/>
        <v>5.8620000000000001</v>
      </c>
      <c r="CP12" s="74">
        <f t="shared" si="46"/>
        <v>8.5169999999999995</v>
      </c>
      <c r="CQ12" s="74">
        <f t="shared" si="47"/>
        <v>8.5730000000000004</v>
      </c>
      <c r="CR12" s="74">
        <f t="shared" si="48"/>
        <v>8.859</v>
      </c>
      <c r="CS12" s="74">
        <f t="shared" si="49"/>
        <v>9.1460000000000008</v>
      </c>
      <c r="CT12" s="74">
        <f t="shared" si="50"/>
        <v>10.029999999999999</v>
      </c>
      <c r="CU12" s="74">
        <f t="shared" si="51"/>
        <v>5.8460000000000001</v>
      </c>
      <c r="CV12" s="74">
        <f t="shared" si="52"/>
        <v>5.9889999999999999</v>
      </c>
      <c r="CW12" s="74">
        <f t="shared" si="53"/>
        <v>5.649</v>
      </c>
      <c r="CX12" s="74">
        <f t="shared" si="54"/>
        <v>6.32</v>
      </c>
      <c r="CY12" s="74">
        <f t="shared" si="55"/>
        <v>6.194</v>
      </c>
      <c r="CZ12" s="74">
        <f t="shared" si="56"/>
        <v>5.6550000000000002</v>
      </c>
      <c r="DA12" s="74">
        <f t="shared" si="57"/>
        <v>6.226</v>
      </c>
      <c r="DB12" s="74">
        <f t="shared" si="58"/>
        <v>6.008</v>
      </c>
      <c r="DC12" s="74">
        <f t="shared" si="59"/>
        <v>6.3470000000000004</v>
      </c>
      <c r="DD12" s="270">
        <f t="shared" si="60"/>
        <v>1</v>
      </c>
      <c r="DE12" s="271">
        <f t="shared" si="61"/>
        <v>1</v>
      </c>
      <c r="DF12" s="271">
        <f t="shared" si="62"/>
        <v>1</v>
      </c>
      <c r="DG12" s="271">
        <f t="shared" si="63"/>
        <v>1</v>
      </c>
      <c r="DH12" s="271">
        <f t="shared" si="64"/>
        <v>0</v>
      </c>
      <c r="DI12" s="270">
        <f>_xlfn.IFNA(VLOOKUP($A12,GtP!$A:$DH,MATCH(DI$1,GtP!$A$1:$DH$1,0),FALSE),"")</f>
        <v>2</v>
      </c>
      <c r="DJ12" s="271">
        <f>_xlfn.IFNA(VLOOKUP($A12,GtP!$A:$DH,MATCH(DJ$1,GtP!$A$1:$DH$1,0),FALSE),"")</f>
        <v>1</v>
      </c>
      <c r="DK12" s="271">
        <f>_xlfn.IFNA(VLOOKUP($A12,GtP!$A:$DH,MATCH(DK$1,GtP!$A$1:$DH$1,0),FALSE),"")</f>
        <v>0</v>
      </c>
      <c r="DL12" s="271">
        <f>_xlfn.IFNA(VLOOKUP($A12,GtP!$A:$DH,MATCH(DL$1,GtP!$A$1:$DH$1,0),FALSE),"")</f>
        <v>0</v>
      </c>
      <c r="DM12" s="270" t="str">
        <f t="shared" si="65"/>
        <v/>
      </c>
      <c r="DN12" s="271" t="str">
        <f t="shared" si="66"/>
        <v/>
      </c>
      <c r="DO12" s="271" t="str">
        <f t="shared" si="67"/>
        <v>new</v>
      </c>
      <c r="DP12" s="271" t="str">
        <f t="shared" si="68"/>
        <v>new</v>
      </c>
      <c r="DR12" s="271" t="str">
        <f>_xlfn.IFNA(VLOOKUP(A12,'BIG-QaulComp'!B:C,2,FALSE),"")</f>
        <v>A</v>
      </c>
      <c r="DS12" s="270">
        <f t="shared" si="69"/>
        <v>1</v>
      </c>
      <c r="DT12" s="271">
        <f t="shared" si="70"/>
        <v>1</v>
      </c>
      <c r="DU12" s="271">
        <f t="shared" si="71"/>
        <v>1</v>
      </c>
      <c r="DV12" s="271">
        <f t="shared" si="72"/>
        <v>1</v>
      </c>
      <c r="DW12" s="271">
        <f t="shared" si="73"/>
        <v>4</v>
      </c>
      <c r="DX12" s="271">
        <f t="shared" si="74"/>
        <v>1</v>
      </c>
    </row>
    <row r="13" spans="1:128" s="271" customFormat="1" x14ac:dyDescent="0.2">
      <c r="A13" s="313" t="s">
        <v>837</v>
      </c>
      <c r="B13" s="78" t="s">
        <v>2880</v>
      </c>
      <c r="C13" s="72">
        <v>6.0267508509364873</v>
      </c>
      <c r="D13" s="72">
        <v>5.4366953155967268</v>
      </c>
      <c r="E13" s="72">
        <v>11.515362325911651</v>
      </c>
      <c r="F13" s="72">
        <v>11.017141608972892</v>
      </c>
      <c r="G13" s="72">
        <v>4.2610027847947451</v>
      </c>
      <c r="H13" s="72">
        <v>14.214210500582142</v>
      </c>
      <c r="I13" s="72">
        <v>4.3841033304390056</v>
      </c>
      <c r="J13" s="72">
        <v>6.9519925062379517</v>
      </c>
      <c r="K13" s="72">
        <v>3.743618900043395</v>
      </c>
      <c r="L13" s="72">
        <v>5.9737426645114464</v>
      </c>
      <c r="M13" s="72">
        <v>6.7965929133419039</v>
      </c>
      <c r="N13" s="72">
        <v>10.005855029115498</v>
      </c>
      <c r="O13" s="72">
        <v>4.1191691640052541</v>
      </c>
      <c r="P13" s="72">
        <v>6.1308483578785067</v>
      </c>
      <c r="Q13" s="72">
        <v>4.1923710931170923</v>
      </c>
      <c r="R13" s="77">
        <v>48.1</v>
      </c>
      <c r="S13" s="76">
        <v>189</v>
      </c>
      <c r="T13" s="76">
        <v>95.8</v>
      </c>
      <c r="U13" s="76">
        <v>56.34</v>
      </c>
      <c r="V13" s="76">
        <v>162.80000000000001</v>
      </c>
      <c r="W13" s="76">
        <v>88.32</v>
      </c>
      <c r="X13" s="76">
        <v>260.39999999999998</v>
      </c>
      <c r="Y13" s="76">
        <v>153.80000000000001</v>
      </c>
      <c r="Z13" s="76">
        <v>46.04</v>
      </c>
      <c r="AA13" s="76">
        <v>610.70000000000005</v>
      </c>
      <c r="AB13" s="76">
        <v>41.57</v>
      </c>
      <c r="AC13" s="76">
        <v>323.2</v>
      </c>
      <c r="AD13" s="76">
        <v>1367</v>
      </c>
      <c r="AE13" s="76">
        <v>694.8</v>
      </c>
      <c r="AF13" s="76">
        <v>1060</v>
      </c>
      <c r="AG13" s="75">
        <f t="shared" si="0"/>
        <v>7.9810832054764331</v>
      </c>
      <c r="AH13" s="74">
        <f t="shared" si="1"/>
        <v>34.763765307538762</v>
      </c>
      <c r="AI13" s="74">
        <f t="shared" si="2"/>
        <v>8.3193213803123367</v>
      </c>
      <c r="AJ13" s="74">
        <f t="shared" si="3"/>
        <v>5.1138491270833795</v>
      </c>
      <c r="AK13" s="74">
        <f t="shared" si="4"/>
        <v>38.206968693131742</v>
      </c>
      <c r="AL13" s="74">
        <f t="shared" si="5"/>
        <v>6.2135002148999305</v>
      </c>
      <c r="AM13" s="74">
        <f t="shared" si="6"/>
        <v>59.39641025156326</v>
      </c>
      <c r="AN13" s="74">
        <f t="shared" si="7"/>
        <v>22.123153881710437</v>
      </c>
      <c r="AO13" s="74">
        <f t="shared" si="8"/>
        <v>12.298260381008953</v>
      </c>
      <c r="AP13" s="74">
        <f t="shared" si="9"/>
        <v>102.23071770868543</v>
      </c>
      <c r="AQ13" s="74">
        <f t="shared" si="10"/>
        <v>6.1162998181628501</v>
      </c>
      <c r="AR13" s="74">
        <f t="shared" si="11"/>
        <v>32.30108761915276</v>
      </c>
      <c r="AS13" s="74">
        <f t="shared" si="12"/>
        <v>331.86303974726889</v>
      </c>
      <c r="AT13" s="74">
        <f t="shared" si="13"/>
        <v>113.32852477212887</v>
      </c>
      <c r="AU13" s="74">
        <f t="shared" si="14"/>
        <v>252.84021296212919</v>
      </c>
      <c r="AV13" s="73">
        <f t="shared" si="15"/>
        <v>48.1</v>
      </c>
      <c r="AW13" s="72">
        <f t="shared" si="16"/>
        <v>189</v>
      </c>
      <c r="AX13" s="72">
        <f t="shared" si="17"/>
        <v>95.8</v>
      </c>
      <c r="AY13" s="72">
        <f t="shared" si="18"/>
        <v>56.34</v>
      </c>
      <c r="AZ13" s="72">
        <f t="shared" si="19"/>
        <v>162.80000000000001</v>
      </c>
      <c r="BA13" s="72">
        <f t="shared" si="20"/>
        <v>88.32</v>
      </c>
      <c r="BB13" s="72">
        <f t="shared" si="21"/>
        <v>260.39999999999998</v>
      </c>
      <c r="BC13" s="72">
        <f t="shared" si="22"/>
        <v>153.80000000000001</v>
      </c>
      <c r="BD13" s="72">
        <f t="shared" si="23"/>
        <v>46.04</v>
      </c>
      <c r="BE13" s="72">
        <f t="shared" si="24"/>
        <v>610.70000000000005</v>
      </c>
      <c r="BF13" s="72">
        <f t="shared" si="25"/>
        <v>41.57</v>
      </c>
      <c r="BG13" s="72">
        <f t="shared" si="26"/>
        <v>323.2</v>
      </c>
      <c r="BH13" s="72">
        <f t="shared" si="27"/>
        <v>1367</v>
      </c>
      <c r="BI13" s="72">
        <f t="shared" si="28"/>
        <v>694.8</v>
      </c>
      <c r="BJ13" s="72">
        <f t="shared" si="29"/>
        <v>1060</v>
      </c>
      <c r="BK13" s="73">
        <f t="shared" si="30"/>
        <v>73.637477036129823</v>
      </c>
      <c r="BL13" s="72">
        <f t="shared" si="31"/>
        <v>20.47670639219935</v>
      </c>
      <c r="BM13" s="72">
        <f t="shared" si="32"/>
        <v>13.993572889278409</v>
      </c>
      <c r="BN13" s="72">
        <f t="shared" si="33"/>
        <v>15.14516129032258</v>
      </c>
      <c r="BO13" s="72">
        <f t="shared" si="34"/>
        <v>32.928802588996767</v>
      </c>
      <c r="BP13" s="72">
        <f t="shared" si="35"/>
        <v>25.614849187935032</v>
      </c>
      <c r="BQ13" s="72">
        <f t="shared" si="36"/>
        <v>34.770997462945651</v>
      </c>
      <c r="BR13" s="72">
        <f t="shared" si="37"/>
        <v>18.106898987520605</v>
      </c>
      <c r="BS13" s="72">
        <f t="shared" si="38"/>
        <v>4.9821447895249431</v>
      </c>
      <c r="BT13" s="72">
        <f t="shared" si="39"/>
        <v>57.235238987816317</v>
      </c>
      <c r="BU13" s="72">
        <f t="shared" si="40"/>
        <v>34.07377049180328</v>
      </c>
      <c r="BV13" s="72">
        <f t="shared" si="41"/>
        <v>45.766071934296228</v>
      </c>
      <c r="BW13" s="72">
        <f t="shared" si="42"/>
        <v>45.887881839543468</v>
      </c>
      <c r="BX13" s="72">
        <f t="shared" si="43"/>
        <v>48.553459119496857</v>
      </c>
      <c r="BY13" s="72">
        <f t="shared" si="44"/>
        <v>46.369203849518811</v>
      </c>
      <c r="BZ13" s="71">
        <v>11.32</v>
      </c>
      <c r="CA13" s="70">
        <v>8.24</v>
      </c>
      <c r="CB13" s="70">
        <v>8.5670000000000002</v>
      </c>
      <c r="CC13" s="70">
        <v>8.3719999999999999</v>
      </c>
      <c r="CD13" s="70">
        <v>8.7040000000000006</v>
      </c>
      <c r="CE13" s="70">
        <v>8.202</v>
      </c>
      <c r="CF13" s="70">
        <v>8.5510000000000002</v>
      </c>
      <c r="CG13" s="70">
        <v>8.1069999999999993</v>
      </c>
      <c r="CH13" s="70">
        <v>7.8869999999999996</v>
      </c>
      <c r="CI13" s="70">
        <v>9.7240000000000002</v>
      </c>
      <c r="CJ13" s="70">
        <v>8.593</v>
      </c>
      <c r="CK13" s="70">
        <v>8.4410000000000007</v>
      </c>
      <c r="CL13" s="70">
        <v>9.109</v>
      </c>
      <c r="CM13" s="70">
        <v>9.0830000000000002</v>
      </c>
      <c r="CN13" s="70">
        <v>9.2539999999999996</v>
      </c>
      <c r="CO13" s="75">
        <f t="shared" si="45"/>
        <v>11.32</v>
      </c>
      <c r="CP13" s="74">
        <f t="shared" si="46"/>
        <v>8.24</v>
      </c>
      <c r="CQ13" s="74">
        <f t="shared" si="47"/>
        <v>8.5670000000000002</v>
      </c>
      <c r="CR13" s="74">
        <f t="shared" si="48"/>
        <v>8.3719999999999999</v>
      </c>
      <c r="CS13" s="74">
        <f t="shared" si="49"/>
        <v>8.7040000000000006</v>
      </c>
      <c r="CT13" s="74">
        <f t="shared" si="50"/>
        <v>8.202</v>
      </c>
      <c r="CU13" s="74">
        <f t="shared" si="51"/>
        <v>8.5510000000000002</v>
      </c>
      <c r="CV13" s="74">
        <f t="shared" si="52"/>
        <v>8.1069999999999993</v>
      </c>
      <c r="CW13" s="74">
        <f t="shared" si="53"/>
        <v>7.8869999999999996</v>
      </c>
      <c r="CX13" s="74">
        <f t="shared" si="54"/>
        <v>9.7240000000000002</v>
      </c>
      <c r="CY13" s="74">
        <f t="shared" si="55"/>
        <v>8.593</v>
      </c>
      <c r="CZ13" s="74">
        <f t="shared" si="56"/>
        <v>8.4410000000000007</v>
      </c>
      <c r="DA13" s="74">
        <f t="shared" si="57"/>
        <v>9.109</v>
      </c>
      <c r="DB13" s="74">
        <f t="shared" si="58"/>
        <v>9.0830000000000002</v>
      </c>
      <c r="DC13" s="74">
        <f t="shared" si="59"/>
        <v>9.2539999999999996</v>
      </c>
      <c r="DD13" s="270">
        <f t="shared" si="60"/>
        <v>1</v>
      </c>
      <c r="DE13" s="271">
        <f t="shared" si="61"/>
        <v>1</v>
      </c>
      <c r="DF13" s="271">
        <f t="shared" si="62"/>
        <v>1</v>
      </c>
      <c r="DG13" s="271">
        <f t="shared" si="63"/>
        <v>1</v>
      </c>
      <c r="DH13" s="271">
        <f t="shared" si="64"/>
        <v>0</v>
      </c>
      <c r="DI13" s="270">
        <f>_xlfn.IFNA(VLOOKUP($A95,GtP!$A:$DH,MATCH(DI$1,GtP!$A$1:$DH$1,0),FALSE),"")</f>
        <v>0</v>
      </c>
      <c r="DJ13" s="271">
        <f>_xlfn.IFNA(VLOOKUP($A95,GtP!$A:$DH,MATCH(DJ$1,GtP!$A$1:$DH$1,0),FALSE),"")</f>
        <v>1</v>
      </c>
      <c r="DK13" s="271">
        <f>_xlfn.IFNA(VLOOKUP($A95,GtP!$A:$DH,MATCH(DK$1,GtP!$A$1:$DH$1,0),FALSE),"")</f>
        <v>0</v>
      </c>
      <c r="DL13" s="271">
        <f>_xlfn.IFNA(VLOOKUP($A95,GtP!$A:$DH,MATCH(DL$1,GtP!$A$1:$DH$1,0),FALSE),"")</f>
        <v>0</v>
      </c>
      <c r="DM13" s="270" t="str">
        <f t="shared" si="65"/>
        <v>new</v>
      </c>
      <c r="DN13" s="271" t="str">
        <f t="shared" si="66"/>
        <v/>
      </c>
      <c r="DO13" s="271" t="str">
        <f t="shared" si="67"/>
        <v>new</v>
      </c>
      <c r="DP13" s="271" t="str">
        <f t="shared" si="68"/>
        <v>new</v>
      </c>
      <c r="DR13" s="271" t="str">
        <f>_xlfn.IFNA(VLOOKUP(A13,'BIG-QaulComp'!B:C,2,FALSE),"")</f>
        <v/>
      </c>
      <c r="DS13" s="270">
        <f t="shared" si="69"/>
        <v>1</v>
      </c>
      <c r="DT13" s="271">
        <f t="shared" si="70"/>
        <v>1</v>
      </c>
      <c r="DU13" s="271">
        <f t="shared" si="71"/>
        <v>1</v>
      </c>
      <c r="DV13" s="271">
        <f t="shared" si="72"/>
        <v>1</v>
      </c>
      <c r="DW13" s="271" t="str">
        <f t="shared" si="73"/>
        <v/>
      </c>
      <c r="DX13" s="271">
        <f t="shared" si="74"/>
        <v>1</v>
      </c>
    </row>
    <row r="14" spans="1:128" s="271" customFormat="1" x14ac:dyDescent="0.2">
      <c r="A14" s="313" t="s">
        <v>551</v>
      </c>
      <c r="B14" s="78" t="s">
        <v>2696</v>
      </c>
      <c r="C14" s="83">
        <v>14.835157793168374</v>
      </c>
      <c r="D14" s="83">
        <v>19.104514856797817</v>
      </c>
      <c r="E14" s="83">
        <v>7.2781059072685732</v>
      </c>
      <c r="F14" s="83">
        <v>0.57723002545841562</v>
      </c>
      <c r="G14" s="83">
        <v>17.117858070808229</v>
      </c>
      <c r="H14" s="83">
        <v>6.5205329898048596</v>
      </c>
      <c r="I14" s="83">
        <v>7.1096414022556624</v>
      </c>
      <c r="J14" s="83">
        <v>4.4196534430911347</v>
      </c>
      <c r="K14" s="83">
        <v>9.7452995784473693</v>
      </c>
      <c r="L14" s="83">
        <v>13.993670864700244</v>
      </c>
      <c r="M14" s="83">
        <v>12.319101933925735</v>
      </c>
      <c r="N14" s="83">
        <v>14.359298982075401</v>
      </c>
      <c r="O14" s="83">
        <v>5.9678601001456935</v>
      </c>
      <c r="P14" s="83">
        <v>23.59351046102541</v>
      </c>
      <c r="Q14" s="83">
        <v>0.85380621219012842</v>
      </c>
      <c r="R14" s="82">
        <v>51.79</v>
      </c>
      <c r="S14" s="81"/>
      <c r="T14" s="81"/>
      <c r="U14" s="272">
        <v>18.489999999999998</v>
      </c>
      <c r="V14" s="81">
        <v>46.36</v>
      </c>
      <c r="W14" s="81">
        <v>80.08</v>
      </c>
      <c r="X14" s="81"/>
      <c r="Y14" s="81"/>
      <c r="Z14" s="81"/>
      <c r="AA14" s="81">
        <v>689.3</v>
      </c>
      <c r="AB14" s="81">
        <v>76.540000000000006</v>
      </c>
      <c r="AC14" s="81">
        <v>196.4</v>
      </c>
      <c r="AD14" s="81">
        <v>458.4</v>
      </c>
      <c r="AE14" s="81"/>
      <c r="AF14" s="81">
        <v>422.2</v>
      </c>
      <c r="AG14" s="75">
        <f t="shared" si="0"/>
        <v>3.4910312867618716</v>
      </c>
      <c r="AH14" s="74" t="str">
        <f t="shared" si="1"/>
        <v/>
      </c>
      <c r="AI14" s="74" t="str">
        <f t="shared" si="2"/>
        <v/>
      </c>
      <c r="AJ14" s="74">
        <f t="shared" si="3"/>
        <v>32.03229074114067</v>
      </c>
      <c r="AK14" s="74">
        <f t="shared" si="4"/>
        <v>2.7082827657660959</v>
      </c>
      <c r="AL14" s="74">
        <f t="shared" si="5"/>
        <v>12.281204638517833</v>
      </c>
      <c r="AM14" s="74" t="str">
        <f t="shared" si="6"/>
        <v/>
      </c>
      <c r="AN14" s="74" t="str">
        <f t="shared" si="7"/>
        <v/>
      </c>
      <c r="AO14" s="74" t="str">
        <f t="shared" si="8"/>
        <v/>
      </c>
      <c r="AP14" s="74">
        <f t="shared" si="9"/>
        <v>49.257982888449575</v>
      </c>
      <c r="AQ14" s="74">
        <f t="shared" si="10"/>
        <v>6.2131152425336706</v>
      </c>
      <c r="AR14" s="74">
        <f t="shared" si="11"/>
        <v>13.67754792522703</v>
      </c>
      <c r="AS14" s="74">
        <f t="shared" si="12"/>
        <v>76.811452062827186</v>
      </c>
      <c r="AT14" s="74" t="str">
        <f t="shared" si="13"/>
        <v/>
      </c>
      <c r="AU14" s="74">
        <f t="shared" si="14"/>
        <v>494.49160005172587</v>
      </c>
      <c r="AV14" s="73">
        <f t="shared" si="15"/>
        <v>51.79</v>
      </c>
      <c r="AW14" s="72" t="str">
        <f t="shared" si="16"/>
        <v/>
      </c>
      <c r="AX14" s="72" t="str">
        <f t="shared" si="17"/>
        <v/>
      </c>
      <c r="AY14" s="72">
        <f t="shared" si="18"/>
        <v>18.489999999999998</v>
      </c>
      <c r="AZ14" s="72">
        <f t="shared" si="19"/>
        <v>46.36</v>
      </c>
      <c r="BA14" s="72">
        <f t="shared" si="20"/>
        <v>80.08</v>
      </c>
      <c r="BB14" s="72" t="str">
        <f t="shared" si="21"/>
        <v/>
      </c>
      <c r="BC14" s="72" t="str">
        <f t="shared" si="22"/>
        <v/>
      </c>
      <c r="BD14" s="72" t="str">
        <f t="shared" si="23"/>
        <v/>
      </c>
      <c r="BE14" s="72">
        <f t="shared" si="24"/>
        <v>689.3</v>
      </c>
      <c r="BF14" s="72">
        <f t="shared" si="25"/>
        <v>76.540000000000006</v>
      </c>
      <c r="BG14" s="72">
        <f t="shared" si="26"/>
        <v>196.4</v>
      </c>
      <c r="BH14" s="72">
        <f t="shared" si="27"/>
        <v>458.4</v>
      </c>
      <c r="BI14" s="72" t="str">
        <f t="shared" si="28"/>
        <v/>
      </c>
      <c r="BJ14" s="72">
        <f t="shared" si="29"/>
        <v>422.2</v>
      </c>
      <c r="BK14" s="73">
        <f t="shared" si="30"/>
        <v>79.286589099816297</v>
      </c>
      <c r="BL14" s="72" t="str">
        <f t="shared" si="31"/>
        <v/>
      </c>
      <c r="BM14" s="72" t="str">
        <f t="shared" si="32"/>
        <v/>
      </c>
      <c r="BN14" s="72">
        <f t="shared" si="33"/>
        <v>4.9704301075268811</v>
      </c>
      <c r="BO14" s="72">
        <f t="shared" si="34"/>
        <v>9.3770226537216832</v>
      </c>
      <c r="BP14" s="72">
        <f t="shared" si="35"/>
        <v>23.225058004640371</v>
      </c>
      <c r="BQ14" s="72" t="str">
        <f t="shared" si="36"/>
        <v/>
      </c>
      <c r="BR14" s="72" t="str">
        <f t="shared" si="37"/>
        <v/>
      </c>
      <c r="BS14" s="72" t="str">
        <f t="shared" si="38"/>
        <v/>
      </c>
      <c r="BT14" s="72">
        <f t="shared" si="39"/>
        <v>64.601686972821</v>
      </c>
      <c r="BU14" s="72">
        <f t="shared" si="40"/>
        <v>62.737704918032797</v>
      </c>
      <c r="BV14" s="72">
        <f t="shared" si="41"/>
        <v>27.81081846502407</v>
      </c>
      <c r="BW14" s="72">
        <f t="shared" si="42"/>
        <v>15.387713997985902</v>
      </c>
      <c r="BX14" s="72" t="str">
        <f t="shared" si="43"/>
        <v/>
      </c>
      <c r="BY14" s="72">
        <f t="shared" si="44"/>
        <v>18.468941382327209</v>
      </c>
      <c r="BZ14" s="80">
        <v>7.109</v>
      </c>
      <c r="CA14" s="79"/>
      <c r="CB14" s="79"/>
      <c r="CC14" s="273">
        <v>5.73</v>
      </c>
      <c r="CD14" s="79">
        <v>5.3570000000000002</v>
      </c>
      <c r="CE14" s="79">
        <v>4.2539999999999996</v>
      </c>
      <c r="CF14" s="79"/>
      <c r="CG14" s="79"/>
      <c r="CH14" s="79"/>
      <c r="CI14" s="79">
        <v>6.6929999999999996</v>
      </c>
      <c r="CJ14" s="79">
        <v>5</v>
      </c>
      <c r="CK14" s="79">
        <v>4.9859999999999998</v>
      </c>
      <c r="CL14" s="79">
        <v>4.8170000000000002</v>
      </c>
      <c r="CM14" s="79"/>
      <c r="CN14" s="79">
        <v>5.2469999999999999</v>
      </c>
      <c r="CO14" s="75">
        <f t="shared" si="45"/>
        <v>7.109</v>
      </c>
      <c r="CP14" s="74" t="str">
        <f t="shared" si="46"/>
        <v/>
      </c>
      <c r="CQ14" s="74" t="str">
        <f t="shared" si="47"/>
        <v/>
      </c>
      <c r="CR14" s="74">
        <f t="shared" si="48"/>
        <v>5.73</v>
      </c>
      <c r="CS14" s="74">
        <f t="shared" si="49"/>
        <v>5.3570000000000002</v>
      </c>
      <c r="CT14" s="74">
        <f t="shared" si="50"/>
        <v>4.2539999999999996</v>
      </c>
      <c r="CU14" s="74" t="str">
        <f t="shared" si="51"/>
        <v/>
      </c>
      <c r="CV14" s="74" t="str">
        <f t="shared" si="52"/>
        <v/>
      </c>
      <c r="CW14" s="74" t="str">
        <f t="shared" si="53"/>
        <v/>
      </c>
      <c r="CX14" s="74">
        <f t="shared" si="54"/>
        <v>6.6929999999999996</v>
      </c>
      <c r="CY14" s="74">
        <f t="shared" si="55"/>
        <v>5</v>
      </c>
      <c r="CZ14" s="74">
        <f t="shared" si="56"/>
        <v>4.9859999999999998</v>
      </c>
      <c r="DA14" s="74">
        <f t="shared" si="57"/>
        <v>4.8170000000000002</v>
      </c>
      <c r="DB14" s="74" t="str">
        <f t="shared" si="58"/>
        <v/>
      </c>
      <c r="DC14" s="74">
        <f t="shared" si="59"/>
        <v>5.2469999999999999</v>
      </c>
      <c r="DD14" s="270">
        <f t="shared" si="60"/>
        <v>1</v>
      </c>
      <c r="DE14" s="271">
        <f t="shared" si="61"/>
        <v>1</v>
      </c>
      <c r="DF14" s="271">
        <f t="shared" si="62"/>
        <v>1</v>
      </c>
      <c r="DG14" s="271">
        <f t="shared" si="63"/>
        <v>1</v>
      </c>
      <c r="DH14" s="271">
        <f t="shared" si="64"/>
        <v>0</v>
      </c>
      <c r="DI14" s="270">
        <f>_xlfn.IFNA(VLOOKUP($A14,GtP!$A:$DH,MATCH(DI$1,GtP!$A$1:$DH$1,0),FALSE),"")</f>
        <v>2</v>
      </c>
      <c r="DJ14" s="271">
        <f>_xlfn.IFNA(VLOOKUP($A14,GtP!$A:$DH,MATCH(DJ$1,GtP!$A$1:$DH$1,0),FALSE),"")</f>
        <v>0</v>
      </c>
      <c r="DK14" s="271">
        <f>_xlfn.IFNA(VLOOKUP($A14,GtP!$A:$DH,MATCH(DK$1,GtP!$A$1:$DH$1,0),FALSE),"")</f>
        <v>1</v>
      </c>
      <c r="DL14" s="271">
        <f>_xlfn.IFNA(VLOOKUP($A14,GtP!$A:$DH,MATCH(DL$1,GtP!$A$1:$DH$1,0),FALSE),"")</f>
        <v>0</v>
      </c>
      <c r="DM14" s="270" t="str">
        <f t="shared" si="65"/>
        <v/>
      </c>
      <c r="DN14" s="271" t="str">
        <f t="shared" si="66"/>
        <v>new</v>
      </c>
      <c r="DO14" s="271" t="str">
        <f t="shared" si="67"/>
        <v/>
      </c>
      <c r="DP14" s="271" t="str">
        <f t="shared" si="68"/>
        <v>new</v>
      </c>
      <c r="DR14" s="271" t="str">
        <f>_xlfn.IFNA(VLOOKUP(A14,'BIG-QaulComp'!B:C,2,FALSE),"")</f>
        <v>A</v>
      </c>
      <c r="DS14" s="270">
        <f t="shared" si="69"/>
        <v>1</v>
      </c>
      <c r="DT14" s="271">
        <f t="shared" si="70"/>
        <v>1</v>
      </c>
      <c r="DU14" s="271">
        <f t="shared" si="71"/>
        <v>1</v>
      </c>
      <c r="DV14" s="271">
        <f t="shared" si="72"/>
        <v>1</v>
      </c>
      <c r="DW14" s="271">
        <f t="shared" si="73"/>
        <v>4</v>
      </c>
      <c r="DX14" s="271">
        <f t="shared" si="74"/>
        <v>1</v>
      </c>
    </row>
    <row r="15" spans="1:128" s="271" customFormat="1" x14ac:dyDescent="0.2">
      <c r="A15" s="313" t="s">
        <v>319</v>
      </c>
      <c r="B15" s="78" t="s">
        <v>2576</v>
      </c>
      <c r="C15" s="83">
        <v>17.646062658046599</v>
      </c>
      <c r="D15" s="83">
        <v>16.788050591396214</v>
      </c>
      <c r="E15" s="83">
        <v>5.6180917008959534</v>
      </c>
      <c r="F15" s="83">
        <v>16.349151409591176</v>
      </c>
      <c r="G15" s="83">
        <v>14.260369500480481</v>
      </c>
      <c r="H15" s="83">
        <v>8.8226707368834205</v>
      </c>
      <c r="I15" s="83">
        <v>12.262987127035389</v>
      </c>
      <c r="J15" s="83">
        <v>11.353750228861363</v>
      </c>
      <c r="K15" s="83">
        <v>14.590137743729299</v>
      </c>
      <c r="L15" s="83">
        <v>12.900168742818897</v>
      </c>
      <c r="M15" s="83">
        <v>8.0556112506060913</v>
      </c>
      <c r="N15" s="83">
        <v>10.625493577649943</v>
      </c>
      <c r="O15" s="83">
        <v>9.5727162120476343</v>
      </c>
      <c r="P15" s="83">
        <v>14.640723636620416</v>
      </c>
      <c r="Q15" s="83">
        <v>25.815430401345328</v>
      </c>
      <c r="R15" s="82"/>
      <c r="S15" s="81">
        <v>560</v>
      </c>
      <c r="T15" s="81">
        <v>313.60000000000002</v>
      </c>
      <c r="U15" s="81">
        <v>214.7</v>
      </c>
      <c r="V15" s="81">
        <v>303</v>
      </c>
      <c r="W15" s="81">
        <v>67.44</v>
      </c>
      <c r="X15" s="81"/>
      <c r="Y15" s="81"/>
      <c r="Z15" s="272">
        <v>26.03</v>
      </c>
      <c r="AA15" s="81">
        <v>424</v>
      </c>
      <c r="AB15" s="81">
        <v>51.84</v>
      </c>
      <c r="AC15" s="81">
        <v>226.7</v>
      </c>
      <c r="AD15" s="81"/>
      <c r="AE15" s="81">
        <v>248.7</v>
      </c>
      <c r="AF15" s="81">
        <v>243.1</v>
      </c>
      <c r="AG15" s="75" t="str">
        <f t="shared" si="0"/>
        <v/>
      </c>
      <c r="AH15" s="74">
        <f t="shared" si="1"/>
        <v>33.357059353097078</v>
      </c>
      <c r="AI15" s="74">
        <f t="shared" si="2"/>
        <v>55.819665590361971</v>
      </c>
      <c r="AJ15" s="74">
        <f t="shared" si="3"/>
        <v>13.132180051500834</v>
      </c>
      <c r="AK15" s="74">
        <f t="shared" si="4"/>
        <v>21.247696280926725</v>
      </c>
      <c r="AL15" s="74">
        <f t="shared" si="5"/>
        <v>7.643943881761925</v>
      </c>
      <c r="AM15" s="74" t="str">
        <f t="shared" si="6"/>
        <v/>
      </c>
      <c r="AN15" s="74" t="str">
        <f t="shared" si="7"/>
        <v/>
      </c>
      <c r="AO15" s="74">
        <f t="shared" si="8"/>
        <v>1.7840818542777257</v>
      </c>
      <c r="AP15" s="74">
        <f t="shared" si="9"/>
        <v>32.86778711604272</v>
      </c>
      <c r="AQ15" s="74">
        <f t="shared" si="10"/>
        <v>6.4352658522467356</v>
      </c>
      <c r="AR15" s="74">
        <f t="shared" si="11"/>
        <v>21.335479462041103</v>
      </c>
      <c r="AS15" s="74" t="str">
        <f t="shared" si="12"/>
        <v/>
      </c>
      <c r="AT15" s="74">
        <f t="shared" si="13"/>
        <v>16.986865278840035</v>
      </c>
      <c r="AU15" s="74">
        <f t="shared" si="14"/>
        <v>9.4168486142044436</v>
      </c>
      <c r="AV15" s="73" t="str">
        <f t="shared" si="15"/>
        <v/>
      </c>
      <c r="AW15" s="72">
        <f t="shared" si="16"/>
        <v>560</v>
      </c>
      <c r="AX15" s="72">
        <f t="shared" si="17"/>
        <v>313.60000000000002</v>
      </c>
      <c r="AY15" s="72">
        <f t="shared" si="18"/>
        <v>214.7</v>
      </c>
      <c r="AZ15" s="72">
        <f t="shared" si="19"/>
        <v>303</v>
      </c>
      <c r="BA15" s="72">
        <f t="shared" si="20"/>
        <v>67.44</v>
      </c>
      <c r="BB15" s="72" t="str">
        <f t="shared" si="21"/>
        <v/>
      </c>
      <c r="BC15" s="72" t="str">
        <f t="shared" si="22"/>
        <v/>
      </c>
      <c r="BD15" s="72">
        <f t="shared" si="23"/>
        <v>26.03</v>
      </c>
      <c r="BE15" s="72">
        <f t="shared" si="24"/>
        <v>424</v>
      </c>
      <c r="BF15" s="72">
        <f t="shared" si="25"/>
        <v>51.84</v>
      </c>
      <c r="BG15" s="72">
        <f t="shared" si="26"/>
        <v>226.7</v>
      </c>
      <c r="BH15" s="72" t="str">
        <f t="shared" si="27"/>
        <v/>
      </c>
      <c r="BI15" s="72">
        <f t="shared" si="28"/>
        <v>248.7</v>
      </c>
      <c r="BJ15" s="72">
        <f t="shared" si="29"/>
        <v>243.1</v>
      </c>
      <c r="BK15" s="73" t="str">
        <f t="shared" si="30"/>
        <v/>
      </c>
      <c r="BL15" s="72">
        <f t="shared" si="31"/>
        <v>60.671722643553629</v>
      </c>
      <c r="BM15" s="72">
        <f t="shared" si="32"/>
        <v>45.807770961145195</v>
      </c>
      <c r="BN15" s="72">
        <f t="shared" si="33"/>
        <v>57.715053763440864</v>
      </c>
      <c r="BO15" s="72">
        <f t="shared" si="34"/>
        <v>61.286407766990294</v>
      </c>
      <c r="BP15" s="72">
        <f t="shared" si="35"/>
        <v>19.559164733178655</v>
      </c>
      <c r="BQ15" s="72" t="str">
        <f t="shared" si="36"/>
        <v/>
      </c>
      <c r="BR15" s="72" t="str">
        <f t="shared" si="37"/>
        <v/>
      </c>
      <c r="BS15" s="72">
        <f t="shared" si="38"/>
        <v>2.8167947191862353</v>
      </c>
      <c r="BT15" s="72">
        <f t="shared" si="39"/>
        <v>39.737582005623246</v>
      </c>
      <c r="BU15" s="72">
        <f t="shared" si="40"/>
        <v>42.491803278688522</v>
      </c>
      <c r="BV15" s="72">
        <f t="shared" si="41"/>
        <v>32.101387708864344</v>
      </c>
      <c r="BW15" s="72" t="str">
        <f t="shared" si="42"/>
        <v/>
      </c>
      <c r="BX15" s="72">
        <f t="shared" si="43"/>
        <v>17.379454926624739</v>
      </c>
      <c r="BY15" s="72">
        <f t="shared" si="44"/>
        <v>10.63429571303587</v>
      </c>
      <c r="BZ15" s="80"/>
      <c r="CA15" s="79">
        <v>7.7859999999999996</v>
      </c>
      <c r="CB15" s="79">
        <v>7.5270000000000001</v>
      </c>
      <c r="CC15" s="79">
        <v>8</v>
      </c>
      <c r="CD15" s="79">
        <v>8.0180000000000007</v>
      </c>
      <c r="CE15" s="79">
        <v>8.1280000000000001</v>
      </c>
      <c r="CF15" s="79"/>
      <c r="CG15" s="79"/>
      <c r="CH15" s="273">
        <v>5.234</v>
      </c>
      <c r="CI15" s="79">
        <v>7.9749999999999996</v>
      </c>
      <c r="CJ15" s="79">
        <v>8.0389999999999997</v>
      </c>
      <c r="CK15" s="79">
        <v>7.1660000000000004</v>
      </c>
      <c r="CL15" s="79"/>
      <c r="CM15" s="79">
        <v>5.3010000000000002</v>
      </c>
      <c r="CN15" s="79">
        <v>6.1559999999999997</v>
      </c>
      <c r="CO15" s="75" t="str">
        <f t="shared" si="45"/>
        <v/>
      </c>
      <c r="CP15" s="74">
        <f t="shared" si="46"/>
        <v>7.7859999999999996</v>
      </c>
      <c r="CQ15" s="74">
        <f t="shared" si="47"/>
        <v>7.5270000000000001</v>
      </c>
      <c r="CR15" s="74">
        <f t="shared" si="48"/>
        <v>8</v>
      </c>
      <c r="CS15" s="74">
        <f t="shared" si="49"/>
        <v>8.0180000000000007</v>
      </c>
      <c r="CT15" s="74">
        <f t="shared" si="50"/>
        <v>8.1280000000000001</v>
      </c>
      <c r="CU15" s="74" t="str">
        <f t="shared" si="51"/>
        <v/>
      </c>
      <c r="CV15" s="74" t="str">
        <f t="shared" si="52"/>
        <v/>
      </c>
      <c r="CW15" s="74">
        <f t="shared" si="53"/>
        <v>5.234</v>
      </c>
      <c r="CX15" s="74">
        <f t="shared" si="54"/>
        <v>7.9749999999999996</v>
      </c>
      <c r="CY15" s="74">
        <f t="shared" si="55"/>
        <v>8.0389999999999997</v>
      </c>
      <c r="CZ15" s="74">
        <f t="shared" si="56"/>
        <v>7.1660000000000004</v>
      </c>
      <c r="DA15" s="74" t="str">
        <f t="shared" si="57"/>
        <v/>
      </c>
      <c r="DB15" s="74">
        <f t="shared" si="58"/>
        <v>5.3010000000000002</v>
      </c>
      <c r="DC15" s="74">
        <f t="shared" si="59"/>
        <v>6.1559999999999997</v>
      </c>
      <c r="DD15" s="270" t="str">
        <f t="shared" si="60"/>
        <v/>
      </c>
      <c r="DE15" s="271">
        <f t="shared" si="61"/>
        <v>1</v>
      </c>
      <c r="DF15" s="271">
        <f t="shared" si="62"/>
        <v>1</v>
      </c>
      <c r="DG15" s="271">
        <f t="shared" si="63"/>
        <v>1</v>
      </c>
      <c r="DH15" s="271">
        <f t="shared" si="64"/>
        <v>1</v>
      </c>
      <c r="DI15" s="270">
        <f>_xlfn.IFNA(VLOOKUP($A15,GtP!$A:$DH,MATCH(DI$1,GtP!$A$1:$DH$1,0),FALSE),"")</f>
        <v>2</v>
      </c>
      <c r="DJ15" s="271">
        <f>_xlfn.IFNA(VLOOKUP($A15,GtP!$A:$DH,MATCH(DJ$1,GtP!$A$1:$DH$1,0),FALSE),"")</f>
        <v>1</v>
      </c>
      <c r="DK15" s="271">
        <f>_xlfn.IFNA(VLOOKUP($A15,GtP!$A:$DH,MATCH(DK$1,GtP!$A$1:$DH$1,0),FALSE),"")</f>
        <v>0</v>
      </c>
      <c r="DL15" s="271">
        <f>_xlfn.IFNA(VLOOKUP($A15,GtP!$A:$DH,MATCH(DL$1,GtP!$A$1:$DH$1,0),FALSE),"")</f>
        <v>0</v>
      </c>
      <c r="DM15" s="270" t="str">
        <f t="shared" si="65"/>
        <v/>
      </c>
      <c r="DN15" s="271" t="str">
        <f t="shared" si="66"/>
        <v/>
      </c>
      <c r="DO15" s="271" t="str">
        <f t="shared" si="67"/>
        <v>new</v>
      </c>
      <c r="DP15" s="271" t="str">
        <f t="shared" si="68"/>
        <v>new</v>
      </c>
      <c r="DR15" s="271" t="str">
        <f>_xlfn.IFNA(VLOOKUP(A15,'BIG-QaulComp'!B:C,2,FALSE),"")</f>
        <v>A</v>
      </c>
      <c r="DS15" s="270" t="str">
        <f t="shared" si="69"/>
        <v/>
      </c>
      <c r="DT15" s="271">
        <f t="shared" si="70"/>
        <v>1</v>
      </c>
      <c r="DU15" s="271">
        <f t="shared" si="71"/>
        <v>1</v>
      </c>
      <c r="DV15" s="271">
        <f t="shared" si="72"/>
        <v>1</v>
      </c>
      <c r="DW15" s="271">
        <f t="shared" si="73"/>
        <v>3</v>
      </c>
      <c r="DX15" s="271">
        <f t="shared" si="74"/>
        <v>1</v>
      </c>
    </row>
    <row r="16" spans="1:128" s="271" customFormat="1" x14ac:dyDescent="0.2">
      <c r="A16" s="313" t="s">
        <v>9</v>
      </c>
      <c r="B16" s="78" t="s">
        <v>288</v>
      </c>
      <c r="C16" s="72">
        <v>9.5417335864574824</v>
      </c>
      <c r="D16" s="72">
        <v>16.231729414270724</v>
      </c>
      <c r="E16" s="72">
        <v>20.842076150110554</v>
      </c>
      <c r="F16" s="72">
        <v>16.5766986646669</v>
      </c>
      <c r="G16" s="72">
        <v>9.0797335541688717</v>
      </c>
      <c r="H16" s="72">
        <v>10.887014914812182</v>
      </c>
      <c r="I16" s="72">
        <v>11.899832735746607</v>
      </c>
      <c r="J16" s="72">
        <v>13.568433841645273</v>
      </c>
      <c r="K16" s="72">
        <v>12.637955706357184</v>
      </c>
      <c r="L16" s="72">
        <v>17.556483289856153</v>
      </c>
      <c r="M16" s="72">
        <v>3.3118818695404655</v>
      </c>
      <c r="N16" s="72">
        <v>3.870699746708758</v>
      </c>
      <c r="O16" s="72">
        <v>22.654754547666059</v>
      </c>
      <c r="P16" s="72">
        <v>15.939219294264889</v>
      </c>
      <c r="Q16" s="72">
        <v>25.979455267018771</v>
      </c>
      <c r="R16" s="77"/>
      <c r="S16" s="76">
        <v>538.6</v>
      </c>
      <c r="T16" s="76">
        <v>326.5</v>
      </c>
      <c r="U16" s="76">
        <v>158</v>
      </c>
      <c r="V16" s="76">
        <v>275.89999999999998</v>
      </c>
      <c r="W16" s="76">
        <v>127</v>
      </c>
      <c r="X16" s="76"/>
      <c r="Y16" s="76"/>
      <c r="Z16" s="76"/>
      <c r="AA16" s="76">
        <v>39.35</v>
      </c>
      <c r="AB16" s="76">
        <v>21.37</v>
      </c>
      <c r="AC16" s="76">
        <v>32.15</v>
      </c>
      <c r="AD16" s="76">
        <v>229.2</v>
      </c>
      <c r="AE16" s="76">
        <v>230.4</v>
      </c>
      <c r="AF16" s="76">
        <v>176.5</v>
      </c>
      <c r="AG16" s="75" t="str">
        <f t="shared" si="0"/>
        <v/>
      </c>
      <c r="AH16" s="74">
        <f t="shared" si="1"/>
        <v>33.181923272234314</v>
      </c>
      <c r="AI16" s="74">
        <f t="shared" si="2"/>
        <v>15.665425922468291</v>
      </c>
      <c r="AJ16" s="74">
        <f t="shared" si="3"/>
        <v>9.5314515390676515</v>
      </c>
      <c r="AK16" s="74">
        <f t="shared" si="4"/>
        <v>30.386354219978532</v>
      </c>
      <c r="AL16" s="74">
        <f t="shared" si="5"/>
        <v>11.665272895622826</v>
      </c>
      <c r="AM16" s="74" t="str">
        <f t="shared" si="6"/>
        <v/>
      </c>
      <c r="AN16" s="74" t="str">
        <f t="shared" si="7"/>
        <v/>
      </c>
      <c r="AO16" s="74" t="str">
        <f t="shared" si="8"/>
        <v/>
      </c>
      <c r="AP16" s="74">
        <f t="shared" si="9"/>
        <v>2.2413372513352821</v>
      </c>
      <c r="AQ16" s="74">
        <f t="shared" si="10"/>
        <v>6.4525248308343679</v>
      </c>
      <c r="AR16" s="74">
        <f t="shared" si="11"/>
        <v>8.3059917079171601</v>
      </c>
      <c r="AS16" s="74">
        <f t="shared" si="12"/>
        <v>10.117081582930355</v>
      </c>
      <c r="AT16" s="74">
        <f t="shared" si="13"/>
        <v>14.454911231624784</v>
      </c>
      <c r="AU16" s="74">
        <f t="shared" si="14"/>
        <v>6.7938299008166219</v>
      </c>
      <c r="AV16" s="73" t="str">
        <f t="shared" si="15"/>
        <v/>
      </c>
      <c r="AW16" s="72">
        <f t="shared" si="16"/>
        <v>538.6</v>
      </c>
      <c r="AX16" s="72">
        <f t="shared" si="17"/>
        <v>326.5</v>
      </c>
      <c r="AY16" s="72">
        <f t="shared" si="18"/>
        <v>158</v>
      </c>
      <c r="AZ16" s="72">
        <f t="shared" si="19"/>
        <v>275.89999999999998</v>
      </c>
      <c r="BA16" s="72">
        <f t="shared" si="20"/>
        <v>127</v>
      </c>
      <c r="BB16" s="72" t="str">
        <f t="shared" si="21"/>
        <v/>
      </c>
      <c r="BC16" s="72" t="str">
        <f t="shared" si="22"/>
        <v/>
      </c>
      <c r="BD16" s="72" t="str">
        <f t="shared" si="23"/>
        <v/>
      </c>
      <c r="BE16" s="72">
        <f t="shared" si="24"/>
        <v>39.35</v>
      </c>
      <c r="BF16" s="72">
        <f t="shared" si="25"/>
        <v>21.37</v>
      </c>
      <c r="BG16" s="72">
        <f t="shared" si="26"/>
        <v>32.15</v>
      </c>
      <c r="BH16" s="72">
        <f t="shared" si="27"/>
        <v>229.2</v>
      </c>
      <c r="BI16" s="72">
        <f t="shared" si="28"/>
        <v>230.4</v>
      </c>
      <c r="BJ16" s="72">
        <f t="shared" si="29"/>
        <v>176.5</v>
      </c>
      <c r="BK16" s="73" t="str">
        <f t="shared" si="30"/>
        <v/>
      </c>
      <c r="BL16" s="72">
        <f t="shared" si="31"/>
        <v>58.353196099674975</v>
      </c>
      <c r="BM16" s="72">
        <f t="shared" si="32"/>
        <v>47.692082968156583</v>
      </c>
      <c r="BN16" s="72">
        <f t="shared" si="33"/>
        <v>42.473118279569896</v>
      </c>
      <c r="BO16" s="72">
        <f t="shared" si="34"/>
        <v>55.805016181229767</v>
      </c>
      <c r="BP16" s="72">
        <f t="shared" si="35"/>
        <v>36.832946635730856</v>
      </c>
      <c r="BQ16" s="72" t="str">
        <f t="shared" si="36"/>
        <v/>
      </c>
      <c r="BR16" s="72" t="str">
        <f t="shared" si="37"/>
        <v/>
      </c>
      <c r="BS16" s="72" t="str">
        <f t="shared" si="38"/>
        <v/>
      </c>
      <c r="BT16" s="72">
        <f t="shared" si="39"/>
        <v>3.6879100281162138</v>
      </c>
      <c r="BU16" s="72">
        <f t="shared" si="40"/>
        <v>17.516393442622952</v>
      </c>
      <c r="BV16" s="72">
        <f t="shared" si="41"/>
        <v>4.5525346927216086</v>
      </c>
      <c r="BW16" s="72">
        <f t="shared" si="42"/>
        <v>7.6938569989929508</v>
      </c>
      <c r="BX16" s="72">
        <f t="shared" si="43"/>
        <v>16.10062893081761</v>
      </c>
      <c r="BY16" s="72">
        <f t="shared" si="44"/>
        <v>7.7209098862642174</v>
      </c>
      <c r="BZ16" s="71"/>
      <c r="CA16" s="70">
        <v>9.5139999999999993</v>
      </c>
      <c r="CB16" s="70">
        <v>9.6129999999999995</v>
      </c>
      <c r="CC16" s="70">
        <v>9.4469999999999992</v>
      </c>
      <c r="CD16" s="70">
        <v>9.4380000000000006</v>
      </c>
      <c r="CE16" s="70">
        <v>8.7929999999999993</v>
      </c>
      <c r="CF16" s="70"/>
      <c r="CG16" s="70"/>
      <c r="CH16" s="70"/>
      <c r="CI16" s="70">
        <v>7.2830000000000004</v>
      </c>
      <c r="CJ16" s="70">
        <v>8.2349999999999994</v>
      </c>
      <c r="CK16" s="70">
        <v>7.25</v>
      </c>
      <c r="CL16" s="70">
        <v>8.8160000000000007</v>
      </c>
      <c r="CM16" s="70">
        <v>7.7889999999999997</v>
      </c>
      <c r="CN16" s="70">
        <v>8.9640000000000004</v>
      </c>
      <c r="CO16" s="75" t="str">
        <f t="shared" si="45"/>
        <v/>
      </c>
      <c r="CP16" s="74">
        <f t="shared" si="46"/>
        <v>9.5139999999999993</v>
      </c>
      <c r="CQ16" s="74">
        <f t="shared" si="47"/>
        <v>9.6129999999999995</v>
      </c>
      <c r="CR16" s="74">
        <f t="shared" si="48"/>
        <v>9.4469999999999992</v>
      </c>
      <c r="CS16" s="74">
        <f t="shared" si="49"/>
        <v>9.4380000000000006</v>
      </c>
      <c r="CT16" s="74">
        <f t="shared" si="50"/>
        <v>8.7929999999999993</v>
      </c>
      <c r="CU16" s="74" t="str">
        <f t="shared" si="51"/>
        <v/>
      </c>
      <c r="CV16" s="74" t="str">
        <f t="shared" si="52"/>
        <v/>
      </c>
      <c r="CW16" s="74" t="str">
        <f t="shared" si="53"/>
        <v/>
      </c>
      <c r="CX16" s="74">
        <f t="shared" si="54"/>
        <v>7.2830000000000004</v>
      </c>
      <c r="CY16" s="74">
        <f t="shared" si="55"/>
        <v>8.2349999999999994</v>
      </c>
      <c r="CZ16" s="74">
        <f t="shared" si="56"/>
        <v>7.25</v>
      </c>
      <c r="DA16" s="74">
        <f t="shared" si="57"/>
        <v>8.8160000000000007</v>
      </c>
      <c r="DB16" s="74">
        <f t="shared" si="58"/>
        <v>7.7889999999999997</v>
      </c>
      <c r="DC16" s="74">
        <f t="shared" si="59"/>
        <v>8.9640000000000004</v>
      </c>
      <c r="DD16" s="270" t="str">
        <f t="shared" si="60"/>
        <v/>
      </c>
      <c r="DE16" s="271">
        <f t="shared" si="61"/>
        <v>1</v>
      </c>
      <c r="DF16" s="271">
        <f t="shared" si="62"/>
        <v>1</v>
      </c>
      <c r="DG16" s="271">
        <f t="shared" si="63"/>
        <v>1</v>
      </c>
      <c r="DH16" s="271">
        <f t="shared" si="64"/>
        <v>1</v>
      </c>
      <c r="DI16" s="270">
        <f>_xlfn.IFNA(VLOOKUP($A16,GtP!$A:$DH,MATCH(DI$1,GtP!$A$1:$DH$1,0),FALSE),"")</f>
        <v>0</v>
      </c>
      <c r="DJ16" s="271">
        <f>_xlfn.IFNA(VLOOKUP($A16,GtP!$A:$DH,MATCH(DJ$1,GtP!$A$1:$DH$1,0),FALSE),"")</f>
        <v>1</v>
      </c>
      <c r="DK16" s="271">
        <f>_xlfn.IFNA(VLOOKUP($A16,GtP!$A:$DH,MATCH(DK$1,GtP!$A$1:$DH$1,0),FALSE),"")</f>
        <v>0</v>
      </c>
      <c r="DL16" s="271">
        <f>_xlfn.IFNA(VLOOKUP($A16,GtP!$A:$DH,MATCH(DL$1,GtP!$A$1:$DH$1,0),FALSE),"")</f>
        <v>0</v>
      </c>
      <c r="DM16" s="270" t="str">
        <f t="shared" si="65"/>
        <v/>
      </c>
      <c r="DN16" s="271" t="str">
        <f t="shared" si="66"/>
        <v/>
      </c>
      <c r="DO16" s="271" t="str">
        <f t="shared" si="67"/>
        <v>new</v>
      </c>
      <c r="DP16" s="271" t="str">
        <f t="shared" si="68"/>
        <v>new</v>
      </c>
      <c r="DR16" s="271" t="str">
        <f>_xlfn.IFNA(VLOOKUP(A16,'BIG-QaulComp'!B:C,2,FALSE),"")</f>
        <v>A</v>
      </c>
      <c r="DS16" s="270" t="str">
        <f t="shared" si="69"/>
        <v/>
      </c>
      <c r="DT16" s="271">
        <f t="shared" si="70"/>
        <v>1</v>
      </c>
      <c r="DU16" s="271">
        <f t="shared" si="71"/>
        <v>1</v>
      </c>
      <c r="DV16" s="271">
        <f t="shared" si="72"/>
        <v>1</v>
      </c>
      <c r="DW16" s="271">
        <f t="shared" si="73"/>
        <v>3</v>
      </c>
      <c r="DX16" s="271">
        <f t="shared" si="74"/>
        <v>1</v>
      </c>
    </row>
    <row r="17" spans="1:128" s="271" customFormat="1" x14ac:dyDescent="0.2">
      <c r="A17" s="313" t="s">
        <v>357</v>
      </c>
      <c r="B17" s="78" t="s">
        <v>2557</v>
      </c>
      <c r="C17" s="83">
        <v>6.1193555963332029</v>
      </c>
      <c r="D17" s="83">
        <v>10.562020983550074</v>
      </c>
      <c r="E17" s="83">
        <v>2.2564256184441609</v>
      </c>
      <c r="F17" s="83">
        <v>24.717210699488298</v>
      </c>
      <c r="G17" s="83">
        <v>17.499667380897804</v>
      </c>
      <c r="H17" s="83">
        <v>2.3220149113418698</v>
      </c>
      <c r="I17" s="83">
        <v>2.8129304078378552</v>
      </c>
      <c r="J17" s="83">
        <v>2.6731684440875036</v>
      </c>
      <c r="K17" s="83">
        <v>4.6772703478902411</v>
      </c>
      <c r="L17" s="83">
        <v>3.389912753965282</v>
      </c>
      <c r="M17" s="83">
        <v>13.779841877104488</v>
      </c>
      <c r="N17" s="83">
        <v>15.914174332733351</v>
      </c>
      <c r="O17" s="83">
        <v>19.05783449680002</v>
      </c>
      <c r="P17" s="83">
        <v>1.9496294547150848</v>
      </c>
      <c r="Q17" s="83">
        <v>10.099420940200659</v>
      </c>
      <c r="R17" s="82">
        <v>26.09</v>
      </c>
      <c r="S17" s="81">
        <v>502</v>
      </c>
      <c r="T17" s="81">
        <v>221.6</v>
      </c>
      <c r="U17" s="81">
        <v>235.4</v>
      </c>
      <c r="V17" s="81">
        <v>240.5</v>
      </c>
      <c r="W17" s="81">
        <v>168.4</v>
      </c>
      <c r="X17" s="81">
        <v>457.1</v>
      </c>
      <c r="Y17" s="81">
        <v>547.9</v>
      </c>
      <c r="Z17" s="81">
        <v>601.5</v>
      </c>
      <c r="AA17" s="81">
        <v>848.4</v>
      </c>
      <c r="AB17" s="81">
        <v>94.18</v>
      </c>
      <c r="AC17" s="81">
        <v>706.2</v>
      </c>
      <c r="AD17" s="81">
        <v>1374</v>
      </c>
      <c r="AE17" s="81">
        <v>822</v>
      </c>
      <c r="AF17" s="81">
        <v>1520</v>
      </c>
      <c r="AG17" s="75">
        <f t="shared" si="0"/>
        <v>4.2635208216423095</v>
      </c>
      <c r="AH17" s="74">
        <f t="shared" si="1"/>
        <v>47.52878268106501</v>
      </c>
      <c r="AI17" s="74">
        <f t="shared" si="2"/>
        <v>98.208422289052237</v>
      </c>
      <c r="AJ17" s="74">
        <f t="shared" si="3"/>
        <v>9.523728339010086</v>
      </c>
      <c r="AK17" s="74">
        <f t="shared" si="4"/>
        <v>13.743118355639361</v>
      </c>
      <c r="AL17" s="74">
        <f t="shared" si="5"/>
        <v>72.523220749983594</v>
      </c>
      <c r="AM17" s="74">
        <f t="shared" si="6"/>
        <v>162.49957650084477</v>
      </c>
      <c r="AN17" s="74">
        <f t="shared" si="7"/>
        <v>204.96276664190077</v>
      </c>
      <c r="AO17" s="74">
        <f t="shared" si="8"/>
        <v>128.6006485110095</v>
      </c>
      <c r="AP17" s="74">
        <f t="shared" si="9"/>
        <v>250.27192779743407</v>
      </c>
      <c r="AQ17" s="74">
        <f t="shared" si="10"/>
        <v>6.8346212416618624</v>
      </c>
      <c r="AR17" s="74">
        <f t="shared" si="11"/>
        <v>44.375534993822463</v>
      </c>
      <c r="AS17" s="74">
        <f t="shared" si="12"/>
        <v>72.096333937137871</v>
      </c>
      <c r="AT17" s="74">
        <f t="shared" si="13"/>
        <v>421.61857885970727</v>
      </c>
      <c r="AU17" s="74">
        <f t="shared" si="14"/>
        <v>150.50367828017278</v>
      </c>
      <c r="AV17" s="73">
        <f t="shared" si="15"/>
        <v>26.09</v>
      </c>
      <c r="AW17" s="72">
        <f t="shared" si="16"/>
        <v>502</v>
      </c>
      <c r="AX17" s="72">
        <f t="shared" si="17"/>
        <v>221.6</v>
      </c>
      <c r="AY17" s="72">
        <f t="shared" si="18"/>
        <v>235.4</v>
      </c>
      <c r="AZ17" s="72">
        <f t="shared" si="19"/>
        <v>240.5</v>
      </c>
      <c r="BA17" s="72">
        <f t="shared" si="20"/>
        <v>168.4</v>
      </c>
      <c r="BB17" s="72">
        <f t="shared" si="21"/>
        <v>457.1</v>
      </c>
      <c r="BC17" s="72">
        <f t="shared" si="22"/>
        <v>547.9</v>
      </c>
      <c r="BD17" s="72">
        <f t="shared" si="23"/>
        <v>601.5</v>
      </c>
      <c r="BE17" s="72">
        <f t="shared" si="24"/>
        <v>848.4</v>
      </c>
      <c r="BF17" s="72">
        <f t="shared" si="25"/>
        <v>94.18</v>
      </c>
      <c r="BG17" s="72">
        <f t="shared" si="26"/>
        <v>706.2</v>
      </c>
      <c r="BH17" s="72">
        <f t="shared" si="27"/>
        <v>1374</v>
      </c>
      <c r="BI17" s="72">
        <f t="shared" si="28"/>
        <v>822</v>
      </c>
      <c r="BJ17" s="72">
        <f t="shared" si="29"/>
        <v>1520</v>
      </c>
      <c r="BK17" s="73">
        <f t="shared" si="30"/>
        <v>39.941824862216784</v>
      </c>
      <c r="BL17" s="72">
        <f t="shared" si="31"/>
        <v>54.387865655471288</v>
      </c>
      <c r="BM17" s="72">
        <f t="shared" si="32"/>
        <v>32.369266725094946</v>
      </c>
      <c r="BN17" s="72">
        <f t="shared" si="33"/>
        <v>63.27956989247312</v>
      </c>
      <c r="BO17" s="72">
        <f t="shared" si="34"/>
        <v>48.644822006472495</v>
      </c>
      <c r="BP17" s="72">
        <f t="shared" si="35"/>
        <v>48.839907192575403</v>
      </c>
      <c r="BQ17" s="72">
        <f t="shared" si="36"/>
        <v>61.036186406729875</v>
      </c>
      <c r="BR17" s="72">
        <f t="shared" si="37"/>
        <v>64.5043560160113</v>
      </c>
      <c r="BS17" s="72">
        <f t="shared" si="38"/>
        <v>65.090358186343465</v>
      </c>
      <c r="BT17" s="72">
        <f t="shared" si="39"/>
        <v>79.512652296157455</v>
      </c>
      <c r="BU17" s="72">
        <f t="shared" si="40"/>
        <v>77.196721311475414</v>
      </c>
      <c r="BV17" s="72">
        <f t="shared" si="41"/>
        <v>100</v>
      </c>
      <c r="BW17" s="72">
        <f t="shared" si="42"/>
        <v>46.12286002014099</v>
      </c>
      <c r="BX17" s="72">
        <f t="shared" si="43"/>
        <v>57.442348008385743</v>
      </c>
      <c r="BY17" s="72">
        <f t="shared" si="44"/>
        <v>66.491688538932635</v>
      </c>
      <c r="BZ17" s="80">
        <v>8.4770000000000003</v>
      </c>
      <c r="CA17" s="79">
        <v>8.6950000000000003</v>
      </c>
      <c r="CB17" s="79">
        <v>8.8520000000000003</v>
      </c>
      <c r="CC17" s="79">
        <v>9.1289999999999996</v>
      </c>
      <c r="CD17" s="79">
        <v>9.0380000000000003</v>
      </c>
      <c r="CE17" s="79">
        <v>8.5329999999999995</v>
      </c>
      <c r="CF17" s="79">
        <v>9.7289999999999992</v>
      </c>
      <c r="CG17" s="79">
        <v>9.8859999999999992</v>
      </c>
      <c r="CH17" s="79">
        <v>9.9250000000000007</v>
      </c>
      <c r="CI17" s="79">
        <v>8.9109999999999996</v>
      </c>
      <c r="CJ17" s="79">
        <v>10.62</v>
      </c>
      <c r="CK17" s="79">
        <v>9.1880000000000006</v>
      </c>
      <c r="CL17" s="79">
        <v>8.3290000000000006</v>
      </c>
      <c r="CM17" s="79">
        <v>7.9189999999999996</v>
      </c>
      <c r="CN17" s="79">
        <v>8.7210000000000001</v>
      </c>
      <c r="CO17" s="75">
        <f t="shared" si="45"/>
        <v>8.4770000000000003</v>
      </c>
      <c r="CP17" s="74">
        <f t="shared" si="46"/>
        <v>8.6950000000000003</v>
      </c>
      <c r="CQ17" s="74">
        <f t="shared" si="47"/>
        <v>8.8520000000000003</v>
      </c>
      <c r="CR17" s="74">
        <f t="shared" si="48"/>
        <v>9.1289999999999996</v>
      </c>
      <c r="CS17" s="74">
        <f t="shared" si="49"/>
        <v>9.0380000000000003</v>
      </c>
      <c r="CT17" s="74">
        <f t="shared" si="50"/>
        <v>8.5329999999999995</v>
      </c>
      <c r="CU17" s="74">
        <f t="shared" si="51"/>
        <v>9.7289999999999992</v>
      </c>
      <c r="CV17" s="74">
        <f t="shared" si="52"/>
        <v>9.8859999999999992</v>
      </c>
      <c r="CW17" s="74">
        <f t="shared" si="53"/>
        <v>9.9250000000000007</v>
      </c>
      <c r="CX17" s="74">
        <f t="shared" si="54"/>
        <v>8.9109999999999996</v>
      </c>
      <c r="CY17" s="74">
        <f t="shared" si="55"/>
        <v>10.62</v>
      </c>
      <c r="CZ17" s="74">
        <f t="shared" si="56"/>
        <v>9.1880000000000006</v>
      </c>
      <c r="DA17" s="74">
        <f t="shared" si="57"/>
        <v>8.3290000000000006</v>
      </c>
      <c r="DB17" s="74">
        <f t="shared" si="58"/>
        <v>7.9189999999999996</v>
      </c>
      <c r="DC17" s="74">
        <f t="shared" si="59"/>
        <v>8.7210000000000001</v>
      </c>
      <c r="DD17" s="270">
        <f t="shared" si="60"/>
        <v>1</v>
      </c>
      <c r="DE17" s="271">
        <f t="shared" si="61"/>
        <v>1</v>
      </c>
      <c r="DF17" s="271">
        <f t="shared" si="62"/>
        <v>1</v>
      </c>
      <c r="DG17" s="271">
        <f t="shared" si="63"/>
        <v>1</v>
      </c>
      <c r="DH17" s="271">
        <f t="shared" si="64"/>
        <v>0</v>
      </c>
      <c r="DI17" s="270">
        <f>_xlfn.IFNA(VLOOKUP($A17,GtP!$A:$DH,MATCH(DI$1,GtP!$A$1:$DH$1,0),FALSE),"")</f>
        <v>2</v>
      </c>
      <c r="DJ17" s="271">
        <f>_xlfn.IFNA(VLOOKUP($A17,GtP!$A:$DH,MATCH(DJ$1,GtP!$A$1:$DH$1,0),FALSE),"")</f>
        <v>0</v>
      </c>
      <c r="DK17" s="271">
        <f>_xlfn.IFNA(VLOOKUP($A17,GtP!$A:$DH,MATCH(DK$1,GtP!$A$1:$DH$1,0),FALSE),"")</f>
        <v>1</v>
      </c>
      <c r="DL17" s="271">
        <f>_xlfn.IFNA(VLOOKUP($A17,GtP!$A:$DH,MATCH(DL$1,GtP!$A$1:$DH$1,0),FALSE),"")</f>
        <v>0</v>
      </c>
      <c r="DM17" s="270" t="str">
        <f t="shared" si="65"/>
        <v/>
      </c>
      <c r="DN17" s="271" t="str">
        <f t="shared" si="66"/>
        <v>new</v>
      </c>
      <c r="DO17" s="271" t="str">
        <f t="shared" si="67"/>
        <v/>
      </c>
      <c r="DP17" s="271" t="str">
        <f t="shared" si="68"/>
        <v>new</v>
      </c>
      <c r="DR17" s="271" t="str">
        <f>_xlfn.IFNA(VLOOKUP(A17,'BIG-QaulComp'!B:C,2,FALSE),"")</f>
        <v>A</v>
      </c>
      <c r="DS17" s="270">
        <f t="shared" si="69"/>
        <v>1</v>
      </c>
      <c r="DT17" s="271">
        <f t="shared" si="70"/>
        <v>1</v>
      </c>
      <c r="DU17" s="271">
        <f t="shared" si="71"/>
        <v>1</v>
      </c>
      <c r="DV17" s="271">
        <f t="shared" si="72"/>
        <v>1</v>
      </c>
      <c r="DW17" s="271">
        <f t="shared" si="73"/>
        <v>4</v>
      </c>
      <c r="DX17" s="271">
        <f t="shared" si="74"/>
        <v>1</v>
      </c>
    </row>
    <row r="18" spans="1:128" s="271" customFormat="1" x14ac:dyDescent="0.2">
      <c r="A18" s="313" t="s">
        <v>496</v>
      </c>
      <c r="B18" s="78" t="s">
        <v>2610</v>
      </c>
      <c r="C18" s="72">
        <v>4.8182140558377782</v>
      </c>
      <c r="D18" s="72">
        <v>17.198879754829413</v>
      </c>
      <c r="E18" s="72">
        <v>1.6704321561739173</v>
      </c>
      <c r="F18" s="72">
        <v>18.421876285704197</v>
      </c>
      <c r="G18" s="72">
        <v>6.8621533649761934</v>
      </c>
      <c r="H18" s="72">
        <v>13.690891493139128</v>
      </c>
      <c r="I18" s="72">
        <v>11.329295852378333</v>
      </c>
      <c r="J18" s="72">
        <v>5.4050934678139093</v>
      </c>
      <c r="K18" s="72">
        <v>16.266604651455687</v>
      </c>
      <c r="L18" s="72">
        <v>7.0424200345466454</v>
      </c>
      <c r="M18" s="72">
        <v>9.6517831976544564</v>
      </c>
      <c r="N18" s="72">
        <v>5.9785743222450742</v>
      </c>
      <c r="O18" s="72">
        <v>3.6735282343520006</v>
      </c>
      <c r="P18" s="72">
        <v>12.045605367524443</v>
      </c>
      <c r="Q18" s="72">
        <v>3.4228100388247591</v>
      </c>
      <c r="R18" s="77"/>
      <c r="S18" s="76">
        <v>366.4</v>
      </c>
      <c r="T18" s="76">
        <v>240.2</v>
      </c>
      <c r="U18" s="76">
        <v>143.1</v>
      </c>
      <c r="V18" s="76">
        <v>203.1</v>
      </c>
      <c r="W18" s="76">
        <v>156.69999999999999</v>
      </c>
      <c r="X18" s="76"/>
      <c r="Y18" s="76"/>
      <c r="Z18" s="76"/>
      <c r="AA18" s="76"/>
      <c r="AB18" s="76">
        <v>67.430000000000007</v>
      </c>
      <c r="AC18" s="87">
        <v>471.2</v>
      </c>
      <c r="AD18" s="76"/>
      <c r="AE18" s="76"/>
      <c r="AF18" s="76"/>
      <c r="AG18" s="75" t="str">
        <f t="shared" si="0"/>
        <v/>
      </c>
      <c r="AH18" s="74">
        <f t="shared" si="1"/>
        <v>21.303713103588365</v>
      </c>
      <c r="AI18" s="74">
        <f t="shared" si="2"/>
        <v>143.7951245803194</v>
      </c>
      <c r="AJ18" s="74">
        <f t="shared" si="3"/>
        <v>7.7679383891557725</v>
      </c>
      <c r="AK18" s="74">
        <f t="shared" si="4"/>
        <v>29.597123409774536</v>
      </c>
      <c r="AL18" s="74">
        <f t="shared" si="5"/>
        <v>11.445565840509841</v>
      </c>
      <c r="AM18" s="74" t="str">
        <f t="shared" si="6"/>
        <v/>
      </c>
      <c r="AN18" s="74" t="str">
        <f t="shared" si="7"/>
        <v/>
      </c>
      <c r="AO18" s="74" t="str">
        <f t="shared" si="8"/>
        <v/>
      </c>
      <c r="AP18" s="74" t="str">
        <f t="shared" si="9"/>
        <v/>
      </c>
      <c r="AQ18" s="74">
        <f t="shared" si="10"/>
        <v>6.986273792016652</v>
      </c>
      <c r="AR18" s="74">
        <f t="shared" si="11"/>
        <v>78.814776667868699</v>
      </c>
      <c r="AS18" s="74" t="str">
        <f t="shared" si="12"/>
        <v/>
      </c>
      <c r="AT18" s="74" t="str">
        <f t="shared" si="13"/>
        <v/>
      </c>
      <c r="AU18" s="74" t="str">
        <f t="shared" si="14"/>
        <v/>
      </c>
      <c r="AV18" s="73" t="str">
        <f t="shared" si="15"/>
        <v/>
      </c>
      <c r="AW18" s="72">
        <f t="shared" si="16"/>
        <v>366.4</v>
      </c>
      <c r="AX18" s="72">
        <f t="shared" si="17"/>
        <v>240.2</v>
      </c>
      <c r="AY18" s="72">
        <f t="shared" si="18"/>
        <v>143.1</v>
      </c>
      <c r="AZ18" s="72">
        <f t="shared" si="19"/>
        <v>203.1</v>
      </c>
      <c r="BA18" s="72">
        <f t="shared" si="20"/>
        <v>156.69999999999999</v>
      </c>
      <c r="BB18" s="72" t="str">
        <f t="shared" si="21"/>
        <v/>
      </c>
      <c r="BC18" s="72" t="str">
        <f t="shared" si="22"/>
        <v/>
      </c>
      <c r="BD18" s="72" t="str">
        <f t="shared" si="23"/>
        <v/>
      </c>
      <c r="BE18" s="72" t="str">
        <f t="shared" si="24"/>
        <v/>
      </c>
      <c r="BF18" s="72">
        <f t="shared" si="25"/>
        <v>67.430000000000007</v>
      </c>
      <c r="BG18" s="72">
        <f t="shared" si="26"/>
        <v>471.2</v>
      </c>
      <c r="BH18" s="72" t="str">
        <f t="shared" si="27"/>
        <v/>
      </c>
      <c r="BI18" s="72" t="str">
        <f t="shared" si="28"/>
        <v/>
      </c>
      <c r="BJ18" s="72" t="str">
        <f t="shared" si="29"/>
        <v/>
      </c>
      <c r="BK18" s="73" t="str">
        <f t="shared" si="30"/>
        <v/>
      </c>
      <c r="BL18" s="72">
        <f t="shared" si="31"/>
        <v>39.696641386782233</v>
      </c>
      <c r="BM18" s="72">
        <f t="shared" si="32"/>
        <v>35.086181711948583</v>
      </c>
      <c r="BN18" s="72">
        <f t="shared" si="33"/>
        <v>38.467741935483872</v>
      </c>
      <c r="BO18" s="72">
        <f t="shared" si="34"/>
        <v>41.08009708737864</v>
      </c>
      <c r="BP18" s="72">
        <f t="shared" si="35"/>
        <v>45.446635730858461</v>
      </c>
      <c r="BQ18" s="72" t="str">
        <f t="shared" si="36"/>
        <v/>
      </c>
      <c r="BR18" s="72" t="str">
        <f t="shared" si="37"/>
        <v/>
      </c>
      <c r="BS18" s="72" t="str">
        <f t="shared" si="38"/>
        <v/>
      </c>
      <c r="BT18" s="72" t="str">
        <f t="shared" si="39"/>
        <v/>
      </c>
      <c r="BU18" s="72">
        <f t="shared" si="40"/>
        <v>55.270491803278695</v>
      </c>
      <c r="BV18" s="72">
        <f t="shared" si="41"/>
        <v>66.723307844803173</v>
      </c>
      <c r="BW18" s="72" t="str">
        <f t="shared" si="42"/>
        <v/>
      </c>
      <c r="BX18" s="72" t="str">
        <f t="shared" si="43"/>
        <v/>
      </c>
      <c r="BY18" s="72" t="str">
        <f t="shared" si="44"/>
        <v/>
      </c>
      <c r="BZ18" s="71"/>
      <c r="CA18" s="70">
        <v>5.25</v>
      </c>
      <c r="CB18" s="70">
        <v>5.5229999999999997</v>
      </c>
      <c r="CC18" s="70">
        <v>5.6550000000000002</v>
      </c>
      <c r="CD18" s="70">
        <v>5.6289999999999996</v>
      </c>
      <c r="CE18" s="70">
        <v>5.173</v>
      </c>
      <c r="CF18" s="70"/>
      <c r="CG18" s="70"/>
      <c r="CH18" s="70"/>
      <c r="CI18" s="70"/>
      <c r="CJ18" s="70">
        <v>5.3029999999999999</v>
      </c>
      <c r="CK18" s="86">
        <v>4.0339999999999998</v>
      </c>
      <c r="CL18" s="70"/>
      <c r="CM18" s="70"/>
      <c r="CN18" s="70"/>
      <c r="CO18" s="75" t="str">
        <f t="shared" si="45"/>
        <v/>
      </c>
      <c r="CP18" s="74">
        <f t="shared" si="46"/>
        <v>5.25</v>
      </c>
      <c r="CQ18" s="74">
        <f t="shared" si="47"/>
        <v>5.5229999999999997</v>
      </c>
      <c r="CR18" s="74">
        <f t="shared" si="48"/>
        <v>5.6550000000000002</v>
      </c>
      <c r="CS18" s="74">
        <f t="shared" si="49"/>
        <v>5.6289999999999996</v>
      </c>
      <c r="CT18" s="74">
        <f t="shared" si="50"/>
        <v>5.173</v>
      </c>
      <c r="CU18" s="74" t="str">
        <f t="shared" si="51"/>
        <v/>
      </c>
      <c r="CV18" s="74" t="str">
        <f t="shared" si="52"/>
        <v/>
      </c>
      <c r="CW18" s="74" t="str">
        <f t="shared" si="53"/>
        <v/>
      </c>
      <c r="CX18" s="74" t="str">
        <f t="shared" si="54"/>
        <v/>
      </c>
      <c r="CY18" s="74">
        <f t="shared" si="55"/>
        <v>5.3029999999999999</v>
      </c>
      <c r="CZ18" s="74">
        <f t="shared" si="56"/>
        <v>4.0339999999999998</v>
      </c>
      <c r="DA18" s="74" t="str">
        <f t="shared" si="57"/>
        <v/>
      </c>
      <c r="DB18" s="74" t="str">
        <f t="shared" si="58"/>
        <v/>
      </c>
      <c r="DC18" s="74" t="str">
        <f t="shared" si="59"/>
        <v/>
      </c>
      <c r="DD18" s="270" t="str">
        <f t="shared" si="60"/>
        <v/>
      </c>
      <c r="DE18" s="271">
        <f t="shared" si="61"/>
        <v>1</v>
      </c>
      <c r="DF18" s="271" t="str">
        <f t="shared" si="62"/>
        <v/>
      </c>
      <c r="DG18" s="271">
        <f t="shared" si="63"/>
        <v>1</v>
      </c>
      <c r="DH18" s="271">
        <f t="shared" si="64"/>
        <v>2</v>
      </c>
      <c r="DI18" s="270">
        <f>_xlfn.IFNA(VLOOKUP($A18,GtP!$A:$DH,MATCH(DI$1,GtP!$A$1:$DH$1,0),FALSE),"")</f>
        <v>0</v>
      </c>
      <c r="DJ18" s="271">
        <f>_xlfn.IFNA(VLOOKUP($A18,GtP!$A:$DH,MATCH(DJ$1,GtP!$A$1:$DH$1,0),FALSE),"")</f>
        <v>1</v>
      </c>
      <c r="DK18" s="271">
        <f>_xlfn.IFNA(VLOOKUP($A18,GtP!$A:$DH,MATCH(DK$1,GtP!$A$1:$DH$1,0),FALSE),"")</f>
        <v>0</v>
      </c>
      <c r="DL18" s="271">
        <f>_xlfn.IFNA(VLOOKUP($A18,GtP!$A:$DH,MATCH(DL$1,GtP!$A$1:$DH$1,0),FALSE),"")</f>
        <v>0</v>
      </c>
      <c r="DM18" s="270" t="str">
        <f t="shared" si="65"/>
        <v/>
      </c>
      <c r="DN18" s="271" t="str">
        <f t="shared" si="66"/>
        <v/>
      </c>
      <c r="DO18" s="271" t="str">
        <f t="shared" si="67"/>
        <v/>
      </c>
      <c r="DP18" s="271" t="str">
        <f t="shared" si="68"/>
        <v>new</v>
      </c>
      <c r="DR18" s="271" t="str">
        <f>_xlfn.IFNA(VLOOKUP(A18,'BIG-QaulComp'!B:C,2,FALSE),"")</f>
        <v>A</v>
      </c>
      <c r="DS18" s="270" t="str">
        <f t="shared" si="69"/>
        <v/>
      </c>
      <c r="DT18" s="271">
        <f t="shared" si="70"/>
        <v>1</v>
      </c>
      <c r="DU18" s="271" t="str">
        <f t="shared" si="71"/>
        <v/>
      </c>
      <c r="DV18" s="271">
        <f t="shared" si="72"/>
        <v>1</v>
      </c>
      <c r="DW18" s="271">
        <f t="shared" si="73"/>
        <v>2</v>
      </c>
      <c r="DX18" s="271">
        <f t="shared" si="74"/>
        <v>1</v>
      </c>
    </row>
    <row r="19" spans="1:128" s="271" customFormat="1" x14ac:dyDescent="0.2">
      <c r="A19" s="313" t="s">
        <v>733</v>
      </c>
      <c r="B19" s="78" t="s">
        <v>2816</v>
      </c>
      <c r="C19" s="83">
        <v>7.4500113288050906</v>
      </c>
      <c r="D19" s="83">
        <v>23.066411905926824</v>
      </c>
      <c r="E19" s="83">
        <v>21.404358882482324</v>
      </c>
      <c r="F19" s="83">
        <v>17.945623585173035</v>
      </c>
      <c r="G19" s="83">
        <v>6.1763139647307721</v>
      </c>
      <c r="H19" s="83">
        <v>8.0772664718050358</v>
      </c>
      <c r="I19" s="83">
        <v>6.2685026299550035</v>
      </c>
      <c r="J19" s="83">
        <v>14.316570078170889</v>
      </c>
      <c r="K19" s="83">
        <v>15.341024636193366</v>
      </c>
      <c r="L19" s="83">
        <v>12.248210494277538</v>
      </c>
      <c r="M19" s="83">
        <v>6.5000700632112984</v>
      </c>
      <c r="N19" s="83">
        <v>9.3888396076829999</v>
      </c>
      <c r="O19" s="83">
        <v>22.188014235428493</v>
      </c>
      <c r="P19" s="83">
        <v>14.562354420132094</v>
      </c>
      <c r="Q19" s="83">
        <v>19.78108128587791</v>
      </c>
      <c r="R19" s="82">
        <v>46.63</v>
      </c>
      <c r="S19" s="81"/>
      <c r="T19" s="81"/>
      <c r="U19" s="81"/>
      <c r="V19" s="81"/>
      <c r="W19" s="81">
        <v>30.19</v>
      </c>
      <c r="X19" s="81"/>
      <c r="Y19" s="81"/>
      <c r="Z19" s="81"/>
      <c r="AA19" s="81">
        <v>93.46</v>
      </c>
      <c r="AB19" s="81">
        <v>47.04</v>
      </c>
      <c r="AC19" s="81"/>
      <c r="AD19" s="81">
        <v>107.8</v>
      </c>
      <c r="AE19" s="81">
        <v>59.47</v>
      </c>
      <c r="AF19" s="81">
        <v>100.5</v>
      </c>
      <c r="AG19" s="75">
        <f t="shared" si="0"/>
        <v>6.2590508848902653</v>
      </c>
      <c r="AH19" s="74" t="str">
        <f t="shared" si="1"/>
        <v/>
      </c>
      <c r="AI19" s="74" t="str">
        <f t="shared" si="2"/>
        <v/>
      </c>
      <c r="AJ19" s="74" t="str">
        <f t="shared" si="3"/>
        <v/>
      </c>
      <c r="AK19" s="74" t="str">
        <f t="shared" si="4"/>
        <v/>
      </c>
      <c r="AL19" s="74">
        <f t="shared" si="5"/>
        <v>3.7376506155124294</v>
      </c>
      <c r="AM19" s="74" t="str">
        <f t="shared" si="6"/>
        <v/>
      </c>
      <c r="AN19" s="74" t="str">
        <f t="shared" si="7"/>
        <v/>
      </c>
      <c r="AO19" s="74" t="str">
        <f t="shared" si="8"/>
        <v/>
      </c>
      <c r="AP19" s="74">
        <f t="shared" si="9"/>
        <v>7.6305024349202073</v>
      </c>
      <c r="AQ19" s="74">
        <f t="shared" si="10"/>
        <v>7.2368450712914827</v>
      </c>
      <c r="AR19" s="74" t="str">
        <f t="shared" si="11"/>
        <v/>
      </c>
      <c r="AS19" s="74">
        <f t="shared" si="12"/>
        <v>4.8584789452618704</v>
      </c>
      <c r="AT19" s="74">
        <f t="shared" si="13"/>
        <v>4.0838176495542644</v>
      </c>
      <c r="AU19" s="74">
        <f t="shared" si="14"/>
        <v>5.0806120528784673</v>
      </c>
      <c r="AV19" s="73">
        <f t="shared" si="15"/>
        <v>46.63</v>
      </c>
      <c r="AW19" s="72" t="str">
        <f t="shared" si="16"/>
        <v/>
      </c>
      <c r="AX19" s="72" t="str">
        <f t="shared" si="17"/>
        <v/>
      </c>
      <c r="AY19" s="72" t="str">
        <f t="shared" si="18"/>
        <v/>
      </c>
      <c r="AZ19" s="72" t="str">
        <f t="shared" si="19"/>
        <v/>
      </c>
      <c r="BA19" s="72">
        <f t="shared" si="20"/>
        <v>30.19</v>
      </c>
      <c r="BB19" s="72" t="str">
        <f t="shared" si="21"/>
        <v/>
      </c>
      <c r="BC19" s="72" t="str">
        <f t="shared" si="22"/>
        <v/>
      </c>
      <c r="BD19" s="72" t="str">
        <f t="shared" si="23"/>
        <v/>
      </c>
      <c r="BE19" s="72">
        <f t="shared" si="24"/>
        <v>93.46</v>
      </c>
      <c r="BF19" s="72">
        <f t="shared" si="25"/>
        <v>47.04</v>
      </c>
      <c r="BG19" s="72" t="str">
        <f t="shared" si="26"/>
        <v/>
      </c>
      <c r="BH19" s="72">
        <f t="shared" si="27"/>
        <v>107.8</v>
      </c>
      <c r="BI19" s="72">
        <f t="shared" si="28"/>
        <v>59.47</v>
      </c>
      <c r="BJ19" s="72">
        <f t="shared" si="29"/>
        <v>100.5</v>
      </c>
      <c r="BK19" s="73">
        <f t="shared" si="30"/>
        <v>71.387017758726273</v>
      </c>
      <c r="BL19" s="72" t="str">
        <f t="shared" si="31"/>
        <v/>
      </c>
      <c r="BM19" s="72" t="str">
        <f t="shared" si="32"/>
        <v/>
      </c>
      <c r="BN19" s="72" t="str">
        <f t="shared" si="33"/>
        <v/>
      </c>
      <c r="BO19" s="72" t="str">
        <f t="shared" si="34"/>
        <v/>
      </c>
      <c r="BP19" s="72">
        <f t="shared" si="35"/>
        <v>8.7558004640371223</v>
      </c>
      <c r="BQ19" s="72" t="str">
        <f t="shared" si="36"/>
        <v/>
      </c>
      <c r="BR19" s="72" t="str">
        <f t="shared" si="37"/>
        <v/>
      </c>
      <c r="BS19" s="72" t="str">
        <f t="shared" si="38"/>
        <v/>
      </c>
      <c r="BT19" s="72">
        <f t="shared" si="39"/>
        <v>8.7591377694470474</v>
      </c>
      <c r="BU19" s="72">
        <f t="shared" si="40"/>
        <v>38.557377049180324</v>
      </c>
      <c r="BV19" s="72" t="str">
        <f t="shared" si="41"/>
        <v/>
      </c>
      <c r="BW19" s="72">
        <f t="shared" si="42"/>
        <v>3.6186639812017454</v>
      </c>
      <c r="BX19" s="72">
        <f t="shared" si="43"/>
        <v>4.1558350803633823</v>
      </c>
      <c r="BY19" s="72">
        <f t="shared" si="44"/>
        <v>4.3963254593175849</v>
      </c>
      <c r="BZ19" s="80">
        <v>9.4550000000000001</v>
      </c>
      <c r="CA19" s="79"/>
      <c r="CB19" s="79"/>
      <c r="CC19" s="79"/>
      <c r="CD19" s="79"/>
      <c r="CE19" s="79">
        <v>6.4279999999999999</v>
      </c>
      <c r="CF19" s="79"/>
      <c r="CG19" s="79"/>
      <c r="CH19" s="79"/>
      <c r="CI19" s="79">
        <v>6.6219999999999999</v>
      </c>
      <c r="CJ19" s="79">
        <v>6.3780000000000001</v>
      </c>
      <c r="CK19" s="79"/>
      <c r="CL19" s="79">
        <v>6.5149999999999997</v>
      </c>
      <c r="CM19" s="79">
        <v>7.2629999999999999</v>
      </c>
      <c r="CN19" s="79">
        <v>6.9249999999999998</v>
      </c>
      <c r="CO19" s="75">
        <f t="shared" si="45"/>
        <v>9.4550000000000001</v>
      </c>
      <c r="CP19" s="74" t="str">
        <f t="shared" si="46"/>
        <v/>
      </c>
      <c r="CQ19" s="74" t="str">
        <f t="shared" si="47"/>
        <v/>
      </c>
      <c r="CR19" s="74" t="str">
        <f t="shared" si="48"/>
        <v/>
      </c>
      <c r="CS19" s="74" t="str">
        <f t="shared" si="49"/>
        <v/>
      </c>
      <c r="CT19" s="74">
        <f t="shared" si="50"/>
        <v>6.4279999999999999</v>
      </c>
      <c r="CU19" s="74" t="str">
        <f t="shared" si="51"/>
        <v/>
      </c>
      <c r="CV19" s="74" t="str">
        <f t="shared" si="52"/>
        <v/>
      </c>
      <c r="CW19" s="74" t="str">
        <f t="shared" si="53"/>
        <v/>
      </c>
      <c r="CX19" s="74">
        <f t="shared" si="54"/>
        <v>6.6219999999999999</v>
      </c>
      <c r="CY19" s="74">
        <f t="shared" si="55"/>
        <v>6.3780000000000001</v>
      </c>
      <c r="CZ19" s="74" t="str">
        <f t="shared" si="56"/>
        <v/>
      </c>
      <c r="DA19" s="74">
        <f t="shared" si="57"/>
        <v>6.5149999999999997</v>
      </c>
      <c r="DB19" s="74">
        <f t="shared" si="58"/>
        <v>7.2629999999999999</v>
      </c>
      <c r="DC19" s="74">
        <f t="shared" si="59"/>
        <v>6.9249999999999998</v>
      </c>
      <c r="DD19" s="270">
        <f t="shared" si="60"/>
        <v>1</v>
      </c>
      <c r="DE19" s="271">
        <f t="shared" si="61"/>
        <v>1</v>
      </c>
      <c r="DF19" s="271">
        <f t="shared" si="62"/>
        <v>1</v>
      </c>
      <c r="DG19" s="271">
        <f t="shared" si="63"/>
        <v>1</v>
      </c>
      <c r="DH19" s="271">
        <f t="shared" si="64"/>
        <v>0</v>
      </c>
      <c r="DI19" s="270">
        <f>_xlfn.IFNA(VLOOKUP($A19,GtP!$A:$DH,MATCH(DI$1,GtP!$A$1:$DH$1,0),FALSE),"")</f>
        <v>1</v>
      </c>
      <c r="DJ19" s="271">
        <f>_xlfn.IFNA(VLOOKUP($A19,GtP!$A:$DH,MATCH(DJ$1,GtP!$A$1:$DH$1,0),FALSE),"")</f>
        <v>0</v>
      </c>
      <c r="DK19" s="271">
        <f>_xlfn.IFNA(VLOOKUP($A19,GtP!$A:$DH,MATCH(DK$1,GtP!$A$1:$DH$1,0),FALSE),"")</f>
        <v>0</v>
      </c>
      <c r="DL19" s="271">
        <f>_xlfn.IFNA(VLOOKUP($A19,GtP!$A:$DH,MATCH(DL$1,GtP!$A$1:$DH$1,0),FALSE),"")</f>
        <v>0</v>
      </c>
      <c r="DM19" s="270" t="str">
        <f t="shared" si="65"/>
        <v/>
      </c>
      <c r="DN19" s="271" t="str">
        <f t="shared" si="66"/>
        <v>new</v>
      </c>
      <c r="DO19" s="271" t="str">
        <f t="shared" si="67"/>
        <v>new</v>
      </c>
      <c r="DP19" s="271" t="str">
        <f t="shared" si="68"/>
        <v>new</v>
      </c>
      <c r="DR19" s="271" t="str">
        <f>_xlfn.IFNA(VLOOKUP(A19,'BIG-QaulComp'!B:C,2,FALSE),"")</f>
        <v>A</v>
      </c>
      <c r="DS19" s="270">
        <f t="shared" si="69"/>
        <v>1</v>
      </c>
      <c r="DT19" s="271">
        <f t="shared" si="70"/>
        <v>1</v>
      </c>
      <c r="DU19" s="271">
        <f t="shared" si="71"/>
        <v>1</v>
      </c>
      <c r="DV19" s="271">
        <f t="shared" si="72"/>
        <v>1</v>
      </c>
      <c r="DW19" s="271">
        <f t="shared" si="73"/>
        <v>4</v>
      </c>
      <c r="DX19" s="271">
        <f t="shared" si="74"/>
        <v>1</v>
      </c>
    </row>
    <row r="20" spans="1:128" s="271" customFormat="1" x14ac:dyDescent="0.2">
      <c r="A20" s="313" t="s">
        <v>480</v>
      </c>
      <c r="B20" s="78" t="s">
        <v>2602</v>
      </c>
      <c r="C20" s="72">
        <v>9.4812740092414298</v>
      </c>
      <c r="D20" s="72">
        <v>28.987366975177466</v>
      </c>
      <c r="E20" s="72">
        <v>8.3532505995441539</v>
      </c>
      <c r="F20" s="72">
        <v>9.5279642549712733</v>
      </c>
      <c r="G20" s="72">
        <v>22.876809863059837</v>
      </c>
      <c r="H20" s="72">
        <v>33.859330436205568</v>
      </c>
      <c r="I20" s="72">
        <v>4.1448230013721199</v>
      </c>
      <c r="J20" s="72">
        <v>6.0113550490603807</v>
      </c>
      <c r="K20" s="72">
        <v>5.2929998687947597</v>
      </c>
      <c r="L20" s="72">
        <v>21.631969868849566</v>
      </c>
      <c r="M20" s="72">
        <v>9.0599052063932568</v>
      </c>
      <c r="N20" s="72">
        <v>10.748892162515578</v>
      </c>
      <c r="O20" s="72">
        <v>22.213476561541874</v>
      </c>
      <c r="P20" s="72">
        <v>14.307065524451044</v>
      </c>
      <c r="Q20" s="72">
        <v>18.991108835162741</v>
      </c>
      <c r="R20" s="77">
        <v>23.07</v>
      </c>
      <c r="S20" s="76">
        <v>836.4</v>
      </c>
      <c r="T20" s="76">
        <v>387.1</v>
      </c>
      <c r="U20" s="76">
        <v>372</v>
      </c>
      <c r="V20" s="76">
        <v>463.6</v>
      </c>
      <c r="W20" s="76">
        <v>279</v>
      </c>
      <c r="X20" s="76">
        <v>494.5</v>
      </c>
      <c r="Y20" s="76">
        <v>635.6</v>
      </c>
      <c r="Z20" s="76">
        <v>774.4</v>
      </c>
      <c r="AA20" s="76">
        <v>388.6</v>
      </c>
      <c r="AB20" s="76">
        <v>73.510000000000005</v>
      </c>
      <c r="AC20" s="76">
        <v>393.4</v>
      </c>
      <c r="AD20" s="76">
        <v>588.1</v>
      </c>
      <c r="AE20" s="76">
        <v>424.3</v>
      </c>
      <c r="AF20" s="76">
        <v>1581</v>
      </c>
      <c r="AG20" s="75">
        <f t="shared" si="0"/>
        <v>2.4332173057664606</v>
      </c>
      <c r="AH20" s="74">
        <f t="shared" si="1"/>
        <v>28.853948712079578</v>
      </c>
      <c r="AI20" s="74">
        <f t="shared" si="2"/>
        <v>46.341241099737211</v>
      </c>
      <c r="AJ20" s="74">
        <f t="shared" si="3"/>
        <v>39.042967631402135</v>
      </c>
      <c r="AK20" s="74">
        <f t="shared" si="4"/>
        <v>20.265063301006613</v>
      </c>
      <c r="AL20" s="74">
        <f t="shared" si="5"/>
        <v>8.2399739275903414</v>
      </c>
      <c r="AM20" s="74">
        <f t="shared" si="6"/>
        <v>119.30545642993648</v>
      </c>
      <c r="AN20" s="74">
        <f t="shared" si="7"/>
        <v>105.73323232660313</v>
      </c>
      <c r="AO20" s="74">
        <f t="shared" si="8"/>
        <v>146.30644609789766</v>
      </c>
      <c r="AP20" s="74">
        <f t="shared" si="9"/>
        <v>17.964152241150778</v>
      </c>
      <c r="AQ20" s="74">
        <f t="shared" si="10"/>
        <v>8.1137714275560615</v>
      </c>
      <c r="AR20" s="74">
        <f t="shared" si="11"/>
        <v>36.599120546757078</v>
      </c>
      <c r="AS20" s="74">
        <f t="shared" si="12"/>
        <v>26.474919329744889</v>
      </c>
      <c r="AT20" s="74">
        <f t="shared" si="13"/>
        <v>29.65667552684814</v>
      </c>
      <c r="AU20" s="74">
        <f t="shared" si="14"/>
        <v>83.249483414718782</v>
      </c>
      <c r="AV20" s="73">
        <f t="shared" si="15"/>
        <v>23.07</v>
      </c>
      <c r="AW20" s="72">
        <f t="shared" si="16"/>
        <v>836.4</v>
      </c>
      <c r="AX20" s="72">
        <f t="shared" si="17"/>
        <v>387.1</v>
      </c>
      <c r="AY20" s="72">
        <f t="shared" si="18"/>
        <v>372</v>
      </c>
      <c r="AZ20" s="72">
        <f t="shared" si="19"/>
        <v>463.6</v>
      </c>
      <c r="BA20" s="72">
        <f t="shared" si="20"/>
        <v>279</v>
      </c>
      <c r="BB20" s="72">
        <f t="shared" si="21"/>
        <v>494.5</v>
      </c>
      <c r="BC20" s="72">
        <f t="shared" si="22"/>
        <v>635.6</v>
      </c>
      <c r="BD20" s="72">
        <f t="shared" si="23"/>
        <v>774.4</v>
      </c>
      <c r="BE20" s="72">
        <f t="shared" si="24"/>
        <v>388.6</v>
      </c>
      <c r="BF20" s="72">
        <f t="shared" si="25"/>
        <v>73.510000000000005</v>
      </c>
      <c r="BG20" s="72">
        <f t="shared" si="26"/>
        <v>393.4</v>
      </c>
      <c r="BH20" s="72">
        <f t="shared" si="27"/>
        <v>588.1</v>
      </c>
      <c r="BI20" s="72">
        <f t="shared" si="28"/>
        <v>424.3</v>
      </c>
      <c r="BJ20" s="72">
        <f t="shared" si="29"/>
        <v>1581</v>
      </c>
      <c r="BK20" s="73">
        <f t="shared" si="30"/>
        <v>35.318432333129216</v>
      </c>
      <c r="BL20" s="72">
        <f t="shared" si="31"/>
        <v>90.61755146262189</v>
      </c>
      <c r="BM20" s="72">
        <f t="shared" si="32"/>
        <v>56.543967280163599</v>
      </c>
      <c r="BN20" s="72">
        <f t="shared" si="33"/>
        <v>100</v>
      </c>
      <c r="BO20" s="72">
        <f t="shared" si="34"/>
        <v>93.770226537216828</v>
      </c>
      <c r="BP20" s="72">
        <f t="shared" si="35"/>
        <v>80.916473317865425</v>
      </c>
      <c r="BQ20" s="72">
        <f t="shared" si="36"/>
        <v>66.030177593804254</v>
      </c>
      <c r="BR20" s="72">
        <f t="shared" si="37"/>
        <v>74.82929126442194</v>
      </c>
      <c r="BS20" s="72">
        <f t="shared" si="38"/>
        <v>83.800454496266639</v>
      </c>
      <c r="BT20" s="72">
        <f t="shared" si="39"/>
        <v>36.419868791002813</v>
      </c>
      <c r="BU20" s="72">
        <f t="shared" si="40"/>
        <v>60.254098360655746</v>
      </c>
      <c r="BV20" s="72">
        <f t="shared" si="41"/>
        <v>55.7065986972529</v>
      </c>
      <c r="BW20" s="72">
        <f t="shared" si="42"/>
        <v>19.741524001342732</v>
      </c>
      <c r="BX20" s="72">
        <f t="shared" si="43"/>
        <v>29.650593990216631</v>
      </c>
      <c r="BY20" s="72">
        <f t="shared" si="44"/>
        <v>69.160104986876647</v>
      </c>
      <c r="BZ20" s="71">
        <v>8.5730000000000004</v>
      </c>
      <c r="CA20" s="70">
        <v>9.3729999999999993</v>
      </c>
      <c r="CB20" s="70">
        <v>9.65</v>
      </c>
      <c r="CC20" s="70">
        <v>9.76</v>
      </c>
      <c r="CD20" s="70">
        <v>9.9440000000000008</v>
      </c>
      <c r="CE20" s="70">
        <v>10.46</v>
      </c>
      <c r="CF20" s="70">
        <v>9.8149999999999995</v>
      </c>
      <c r="CG20" s="70">
        <v>9.6769999999999996</v>
      </c>
      <c r="CH20" s="70">
        <v>9.7520000000000007</v>
      </c>
      <c r="CI20" s="70">
        <v>8.6419999999999995</v>
      </c>
      <c r="CJ20" s="70">
        <v>11.33</v>
      </c>
      <c r="CK20" s="70">
        <v>9.8079999999999998</v>
      </c>
      <c r="CL20" s="70">
        <v>8.2319999999999993</v>
      </c>
      <c r="CM20" s="70">
        <v>8.5459999999999994</v>
      </c>
      <c r="CN20" s="70">
        <v>8.3810000000000002</v>
      </c>
      <c r="CO20" s="75">
        <f t="shared" si="45"/>
        <v>8.5730000000000004</v>
      </c>
      <c r="CP20" s="74">
        <f t="shared" si="46"/>
        <v>9.3729999999999993</v>
      </c>
      <c r="CQ20" s="74">
        <f t="shared" si="47"/>
        <v>9.65</v>
      </c>
      <c r="CR20" s="74">
        <f t="shared" si="48"/>
        <v>9.76</v>
      </c>
      <c r="CS20" s="74">
        <f t="shared" si="49"/>
        <v>9.9440000000000008</v>
      </c>
      <c r="CT20" s="74">
        <f t="shared" si="50"/>
        <v>10.46</v>
      </c>
      <c r="CU20" s="74">
        <f t="shared" si="51"/>
        <v>9.8149999999999995</v>
      </c>
      <c r="CV20" s="74">
        <f t="shared" si="52"/>
        <v>9.6769999999999996</v>
      </c>
      <c r="CW20" s="74">
        <f t="shared" si="53"/>
        <v>9.7520000000000007</v>
      </c>
      <c r="CX20" s="74">
        <f t="shared" si="54"/>
        <v>8.6419999999999995</v>
      </c>
      <c r="CY20" s="74">
        <f t="shared" si="55"/>
        <v>11.33</v>
      </c>
      <c r="CZ20" s="74">
        <f t="shared" si="56"/>
        <v>9.8079999999999998</v>
      </c>
      <c r="DA20" s="74">
        <f t="shared" si="57"/>
        <v>8.2319999999999993</v>
      </c>
      <c r="DB20" s="74">
        <f t="shared" si="58"/>
        <v>8.5459999999999994</v>
      </c>
      <c r="DC20" s="74">
        <f t="shared" si="59"/>
        <v>8.3810000000000002</v>
      </c>
      <c r="DD20" s="270">
        <f t="shared" si="60"/>
        <v>1</v>
      </c>
      <c r="DE20" s="271">
        <f t="shared" si="61"/>
        <v>1</v>
      </c>
      <c r="DF20" s="271">
        <f t="shared" si="62"/>
        <v>1</v>
      </c>
      <c r="DG20" s="271">
        <f t="shared" si="63"/>
        <v>1</v>
      </c>
      <c r="DH20" s="271">
        <f t="shared" si="64"/>
        <v>0</v>
      </c>
      <c r="DI20" s="270">
        <f>_xlfn.IFNA(VLOOKUP($A20,GtP!$A:$DH,MATCH(DI$1,GtP!$A$1:$DH$1,0),FALSE),"")</f>
        <v>0</v>
      </c>
      <c r="DJ20" s="271">
        <f>_xlfn.IFNA(VLOOKUP($A20,GtP!$A:$DH,MATCH(DJ$1,GtP!$A$1:$DH$1,0),FALSE),"")</f>
        <v>0</v>
      </c>
      <c r="DK20" s="271">
        <f>_xlfn.IFNA(VLOOKUP($A20,GtP!$A:$DH,MATCH(DK$1,GtP!$A$1:$DH$1,0),FALSE),"")</f>
        <v>1</v>
      </c>
      <c r="DL20" s="271">
        <f>_xlfn.IFNA(VLOOKUP($A20,GtP!$A:$DH,MATCH(DL$1,GtP!$A$1:$DH$1,0),FALSE),"")</f>
        <v>0</v>
      </c>
      <c r="DM20" s="270" t="str">
        <f t="shared" si="65"/>
        <v>new</v>
      </c>
      <c r="DN20" s="271" t="str">
        <f t="shared" si="66"/>
        <v>new</v>
      </c>
      <c r="DO20" s="271" t="str">
        <f t="shared" si="67"/>
        <v/>
      </c>
      <c r="DP20" s="271" t="str">
        <f t="shared" si="68"/>
        <v>new</v>
      </c>
      <c r="DR20" s="271" t="str">
        <f>_xlfn.IFNA(VLOOKUP(A20,'BIG-QaulComp'!B:C,2,FALSE),"")</f>
        <v>A</v>
      </c>
      <c r="DS20" s="270">
        <f t="shared" si="69"/>
        <v>1</v>
      </c>
      <c r="DT20" s="271">
        <f t="shared" si="70"/>
        <v>1</v>
      </c>
      <c r="DU20" s="271">
        <f t="shared" si="71"/>
        <v>1</v>
      </c>
      <c r="DV20" s="271">
        <f t="shared" si="72"/>
        <v>1</v>
      </c>
      <c r="DW20" s="271">
        <f t="shared" si="73"/>
        <v>4</v>
      </c>
      <c r="DX20" s="271">
        <f t="shared" si="74"/>
        <v>1</v>
      </c>
    </row>
    <row r="21" spans="1:128" s="271" customFormat="1" x14ac:dyDescent="0.2">
      <c r="A21" s="313" t="s">
        <v>16</v>
      </c>
      <c r="B21" s="78" t="s">
        <v>16</v>
      </c>
      <c r="C21" s="83">
        <v>10.070443674026267</v>
      </c>
      <c r="D21" s="83">
        <v>32.558087101997629</v>
      </c>
      <c r="E21" s="83">
        <v>12.925208455168956</v>
      </c>
      <c r="F21" s="83">
        <v>23.081150748950307</v>
      </c>
      <c r="G21" s="83">
        <v>3.847057017852876</v>
      </c>
      <c r="H21" s="83">
        <v>13.776939093882136</v>
      </c>
      <c r="I21" s="83">
        <v>5.964120387469741</v>
      </c>
      <c r="J21" s="83">
        <v>11.558785960070015</v>
      </c>
      <c r="K21" s="83">
        <v>12.079901529999312</v>
      </c>
      <c r="L21" s="83">
        <v>11.51364099616602</v>
      </c>
      <c r="M21" s="83">
        <v>3.9936235755561507</v>
      </c>
      <c r="N21" s="83">
        <v>0.60011221877725207</v>
      </c>
      <c r="O21" s="83">
        <v>24.911165544014946</v>
      </c>
      <c r="P21" s="83">
        <v>4.8633452226364531</v>
      </c>
      <c r="Q21" s="83">
        <v>17.635088533848275</v>
      </c>
      <c r="R21" s="82"/>
      <c r="S21" s="81">
        <v>428.6</v>
      </c>
      <c r="T21" s="81">
        <v>222.5</v>
      </c>
      <c r="U21" s="81">
        <v>59.08</v>
      </c>
      <c r="V21" s="81">
        <v>137.9</v>
      </c>
      <c r="W21" s="81">
        <v>126.9</v>
      </c>
      <c r="X21" s="81"/>
      <c r="Y21" s="81"/>
      <c r="Z21" s="81"/>
      <c r="AA21" s="81">
        <v>146</v>
      </c>
      <c r="AB21" s="81">
        <v>33.57</v>
      </c>
      <c r="AC21" s="81"/>
      <c r="AD21" s="81">
        <v>151.80000000000001</v>
      </c>
      <c r="AE21" s="81">
        <v>53.12</v>
      </c>
      <c r="AF21" s="81">
        <v>200.6</v>
      </c>
      <c r="AG21" s="75" t="str">
        <f t="shared" si="0"/>
        <v/>
      </c>
      <c r="AH21" s="74">
        <f t="shared" si="1"/>
        <v>13.164164057221376</v>
      </c>
      <c r="AI21" s="74">
        <f t="shared" si="2"/>
        <v>17.214422558192428</v>
      </c>
      <c r="AJ21" s="74">
        <f t="shared" si="3"/>
        <v>2.5596644050638098</v>
      </c>
      <c r="AK21" s="74">
        <f t="shared" si="4"/>
        <v>35.845582573913845</v>
      </c>
      <c r="AL21" s="74">
        <f t="shared" si="5"/>
        <v>9.2110445676828121</v>
      </c>
      <c r="AM21" s="74" t="str">
        <f t="shared" si="6"/>
        <v/>
      </c>
      <c r="AN21" s="74" t="str">
        <f t="shared" si="7"/>
        <v/>
      </c>
      <c r="AO21" s="74" t="str">
        <f t="shared" si="8"/>
        <v/>
      </c>
      <c r="AP21" s="74">
        <f t="shared" si="9"/>
        <v>12.680610768445639</v>
      </c>
      <c r="AQ21" s="74">
        <f t="shared" si="10"/>
        <v>8.4058998963929774</v>
      </c>
      <c r="AR21" s="74" t="str">
        <f t="shared" si="11"/>
        <v/>
      </c>
      <c r="AS21" s="74">
        <f t="shared" si="12"/>
        <v>6.0936530541611234</v>
      </c>
      <c r="AT21" s="74">
        <f t="shared" si="13"/>
        <v>10.922522989474984</v>
      </c>
      <c r="AU21" s="74">
        <f t="shared" si="14"/>
        <v>11.375049215940946</v>
      </c>
      <c r="AV21" s="73" t="str">
        <f t="shared" si="15"/>
        <v/>
      </c>
      <c r="AW21" s="72">
        <f t="shared" si="16"/>
        <v>428.6</v>
      </c>
      <c r="AX21" s="72">
        <f t="shared" si="17"/>
        <v>222.5</v>
      </c>
      <c r="AY21" s="72">
        <f t="shared" si="18"/>
        <v>59.08</v>
      </c>
      <c r="AZ21" s="72">
        <f t="shared" si="19"/>
        <v>137.9</v>
      </c>
      <c r="BA21" s="72">
        <f t="shared" si="20"/>
        <v>126.9</v>
      </c>
      <c r="BB21" s="72" t="str">
        <f t="shared" si="21"/>
        <v/>
      </c>
      <c r="BC21" s="72" t="str">
        <f t="shared" si="22"/>
        <v/>
      </c>
      <c r="BD21" s="72" t="str">
        <f t="shared" si="23"/>
        <v/>
      </c>
      <c r="BE21" s="72">
        <f t="shared" si="24"/>
        <v>146</v>
      </c>
      <c r="BF21" s="72">
        <f t="shared" si="25"/>
        <v>33.57</v>
      </c>
      <c r="BG21" s="72" t="str">
        <f t="shared" si="26"/>
        <v/>
      </c>
      <c r="BH21" s="72">
        <f t="shared" si="27"/>
        <v>151.80000000000001</v>
      </c>
      <c r="BI21" s="72">
        <f t="shared" si="28"/>
        <v>53.12</v>
      </c>
      <c r="BJ21" s="72">
        <f t="shared" si="29"/>
        <v>200.6</v>
      </c>
      <c r="BK21" s="73" t="str">
        <f t="shared" si="30"/>
        <v/>
      </c>
      <c r="BL21" s="72">
        <f t="shared" si="31"/>
        <v>46.435536294691225</v>
      </c>
      <c r="BM21" s="72">
        <f t="shared" si="32"/>
        <v>32.500730353491086</v>
      </c>
      <c r="BN21" s="72">
        <f t="shared" si="33"/>
        <v>15.881720430107526</v>
      </c>
      <c r="BO21" s="72">
        <f t="shared" si="34"/>
        <v>27.892394822006473</v>
      </c>
      <c r="BP21" s="72">
        <f t="shared" si="35"/>
        <v>36.803944315545245</v>
      </c>
      <c r="BQ21" s="72" t="str">
        <f t="shared" si="36"/>
        <v/>
      </c>
      <c r="BR21" s="72" t="str">
        <f t="shared" si="37"/>
        <v/>
      </c>
      <c r="BS21" s="72" t="str">
        <f t="shared" si="38"/>
        <v/>
      </c>
      <c r="BT21" s="72">
        <f t="shared" si="39"/>
        <v>13.683223992502343</v>
      </c>
      <c r="BU21" s="72">
        <f t="shared" si="40"/>
        <v>27.516393442622952</v>
      </c>
      <c r="BV21" s="72" t="str">
        <f t="shared" si="41"/>
        <v/>
      </c>
      <c r="BW21" s="72">
        <f t="shared" si="42"/>
        <v>5.0956696878147039</v>
      </c>
      <c r="BX21" s="72">
        <f t="shared" si="43"/>
        <v>3.7120894479385047</v>
      </c>
      <c r="BY21" s="72">
        <f t="shared" si="44"/>
        <v>8.7751531058617669</v>
      </c>
      <c r="BZ21" s="80"/>
      <c r="CA21" s="79">
        <v>7.6760000000000002</v>
      </c>
      <c r="CB21" s="79">
        <v>8.6809999999999992</v>
      </c>
      <c r="CC21" s="79">
        <v>8.33</v>
      </c>
      <c r="CD21" s="79">
        <v>8.6649999999999991</v>
      </c>
      <c r="CE21" s="79">
        <v>9.0459999999999994</v>
      </c>
      <c r="CF21" s="79"/>
      <c r="CG21" s="79"/>
      <c r="CH21" s="79"/>
      <c r="CI21" s="79">
        <v>9.0150000000000006</v>
      </c>
      <c r="CJ21" s="79">
        <v>9.9019999999999992</v>
      </c>
      <c r="CK21" s="79"/>
      <c r="CL21" s="79">
        <v>7.5720000000000001</v>
      </c>
      <c r="CM21" s="79">
        <v>7.8040000000000003</v>
      </c>
      <c r="CN21" s="79">
        <v>7.5149999999999997</v>
      </c>
      <c r="CO21" s="75" t="str">
        <f t="shared" si="45"/>
        <v/>
      </c>
      <c r="CP21" s="74">
        <f t="shared" si="46"/>
        <v>7.6760000000000002</v>
      </c>
      <c r="CQ21" s="74">
        <f t="shared" si="47"/>
        <v>8.6809999999999992</v>
      </c>
      <c r="CR21" s="74">
        <f t="shared" si="48"/>
        <v>8.33</v>
      </c>
      <c r="CS21" s="74">
        <f t="shared" si="49"/>
        <v>8.6649999999999991</v>
      </c>
      <c r="CT21" s="74">
        <f t="shared" si="50"/>
        <v>9.0459999999999994</v>
      </c>
      <c r="CU21" s="74" t="str">
        <f t="shared" si="51"/>
        <v/>
      </c>
      <c r="CV21" s="74" t="str">
        <f t="shared" si="52"/>
        <v/>
      </c>
      <c r="CW21" s="74" t="str">
        <f t="shared" si="53"/>
        <v/>
      </c>
      <c r="CX21" s="74">
        <f t="shared" si="54"/>
        <v>9.0150000000000006</v>
      </c>
      <c r="CY21" s="74">
        <f t="shared" si="55"/>
        <v>9.9019999999999992</v>
      </c>
      <c r="CZ21" s="74" t="str">
        <f t="shared" si="56"/>
        <v/>
      </c>
      <c r="DA21" s="74">
        <f t="shared" si="57"/>
        <v>7.5720000000000001</v>
      </c>
      <c r="DB21" s="74">
        <f t="shared" si="58"/>
        <v>7.8040000000000003</v>
      </c>
      <c r="DC21" s="74">
        <f t="shared" si="59"/>
        <v>7.5149999999999997</v>
      </c>
      <c r="DD21" s="270" t="str">
        <f t="shared" si="60"/>
        <v/>
      </c>
      <c r="DE21" s="271">
        <f t="shared" si="61"/>
        <v>1</v>
      </c>
      <c r="DF21" s="271">
        <f t="shared" si="62"/>
        <v>1</v>
      </c>
      <c r="DG21" s="271">
        <f t="shared" si="63"/>
        <v>1</v>
      </c>
      <c r="DH21" s="271">
        <f t="shared" si="64"/>
        <v>1</v>
      </c>
      <c r="DI21" s="270">
        <f>_xlfn.IFNA(VLOOKUP($A21,GtP!$A:$DH,MATCH(DI$1,GtP!$A$1:$DH$1,0),FALSE),"")</f>
        <v>0</v>
      </c>
      <c r="DJ21" s="271">
        <f>_xlfn.IFNA(VLOOKUP($A21,GtP!$A:$DH,MATCH(DJ$1,GtP!$A$1:$DH$1,0),FALSE),"")</f>
        <v>1</v>
      </c>
      <c r="DK21" s="271">
        <f>_xlfn.IFNA(VLOOKUP($A21,GtP!$A:$DH,MATCH(DK$1,GtP!$A$1:$DH$1,0),FALSE),"")</f>
        <v>0</v>
      </c>
      <c r="DL21" s="271">
        <f>_xlfn.IFNA(VLOOKUP($A21,GtP!$A:$DH,MATCH(DL$1,GtP!$A$1:$DH$1,0),FALSE),"")</f>
        <v>0</v>
      </c>
      <c r="DM21" s="270" t="str">
        <f t="shared" si="65"/>
        <v/>
      </c>
      <c r="DN21" s="271" t="str">
        <f t="shared" si="66"/>
        <v/>
      </c>
      <c r="DO21" s="271" t="str">
        <f t="shared" si="67"/>
        <v>new</v>
      </c>
      <c r="DP21" s="271" t="str">
        <f t="shared" si="68"/>
        <v>new</v>
      </c>
      <c r="DR21" s="271" t="str">
        <f>_xlfn.IFNA(VLOOKUP(A21,'BIG-QaulComp'!B:C,2,FALSE),"")</f>
        <v/>
      </c>
      <c r="DS21" s="270" t="str">
        <f t="shared" si="69"/>
        <v/>
      </c>
      <c r="DT21" s="271">
        <f t="shared" si="70"/>
        <v>1</v>
      </c>
      <c r="DU21" s="271">
        <f t="shared" si="71"/>
        <v>1</v>
      </c>
      <c r="DV21" s="271">
        <f t="shared" si="72"/>
        <v>1</v>
      </c>
      <c r="DW21" s="271" t="str">
        <f t="shared" si="73"/>
        <v/>
      </c>
      <c r="DX21" s="271">
        <f t="shared" si="74"/>
        <v>1</v>
      </c>
    </row>
    <row r="22" spans="1:128" s="271" customFormat="1" ht="16" x14ac:dyDescent="0.2">
      <c r="A22" s="313" t="s">
        <v>2553</v>
      </c>
      <c r="B22" s="78" t="s">
        <v>2552</v>
      </c>
      <c r="C22" s="83">
        <v>15.116167777823501</v>
      </c>
      <c r="D22" s="83">
        <v>4.3887175431651517</v>
      </c>
      <c r="E22" s="83">
        <v>14.962617992476366</v>
      </c>
      <c r="F22" s="83">
        <v>7.7074761267539476</v>
      </c>
      <c r="G22" s="83">
        <v>20.845627303471829</v>
      </c>
      <c r="H22" s="83">
        <v>17.042421933835755</v>
      </c>
      <c r="I22" s="83">
        <v>14.590137743729299</v>
      </c>
      <c r="J22" s="83">
        <v>16.53106851137629</v>
      </c>
      <c r="K22" s="83">
        <v>16.56689926074252</v>
      </c>
      <c r="L22" s="83">
        <v>15.539573080644564</v>
      </c>
      <c r="M22" s="83">
        <v>7.2747135492403032</v>
      </c>
      <c r="N22" s="83">
        <v>5.1692271464810711</v>
      </c>
      <c r="O22" s="83">
        <v>30.375319517076182</v>
      </c>
      <c r="P22" s="83">
        <v>13.464425647434007</v>
      </c>
      <c r="Q22" s="83">
        <v>14.877392865799187</v>
      </c>
      <c r="R22" s="82">
        <v>21.39</v>
      </c>
      <c r="S22" s="81"/>
      <c r="T22" s="81"/>
      <c r="U22" s="81"/>
      <c r="V22" s="81"/>
      <c r="W22" s="81"/>
      <c r="X22" s="81"/>
      <c r="Y22" s="81"/>
      <c r="Z22" s="81"/>
      <c r="AA22" s="81">
        <v>122.2</v>
      </c>
      <c r="AB22" s="81">
        <v>62.32</v>
      </c>
      <c r="AC22" s="81">
        <v>270.8</v>
      </c>
      <c r="AD22" s="81"/>
      <c r="AE22" s="81"/>
      <c r="AF22" s="81"/>
      <c r="AG22" s="75">
        <f t="shared" si="0"/>
        <v>1.4150411873160511</v>
      </c>
      <c r="AH22" s="74" t="str">
        <f t="shared" si="1"/>
        <v/>
      </c>
      <c r="AI22" s="74" t="str">
        <f t="shared" si="2"/>
        <v/>
      </c>
      <c r="AJ22" s="74" t="str">
        <f t="shared" si="3"/>
        <v/>
      </c>
      <c r="AK22" s="74" t="str">
        <f t="shared" si="4"/>
        <v/>
      </c>
      <c r="AL22" s="74" t="str">
        <f t="shared" si="5"/>
        <v/>
      </c>
      <c r="AM22" s="74" t="str">
        <f t="shared" si="6"/>
        <v/>
      </c>
      <c r="AN22" s="74" t="str">
        <f t="shared" si="7"/>
        <v/>
      </c>
      <c r="AO22" s="74" t="str">
        <f t="shared" si="8"/>
        <v/>
      </c>
      <c r="AP22" s="74">
        <f t="shared" si="9"/>
        <v>7.8637938999886146</v>
      </c>
      <c r="AQ22" s="74">
        <f t="shared" si="10"/>
        <v>8.5666603335203568</v>
      </c>
      <c r="AR22" s="74">
        <f t="shared" si="11"/>
        <v>52.386941476221629</v>
      </c>
      <c r="AS22" s="74" t="str">
        <f t="shared" si="12"/>
        <v/>
      </c>
      <c r="AT22" s="74" t="str">
        <f t="shared" si="13"/>
        <v/>
      </c>
      <c r="AU22" s="74" t="str">
        <f t="shared" si="14"/>
        <v/>
      </c>
      <c r="AV22" s="73">
        <f t="shared" si="15"/>
        <v>21.39</v>
      </c>
      <c r="AW22" s="72" t="str">
        <f t="shared" si="16"/>
        <v/>
      </c>
      <c r="AX22" s="72" t="str">
        <f t="shared" si="17"/>
        <v/>
      </c>
      <c r="AY22" s="72" t="str">
        <f t="shared" si="18"/>
        <v/>
      </c>
      <c r="AZ22" s="72" t="str">
        <f t="shared" si="19"/>
        <v/>
      </c>
      <c r="BA22" s="72" t="str">
        <f t="shared" si="20"/>
        <v/>
      </c>
      <c r="BB22" s="72" t="str">
        <f t="shared" si="21"/>
        <v/>
      </c>
      <c r="BC22" s="72" t="str">
        <f t="shared" si="22"/>
        <v/>
      </c>
      <c r="BD22" s="72" t="str">
        <f t="shared" si="23"/>
        <v/>
      </c>
      <c r="BE22" s="72">
        <f t="shared" si="24"/>
        <v>122.2</v>
      </c>
      <c r="BF22" s="72">
        <f t="shared" si="25"/>
        <v>62.32</v>
      </c>
      <c r="BG22" s="72">
        <f t="shared" si="26"/>
        <v>270.8</v>
      </c>
      <c r="BH22" s="72" t="str">
        <f t="shared" si="27"/>
        <v/>
      </c>
      <c r="BI22" s="72" t="str">
        <f t="shared" si="28"/>
        <v/>
      </c>
      <c r="BJ22" s="72" t="str">
        <f t="shared" si="29"/>
        <v/>
      </c>
      <c r="BK22" s="73">
        <f t="shared" si="30"/>
        <v>32.74647887323944</v>
      </c>
      <c r="BL22" s="72" t="str">
        <f t="shared" si="31"/>
        <v/>
      </c>
      <c r="BM22" s="72" t="str">
        <f t="shared" si="32"/>
        <v/>
      </c>
      <c r="BN22" s="72" t="str">
        <f t="shared" si="33"/>
        <v/>
      </c>
      <c r="BO22" s="72" t="str">
        <f t="shared" si="34"/>
        <v/>
      </c>
      <c r="BP22" s="72" t="str">
        <f t="shared" si="35"/>
        <v/>
      </c>
      <c r="BQ22" s="72" t="str">
        <f t="shared" si="36"/>
        <v/>
      </c>
      <c r="BR22" s="72" t="str">
        <f t="shared" si="37"/>
        <v/>
      </c>
      <c r="BS22" s="72" t="str">
        <f t="shared" si="38"/>
        <v/>
      </c>
      <c r="BT22" s="72">
        <f t="shared" si="39"/>
        <v>11.452671040299906</v>
      </c>
      <c r="BU22" s="72">
        <f t="shared" si="40"/>
        <v>51.081967213114751</v>
      </c>
      <c r="BV22" s="72">
        <f t="shared" si="41"/>
        <v>38.346077598414041</v>
      </c>
      <c r="BW22" s="72" t="str">
        <f t="shared" si="42"/>
        <v/>
      </c>
      <c r="BX22" s="72" t="str">
        <f t="shared" si="43"/>
        <v/>
      </c>
      <c r="BY22" s="72" t="str">
        <f t="shared" si="44"/>
        <v/>
      </c>
      <c r="BZ22" s="80">
        <v>7.7850000000000001</v>
      </c>
      <c r="CA22" s="79"/>
      <c r="CB22" s="79"/>
      <c r="CC22" s="79"/>
      <c r="CD22" s="79"/>
      <c r="CE22" s="79"/>
      <c r="CF22" s="79"/>
      <c r="CG22" s="79"/>
      <c r="CH22" s="79"/>
      <c r="CI22" s="79">
        <v>7.2190000000000003</v>
      </c>
      <c r="CJ22" s="79">
        <v>8.6010000000000009</v>
      </c>
      <c r="CK22" s="79">
        <v>8.4939999999999998</v>
      </c>
      <c r="CL22" s="79"/>
      <c r="CM22" s="79"/>
      <c r="CN22" s="79"/>
      <c r="CO22" s="75">
        <f t="shared" si="45"/>
        <v>7.7850000000000001</v>
      </c>
      <c r="CP22" s="74" t="str">
        <f t="shared" si="46"/>
        <v/>
      </c>
      <c r="CQ22" s="74" t="str">
        <f t="shared" si="47"/>
        <v/>
      </c>
      <c r="CR22" s="74" t="str">
        <f t="shared" si="48"/>
        <v/>
      </c>
      <c r="CS22" s="74" t="str">
        <f t="shared" si="49"/>
        <v/>
      </c>
      <c r="CT22" s="74" t="str">
        <f t="shared" si="50"/>
        <v/>
      </c>
      <c r="CU22" s="74" t="str">
        <f t="shared" si="51"/>
        <v/>
      </c>
      <c r="CV22" s="74" t="str">
        <f t="shared" si="52"/>
        <v/>
      </c>
      <c r="CW22" s="74" t="str">
        <f t="shared" si="53"/>
        <v/>
      </c>
      <c r="CX22" s="74">
        <f t="shared" si="54"/>
        <v>7.2190000000000003</v>
      </c>
      <c r="CY22" s="74">
        <f t="shared" si="55"/>
        <v>8.6010000000000009</v>
      </c>
      <c r="CZ22" s="74">
        <f t="shared" si="56"/>
        <v>8.4939999999999998</v>
      </c>
      <c r="DA22" s="74" t="str">
        <f t="shared" si="57"/>
        <v/>
      </c>
      <c r="DB22" s="74" t="str">
        <f t="shared" si="58"/>
        <v/>
      </c>
      <c r="DC22" s="74" t="str">
        <f t="shared" si="59"/>
        <v/>
      </c>
      <c r="DD22" s="270">
        <f t="shared" si="60"/>
        <v>1</v>
      </c>
      <c r="DE22" s="271" t="str">
        <f t="shared" si="61"/>
        <v/>
      </c>
      <c r="DF22" s="271">
        <f t="shared" si="62"/>
        <v>1</v>
      </c>
      <c r="DG22" s="271">
        <f t="shared" si="63"/>
        <v>1</v>
      </c>
      <c r="DH22" s="271">
        <f t="shared" si="64"/>
        <v>1</v>
      </c>
      <c r="DI22" s="270">
        <f>_xlfn.IFNA(VLOOKUP($A22,GtP!$A:$DH,MATCH(DI$1,GtP!$A$1:$DH$1,0),FALSE),"")</f>
        <v>1</v>
      </c>
      <c r="DJ22" s="271">
        <f>_xlfn.IFNA(VLOOKUP($A22,GtP!$A:$DH,MATCH(DJ$1,GtP!$A$1:$DH$1,0),FALSE),"")</f>
        <v>0</v>
      </c>
      <c r="DK22" s="271">
        <f>_xlfn.IFNA(VLOOKUP($A22,GtP!$A:$DH,MATCH(DK$1,GtP!$A$1:$DH$1,0),FALSE),"")</f>
        <v>0</v>
      </c>
      <c r="DL22" s="271">
        <f>_xlfn.IFNA(VLOOKUP($A22,GtP!$A:$DH,MATCH(DL$1,GtP!$A$1:$DH$1,0),FALSE),"")</f>
        <v>0</v>
      </c>
      <c r="DM22" s="270" t="str">
        <f t="shared" si="65"/>
        <v/>
      </c>
      <c r="DN22" s="271" t="str">
        <f t="shared" si="66"/>
        <v/>
      </c>
      <c r="DO22" s="271" t="str">
        <f t="shared" si="67"/>
        <v>new</v>
      </c>
      <c r="DP22" s="271" t="str">
        <f t="shared" si="68"/>
        <v>new</v>
      </c>
      <c r="DR22" s="271" t="str">
        <f>_xlfn.IFNA(VLOOKUP(A22,'BIG-QaulComp'!B:C,2,FALSE),"")</f>
        <v/>
      </c>
      <c r="DS22" s="270">
        <f t="shared" si="69"/>
        <v>1</v>
      </c>
      <c r="DT22" s="271" t="str">
        <f t="shared" si="70"/>
        <v/>
      </c>
      <c r="DU22" s="271">
        <f t="shared" si="71"/>
        <v>1</v>
      </c>
      <c r="DV22" s="271">
        <f t="shared" si="72"/>
        <v>1</v>
      </c>
      <c r="DW22" s="271" t="str">
        <f t="shared" si="73"/>
        <v/>
      </c>
      <c r="DX22" s="271">
        <f t="shared" si="74"/>
        <v>1</v>
      </c>
    </row>
    <row r="23" spans="1:128" s="271" customFormat="1" x14ac:dyDescent="0.2">
      <c r="A23" s="313" t="s">
        <v>280</v>
      </c>
      <c r="B23" s="78" t="s">
        <v>2532</v>
      </c>
      <c r="C23" s="83">
        <v>10.836233725759925</v>
      </c>
      <c r="D23" s="83">
        <v>17.556483289856153</v>
      </c>
      <c r="E23" s="83">
        <v>18.573687325294319</v>
      </c>
      <c r="F23" s="83">
        <v>21.814684831429357</v>
      </c>
      <c r="G23" s="83">
        <v>10.703663594973618</v>
      </c>
      <c r="H23" s="83">
        <v>7.9029341797801615</v>
      </c>
      <c r="I23" s="83">
        <v>10.285467318948603</v>
      </c>
      <c r="J23" s="83">
        <v>7.7593195238368784</v>
      </c>
      <c r="K23" s="83">
        <v>10.321765562534692</v>
      </c>
      <c r="L23" s="83">
        <v>17.429148727620472</v>
      </c>
      <c r="M23" s="83">
        <v>13.737452415709376</v>
      </c>
      <c r="N23" s="83">
        <v>11.696180839388978</v>
      </c>
      <c r="O23" s="83">
        <v>19.835095207494209</v>
      </c>
      <c r="P23" s="83">
        <v>11.34894906336211</v>
      </c>
      <c r="Q23" s="83">
        <v>10.469206812390471</v>
      </c>
      <c r="R23" s="82"/>
      <c r="S23" s="81">
        <v>36.590000000000003</v>
      </c>
      <c r="T23" s="81">
        <v>42.17</v>
      </c>
      <c r="U23" s="81">
        <v>45.02</v>
      </c>
      <c r="V23" s="81">
        <v>38.07</v>
      </c>
      <c r="W23" s="81">
        <v>29.6</v>
      </c>
      <c r="X23" s="81">
        <v>249.1</v>
      </c>
      <c r="Y23" s="81">
        <v>451.1</v>
      </c>
      <c r="Z23" s="81">
        <v>236.2</v>
      </c>
      <c r="AA23" s="81">
        <v>225.6</v>
      </c>
      <c r="AB23" s="81">
        <v>122</v>
      </c>
      <c r="AC23" s="81">
        <v>580</v>
      </c>
      <c r="AD23" s="81">
        <v>207.8</v>
      </c>
      <c r="AE23" s="81">
        <v>89.91</v>
      </c>
      <c r="AF23" s="81">
        <v>220.6</v>
      </c>
      <c r="AG23" s="75" t="str">
        <f t="shared" si="0"/>
        <v/>
      </c>
      <c r="AH23" s="74">
        <f t="shared" si="1"/>
        <v>2.0841303691577631</v>
      </c>
      <c r="AI23" s="74">
        <f t="shared" si="2"/>
        <v>2.2704161678532926</v>
      </c>
      <c r="AJ23" s="74">
        <f t="shared" si="3"/>
        <v>2.0637474411336783</v>
      </c>
      <c r="AK23" s="74">
        <f t="shared" si="4"/>
        <v>3.5567261304697082</v>
      </c>
      <c r="AL23" s="74">
        <f t="shared" si="5"/>
        <v>3.7454443282258736</v>
      </c>
      <c r="AM23" s="74">
        <f t="shared" si="6"/>
        <v>24.218637060961797</v>
      </c>
      <c r="AN23" s="74">
        <f t="shared" si="7"/>
        <v>58.136541305485146</v>
      </c>
      <c r="AO23" s="74">
        <f t="shared" si="8"/>
        <v>22.883681921370524</v>
      </c>
      <c r="AP23" s="74">
        <f t="shared" si="9"/>
        <v>12.943833547216521</v>
      </c>
      <c r="AQ23" s="74">
        <f t="shared" si="10"/>
        <v>8.8808314895771847</v>
      </c>
      <c r="AR23" s="74">
        <f t="shared" si="11"/>
        <v>49.588836558233304</v>
      </c>
      <c r="AS23" s="74">
        <f t="shared" si="12"/>
        <v>10.476380265696321</v>
      </c>
      <c r="AT23" s="74">
        <f t="shared" si="13"/>
        <v>7.922319458658694</v>
      </c>
      <c r="AU23" s="74">
        <f t="shared" si="14"/>
        <v>21.071319341873771</v>
      </c>
      <c r="AV23" s="73" t="str">
        <f t="shared" si="15"/>
        <v/>
      </c>
      <c r="AW23" s="72">
        <f t="shared" si="16"/>
        <v>36.590000000000003</v>
      </c>
      <c r="AX23" s="72">
        <f t="shared" si="17"/>
        <v>42.17</v>
      </c>
      <c r="AY23" s="72">
        <f t="shared" si="18"/>
        <v>45.02</v>
      </c>
      <c r="AZ23" s="72">
        <f t="shared" si="19"/>
        <v>38.07</v>
      </c>
      <c r="BA23" s="72">
        <f t="shared" si="20"/>
        <v>29.6</v>
      </c>
      <c r="BB23" s="72">
        <f t="shared" si="21"/>
        <v>249.1</v>
      </c>
      <c r="BC23" s="72">
        <f t="shared" si="22"/>
        <v>451.1</v>
      </c>
      <c r="BD23" s="72">
        <f t="shared" si="23"/>
        <v>236.2</v>
      </c>
      <c r="BE23" s="72">
        <f t="shared" si="24"/>
        <v>225.6</v>
      </c>
      <c r="BF23" s="72">
        <f t="shared" si="25"/>
        <v>122</v>
      </c>
      <c r="BG23" s="72">
        <f t="shared" si="26"/>
        <v>580</v>
      </c>
      <c r="BH23" s="72">
        <f t="shared" si="27"/>
        <v>207.8</v>
      </c>
      <c r="BI23" s="72">
        <f t="shared" si="28"/>
        <v>89.91</v>
      </c>
      <c r="BJ23" s="72">
        <f t="shared" si="29"/>
        <v>220.6</v>
      </c>
      <c r="BK23" s="73" t="str">
        <f t="shared" si="30"/>
        <v/>
      </c>
      <c r="BL23" s="72">
        <f t="shared" si="31"/>
        <v>3.9642470205850491</v>
      </c>
      <c r="BM23" s="72">
        <f t="shared" si="32"/>
        <v>6.1598013438504235</v>
      </c>
      <c r="BN23" s="72">
        <f t="shared" si="33"/>
        <v>12.102150537634408</v>
      </c>
      <c r="BO23" s="72">
        <f t="shared" si="34"/>
        <v>7.700242718446602</v>
      </c>
      <c r="BP23" s="72">
        <f t="shared" si="35"/>
        <v>8.5846867749419946</v>
      </c>
      <c r="BQ23" s="72">
        <f t="shared" si="36"/>
        <v>33.26211777273334</v>
      </c>
      <c r="BR23" s="72">
        <f t="shared" si="37"/>
        <v>53.108076289145281</v>
      </c>
      <c r="BS23" s="72">
        <f t="shared" si="38"/>
        <v>25.560004328535872</v>
      </c>
      <c r="BT23" s="72">
        <f t="shared" si="39"/>
        <v>21.143392689784442</v>
      </c>
      <c r="BU23" s="72">
        <f t="shared" si="40"/>
        <v>100</v>
      </c>
      <c r="BV23" s="72">
        <f t="shared" si="41"/>
        <v>82.129708297932595</v>
      </c>
      <c r="BW23" s="72">
        <f t="shared" si="42"/>
        <v>6.9754951325948307</v>
      </c>
      <c r="BX23" s="72">
        <f t="shared" si="43"/>
        <v>6.283018867924528</v>
      </c>
      <c r="BY23" s="72">
        <f t="shared" si="44"/>
        <v>9.6500437445319331</v>
      </c>
      <c r="BZ23" s="80"/>
      <c r="CA23" s="79">
        <v>8.2680000000000007</v>
      </c>
      <c r="CB23" s="79">
        <v>8.1639999999999997</v>
      </c>
      <c r="CC23" s="79">
        <v>8.4209999999999994</v>
      </c>
      <c r="CD23" s="79">
        <v>8.2690000000000001</v>
      </c>
      <c r="CE23" s="79">
        <v>7.86</v>
      </c>
      <c r="CF23" s="79">
        <v>9.3510000000000009</v>
      </c>
      <c r="CG23" s="79">
        <v>9.3360000000000003</v>
      </c>
      <c r="CH23" s="79">
        <v>8.8480000000000008</v>
      </c>
      <c r="CI23" s="79">
        <v>8.9190000000000005</v>
      </c>
      <c r="CJ23" s="79">
        <v>9.07</v>
      </c>
      <c r="CK23" s="79">
        <v>8.7289999999999992</v>
      </c>
      <c r="CL23" s="79">
        <v>8.64</v>
      </c>
      <c r="CM23" s="79">
        <v>8.7789999999999999</v>
      </c>
      <c r="CN23" s="79">
        <v>8.84</v>
      </c>
      <c r="CO23" s="75" t="str">
        <f t="shared" si="45"/>
        <v/>
      </c>
      <c r="CP23" s="74">
        <f t="shared" si="46"/>
        <v>8.2680000000000007</v>
      </c>
      <c r="CQ23" s="74">
        <f t="shared" si="47"/>
        <v>8.1639999999999997</v>
      </c>
      <c r="CR23" s="74">
        <f t="shared" si="48"/>
        <v>8.4209999999999994</v>
      </c>
      <c r="CS23" s="74">
        <f t="shared" si="49"/>
        <v>8.2690000000000001</v>
      </c>
      <c r="CT23" s="74">
        <f t="shared" si="50"/>
        <v>7.86</v>
      </c>
      <c r="CU23" s="74">
        <f t="shared" si="51"/>
        <v>9.3510000000000009</v>
      </c>
      <c r="CV23" s="74">
        <f t="shared" si="52"/>
        <v>9.3360000000000003</v>
      </c>
      <c r="CW23" s="74">
        <f t="shared" si="53"/>
        <v>8.8480000000000008</v>
      </c>
      <c r="CX23" s="74">
        <f t="shared" si="54"/>
        <v>8.9190000000000005</v>
      </c>
      <c r="CY23" s="74">
        <f t="shared" si="55"/>
        <v>9.07</v>
      </c>
      <c r="CZ23" s="74">
        <f t="shared" si="56"/>
        <v>8.7289999999999992</v>
      </c>
      <c r="DA23" s="74">
        <f t="shared" si="57"/>
        <v>8.64</v>
      </c>
      <c r="DB23" s="74">
        <f t="shared" si="58"/>
        <v>8.7789999999999999</v>
      </c>
      <c r="DC23" s="74">
        <f t="shared" si="59"/>
        <v>8.84</v>
      </c>
      <c r="DD23" s="270" t="str">
        <f t="shared" si="60"/>
        <v/>
      </c>
      <c r="DE23" s="271">
        <f t="shared" si="61"/>
        <v>1</v>
      </c>
      <c r="DF23" s="271">
        <f t="shared" si="62"/>
        <v>1</v>
      </c>
      <c r="DG23" s="271">
        <f t="shared" si="63"/>
        <v>1</v>
      </c>
      <c r="DH23" s="271">
        <f t="shared" si="64"/>
        <v>1</v>
      </c>
      <c r="DI23" s="270">
        <f>_xlfn.IFNA(VLOOKUP($A23,GtP!$A:$DH,MATCH(DI$1,GtP!$A$1:$DH$1,0),FALSE),"")</f>
        <v>0</v>
      </c>
      <c r="DJ23" s="271">
        <f>_xlfn.IFNA(VLOOKUP($A23,GtP!$A:$DH,MATCH(DJ$1,GtP!$A$1:$DH$1,0),FALSE),"")</f>
        <v>1</v>
      </c>
      <c r="DK23" s="271">
        <f>_xlfn.IFNA(VLOOKUP($A23,GtP!$A:$DH,MATCH(DK$1,GtP!$A$1:$DH$1,0),FALSE),"")</f>
        <v>1</v>
      </c>
      <c r="DL23" s="271">
        <f>_xlfn.IFNA(VLOOKUP($A23,GtP!$A:$DH,MATCH(DL$1,GtP!$A$1:$DH$1,0),FALSE),"")</f>
        <v>0</v>
      </c>
      <c r="DM23" s="270" t="str">
        <f t="shared" si="65"/>
        <v/>
      </c>
      <c r="DN23" s="271" t="str">
        <f t="shared" si="66"/>
        <v/>
      </c>
      <c r="DO23" s="271" t="str">
        <f t="shared" si="67"/>
        <v/>
      </c>
      <c r="DP23" s="271" t="str">
        <f t="shared" si="68"/>
        <v>new</v>
      </c>
      <c r="DR23" s="271" t="str">
        <f>_xlfn.IFNA(VLOOKUP(A23,'BIG-QaulComp'!B:C,2,FALSE),"")</f>
        <v>A</v>
      </c>
      <c r="DS23" s="270" t="str">
        <f t="shared" si="69"/>
        <v/>
      </c>
      <c r="DT23" s="271">
        <f t="shared" si="70"/>
        <v>1</v>
      </c>
      <c r="DU23" s="271">
        <f t="shared" si="71"/>
        <v>1</v>
      </c>
      <c r="DV23" s="271">
        <f t="shared" si="72"/>
        <v>1</v>
      </c>
      <c r="DW23" s="271">
        <f t="shared" si="73"/>
        <v>3</v>
      </c>
      <c r="DX23" s="271">
        <f t="shared" si="74"/>
        <v>1</v>
      </c>
    </row>
    <row r="24" spans="1:128" s="271" customFormat="1" x14ac:dyDescent="0.2">
      <c r="A24" s="313" t="s">
        <v>307</v>
      </c>
      <c r="B24" s="78" t="s">
        <v>2538</v>
      </c>
      <c r="C24" s="83">
        <v>19.117169221884605</v>
      </c>
      <c r="D24" s="83">
        <v>32.154339849868073</v>
      </c>
      <c r="E24" s="83">
        <v>28.669607657556401</v>
      </c>
      <c r="F24" s="83">
        <v>26.284110215730404</v>
      </c>
      <c r="G24" s="83">
        <v>26.746391890811974</v>
      </c>
      <c r="H24" s="83">
        <v>18.744433216357898</v>
      </c>
      <c r="I24" s="83">
        <v>4.4375050388241677</v>
      </c>
      <c r="J24" s="83">
        <v>21.933325979669966</v>
      </c>
      <c r="K24" s="83">
        <v>12.624712640686703</v>
      </c>
      <c r="L24" s="83">
        <v>12.184549510242119</v>
      </c>
      <c r="M24" s="83">
        <v>8.9232861271764961</v>
      </c>
      <c r="N24" s="83">
        <v>10.584936948020859</v>
      </c>
      <c r="O24" s="83">
        <v>23.230597422266939</v>
      </c>
      <c r="P24" s="83">
        <v>13.492496884831645</v>
      </c>
      <c r="Q24" s="83">
        <v>21.537564344397573</v>
      </c>
      <c r="R24" s="82"/>
      <c r="S24" s="81">
        <v>478</v>
      </c>
      <c r="T24" s="81">
        <v>257.2</v>
      </c>
      <c r="U24" s="81">
        <v>148.9</v>
      </c>
      <c r="V24" s="81">
        <v>360.3</v>
      </c>
      <c r="W24" s="81">
        <v>203.9</v>
      </c>
      <c r="X24" s="81">
        <v>576.1</v>
      </c>
      <c r="Y24" s="81">
        <v>801.5</v>
      </c>
      <c r="Z24" s="81">
        <v>871.2</v>
      </c>
      <c r="AA24" s="81">
        <v>1049</v>
      </c>
      <c r="AB24" s="81">
        <v>83.18</v>
      </c>
      <c r="AC24" s="81">
        <v>484</v>
      </c>
      <c r="AD24" s="81">
        <v>1737</v>
      </c>
      <c r="AE24" s="81">
        <v>888.7</v>
      </c>
      <c r="AF24" s="81">
        <v>1180</v>
      </c>
      <c r="AG24" s="75" t="str">
        <f t="shared" si="0"/>
        <v/>
      </c>
      <c r="AH24" s="74">
        <f t="shared" si="1"/>
        <v>14.865800455920764</v>
      </c>
      <c r="AI24" s="74">
        <f t="shared" si="2"/>
        <v>8.9711726463829091</v>
      </c>
      <c r="AJ24" s="74">
        <f t="shared" si="3"/>
        <v>5.6650196174754646</v>
      </c>
      <c r="AK24" s="74">
        <f t="shared" si="4"/>
        <v>13.470975878573427</v>
      </c>
      <c r="AL24" s="74">
        <f t="shared" si="5"/>
        <v>10.877896261064885</v>
      </c>
      <c r="AM24" s="74">
        <f t="shared" si="6"/>
        <v>129.82520469490052</v>
      </c>
      <c r="AN24" s="74">
        <f t="shared" si="7"/>
        <v>36.542565443239731</v>
      </c>
      <c r="AO24" s="74">
        <f t="shared" si="8"/>
        <v>69.007511283251858</v>
      </c>
      <c r="AP24" s="74">
        <f t="shared" si="9"/>
        <v>86.092637164650938</v>
      </c>
      <c r="AQ24" s="74">
        <f t="shared" si="10"/>
        <v>9.3216780023078556</v>
      </c>
      <c r="AR24" s="74">
        <f t="shared" si="11"/>
        <v>45.725355037707324</v>
      </c>
      <c r="AS24" s="74">
        <f t="shared" si="12"/>
        <v>74.772076172912136</v>
      </c>
      <c r="AT24" s="74">
        <f t="shared" si="13"/>
        <v>65.866237182465653</v>
      </c>
      <c r="AU24" s="74">
        <f t="shared" si="14"/>
        <v>54.787996503743273</v>
      </c>
      <c r="AV24" s="73" t="str">
        <f t="shared" si="15"/>
        <v/>
      </c>
      <c r="AW24" s="72">
        <f t="shared" si="16"/>
        <v>478</v>
      </c>
      <c r="AX24" s="72">
        <f t="shared" si="17"/>
        <v>257.2</v>
      </c>
      <c r="AY24" s="72">
        <f t="shared" si="18"/>
        <v>148.9</v>
      </c>
      <c r="AZ24" s="72">
        <f t="shared" si="19"/>
        <v>360.3</v>
      </c>
      <c r="BA24" s="72">
        <f t="shared" si="20"/>
        <v>203.9</v>
      </c>
      <c r="BB24" s="72">
        <f t="shared" si="21"/>
        <v>576.1</v>
      </c>
      <c r="BC24" s="72">
        <f t="shared" si="22"/>
        <v>801.5</v>
      </c>
      <c r="BD24" s="72">
        <f t="shared" si="23"/>
        <v>871.2</v>
      </c>
      <c r="BE24" s="72">
        <f t="shared" si="24"/>
        <v>1049</v>
      </c>
      <c r="BF24" s="72">
        <f t="shared" si="25"/>
        <v>83.18</v>
      </c>
      <c r="BG24" s="72">
        <f t="shared" si="26"/>
        <v>484</v>
      </c>
      <c r="BH24" s="72">
        <f t="shared" si="27"/>
        <v>1737</v>
      </c>
      <c r="BI24" s="72">
        <f t="shared" si="28"/>
        <v>888.7</v>
      </c>
      <c r="BJ24" s="72">
        <f t="shared" si="29"/>
        <v>1180</v>
      </c>
      <c r="BK24" s="73" t="str">
        <f t="shared" si="30"/>
        <v/>
      </c>
      <c r="BL24" s="72">
        <f t="shared" si="31"/>
        <v>51.787648970747561</v>
      </c>
      <c r="BM24" s="72">
        <f t="shared" si="32"/>
        <v>37.569383581653518</v>
      </c>
      <c r="BN24" s="72">
        <f t="shared" si="33"/>
        <v>40.026881720430104</v>
      </c>
      <c r="BO24" s="72">
        <f t="shared" si="34"/>
        <v>72.876213592233015</v>
      </c>
      <c r="BP24" s="72">
        <f t="shared" si="35"/>
        <v>59.135730858468676</v>
      </c>
      <c r="BQ24" s="72">
        <f t="shared" si="36"/>
        <v>76.926158365602888</v>
      </c>
      <c r="BR24" s="72">
        <f t="shared" si="37"/>
        <v>94.360725217800805</v>
      </c>
      <c r="BS24" s="72">
        <f t="shared" si="38"/>
        <v>94.275511308299969</v>
      </c>
      <c r="BT24" s="72">
        <f t="shared" si="39"/>
        <v>98.313027179006554</v>
      </c>
      <c r="BU24" s="72">
        <f t="shared" si="40"/>
        <v>68.180327868852459</v>
      </c>
      <c r="BV24" s="72">
        <f t="shared" si="41"/>
        <v>68.535825545171335</v>
      </c>
      <c r="BW24" s="72">
        <f t="shared" si="42"/>
        <v>58.308157099697887</v>
      </c>
      <c r="BX24" s="72">
        <f t="shared" si="43"/>
        <v>62.103424178895878</v>
      </c>
      <c r="BY24" s="72">
        <f t="shared" si="44"/>
        <v>51.618547681539809</v>
      </c>
      <c r="BZ24" s="80"/>
      <c r="CA24" s="79">
        <v>8.1430000000000007</v>
      </c>
      <c r="CB24" s="79">
        <v>7.8710000000000004</v>
      </c>
      <c r="CC24" s="79">
        <v>7.8330000000000002</v>
      </c>
      <c r="CD24" s="79">
        <v>8.1359999999999992</v>
      </c>
      <c r="CE24" s="79">
        <v>8.6489999999999991</v>
      </c>
      <c r="CF24" s="79">
        <v>9.7140000000000004</v>
      </c>
      <c r="CG24" s="79">
        <v>9.5419999999999998</v>
      </c>
      <c r="CH24" s="79">
        <v>9.5350000000000001</v>
      </c>
      <c r="CI24" s="79">
        <v>8.7539999999999996</v>
      </c>
      <c r="CJ24" s="79">
        <v>10.16</v>
      </c>
      <c r="CK24" s="79">
        <v>9.1579999999999995</v>
      </c>
      <c r="CL24" s="79">
        <v>8.6219999999999999</v>
      </c>
      <c r="CM24" s="79">
        <v>8.5350000000000001</v>
      </c>
      <c r="CN24" s="79">
        <v>8.52</v>
      </c>
      <c r="CO24" s="75" t="str">
        <f t="shared" si="45"/>
        <v/>
      </c>
      <c r="CP24" s="74">
        <f t="shared" si="46"/>
        <v>8.1430000000000007</v>
      </c>
      <c r="CQ24" s="74">
        <f t="shared" si="47"/>
        <v>7.8710000000000004</v>
      </c>
      <c r="CR24" s="74">
        <f t="shared" si="48"/>
        <v>7.8330000000000002</v>
      </c>
      <c r="CS24" s="74">
        <f t="shared" si="49"/>
        <v>8.1359999999999992</v>
      </c>
      <c r="CT24" s="74">
        <f t="shared" si="50"/>
        <v>8.6489999999999991</v>
      </c>
      <c r="CU24" s="74">
        <f t="shared" si="51"/>
        <v>9.7140000000000004</v>
      </c>
      <c r="CV24" s="74">
        <f t="shared" si="52"/>
        <v>9.5419999999999998</v>
      </c>
      <c r="CW24" s="74">
        <f t="shared" si="53"/>
        <v>9.5350000000000001</v>
      </c>
      <c r="CX24" s="74">
        <f t="shared" si="54"/>
        <v>8.7539999999999996</v>
      </c>
      <c r="CY24" s="74">
        <f t="shared" si="55"/>
        <v>10.16</v>
      </c>
      <c r="CZ24" s="74">
        <f t="shared" si="56"/>
        <v>9.1579999999999995</v>
      </c>
      <c r="DA24" s="74">
        <f t="shared" si="57"/>
        <v>8.6219999999999999</v>
      </c>
      <c r="DB24" s="74">
        <f t="shared" si="58"/>
        <v>8.5350000000000001</v>
      </c>
      <c r="DC24" s="74">
        <f t="shared" si="59"/>
        <v>8.52</v>
      </c>
      <c r="DD24" s="270" t="str">
        <f t="shared" si="60"/>
        <v/>
      </c>
      <c r="DE24" s="271">
        <f t="shared" si="61"/>
        <v>1</v>
      </c>
      <c r="DF24" s="271">
        <f t="shared" si="62"/>
        <v>1</v>
      </c>
      <c r="DG24" s="271">
        <f t="shared" si="63"/>
        <v>1</v>
      </c>
      <c r="DH24" s="271">
        <f t="shared" si="64"/>
        <v>1</v>
      </c>
      <c r="DI24" s="270">
        <f>_xlfn.IFNA(VLOOKUP($A24,GtP!$A:$DH,MATCH(DI$1,GtP!$A$1:$DH$1,0),FALSE),"")</f>
        <v>1</v>
      </c>
      <c r="DJ24" s="271">
        <f>_xlfn.IFNA(VLOOKUP($A24,GtP!$A:$DH,MATCH(DJ$1,GtP!$A$1:$DH$1,0),FALSE),"")</f>
        <v>1</v>
      </c>
      <c r="DK24" s="271">
        <f>_xlfn.IFNA(VLOOKUP($A24,GtP!$A:$DH,MATCH(DK$1,GtP!$A$1:$DH$1,0),FALSE),"")</f>
        <v>1</v>
      </c>
      <c r="DL24" s="271">
        <f>_xlfn.IFNA(VLOOKUP($A24,GtP!$A:$DH,MATCH(DL$1,GtP!$A$1:$DH$1,0),FALSE),"")</f>
        <v>0</v>
      </c>
      <c r="DM24" s="270" t="str">
        <f t="shared" si="65"/>
        <v/>
      </c>
      <c r="DN24" s="271" t="str">
        <f t="shared" si="66"/>
        <v/>
      </c>
      <c r="DO24" s="271" t="str">
        <f t="shared" si="67"/>
        <v/>
      </c>
      <c r="DP24" s="271" t="str">
        <f t="shared" si="68"/>
        <v>new</v>
      </c>
      <c r="DR24" s="271" t="str">
        <f>_xlfn.IFNA(VLOOKUP(A24,'BIG-QaulComp'!B:C,2,FALSE),"")</f>
        <v>A</v>
      </c>
      <c r="DS24" s="270" t="str">
        <f t="shared" si="69"/>
        <v/>
      </c>
      <c r="DT24" s="271">
        <f t="shared" si="70"/>
        <v>1</v>
      </c>
      <c r="DU24" s="271">
        <f t="shared" si="71"/>
        <v>1</v>
      </c>
      <c r="DV24" s="271">
        <f t="shared" si="72"/>
        <v>1</v>
      </c>
      <c r="DW24" s="271">
        <f t="shared" si="73"/>
        <v>3</v>
      </c>
      <c r="DX24" s="271">
        <f t="shared" si="74"/>
        <v>1</v>
      </c>
    </row>
    <row r="25" spans="1:128" s="271" customFormat="1" x14ac:dyDescent="0.2">
      <c r="A25" s="313" t="s">
        <v>63</v>
      </c>
      <c r="B25" s="78" t="s">
        <v>2724</v>
      </c>
      <c r="C25" s="83">
        <v>9.249343965922229</v>
      </c>
      <c r="D25" s="83">
        <v>26.024742169968931</v>
      </c>
      <c r="E25" s="83">
        <v>1.6830857428000932</v>
      </c>
      <c r="F25" s="83">
        <v>17.940554429883214</v>
      </c>
      <c r="G25" s="83">
        <v>4.4680045576089258</v>
      </c>
      <c r="H25" s="83">
        <v>10.161215901367759</v>
      </c>
      <c r="I25" s="83">
        <v>12.759940302603299</v>
      </c>
      <c r="J25" s="83">
        <v>15.409647773193567</v>
      </c>
      <c r="K25" s="83">
        <v>13.395451940476121</v>
      </c>
      <c r="L25" s="83">
        <v>5.7812411675085054</v>
      </c>
      <c r="M25" s="83">
        <v>4.872594049742756</v>
      </c>
      <c r="N25" s="83">
        <v>9.5029081551340511</v>
      </c>
      <c r="O25" s="83">
        <v>10.156878182404187</v>
      </c>
      <c r="P25" s="83">
        <v>9.4297027343540876</v>
      </c>
      <c r="Q25" s="83">
        <v>2.5402205617787237</v>
      </c>
      <c r="R25" s="82">
        <v>58.1</v>
      </c>
      <c r="S25" s="81"/>
      <c r="T25" s="81"/>
      <c r="U25" s="81"/>
      <c r="V25" s="81">
        <v>34.950000000000003</v>
      </c>
      <c r="W25" s="81">
        <v>124.9</v>
      </c>
      <c r="X25" s="81"/>
      <c r="Y25" s="81"/>
      <c r="Z25" s="81"/>
      <c r="AA25" s="81">
        <v>586.5</v>
      </c>
      <c r="AB25" s="81">
        <v>50.78</v>
      </c>
      <c r="AC25" s="81">
        <v>190.9</v>
      </c>
      <c r="AD25" s="81">
        <v>57.52</v>
      </c>
      <c r="AE25" s="81">
        <v>404.9</v>
      </c>
      <c r="AF25" s="81">
        <v>624.6</v>
      </c>
      <c r="AG25" s="75">
        <f t="shared" si="0"/>
        <v>6.2815265832971967</v>
      </c>
      <c r="AH25" s="74" t="str">
        <f t="shared" si="1"/>
        <v/>
      </c>
      <c r="AI25" s="74" t="str">
        <f t="shared" si="2"/>
        <v/>
      </c>
      <c r="AJ25" s="74" t="str">
        <f t="shared" si="3"/>
        <v/>
      </c>
      <c r="AK25" s="74">
        <f t="shared" si="4"/>
        <v>7.8222838740128022</v>
      </c>
      <c r="AL25" s="74">
        <f t="shared" si="5"/>
        <v>12.291836057059641</v>
      </c>
      <c r="AM25" s="74" t="str">
        <f t="shared" si="6"/>
        <v/>
      </c>
      <c r="AN25" s="74" t="str">
        <f t="shared" si="7"/>
        <v/>
      </c>
      <c r="AO25" s="74" t="str">
        <f t="shared" si="8"/>
        <v/>
      </c>
      <c r="AP25" s="74">
        <f t="shared" si="9"/>
        <v>101.44880364033648</v>
      </c>
      <c r="AQ25" s="74">
        <f t="shared" si="10"/>
        <v>10.421553587596915</v>
      </c>
      <c r="AR25" s="74">
        <f t="shared" si="11"/>
        <v>20.088587291761225</v>
      </c>
      <c r="AS25" s="74">
        <f t="shared" si="12"/>
        <v>5.6631574157941431</v>
      </c>
      <c r="AT25" s="74">
        <f t="shared" si="13"/>
        <v>42.93878729865758</v>
      </c>
      <c r="AU25" s="74">
        <f t="shared" si="14"/>
        <v>245.88416037489282</v>
      </c>
      <c r="AV25" s="73">
        <f t="shared" si="15"/>
        <v>58.1</v>
      </c>
      <c r="AW25" s="72" t="str">
        <f t="shared" si="16"/>
        <v/>
      </c>
      <c r="AX25" s="72" t="str">
        <f t="shared" si="17"/>
        <v/>
      </c>
      <c r="AY25" s="72" t="str">
        <f t="shared" si="18"/>
        <v/>
      </c>
      <c r="AZ25" s="72">
        <f t="shared" si="19"/>
        <v>34.950000000000003</v>
      </c>
      <c r="BA25" s="72">
        <f t="shared" si="20"/>
        <v>124.9</v>
      </c>
      <c r="BB25" s="72" t="str">
        <f t="shared" si="21"/>
        <v/>
      </c>
      <c r="BC25" s="72" t="str">
        <f t="shared" si="22"/>
        <v/>
      </c>
      <c r="BD25" s="72" t="str">
        <f t="shared" si="23"/>
        <v/>
      </c>
      <c r="BE25" s="72">
        <f t="shared" si="24"/>
        <v>586.5</v>
      </c>
      <c r="BF25" s="72">
        <f t="shared" si="25"/>
        <v>50.78</v>
      </c>
      <c r="BG25" s="72">
        <f t="shared" si="26"/>
        <v>190.9</v>
      </c>
      <c r="BH25" s="72">
        <f t="shared" si="27"/>
        <v>57.52</v>
      </c>
      <c r="BI25" s="72">
        <f t="shared" si="28"/>
        <v>404.9</v>
      </c>
      <c r="BJ25" s="72">
        <f t="shared" si="29"/>
        <v>624.6</v>
      </c>
      <c r="BK25" s="73">
        <f t="shared" si="30"/>
        <v>88.946723821188002</v>
      </c>
      <c r="BL25" s="72" t="str">
        <f t="shared" si="31"/>
        <v/>
      </c>
      <c r="BM25" s="72" t="str">
        <f t="shared" si="32"/>
        <v/>
      </c>
      <c r="BN25" s="72" t="str">
        <f t="shared" si="33"/>
        <v/>
      </c>
      <c r="BO25" s="72">
        <f t="shared" si="34"/>
        <v>7.0691747572815542</v>
      </c>
      <c r="BP25" s="72">
        <f t="shared" si="35"/>
        <v>36.223897911832942</v>
      </c>
      <c r="BQ25" s="72" t="str">
        <f t="shared" si="36"/>
        <v/>
      </c>
      <c r="BR25" s="72" t="str">
        <f t="shared" si="37"/>
        <v/>
      </c>
      <c r="BS25" s="72" t="str">
        <f t="shared" si="38"/>
        <v/>
      </c>
      <c r="BT25" s="72">
        <f t="shared" si="39"/>
        <v>54.967197750702908</v>
      </c>
      <c r="BU25" s="72">
        <f t="shared" si="40"/>
        <v>41.622950819672134</v>
      </c>
      <c r="BV25" s="72">
        <f t="shared" si="41"/>
        <v>27.032002265647122</v>
      </c>
      <c r="BW25" s="72">
        <f t="shared" si="42"/>
        <v>1.9308492782813025</v>
      </c>
      <c r="BX25" s="72">
        <f t="shared" si="43"/>
        <v>28.294898672257162</v>
      </c>
      <c r="BY25" s="72">
        <f t="shared" si="44"/>
        <v>27.322834645669293</v>
      </c>
      <c r="BZ25" s="80">
        <v>9.5559999999999992</v>
      </c>
      <c r="CA25" s="79"/>
      <c r="CB25" s="79"/>
      <c r="CC25" s="79"/>
      <c r="CD25" s="79">
        <v>8.3030000000000008</v>
      </c>
      <c r="CE25" s="79">
        <v>8.6379999999999999</v>
      </c>
      <c r="CF25" s="79"/>
      <c r="CG25" s="79"/>
      <c r="CH25" s="79"/>
      <c r="CI25" s="79">
        <v>10.59</v>
      </c>
      <c r="CJ25" s="79">
        <v>7.4569999999999999</v>
      </c>
      <c r="CK25" s="79">
        <v>6.7469999999999999</v>
      </c>
      <c r="CL25" s="79">
        <v>8.7249999999999996</v>
      </c>
      <c r="CM25" s="79">
        <v>8.73</v>
      </c>
      <c r="CN25" s="79">
        <v>8.7940000000000005</v>
      </c>
      <c r="CO25" s="75">
        <f t="shared" si="45"/>
        <v>9.5559999999999992</v>
      </c>
      <c r="CP25" s="74" t="str">
        <f t="shared" si="46"/>
        <v/>
      </c>
      <c r="CQ25" s="74" t="str">
        <f t="shared" si="47"/>
        <v/>
      </c>
      <c r="CR25" s="74" t="str">
        <f t="shared" si="48"/>
        <v/>
      </c>
      <c r="CS25" s="74">
        <f t="shared" si="49"/>
        <v>8.3030000000000008</v>
      </c>
      <c r="CT25" s="74">
        <f t="shared" si="50"/>
        <v>8.6379999999999999</v>
      </c>
      <c r="CU25" s="74" t="str">
        <f t="shared" si="51"/>
        <v/>
      </c>
      <c r="CV25" s="74" t="str">
        <f t="shared" si="52"/>
        <v/>
      </c>
      <c r="CW25" s="74" t="str">
        <f t="shared" si="53"/>
        <v/>
      </c>
      <c r="CX25" s="74">
        <f t="shared" si="54"/>
        <v>10.59</v>
      </c>
      <c r="CY25" s="74">
        <f t="shared" si="55"/>
        <v>7.4569999999999999</v>
      </c>
      <c r="CZ25" s="74">
        <f t="shared" si="56"/>
        <v>6.7469999999999999</v>
      </c>
      <c r="DA25" s="74">
        <f t="shared" si="57"/>
        <v>8.7249999999999996</v>
      </c>
      <c r="DB25" s="74">
        <f t="shared" si="58"/>
        <v>8.73</v>
      </c>
      <c r="DC25" s="74">
        <f t="shared" si="59"/>
        <v>8.7940000000000005</v>
      </c>
      <c r="DD25" s="270">
        <f t="shared" si="60"/>
        <v>1</v>
      </c>
      <c r="DE25" s="271">
        <f t="shared" si="61"/>
        <v>1</v>
      </c>
      <c r="DF25" s="271">
        <f t="shared" si="62"/>
        <v>1</v>
      </c>
      <c r="DG25" s="271">
        <f t="shared" si="63"/>
        <v>1</v>
      </c>
      <c r="DH25" s="271">
        <f t="shared" si="64"/>
        <v>0</v>
      </c>
      <c r="DI25" s="270">
        <f>_xlfn.IFNA(VLOOKUP($A25,GtP!$A:$DH,MATCH(DI$1,GtP!$A$1:$DH$1,0),FALSE),"")</f>
        <v>1</v>
      </c>
      <c r="DJ25" s="271">
        <f>_xlfn.IFNA(VLOOKUP($A25,GtP!$A:$DH,MATCH(DJ$1,GtP!$A$1:$DH$1,0),FALSE),"")</f>
        <v>0</v>
      </c>
      <c r="DK25" s="271">
        <f>_xlfn.IFNA(VLOOKUP($A25,GtP!$A:$DH,MATCH(DK$1,GtP!$A$1:$DH$1,0),FALSE),"")</f>
        <v>0</v>
      </c>
      <c r="DL25" s="271">
        <f>_xlfn.IFNA(VLOOKUP($A25,GtP!$A:$DH,MATCH(DL$1,GtP!$A$1:$DH$1,0),FALSE),"")</f>
        <v>0</v>
      </c>
      <c r="DM25" s="270" t="str">
        <f t="shared" si="65"/>
        <v/>
      </c>
      <c r="DN25" s="271" t="str">
        <f t="shared" si="66"/>
        <v>new</v>
      </c>
      <c r="DO25" s="271" t="str">
        <f t="shared" si="67"/>
        <v>new</v>
      </c>
      <c r="DP25" s="271" t="str">
        <f t="shared" si="68"/>
        <v>new</v>
      </c>
      <c r="DR25" s="271" t="str">
        <f>_xlfn.IFNA(VLOOKUP(A25,'BIG-QaulComp'!B:C,2,FALSE),"")</f>
        <v>A</v>
      </c>
      <c r="DS25" s="270">
        <f t="shared" si="69"/>
        <v>1</v>
      </c>
      <c r="DT25" s="271">
        <f t="shared" si="70"/>
        <v>1</v>
      </c>
      <c r="DU25" s="271">
        <f t="shared" si="71"/>
        <v>1</v>
      </c>
      <c r="DV25" s="271">
        <f t="shared" si="72"/>
        <v>1</v>
      </c>
      <c r="DW25" s="271">
        <f t="shared" si="73"/>
        <v>4</v>
      </c>
      <c r="DX25" s="271">
        <f t="shared" si="74"/>
        <v>1</v>
      </c>
    </row>
    <row r="26" spans="1:128" s="271" customFormat="1" x14ac:dyDescent="0.2">
      <c r="A26" s="313" t="s">
        <v>754</v>
      </c>
      <c r="B26" s="78" t="s">
        <v>754</v>
      </c>
      <c r="C26" s="72">
        <v>10.992364421517573</v>
      </c>
      <c r="D26" s="72">
        <v>16.167303059620213</v>
      </c>
      <c r="E26" s="72">
        <v>6.2408163508978127</v>
      </c>
      <c r="F26" s="72">
        <v>11.335299545738547</v>
      </c>
      <c r="G26" s="72">
        <v>5.6384430070204781</v>
      </c>
      <c r="H26" s="72">
        <v>15.041810640034354</v>
      </c>
      <c r="I26" s="72">
        <v>6.2832981175640938</v>
      </c>
      <c r="J26" s="72">
        <v>10.544098043827068</v>
      </c>
      <c r="K26" s="72">
        <v>9.5031150079889706</v>
      </c>
      <c r="L26" s="72">
        <v>12.563628458439796</v>
      </c>
      <c r="M26" s="72">
        <v>3.868457976464339</v>
      </c>
      <c r="N26" s="72">
        <v>6.7302885561970651</v>
      </c>
      <c r="O26" s="72">
        <v>13.829201474044691</v>
      </c>
      <c r="P26" s="72">
        <v>0.2052559597058182</v>
      </c>
      <c r="Q26" s="72">
        <v>26.242214931939049</v>
      </c>
      <c r="R26" s="77"/>
      <c r="S26" s="76">
        <v>620.6</v>
      </c>
      <c r="T26" s="76">
        <v>326.2</v>
      </c>
      <c r="U26" s="76">
        <v>217.1</v>
      </c>
      <c r="V26" s="76">
        <v>319.7</v>
      </c>
      <c r="W26" s="76">
        <v>187.6</v>
      </c>
      <c r="X26" s="76">
        <v>303.5</v>
      </c>
      <c r="Y26" s="76">
        <v>483.3</v>
      </c>
      <c r="Z26" s="76">
        <v>418.7</v>
      </c>
      <c r="AA26" s="76">
        <v>497.8</v>
      </c>
      <c r="AB26" s="76">
        <v>41.49</v>
      </c>
      <c r="AC26" s="76">
        <v>235.1</v>
      </c>
      <c r="AD26" s="76">
        <v>861.2</v>
      </c>
      <c r="AE26" s="76">
        <v>766.2</v>
      </c>
      <c r="AF26" s="76">
        <v>489</v>
      </c>
      <c r="AG26" s="75" t="str">
        <f t="shared" si="0"/>
        <v/>
      </c>
      <c r="AH26" s="74">
        <f t="shared" si="1"/>
        <v>38.386117815161349</v>
      </c>
      <c r="AI26" s="74">
        <f t="shared" si="2"/>
        <v>52.268802935223754</v>
      </c>
      <c r="AJ26" s="74">
        <f t="shared" si="3"/>
        <v>19.152559588212888</v>
      </c>
      <c r="AK26" s="74">
        <f t="shared" si="4"/>
        <v>56.700049925473849</v>
      </c>
      <c r="AL26" s="74">
        <f t="shared" si="5"/>
        <v>12.471902784143248</v>
      </c>
      <c r="AM26" s="74">
        <f t="shared" si="6"/>
        <v>48.302657986513097</v>
      </c>
      <c r="AN26" s="74">
        <f t="shared" si="7"/>
        <v>45.836068480313777</v>
      </c>
      <c r="AO26" s="74">
        <f t="shared" si="8"/>
        <v>44.059237381428304</v>
      </c>
      <c r="AP26" s="74">
        <f t="shared" si="9"/>
        <v>39.622311472096726</v>
      </c>
      <c r="AQ26" s="74">
        <f t="shared" si="10"/>
        <v>10.725203751061731</v>
      </c>
      <c r="AR26" s="74">
        <f t="shared" si="11"/>
        <v>34.931637482842596</v>
      </c>
      <c r="AS26" s="74">
        <f t="shared" si="12"/>
        <v>62.274022228712305</v>
      </c>
      <c r="AT26" s="74">
        <f t="shared" si="13"/>
        <v>3732.9001364839851</v>
      </c>
      <c r="AU26" s="74">
        <f t="shared" si="14"/>
        <v>18.634097817895874</v>
      </c>
      <c r="AV26" s="73" t="str">
        <f t="shared" si="15"/>
        <v/>
      </c>
      <c r="AW26" s="72">
        <f t="shared" si="16"/>
        <v>620.6</v>
      </c>
      <c r="AX26" s="72">
        <f t="shared" si="17"/>
        <v>326.2</v>
      </c>
      <c r="AY26" s="72">
        <f t="shared" si="18"/>
        <v>217.1</v>
      </c>
      <c r="AZ26" s="72">
        <f t="shared" si="19"/>
        <v>319.7</v>
      </c>
      <c r="BA26" s="72">
        <f t="shared" si="20"/>
        <v>187.6</v>
      </c>
      <c r="BB26" s="72">
        <f t="shared" si="21"/>
        <v>303.5</v>
      </c>
      <c r="BC26" s="72">
        <f t="shared" si="22"/>
        <v>483.3</v>
      </c>
      <c r="BD26" s="72">
        <f t="shared" si="23"/>
        <v>418.7</v>
      </c>
      <c r="BE26" s="72">
        <f t="shared" si="24"/>
        <v>497.8</v>
      </c>
      <c r="BF26" s="72">
        <f t="shared" si="25"/>
        <v>41.49</v>
      </c>
      <c r="BG26" s="72">
        <f t="shared" si="26"/>
        <v>235.1</v>
      </c>
      <c r="BH26" s="72">
        <f t="shared" si="27"/>
        <v>861.2</v>
      </c>
      <c r="BI26" s="72">
        <f t="shared" si="28"/>
        <v>766.2</v>
      </c>
      <c r="BJ26" s="72">
        <f t="shared" si="29"/>
        <v>489</v>
      </c>
      <c r="BK26" s="73" t="str">
        <f t="shared" si="30"/>
        <v/>
      </c>
      <c r="BL26" s="72">
        <f t="shared" si="31"/>
        <v>67.237269772481042</v>
      </c>
      <c r="BM26" s="72">
        <f t="shared" si="32"/>
        <v>47.648261758691206</v>
      </c>
      <c r="BN26" s="72">
        <f t="shared" si="33"/>
        <v>58.36021505376344</v>
      </c>
      <c r="BO26" s="72">
        <f t="shared" si="34"/>
        <v>64.664239482200657</v>
      </c>
      <c r="BP26" s="72">
        <f t="shared" si="35"/>
        <v>54.408352668213453</v>
      </c>
      <c r="BQ26" s="72">
        <f t="shared" si="36"/>
        <v>40.526104953932439</v>
      </c>
      <c r="BR26" s="72">
        <f t="shared" si="37"/>
        <v>56.89898752060278</v>
      </c>
      <c r="BS26" s="72">
        <f t="shared" si="38"/>
        <v>45.308949247916892</v>
      </c>
      <c r="BT26" s="72">
        <f t="shared" si="39"/>
        <v>46.654170571696348</v>
      </c>
      <c r="BU26" s="72">
        <f t="shared" si="40"/>
        <v>34.008196721311478</v>
      </c>
      <c r="BV26" s="72">
        <f t="shared" si="41"/>
        <v>33.290852449730956</v>
      </c>
      <c r="BW26" s="72">
        <f t="shared" si="42"/>
        <v>28.909029875797248</v>
      </c>
      <c r="BX26" s="72">
        <f t="shared" si="43"/>
        <v>53.542976939203356</v>
      </c>
      <c r="BY26" s="72">
        <f t="shared" si="44"/>
        <v>21.391076115485564</v>
      </c>
      <c r="BZ26" s="71"/>
      <c r="CA26" s="70">
        <v>5.3159999999999998</v>
      </c>
      <c r="CB26" s="70">
        <v>5.6459999999999999</v>
      </c>
      <c r="CC26" s="70">
        <v>5.851</v>
      </c>
      <c r="CD26" s="70">
        <v>6.3209999999999997</v>
      </c>
      <c r="CE26" s="70">
        <v>6.226</v>
      </c>
      <c r="CF26" s="70">
        <v>5.1790000000000003</v>
      </c>
      <c r="CG26" s="70">
        <v>5.9569999999999999</v>
      </c>
      <c r="CH26" s="70">
        <v>5.4640000000000004</v>
      </c>
      <c r="CI26" s="70">
        <v>5.8070000000000004</v>
      </c>
      <c r="CJ26" s="70">
        <v>7.7880000000000003</v>
      </c>
      <c r="CK26" s="70">
        <v>6.867</v>
      </c>
      <c r="CL26" s="70">
        <v>4.6470000000000002</v>
      </c>
      <c r="CM26" s="70">
        <v>4.6310000000000002</v>
      </c>
      <c r="CN26" s="70">
        <v>4.7489999999999997</v>
      </c>
      <c r="CO26" s="75" t="str">
        <f t="shared" si="45"/>
        <v/>
      </c>
      <c r="CP26" s="74">
        <f t="shared" si="46"/>
        <v>5.3159999999999998</v>
      </c>
      <c r="CQ26" s="74">
        <f t="shared" si="47"/>
        <v>5.6459999999999999</v>
      </c>
      <c r="CR26" s="74">
        <f t="shared" si="48"/>
        <v>5.851</v>
      </c>
      <c r="CS26" s="74">
        <f t="shared" si="49"/>
        <v>6.3209999999999997</v>
      </c>
      <c r="CT26" s="74">
        <f t="shared" si="50"/>
        <v>6.226</v>
      </c>
      <c r="CU26" s="74">
        <f t="shared" si="51"/>
        <v>5.1790000000000003</v>
      </c>
      <c r="CV26" s="74">
        <f t="shared" si="52"/>
        <v>5.9569999999999999</v>
      </c>
      <c r="CW26" s="74">
        <f t="shared" si="53"/>
        <v>5.4640000000000004</v>
      </c>
      <c r="CX26" s="74">
        <f t="shared" si="54"/>
        <v>5.8070000000000004</v>
      </c>
      <c r="CY26" s="74">
        <f t="shared" si="55"/>
        <v>7.7880000000000003</v>
      </c>
      <c r="CZ26" s="74">
        <f t="shared" si="56"/>
        <v>6.867</v>
      </c>
      <c r="DA26" s="74">
        <f t="shared" si="57"/>
        <v>4.6470000000000002</v>
      </c>
      <c r="DB26" s="74">
        <f t="shared" si="58"/>
        <v>4.6310000000000002</v>
      </c>
      <c r="DC26" s="74">
        <f t="shared" si="59"/>
        <v>4.7489999999999997</v>
      </c>
      <c r="DD26" s="270" t="str">
        <f t="shared" si="60"/>
        <v/>
      </c>
      <c r="DE26" s="271">
        <f t="shared" si="61"/>
        <v>1</v>
      </c>
      <c r="DF26" s="271">
        <f t="shared" si="62"/>
        <v>1</v>
      </c>
      <c r="DG26" s="271">
        <f t="shared" si="63"/>
        <v>1</v>
      </c>
      <c r="DH26" s="271">
        <f t="shared" si="64"/>
        <v>1</v>
      </c>
      <c r="DI26" s="270">
        <f>_xlfn.IFNA(VLOOKUP($A26,GtP!$A:$DH,MATCH(DI$1,GtP!$A$1:$DH$1,0),FALSE),"")</f>
        <v>0</v>
      </c>
      <c r="DJ26" s="271">
        <f>_xlfn.IFNA(VLOOKUP($A26,GtP!$A:$DH,MATCH(DJ$1,GtP!$A$1:$DH$1,0),FALSE),"")</f>
        <v>0</v>
      </c>
      <c r="DK26" s="271">
        <f>_xlfn.IFNA(VLOOKUP($A26,GtP!$A:$DH,MATCH(DK$1,GtP!$A$1:$DH$1,0),FALSE),"")</f>
        <v>0</v>
      </c>
      <c r="DL26" s="271">
        <f>_xlfn.IFNA(VLOOKUP($A26,GtP!$A:$DH,MATCH(DL$1,GtP!$A$1:$DH$1,0),FALSE),"")</f>
        <v>0</v>
      </c>
      <c r="DM26" s="270" t="str">
        <f t="shared" si="65"/>
        <v/>
      </c>
      <c r="DN26" s="271" t="str">
        <f t="shared" si="66"/>
        <v>new</v>
      </c>
      <c r="DO26" s="271" t="str">
        <f t="shared" si="67"/>
        <v>new</v>
      </c>
      <c r="DP26" s="271" t="str">
        <f t="shared" si="68"/>
        <v>new</v>
      </c>
      <c r="DR26" s="271" t="str">
        <f>_xlfn.IFNA(VLOOKUP(A26,'BIG-QaulComp'!B:C,2,FALSE),"")</f>
        <v/>
      </c>
      <c r="DS26" s="270" t="str">
        <f t="shared" si="69"/>
        <v/>
      </c>
      <c r="DT26" s="271">
        <f t="shared" si="70"/>
        <v>1</v>
      </c>
      <c r="DU26" s="271">
        <f t="shared" si="71"/>
        <v>1</v>
      </c>
      <c r="DV26" s="271">
        <f t="shared" si="72"/>
        <v>1</v>
      </c>
      <c r="DW26" s="271" t="str">
        <f t="shared" si="73"/>
        <v/>
      </c>
      <c r="DX26" s="271">
        <f t="shared" si="74"/>
        <v>1</v>
      </c>
    </row>
    <row r="27" spans="1:128" s="271" customFormat="1" x14ac:dyDescent="0.2">
      <c r="A27" s="313" t="s">
        <v>440</v>
      </c>
      <c r="B27" s="78" t="s">
        <v>44</v>
      </c>
      <c r="C27" s="83">
        <v>9.5396756446227968</v>
      </c>
      <c r="D27" s="83">
        <v>17.661614183227673</v>
      </c>
      <c r="E27" s="83">
        <v>19.466205499569956</v>
      </c>
      <c r="F27" s="83">
        <v>4.0172454413138468</v>
      </c>
      <c r="G27" s="83">
        <v>6.5480185102093067</v>
      </c>
      <c r="H27" s="83">
        <v>13.311252099229383</v>
      </c>
      <c r="I27" s="83">
        <v>12.394116384057398</v>
      </c>
      <c r="J27" s="83">
        <v>11.032489917878232</v>
      </c>
      <c r="K27" s="83">
        <v>8.6458582599938065</v>
      </c>
      <c r="L27" s="83">
        <v>9.7214310498042824</v>
      </c>
      <c r="M27" s="83">
        <v>5.9061744678686399</v>
      </c>
      <c r="N27" s="83">
        <v>4.3639538560952218</v>
      </c>
      <c r="O27" s="83">
        <v>15.369729971040725</v>
      </c>
      <c r="P27" s="83">
        <v>15.289003741726258</v>
      </c>
      <c r="Q27" s="83">
        <v>15.041468525865426</v>
      </c>
      <c r="R27" s="82">
        <v>44.88</v>
      </c>
      <c r="S27" s="81">
        <v>582</v>
      </c>
      <c r="T27" s="81">
        <v>454.1</v>
      </c>
      <c r="U27" s="81">
        <v>295.89999999999998</v>
      </c>
      <c r="V27" s="81">
        <v>427.5</v>
      </c>
      <c r="W27" s="85"/>
      <c r="X27" s="81">
        <v>748.9</v>
      </c>
      <c r="Y27" s="81">
        <v>849.4</v>
      </c>
      <c r="Z27" s="81">
        <v>870.6</v>
      </c>
      <c r="AA27" s="81">
        <v>446.4</v>
      </c>
      <c r="AB27" s="81">
        <v>63.36</v>
      </c>
      <c r="AC27" s="81">
        <v>65.569999999999993</v>
      </c>
      <c r="AD27" s="81">
        <v>76.180000000000007</v>
      </c>
      <c r="AE27" s="81">
        <v>102.7</v>
      </c>
      <c r="AF27" s="81">
        <v>146.80000000000001</v>
      </c>
      <c r="AG27" s="75">
        <f t="shared" si="0"/>
        <v>4.7045624685675129</v>
      </c>
      <c r="AH27" s="74">
        <f t="shared" si="1"/>
        <v>32.952820391280852</v>
      </c>
      <c r="AI27" s="74">
        <f t="shared" si="2"/>
        <v>23.327607427653628</v>
      </c>
      <c r="AJ27" s="74">
        <f t="shared" si="3"/>
        <v>73.657436251449298</v>
      </c>
      <c r="AK27" s="74">
        <f t="shared" si="4"/>
        <v>65.286926011810408</v>
      </c>
      <c r="AL27" s="74" t="str">
        <f t="shared" si="5"/>
        <v/>
      </c>
      <c r="AM27" s="74">
        <f t="shared" si="6"/>
        <v>60.423831501478645</v>
      </c>
      <c r="AN27" s="74">
        <f t="shared" si="7"/>
        <v>76.990779626595526</v>
      </c>
      <c r="AO27" s="74">
        <f t="shared" si="8"/>
        <v>100.69561330058443</v>
      </c>
      <c r="AP27" s="74">
        <f t="shared" si="9"/>
        <v>45.919165369072608</v>
      </c>
      <c r="AQ27" s="74">
        <f t="shared" si="10"/>
        <v>10.727756239626411</v>
      </c>
      <c r="AR27" s="74">
        <f t="shared" si="11"/>
        <v>15.025365107474054</v>
      </c>
      <c r="AS27" s="74">
        <f t="shared" si="12"/>
        <v>4.9564956667122022</v>
      </c>
      <c r="AT27" s="74">
        <f t="shared" si="13"/>
        <v>6.7172460504875451</v>
      </c>
      <c r="AU27" s="74">
        <f t="shared" si="14"/>
        <v>9.7596853490443163</v>
      </c>
      <c r="AV27" s="73">
        <f t="shared" si="15"/>
        <v>44.88</v>
      </c>
      <c r="AW27" s="72">
        <f t="shared" si="16"/>
        <v>582</v>
      </c>
      <c r="AX27" s="72">
        <f t="shared" si="17"/>
        <v>454.1</v>
      </c>
      <c r="AY27" s="72">
        <f t="shared" si="18"/>
        <v>295.89999999999998</v>
      </c>
      <c r="AZ27" s="72">
        <f t="shared" si="19"/>
        <v>427.5</v>
      </c>
      <c r="BA27" s="72" t="str">
        <f t="shared" si="20"/>
        <v/>
      </c>
      <c r="BB27" s="72">
        <f t="shared" si="21"/>
        <v>748.9</v>
      </c>
      <c r="BC27" s="72">
        <f t="shared" si="22"/>
        <v>849.4</v>
      </c>
      <c r="BD27" s="72">
        <f t="shared" si="23"/>
        <v>870.6</v>
      </c>
      <c r="BE27" s="72">
        <f t="shared" si="24"/>
        <v>446.4</v>
      </c>
      <c r="BF27" s="72">
        <f t="shared" si="25"/>
        <v>63.36</v>
      </c>
      <c r="BG27" s="72">
        <f t="shared" si="26"/>
        <v>65.569999999999993</v>
      </c>
      <c r="BH27" s="72">
        <f t="shared" si="27"/>
        <v>76.180000000000007</v>
      </c>
      <c r="BI27" s="72">
        <f t="shared" si="28"/>
        <v>102.7</v>
      </c>
      <c r="BJ27" s="72">
        <f t="shared" si="29"/>
        <v>146.80000000000001</v>
      </c>
      <c r="BK27" s="73">
        <f t="shared" si="30"/>
        <v>68.707899571341102</v>
      </c>
      <c r="BL27" s="72">
        <f t="shared" si="31"/>
        <v>63.055254604550377</v>
      </c>
      <c r="BM27" s="72">
        <f t="shared" si="32"/>
        <v>66.330704060765413</v>
      </c>
      <c r="BN27" s="72">
        <f t="shared" si="33"/>
        <v>79.543010752688161</v>
      </c>
      <c r="BO27" s="72">
        <f t="shared" si="34"/>
        <v>86.46844660194175</v>
      </c>
      <c r="BP27" s="72" t="str">
        <f t="shared" si="35"/>
        <v/>
      </c>
      <c r="BQ27" s="72">
        <f t="shared" si="36"/>
        <v>100</v>
      </c>
      <c r="BR27" s="72">
        <f t="shared" si="37"/>
        <v>100</v>
      </c>
      <c r="BS27" s="72">
        <f t="shared" si="38"/>
        <v>94.210583270208843</v>
      </c>
      <c r="BT27" s="72">
        <f t="shared" si="39"/>
        <v>41.836925960637302</v>
      </c>
      <c r="BU27" s="72">
        <f t="shared" si="40"/>
        <v>51.934426229508198</v>
      </c>
      <c r="BV27" s="72">
        <f t="shared" si="41"/>
        <v>9.2849051260266187</v>
      </c>
      <c r="BW27" s="72">
        <f t="shared" si="42"/>
        <v>2.5572339711312524</v>
      </c>
      <c r="BX27" s="72">
        <f t="shared" si="43"/>
        <v>7.1767994409503846</v>
      </c>
      <c r="BY27" s="72">
        <f t="shared" si="44"/>
        <v>6.4216972878390211</v>
      </c>
      <c r="BZ27" s="80">
        <v>6.508</v>
      </c>
      <c r="CA27" s="79">
        <v>6.5629999999999997</v>
      </c>
      <c r="CB27" s="79">
        <v>6.633</v>
      </c>
      <c r="CC27" s="79">
        <v>7.173</v>
      </c>
      <c r="CD27" s="79">
        <v>7.41</v>
      </c>
      <c r="CE27" s="84"/>
      <c r="CF27" s="79">
        <v>7.4009999999999998</v>
      </c>
      <c r="CG27" s="79">
        <v>7.3460000000000001</v>
      </c>
      <c r="CH27" s="79">
        <v>7.1989999999999998</v>
      </c>
      <c r="CI27" s="79">
        <v>6.4930000000000003</v>
      </c>
      <c r="CJ27" s="79">
        <v>7.7060000000000004</v>
      </c>
      <c r="CK27" s="79">
        <v>8.24</v>
      </c>
      <c r="CL27" s="79">
        <v>6.2510000000000003</v>
      </c>
      <c r="CM27" s="79">
        <v>5.9989999999999997</v>
      </c>
      <c r="CN27" s="79">
        <v>6.069</v>
      </c>
      <c r="CO27" s="75">
        <f t="shared" si="45"/>
        <v>6.508</v>
      </c>
      <c r="CP27" s="74">
        <f t="shared" si="46"/>
        <v>6.5629999999999997</v>
      </c>
      <c r="CQ27" s="74">
        <f t="shared" si="47"/>
        <v>6.633</v>
      </c>
      <c r="CR27" s="74">
        <f t="shared" si="48"/>
        <v>7.173</v>
      </c>
      <c r="CS27" s="74">
        <f t="shared" si="49"/>
        <v>7.41</v>
      </c>
      <c r="CT27" s="74" t="str">
        <f t="shared" si="50"/>
        <v/>
      </c>
      <c r="CU27" s="74">
        <f t="shared" si="51"/>
        <v>7.4009999999999998</v>
      </c>
      <c r="CV27" s="74">
        <f t="shared" si="52"/>
        <v>7.3460000000000001</v>
      </c>
      <c r="CW27" s="74">
        <f t="shared" si="53"/>
        <v>7.1989999999999998</v>
      </c>
      <c r="CX27" s="74">
        <f t="shared" si="54"/>
        <v>6.4930000000000003</v>
      </c>
      <c r="CY27" s="74">
        <f t="shared" si="55"/>
        <v>7.7060000000000004</v>
      </c>
      <c r="CZ27" s="74">
        <f t="shared" si="56"/>
        <v>8.24</v>
      </c>
      <c r="DA27" s="74">
        <f t="shared" si="57"/>
        <v>6.2510000000000003</v>
      </c>
      <c r="DB27" s="74">
        <f t="shared" si="58"/>
        <v>5.9989999999999997</v>
      </c>
      <c r="DC27" s="74">
        <f t="shared" si="59"/>
        <v>6.069</v>
      </c>
      <c r="DD27" s="270">
        <f t="shared" si="60"/>
        <v>1</v>
      </c>
      <c r="DE27" s="271">
        <f t="shared" si="61"/>
        <v>1</v>
      </c>
      <c r="DF27" s="271">
        <f t="shared" si="62"/>
        <v>1</v>
      </c>
      <c r="DG27" s="271">
        <f t="shared" si="63"/>
        <v>1</v>
      </c>
      <c r="DH27" s="271">
        <f t="shared" si="64"/>
        <v>0</v>
      </c>
      <c r="DI27" s="270">
        <f>_xlfn.IFNA(VLOOKUP($A27,GtP!$A:$DH,MATCH(DI$1,GtP!$A$1:$DH$1,0),FALSE),"")</f>
        <v>0</v>
      </c>
      <c r="DJ27" s="271">
        <f>_xlfn.IFNA(VLOOKUP($A27,GtP!$A:$DH,MATCH(DJ$1,GtP!$A$1:$DH$1,0),FALSE),"")</f>
        <v>1</v>
      </c>
      <c r="DK27" s="271">
        <f>_xlfn.IFNA(VLOOKUP($A27,GtP!$A:$DH,MATCH(DK$1,GtP!$A$1:$DH$1,0),FALSE),"")</f>
        <v>1</v>
      </c>
      <c r="DL27" s="271">
        <f>_xlfn.IFNA(VLOOKUP($A27,GtP!$A:$DH,MATCH(DL$1,GtP!$A$1:$DH$1,0),FALSE),"")</f>
        <v>0</v>
      </c>
      <c r="DM27" s="270" t="str">
        <f t="shared" si="65"/>
        <v>new</v>
      </c>
      <c r="DN27" s="271" t="str">
        <f t="shared" si="66"/>
        <v/>
      </c>
      <c r="DO27" s="271" t="str">
        <f t="shared" si="67"/>
        <v/>
      </c>
      <c r="DP27" s="271" t="str">
        <f t="shared" si="68"/>
        <v>new</v>
      </c>
      <c r="DR27" s="271" t="str">
        <f>_xlfn.IFNA(VLOOKUP(A27,'BIG-QaulComp'!B:C,2,FALSE),"")</f>
        <v/>
      </c>
      <c r="DS27" s="270">
        <f t="shared" si="69"/>
        <v>1</v>
      </c>
      <c r="DT27" s="271">
        <f t="shared" si="70"/>
        <v>1</v>
      </c>
      <c r="DU27" s="271">
        <f t="shared" si="71"/>
        <v>1</v>
      </c>
      <c r="DV27" s="271">
        <f t="shared" si="72"/>
        <v>1</v>
      </c>
      <c r="DW27" s="271" t="str">
        <f t="shared" si="73"/>
        <v/>
      </c>
      <c r="DX27" s="271">
        <f t="shared" si="74"/>
        <v>1</v>
      </c>
    </row>
    <row r="28" spans="1:128" s="271" customFormat="1" x14ac:dyDescent="0.2">
      <c r="A28" s="313" t="s">
        <v>571</v>
      </c>
      <c r="B28" s="78" t="s">
        <v>2572</v>
      </c>
      <c r="C28" s="83">
        <v>8.6849370877512655</v>
      </c>
      <c r="D28" s="83">
        <v>9.583631130546582</v>
      </c>
      <c r="E28" s="83">
        <v>5.8476286743165211</v>
      </c>
      <c r="F28" s="83">
        <v>7.2618563981996944</v>
      </c>
      <c r="G28" s="83">
        <v>12.155403366444968</v>
      </c>
      <c r="H28" s="83">
        <v>23.322137638850386</v>
      </c>
      <c r="I28" s="83">
        <v>11.984896367132009</v>
      </c>
      <c r="J28" s="83">
        <v>7.4716235042146666</v>
      </c>
      <c r="K28" s="83">
        <v>12.636939915613722</v>
      </c>
      <c r="L28" s="83">
        <v>12.485201706652848</v>
      </c>
      <c r="M28" s="83">
        <v>8.4863278555353006</v>
      </c>
      <c r="N28" s="83">
        <v>11.824465586946967</v>
      </c>
      <c r="O28" s="83">
        <v>15.337768237216103</v>
      </c>
      <c r="P28" s="83">
        <v>6.8200848904551661</v>
      </c>
      <c r="Q28" s="83">
        <v>5.2233957710521102</v>
      </c>
      <c r="R28" s="82"/>
      <c r="S28" s="81">
        <v>474.1</v>
      </c>
      <c r="T28" s="81">
        <v>196.9</v>
      </c>
      <c r="U28" s="81">
        <v>232.5</v>
      </c>
      <c r="V28" s="81">
        <v>416.7</v>
      </c>
      <c r="W28" s="81">
        <v>177.5</v>
      </c>
      <c r="X28" s="81">
        <v>371.5</v>
      </c>
      <c r="Y28" s="81">
        <v>783.6</v>
      </c>
      <c r="Z28" s="81">
        <v>619.6</v>
      </c>
      <c r="AA28" s="81">
        <v>497.1</v>
      </c>
      <c r="AB28" s="81">
        <v>97.24</v>
      </c>
      <c r="AC28" s="81">
        <v>609.70000000000005</v>
      </c>
      <c r="AD28" s="81">
        <v>124.8</v>
      </c>
      <c r="AE28" s="87">
        <v>1337</v>
      </c>
      <c r="AF28" s="81">
        <v>95.52</v>
      </c>
      <c r="AG28" s="75" t="str">
        <f t="shared" si="0"/>
        <v/>
      </c>
      <c r="AH28" s="74">
        <f t="shared" si="1"/>
        <v>49.469767099953138</v>
      </c>
      <c r="AI28" s="74">
        <f t="shared" si="2"/>
        <v>33.671768671770863</v>
      </c>
      <c r="AJ28" s="74">
        <f t="shared" si="3"/>
        <v>32.016606670663393</v>
      </c>
      <c r="AK28" s="74">
        <f t="shared" si="4"/>
        <v>34.281050775353265</v>
      </c>
      <c r="AL28" s="74">
        <f t="shared" si="5"/>
        <v>7.6107946342070161</v>
      </c>
      <c r="AM28" s="74">
        <f t="shared" si="6"/>
        <v>30.997347713311942</v>
      </c>
      <c r="AN28" s="74">
        <f t="shared" si="7"/>
        <v>104.87680482802422</v>
      </c>
      <c r="AO28" s="74">
        <f t="shared" si="8"/>
        <v>49.030857481125302</v>
      </c>
      <c r="AP28" s="74">
        <f t="shared" si="9"/>
        <v>39.815135684601394</v>
      </c>
      <c r="AQ28" s="74">
        <f t="shared" si="10"/>
        <v>11.45843074358412</v>
      </c>
      <c r="AR28" s="74">
        <f t="shared" si="11"/>
        <v>51.56258399305996</v>
      </c>
      <c r="AS28" s="74">
        <f t="shared" si="12"/>
        <v>8.136777011480774</v>
      </c>
      <c r="AT28" s="74">
        <f t="shared" si="13"/>
        <v>196.03861557077624</v>
      </c>
      <c r="AU28" s="74">
        <f t="shared" si="14"/>
        <v>18.286954346704636</v>
      </c>
      <c r="AV28" s="73" t="str">
        <f t="shared" si="15"/>
        <v/>
      </c>
      <c r="AW28" s="72">
        <f t="shared" si="16"/>
        <v>474.1</v>
      </c>
      <c r="AX28" s="72">
        <f t="shared" si="17"/>
        <v>196.9</v>
      </c>
      <c r="AY28" s="72">
        <f t="shared" si="18"/>
        <v>232.5</v>
      </c>
      <c r="AZ28" s="72">
        <f t="shared" si="19"/>
        <v>416.7</v>
      </c>
      <c r="BA28" s="72">
        <f t="shared" si="20"/>
        <v>177.5</v>
      </c>
      <c r="BB28" s="72">
        <f t="shared" si="21"/>
        <v>371.5</v>
      </c>
      <c r="BC28" s="72">
        <f t="shared" si="22"/>
        <v>783.6</v>
      </c>
      <c r="BD28" s="72">
        <f t="shared" si="23"/>
        <v>619.6</v>
      </c>
      <c r="BE28" s="72">
        <f t="shared" si="24"/>
        <v>497.1</v>
      </c>
      <c r="BF28" s="72">
        <f t="shared" si="25"/>
        <v>97.24</v>
      </c>
      <c r="BG28" s="72">
        <f t="shared" si="26"/>
        <v>609.70000000000005</v>
      </c>
      <c r="BH28" s="72">
        <f t="shared" si="27"/>
        <v>124.8</v>
      </c>
      <c r="BI28" s="72">
        <f t="shared" si="28"/>
        <v>1337</v>
      </c>
      <c r="BJ28" s="72">
        <f t="shared" si="29"/>
        <v>95.52</v>
      </c>
      <c r="BK28" s="73" t="str">
        <f t="shared" si="30"/>
        <v/>
      </c>
      <c r="BL28" s="72">
        <f t="shared" si="31"/>
        <v>51.365113759479954</v>
      </c>
      <c r="BM28" s="72">
        <f t="shared" si="32"/>
        <v>28.761320479111887</v>
      </c>
      <c r="BN28" s="72">
        <f t="shared" si="33"/>
        <v>62.5</v>
      </c>
      <c r="BO28" s="72">
        <f t="shared" si="34"/>
        <v>84.283980582524279</v>
      </c>
      <c r="BP28" s="72">
        <f t="shared" si="35"/>
        <v>51.479118329466353</v>
      </c>
      <c r="BQ28" s="72">
        <f t="shared" si="36"/>
        <v>49.606088930431298</v>
      </c>
      <c r="BR28" s="72">
        <f t="shared" si="37"/>
        <v>92.253355309630336</v>
      </c>
      <c r="BS28" s="72">
        <f t="shared" si="38"/>
        <v>67.049020668758786</v>
      </c>
      <c r="BT28" s="72">
        <f t="shared" si="39"/>
        <v>46.588566073102157</v>
      </c>
      <c r="BU28" s="72">
        <f t="shared" si="40"/>
        <v>79.704918032786878</v>
      </c>
      <c r="BV28" s="72">
        <f t="shared" si="41"/>
        <v>86.335315774568116</v>
      </c>
      <c r="BW28" s="72">
        <f t="shared" si="42"/>
        <v>4.18932527693857</v>
      </c>
      <c r="BX28" s="72">
        <f t="shared" si="43"/>
        <v>93.431167016072678</v>
      </c>
      <c r="BY28" s="72">
        <f t="shared" si="44"/>
        <v>4.1784776902887142</v>
      </c>
      <c r="BZ28" s="80"/>
      <c r="CA28" s="79">
        <v>7.18</v>
      </c>
      <c r="CB28" s="79">
        <v>7.2880000000000003</v>
      </c>
      <c r="CC28" s="79">
        <v>7.4029999999999996</v>
      </c>
      <c r="CD28" s="79">
        <v>7.7969999999999997</v>
      </c>
      <c r="CE28" s="79">
        <v>9.0869999999999997</v>
      </c>
      <c r="CF28" s="79">
        <v>8.9339999999999993</v>
      </c>
      <c r="CG28" s="79">
        <v>8.4969999999999999</v>
      </c>
      <c r="CH28" s="79">
        <v>8.9719999999999995</v>
      </c>
      <c r="CI28" s="79">
        <v>9.6180000000000003</v>
      </c>
      <c r="CJ28" s="79">
        <v>9.6319999999999997</v>
      </c>
      <c r="CK28" s="79">
        <v>8.1630000000000003</v>
      </c>
      <c r="CL28" s="79">
        <v>6.8949999999999996</v>
      </c>
      <c r="CM28" s="86">
        <v>2.875</v>
      </c>
      <c r="CN28" s="79">
        <v>7.6269999999999998</v>
      </c>
      <c r="CO28" s="75" t="str">
        <f t="shared" si="45"/>
        <v/>
      </c>
      <c r="CP28" s="74">
        <f t="shared" si="46"/>
        <v>7.18</v>
      </c>
      <c r="CQ28" s="74">
        <f t="shared" si="47"/>
        <v>7.2880000000000003</v>
      </c>
      <c r="CR28" s="74">
        <f t="shared" si="48"/>
        <v>7.4029999999999996</v>
      </c>
      <c r="CS28" s="74">
        <f t="shared" si="49"/>
        <v>7.7969999999999997</v>
      </c>
      <c r="CT28" s="74">
        <f t="shared" si="50"/>
        <v>9.0869999999999997</v>
      </c>
      <c r="CU28" s="74">
        <f t="shared" si="51"/>
        <v>8.9339999999999993</v>
      </c>
      <c r="CV28" s="74">
        <f t="shared" si="52"/>
        <v>8.4969999999999999</v>
      </c>
      <c r="CW28" s="74">
        <f t="shared" si="53"/>
        <v>8.9719999999999995</v>
      </c>
      <c r="CX28" s="74">
        <f t="shared" si="54"/>
        <v>9.6180000000000003</v>
      </c>
      <c r="CY28" s="74">
        <f t="shared" si="55"/>
        <v>9.6319999999999997</v>
      </c>
      <c r="CZ28" s="74">
        <f t="shared" si="56"/>
        <v>8.1630000000000003</v>
      </c>
      <c r="DA28" s="74">
        <f t="shared" si="57"/>
        <v>6.8949999999999996</v>
      </c>
      <c r="DB28" s="74">
        <f t="shared" si="58"/>
        <v>2.875</v>
      </c>
      <c r="DC28" s="74">
        <f t="shared" si="59"/>
        <v>7.6269999999999998</v>
      </c>
      <c r="DD28" s="270" t="str">
        <f t="shared" si="60"/>
        <v/>
      </c>
      <c r="DE28" s="271">
        <f t="shared" si="61"/>
        <v>1</v>
      </c>
      <c r="DF28" s="271">
        <f t="shared" si="62"/>
        <v>1</v>
      </c>
      <c r="DG28" s="271">
        <f t="shared" si="63"/>
        <v>1</v>
      </c>
      <c r="DH28" s="271">
        <f t="shared" si="64"/>
        <v>1</v>
      </c>
      <c r="DI28" s="270">
        <f>_xlfn.IFNA(VLOOKUP($A28,GtP!$A:$DH,MATCH(DI$1,GtP!$A$1:$DH$1,0),FALSE),"")</f>
        <v>0</v>
      </c>
      <c r="DJ28" s="271">
        <f>_xlfn.IFNA(VLOOKUP($A28,GtP!$A:$DH,MATCH(DJ$1,GtP!$A$1:$DH$1,0),FALSE),"")</f>
        <v>2</v>
      </c>
      <c r="DK28" s="271">
        <f>_xlfn.IFNA(VLOOKUP($A28,GtP!$A:$DH,MATCH(DK$1,GtP!$A$1:$DH$1,0),FALSE),"")</f>
        <v>1</v>
      </c>
      <c r="DL28" s="271">
        <f>_xlfn.IFNA(VLOOKUP($A28,GtP!$A:$DH,MATCH(DL$1,GtP!$A$1:$DH$1,0),FALSE),"")</f>
        <v>0</v>
      </c>
      <c r="DM28" s="270" t="str">
        <f t="shared" si="65"/>
        <v/>
      </c>
      <c r="DN28" s="271" t="str">
        <f t="shared" si="66"/>
        <v/>
      </c>
      <c r="DO28" s="271" t="str">
        <f t="shared" si="67"/>
        <v/>
      </c>
      <c r="DP28" s="271" t="str">
        <f t="shared" si="68"/>
        <v>new</v>
      </c>
      <c r="DR28" s="271" t="str">
        <f>_xlfn.IFNA(VLOOKUP(A28,'BIG-QaulComp'!B:C,2,FALSE),"")</f>
        <v>A</v>
      </c>
      <c r="DS28" s="270" t="str">
        <f t="shared" si="69"/>
        <v/>
      </c>
      <c r="DT28" s="271">
        <f t="shared" si="70"/>
        <v>1</v>
      </c>
      <c r="DU28" s="271">
        <f t="shared" si="71"/>
        <v>1</v>
      </c>
      <c r="DV28" s="271">
        <f t="shared" si="72"/>
        <v>1</v>
      </c>
      <c r="DW28" s="271">
        <f t="shared" si="73"/>
        <v>3</v>
      </c>
      <c r="DX28" s="271">
        <f t="shared" si="74"/>
        <v>1</v>
      </c>
    </row>
    <row r="29" spans="1:128" s="271" customFormat="1" x14ac:dyDescent="0.2">
      <c r="A29" s="313" t="s">
        <v>636</v>
      </c>
      <c r="B29" s="78" t="s">
        <v>636</v>
      </c>
      <c r="C29" s="72">
        <v>10.361639055348393</v>
      </c>
      <c r="D29" s="72">
        <v>8.3825476488569102</v>
      </c>
      <c r="E29" s="72">
        <v>6.7772758727782554</v>
      </c>
      <c r="F29" s="72">
        <v>13.547345569967252</v>
      </c>
      <c r="G29" s="72">
        <v>9.2723507125982163</v>
      </c>
      <c r="H29" s="72">
        <v>7.2021823656556752</v>
      </c>
      <c r="I29" s="72">
        <v>14.020189957820122</v>
      </c>
      <c r="J29" s="72">
        <v>8.2655280352756098</v>
      </c>
      <c r="K29" s="72">
        <v>3.2495302245929576</v>
      </c>
      <c r="L29" s="72">
        <v>10.13620580739779</v>
      </c>
      <c r="M29" s="72">
        <v>8.3224724121516829</v>
      </c>
      <c r="N29" s="72">
        <v>12.931493401372594</v>
      </c>
      <c r="O29" s="72">
        <v>2.1427478217774172</v>
      </c>
      <c r="P29" s="72">
        <v>9.5391826535918227</v>
      </c>
      <c r="Q29" s="72">
        <v>20.745805275492888</v>
      </c>
      <c r="R29" s="77"/>
      <c r="S29" s="76">
        <v>696</v>
      </c>
      <c r="T29" s="76">
        <v>420.4</v>
      </c>
      <c r="U29" s="76">
        <v>256.5</v>
      </c>
      <c r="V29" s="76">
        <v>461.8</v>
      </c>
      <c r="W29" s="76">
        <v>148.9</v>
      </c>
      <c r="X29" s="76"/>
      <c r="Y29" s="76"/>
      <c r="Z29" s="76"/>
      <c r="AA29" s="76">
        <v>530</v>
      </c>
      <c r="AB29" s="76">
        <v>98.54</v>
      </c>
      <c r="AC29" s="76">
        <v>410.3</v>
      </c>
      <c r="AD29" s="76">
        <v>322.10000000000002</v>
      </c>
      <c r="AE29" s="76">
        <v>198.8</v>
      </c>
      <c r="AF29" s="76">
        <v>612.20000000000005</v>
      </c>
      <c r="AG29" s="75" t="str">
        <f t="shared" si="0"/>
        <v/>
      </c>
      <c r="AH29" s="74">
        <f t="shared" si="1"/>
        <v>83.029650311013782</v>
      </c>
      <c r="AI29" s="74">
        <f t="shared" si="2"/>
        <v>62.030822987239929</v>
      </c>
      <c r="AJ29" s="74">
        <f t="shared" si="3"/>
        <v>18.933598369899709</v>
      </c>
      <c r="AK29" s="74">
        <f t="shared" si="4"/>
        <v>49.803983295472058</v>
      </c>
      <c r="AL29" s="74">
        <f t="shared" si="5"/>
        <v>20.674289047448244</v>
      </c>
      <c r="AM29" s="74" t="str">
        <f t="shared" si="6"/>
        <v/>
      </c>
      <c r="AN29" s="74" t="str">
        <f t="shared" si="7"/>
        <v/>
      </c>
      <c r="AO29" s="74" t="str">
        <f t="shared" si="8"/>
        <v/>
      </c>
      <c r="AP29" s="74">
        <f t="shared" si="9"/>
        <v>52.28780966672813</v>
      </c>
      <c r="AQ29" s="74">
        <f t="shared" si="10"/>
        <v>11.840231498529363</v>
      </c>
      <c r="AR29" s="74">
        <f t="shared" si="11"/>
        <v>31.728740622985537</v>
      </c>
      <c r="AS29" s="74">
        <f t="shared" si="12"/>
        <v>150.32100218532338</v>
      </c>
      <c r="AT29" s="74">
        <f t="shared" si="13"/>
        <v>20.840359936408717</v>
      </c>
      <c r="AU29" s="74">
        <f t="shared" si="14"/>
        <v>29.509579978714765</v>
      </c>
      <c r="AV29" s="73" t="str">
        <f t="shared" si="15"/>
        <v/>
      </c>
      <c r="AW29" s="72">
        <f t="shared" si="16"/>
        <v>696</v>
      </c>
      <c r="AX29" s="72">
        <f t="shared" si="17"/>
        <v>420.4</v>
      </c>
      <c r="AY29" s="72">
        <f t="shared" si="18"/>
        <v>256.5</v>
      </c>
      <c r="AZ29" s="72">
        <f t="shared" si="19"/>
        <v>461.8</v>
      </c>
      <c r="BA29" s="72">
        <f t="shared" si="20"/>
        <v>148.9</v>
      </c>
      <c r="BB29" s="72" t="str">
        <f t="shared" si="21"/>
        <v/>
      </c>
      <c r="BC29" s="72" t="str">
        <f t="shared" si="22"/>
        <v/>
      </c>
      <c r="BD29" s="72" t="str">
        <f t="shared" si="23"/>
        <v/>
      </c>
      <c r="BE29" s="72">
        <f t="shared" si="24"/>
        <v>530</v>
      </c>
      <c r="BF29" s="72">
        <f t="shared" si="25"/>
        <v>98.54</v>
      </c>
      <c r="BG29" s="72">
        <f t="shared" si="26"/>
        <v>410.3</v>
      </c>
      <c r="BH29" s="72">
        <f t="shared" si="27"/>
        <v>322.10000000000002</v>
      </c>
      <c r="BI29" s="72">
        <f t="shared" si="28"/>
        <v>198.8</v>
      </c>
      <c r="BJ29" s="72">
        <f t="shared" si="29"/>
        <v>612.20000000000005</v>
      </c>
      <c r="BK29" s="73" t="str">
        <f t="shared" si="30"/>
        <v/>
      </c>
      <c r="BL29" s="72">
        <f t="shared" si="31"/>
        <v>75.406283856988082</v>
      </c>
      <c r="BM29" s="72">
        <f t="shared" si="32"/>
        <v>61.408121530820914</v>
      </c>
      <c r="BN29" s="72">
        <f t="shared" si="33"/>
        <v>68.951612903225808</v>
      </c>
      <c r="BO29" s="72">
        <f t="shared" si="34"/>
        <v>93.406148867313917</v>
      </c>
      <c r="BP29" s="72">
        <f t="shared" si="35"/>
        <v>43.184454756380511</v>
      </c>
      <c r="BQ29" s="72" t="str">
        <f t="shared" si="36"/>
        <v/>
      </c>
      <c r="BR29" s="72" t="str">
        <f t="shared" si="37"/>
        <v/>
      </c>
      <c r="BS29" s="72" t="str">
        <f t="shared" si="38"/>
        <v/>
      </c>
      <c r="BT29" s="72">
        <f t="shared" si="39"/>
        <v>49.671977507029055</v>
      </c>
      <c r="BU29" s="72">
        <f t="shared" si="40"/>
        <v>80.770491803278688</v>
      </c>
      <c r="BV29" s="72">
        <f t="shared" si="41"/>
        <v>58.099688473520246</v>
      </c>
      <c r="BW29" s="72">
        <f t="shared" si="42"/>
        <v>10.812353138637128</v>
      </c>
      <c r="BX29" s="72">
        <f t="shared" si="43"/>
        <v>13.892382948986723</v>
      </c>
      <c r="BY29" s="72">
        <f t="shared" si="44"/>
        <v>26.780402449693792</v>
      </c>
      <c r="BZ29" s="71"/>
      <c r="CA29" s="70">
        <v>8.0470000000000006</v>
      </c>
      <c r="CB29" s="70">
        <v>8.1199999999999992</v>
      </c>
      <c r="CC29" s="70">
        <v>8.7769999999999992</v>
      </c>
      <c r="CD29" s="70">
        <v>9.1359999999999992</v>
      </c>
      <c r="CE29" s="70">
        <v>10.15</v>
      </c>
      <c r="CF29" s="70"/>
      <c r="CG29" s="70"/>
      <c r="CH29" s="70"/>
      <c r="CI29" s="70">
        <v>7.4</v>
      </c>
      <c r="CJ29" s="70">
        <v>6.915</v>
      </c>
      <c r="CK29" s="70">
        <v>6.69</v>
      </c>
      <c r="CL29" s="70">
        <v>7.9829999999999997</v>
      </c>
      <c r="CM29" s="70">
        <v>7.3559999999999999</v>
      </c>
      <c r="CN29" s="70">
        <v>7.7720000000000002</v>
      </c>
      <c r="CO29" s="75" t="str">
        <f t="shared" si="45"/>
        <v/>
      </c>
      <c r="CP29" s="74">
        <f t="shared" si="46"/>
        <v>8.0470000000000006</v>
      </c>
      <c r="CQ29" s="74">
        <f t="shared" si="47"/>
        <v>8.1199999999999992</v>
      </c>
      <c r="CR29" s="74">
        <f t="shared" si="48"/>
        <v>8.7769999999999992</v>
      </c>
      <c r="CS29" s="74">
        <f t="shared" si="49"/>
        <v>9.1359999999999992</v>
      </c>
      <c r="CT29" s="74">
        <f t="shared" si="50"/>
        <v>10.15</v>
      </c>
      <c r="CU29" s="74" t="str">
        <f t="shared" si="51"/>
        <v/>
      </c>
      <c r="CV29" s="74" t="str">
        <f t="shared" si="52"/>
        <v/>
      </c>
      <c r="CW29" s="74" t="str">
        <f t="shared" si="53"/>
        <v/>
      </c>
      <c r="CX29" s="74">
        <f t="shared" si="54"/>
        <v>7.4</v>
      </c>
      <c r="CY29" s="74">
        <f t="shared" si="55"/>
        <v>6.915</v>
      </c>
      <c r="CZ29" s="74">
        <f t="shared" si="56"/>
        <v>6.69</v>
      </c>
      <c r="DA29" s="74">
        <f t="shared" si="57"/>
        <v>7.9829999999999997</v>
      </c>
      <c r="DB29" s="74">
        <f t="shared" si="58"/>
        <v>7.3559999999999999</v>
      </c>
      <c r="DC29" s="74">
        <f t="shared" si="59"/>
        <v>7.7720000000000002</v>
      </c>
      <c r="DD29" s="270" t="str">
        <f t="shared" si="60"/>
        <v/>
      </c>
      <c r="DE29" s="271">
        <f t="shared" si="61"/>
        <v>1</v>
      </c>
      <c r="DF29" s="271">
        <f t="shared" si="62"/>
        <v>1</v>
      </c>
      <c r="DG29" s="271">
        <f t="shared" si="63"/>
        <v>1</v>
      </c>
      <c r="DH29" s="271">
        <f t="shared" si="64"/>
        <v>1</v>
      </c>
      <c r="DI29" s="270">
        <f>_xlfn.IFNA(VLOOKUP($A29,GtP!$A:$DH,MATCH(DI$1,GtP!$A$1:$DH$1,0),FALSE),"")</f>
        <v>0</v>
      </c>
      <c r="DJ29" s="271">
        <f>_xlfn.IFNA(VLOOKUP($A29,GtP!$A:$DH,MATCH(DJ$1,GtP!$A$1:$DH$1,0),FALSE),"")</f>
        <v>1</v>
      </c>
      <c r="DK29" s="271">
        <f>_xlfn.IFNA(VLOOKUP($A29,GtP!$A:$DH,MATCH(DK$1,GtP!$A$1:$DH$1,0),FALSE),"")</f>
        <v>0</v>
      </c>
      <c r="DL29" s="271">
        <f>_xlfn.IFNA(VLOOKUP($A29,GtP!$A:$DH,MATCH(DL$1,GtP!$A$1:$DH$1,0),FALSE),"")</f>
        <v>0</v>
      </c>
      <c r="DM29" s="270" t="str">
        <f t="shared" si="65"/>
        <v/>
      </c>
      <c r="DN29" s="271" t="str">
        <f t="shared" si="66"/>
        <v/>
      </c>
      <c r="DO29" s="271" t="str">
        <f t="shared" si="67"/>
        <v>new</v>
      </c>
      <c r="DP29" s="271" t="str">
        <f t="shared" si="68"/>
        <v>new</v>
      </c>
      <c r="DR29" s="271" t="str">
        <f>_xlfn.IFNA(VLOOKUP(A29,'BIG-QaulComp'!B:C,2,FALSE),"")</f>
        <v>A</v>
      </c>
      <c r="DS29" s="270" t="str">
        <f t="shared" si="69"/>
        <v/>
      </c>
      <c r="DT29" s="271">
        <f t="shared" si="70"/>
        <v>1</v>
      </c>
      <c r="DU29" s="271">
        <f t="shared" si="71"/>
        <v>1</v>
      </c>
      <c r="DV29" s="271">
        <f t="shared" si="72"/>
        <v>1</v>
      </c>
      <c r="DW29" s="271">
        <f t="shared" si="73"/>
        <v>3</v>
      </c>
      <c r="DX29" s="271">
        <f t="shared" si="74"/>
        <v>1</v>
      </c>
    </row>
    <row r="30" spans="1:128" s="271" customFormat="1" x14ac:dyDescent="0.2">
      <c r="A30" s="313" t="s">
        <v>161</v>
      </c>
      <c r="B30" s="78" t="s">
        <v>2832</v>
      </c>
      <c r="C30" s="83">
        <v>6.6364041793493618</v>
      </c>
      <c r="D30" s="83">
        <v>7.2583923235628918</v>
      </c>
      <c r="E30" s="83">
        <v>10.433217325822842</v>
      </c>
      <c r="F30" s="83">
        <v>8.7027740874202486</v>
      </c>
      <c r="G30" s="83">
        <v>6.1337301727849667</v>
      </c>
      <c r="H30" s="83">
        <v>1.8595631865391751</v>
      </c>
      <c r="I30" s="83">
        <v>5.0472893322737464</v>
      </c>
      <c r="J30" s="83">
        <v>1.5965572005400377</v>
      </c>
      <c r="K30" s="83">
        <v>8.8679108936717963</v>
      </c>
      <c r="L30" s="83">
        <v>11.490367159295229</v>
      </c>
      <c r="M30" s="83">
        <v>4.712058443317078</v>
      </c>
      <c r="N30" s="83">
        <v>19.629596643305728</v>
      </c>
      <c r="O30" s="83">
        <v>12.478354962115551</v>
      </c>
      <c r="P30" s="83">
        <v>13.266477742302339</v>
      </c>
      <c r="Q30" s="83">
        <v>11.682425098374587</v>
      </c>
      <c r="R30" s="82">
        <v>39.299999999999997</v>
      </c>
      <c r="S30" s="81">
        <v>313</v>
      </c>
      <c r="T30" s="81">
        <v>148.1</v>
      </c>
      <c r="U30" s="81">
        <v>134.1</v>
      </c>
      <c r="V30" s="81">
        <v>300.5</v>
      </c>
      <c r="W30" s="81">
        <v>141.19999999999999</v>
      </c>
      <c r="X30" s="81">
        <v>324.39999999999998</v>
      </c>
      <c r="Y30" s="81">
        <v>132.80000000000001</v>
      </c>
      <c r="Z30" s="81">
        <v>104</v>
      </c>
      <c r="AA30" s="81">
        <v>613.79999999999995</v>
      </c>
      <c r="AB30" s="81">
        <v>56.68</v>
      </c>
      <c r="AC30" s="81">
        <v>357.7</v>
      </c>
      <c r="AD30" s="81">
        <v>2713</v>
      </c>
      <c r="AE30" s="81">
        <v>921.9</v>
      </c>
      <c r="AF30" s="81">
        <v>1585</v>
      </c>
      <c r="AG30" s="75">
        <f t="shared" si="0"/>
        <v>5.9218816301590902</v>
      </c>
      <c r="AH30" s="74">
        <f t="shared" si="1"/>
        <v>43.122496834995992</v>
      </c>
      <c r="AI30" s="74">
        <f t="shared" si="2"/>
        <v>14.195046012646891</v>
      </c>
      <c r="AJ30" s="74">
        <f t="shared" si="3"/>
        <v>15.408879818429375</v>
      </c>
      <c r="AK30" s="74">
        <f t="shared" si="4"/>
        <v>48.991395371987906</v>
      </c>
      <c r="AL30" s="74">
        <f t="shared" si="5"/>
        <v>75.931810772607676</v>
      </c>
      <c r="AM30" s="74">
        <f t="shared" si="6"/>
        <v>64.272122845365288</v>
      </c>
      <c r="AN30" s="74">
        <f t="shared" si="7"/>
        <v>83.178980342877935</v>
      </c>
      <c r="AO30" s="74">
        <f t="shared" si="8"/>
        <v>11.727677606031781</v>
      </c>
      <c r="AP30" s="74">
        <f t="shared" si="9"/>
        <v>53.418658559005344</v>
      </c>
      <c r="AQ30" s="74">
        <f t="shared" si="10"/>
        <v>12.028713285673897</v>
      </c>
      <c r="AR30" s="74">
        <f t="shared" si="11"/>
        <v>18.222483451894373</v>
      </c>
      <c r="AS30" s="74">
        <f t="shared" si="12"/>
        <v>217.4164790340316</v>
      </c>
      <c r="AT30" s="74">
        <f t="shared" si="13"/>
        <v>69.490939336548294</v>
      </c>
      <c r="AU30" s="74">
        <f t="shared" si="14"/>
        <v>135.67388505837937</v>
      </c>
      <c r="AV30" s="73">
        <f t="shared" si="15"/>
        <v>39.299999999999997</v>
      </c>
      <c r="AW30" s="72">
        <f t="shared" si="16"/>
        <v>313</v>
      </c>
      <c r="AX30" s="72">
        <f t="shared" si="17"/>
        <v>148.1</v>
      </c>
      <c r="AY30" s="72">
        <f t="shared" si="18"/>
        <v>134.1</v>
      </c>
      <c r="AZ30" s="72">
        <f t="shared" si="19"/>
        <v>300.5</v>
      </c>
      <c r="BA30" s="72">
        <f t="shared" si="20"/>
        <v>141.19999999999999</v>
      </c>
      <c r="BB30" s="72">
        <f t="shared" si="21"/>
        <v>324.39999999999998</v>
      </c>
      <c r="BC30" s="72">
        <f t="shared" si="22"/>
        <v>132.80000000000001</v>
      </c>
      <c r="BD30" s="72">
        <f t="shared" si="23"/>
        <v>104</v>
      </c>
      <c r="BE30" s="72">
        <f t="shared" si="24"/>
        <v>613.79999999999995</v>
      </c>
      <c r="BF30" s="72">
        <f t="shared" si="25"/>
        <v>56.68</v>
      </c>
      <c r="BG30" s="72">
        <f t="shared" si="26"/>
        <v>357.7</v>
      </c>
      <c r="BH30" s="72">
        <f t="shared" si="27"/>
        <v>2713</v>
      </c>
      <c r="BI30" s="72">
        <f t="shared" si="28"/>
        <v>921.9</v>
      </c>
      <c r="BJ30" s="72">
        <f t="shared" si="29"/>
        <v>1585</v>
      </c>
      <c r="BK30" s="73">
        <f t="shared" si="30"/>
        <v>60.165339865278625</v>
      </c>
      <c r="BL30" s="72">
        <f t="shared" si="31"/>
        <v>33.911159263271941</v>
      </c>
      <c r="BM30" s="72">
        <f t="shared" si="32"/>
        <v>21.633070406076541</v>
      </c>
      <c r="BN30" s="72">
        <f t="shared" si="33"/>
        <v>36.048387096774192</v>
      </c>
      <c r="BO30" s="72">
        <f t="shared" si="34"/>
        <v>60.780744336569583</v>
      </c>
      <c r="BP30" s="72">
        <f t="shared" si="35"/>
        <v>40.951276102088158</v>
      </c>
      <c r="BQ30" s="72">
        <f t="shared" si="36"/>
        <v>43.316864734944581</v>
      </c>
      <c r="BR30" s="72">
        <f t="shared" si="37"/>
        <v>15.634565575700497</v>
      </c>
      <c r="BS30" s="72">
        <f t="shared" si="38"/>
        <v>11.254193269126718</v>
      </c>
      <c r="BT30" s="72">
        <f t="shared" si="39"/>
        <v>57.525773195876283</v>
      </c>
      <c r="BU30" s="72">
        <f t="shared" si="40"/>
        <v>46.459016393442624</v>
      </c>
      <c r="BV30" s="72">
        <f t="shared" si="41"/>
        <v>50.651373548569808</v>
      </c>
      <c r="BW30" s="72">
        <f t="shared" si="42"/>
        <v>91.070829137294396</v>
      </c>
      <c r="BX30" s="72">
        <f t="shared" si="43"/>
        <v>64.423480083857442</v>
      </c>
      <c r="BY30" s="72">
        <f t="shared" si="44"/>
        <v>69.335083114610669</v>
      </c>
      <c r="BZ30" s="80">
        <v>11.18</v>
      </c>
      <c r="CA30" s="79">
        <v>8.0820000000000007</v>
      </c>
      <c r="CB30" s="79">
        <v>8.0079999999999991</v>
      </c>
      <c r="CC30" s="79">
        <v>8.2040000000000006</v>
      </c>
      <c r="CD30" s="79">
        <v>8.2850000000000001</v>
      </c>
      <c r="CE30" s="79">
        <v>7.0970000000000004</v>
      </c>
      <c r="CF30" s="79">
        <v>8.2729999999999997</v>
      </c>
      <c r="CG30" s="79">
        <v>8.0009999999999994</v>
      </c>
      <c r="CH30" s="79">
        <v>7.9630000000000001</v>
      </c>
      <c r="CI30" s="79">
        <v>9.2789999999999999</v>
      </c>
      <c r="CJ30" s="79">
        <v>7.1280000000000001</v>
      </c>
      <c r="CK30" s="79">
        <v>7.6950000000000003</v>
      </c>
      <c r="CL30" s="79">
        <v>8.7390000000000008</v>
      </c>
      <c r="CM30" s="79">
        <v>8.5500000000000007</v>
      </c>
      <c r="CN30" s="79">
        <v>8.7550000000000008</v>
      </c>
      <c r="CO30" s="75">
        <f t="shared" si="45"/>
        <v>11.18</v>
      </c>
      <c r="CP30" s="74">
        <f t="shared" si="46"/>
        <v>8.0820000000000007</v>
      </c>
      <c r="CQ30" s="74">
        <f t="shared" si="47"/>
        <v>8.0079999999999991</v>
      </c>
      <c r="CR30" s="74">
        <f t="shared" si="48"/>
        <v>8.2040000000000006</v>
      </c>
      <c r="CS30" s="74">
        <f t="shared" si="49"/>
        <v>8.2850000000000001</v>
      </c>
      <c r="CT30" s="74">
        <f t="shared" si="50"/>
        <v>7.0970000000000004</v>
      </c>
      <c r="CU30" s="74">
        <f t="shared" si="51"/>
        <v>8.2729999999999997</v>
      </c>
      <c r="CV30" s="74">
        <f t="shared" si="52"/>
        <v>8.0009999999999994</v>
      </c>
      <c r="CW30" s="74">
        <f t="shared" si="53"/>
        <v>7.9630000000000001</v>
      </c>
      <c r="CX30" s="74">
        <f t="shared" si="54"/>
        <v>9.2789999999999999</v>
      </c>
      <c r="CY30" s="74">
        <f t="shared" si="55"/>
        <v>7.1280000000000001</v>
      </c>
      <c r="CZ30" s="74">
        <f t="shared" si="56"/>
        <v>7.6950000000000003</v>
      </c>
      <c r="DA30" s="74">
        <f t="shared" si="57"/>
        <v>8.7390000000000008</v>
      </c>
      <c r="DB30" s="74">
        <f t="shared" si="58"/>
        <v>8.5500000000000007</v>
      </c>
      <c r="DC30" s="74">
        <f t="shared" si="59"/>
        <v>8.7550000000000008</v>
      </c>
      <c r="DD30" s="270">
        <f t="shared" si="60"/>
        <v>1</v>
      </c>
      <c r="DE30" s="271">
        <f t="shared" si="61"/>
        <v>1</v>
      </c>
      <c r="DF30" s="271">
        <f t="shared" si="62"/>
        <v>1</v>
      </c>
      <c r="DG30" s="271">
        <f t="shared" si="63"/>
        <v>1</v>
      </c>
      <c r="DH30" s="271">
        <f t="shared" si="64"/>
        <v>0</v>
      </c>
      <c r="DI30" s="270">
        <f>_xlfn.IFNA(VLOOKUP($A30,GtP!$A:$DH,MATCH(DI$1,GtP!$A$1:$DH$1,0),FALSE),"")</f>
        <v>1</v>
      </c>
      <c r="DJ30" s="271">
        <f>_xlfn.IFNA(VLOOKUP($A30,GtP!$A:$DH,MATCH(DJ$1,GtP!$A$1:$DH$1,0),FALSE),"")</f>
        <v>0</v>
      </c>
      <c r="DK30" s="271">
        <f>_xlfn.IFNA(VLOOKUP($A30,GtP!$A:$DH,MATCH(DK$1,GtP!$A$1:$DH$1,0),FALSE),"")</f>
        <v>2</v>
      </c>
      <c r="DL30" s="271">
        <f>_xlfn.IFNA(VLOOKUP($A30,GtP!$A:$DH,MATCH(DL$1,GtP!$A$1:$DH$1,0),FALSE),"")</f>
        <v>0</v>
      </c>
      <c r="DM30" s="270" t="str">
        <f t="shared" si="65"/>
        <v/>
      </c>
      <c r="DN30" s="271" t="str">
        <f t="shared" si="66"/>
        <v>new</v>
      </c>
      <c r="DO30" s="271" t="str">
        <f t="shared" si="67"/>
        <v/>
      </c>
      <c r="DP30" s="271" t="str">
        <f t="shared" si="68"/>
        <v>new</v>
      </c>
      <c r="DR30" s="271" t="str">
        <f>_xlfn.IFNA(VLOOKUP(A30,'BIG-QaulComp'!B:C,2,FALSE),"")</f>
        <v>B1</v>
      </c>
      <c r="DS30" s="270">
        <f t="shared" si="69"/>
        <v>1</v>
      </c>
      <c r="DT30" s="271">
        <f t="shared" si="70"/>
        <v>1</v>
      </c>
      <c r="DU30" s="271">
        <f t="shared" si="71"/>
        <v>1</v>
      </c>
      <c r="DV30" s="271">
        <f t="shared" si="72"/>
        <v>1</v>
      </c>
      <c r="DW30" s="271">
        <f t="shared" si="73"/>
        <v>4</v>
      </c>
      <c r="DX30" s="271">
        <f t="shared" si="74"/>
        <v>1</v>
      </c>
    </row>
    <row r="31" spans="1:128" s="271" customFormat="1" x14ac:dyDescent="0.2">
      <c r="A31" s="313" t="s">
        <v>387</v>
      </c>
      <c r="B31" s="78" t="s">
        <v>46</v>
      </c>
      <c r="C31" s="83">
        <v>13.980470771621819</v>
      </c>
      <c r="D31" s="83">
        <v>3.3586349302381548</v>
      </c>
      <c r="E31" s="83">
        <v>13.825663596867562</v>
      </c>
      <c r="F31" s="83">
        <v>0.85380621219012842</v>
      </c>
      <c r="G31" s="83">
        <v>21.671110226050871</v>
      </c>
      <c r="H31" s="83">
        <v>22.184132390561992</v>
      </c>
      <c r="I31" s="83">
        <v>12.156322740644775</v>
      </c>
      <c r="J31" s="83">
        <v>17.691974475400364</v>
      </c>
      <c r="K31" s="83">
        <v>9.8806168451505467</v>
      </c>
      <c r="L31" s="83">
        <v>9.6764197753666057</v>
      </c>
      <c r="M31" s="83">
        <v>3.8907229168133126</v>
      </c>
      <c r="N31" s="83">
        <v>7.5402757386543469</v>
      </c>
      <c r="O31" s="83">
        <v>19.265042374826649</v>
      </c>
      <c r="P31" s="83">
        <v>4.8673667240504868</v>
      </c>
      <c r="Q31" s="83">
        <v>23.129992917820335</v>
      </c>
      <c r="R31" s="82"/>
      <c r="S31" s="81">
        <v>133.69999999999999</v>
      </c>
      <c r="T31" s="81">
        <v>143.80000000000001</v>
      </c>
      <c r="U31" s="81">
        <v>165.8</v>
      </c>
      <c r="V31" s="81">
        <v>190.3</v>
      </c>
      <c r="W31" s="81">
        <v>122.6</v>
      </c>
      <c r="X31" s="81"/>
      <c r="Y31" s="81"/>
      <c r="Z31" s="81"/>
      <c r="AA31" s="81">
        <v>38.08</v>
      </c>
      <c r="AB31" s="81">
        <v>53.43</v>
      </c>
      <c r="AC31" s="87"/>
      <c r="AD31" s="81">
        <v>1115</v>
      </c>
      <c r="AE31" s="81">
        <v>502.3</v>
      </c>
      <c r="AF31" s="81">
        <v>572.79999999999995</v>
      </c>
      <c r="AG31" s="75" t="str">
        <f t="shared" si="0"/>
        <v/>
      </c>
      <c r="AH31" s="74">
        <f t="shared" si="1"/>
        <v>39.807839427942696</v>
      </c>
      <c r="AI31" s="74">
        <f t="shared" si="2"/>
        <v>10.400947411492085</v>
      </c>
      <c r="AJ31" s="74">
        <f t="shared" si="3"/>
        <v>194.1892640657891</v>
      </c>
      <c r="AK31" s="74">
        <f t="shared" si="4"/>
        <v>8.7812759943992216</v>
      </c>
      <c r="AL31" s="74">
        <f t="shared" si="5"/>
        <v>5.5264726085099856</v>
      </c>
      <c r="AM31" s="74" t="str">
        <f t="shared" si="6"/>
        <v/>
      </c>
      <c r="AN31" s="74" t="str">
        <f t="shared" si="7"/>
        <v/>
      </c>
      <c r="AO31" s="74" t="str">
        <f t="shared" si="8"/>
        <v/>
      </c>
      <c r="AP31" s="74">
        <f t="shared" si="9"/>
        <v>3.9353398141057063</v>
      </c>
      <c r="AQ31" s="74">
        <f t="shared" si="10"/>
        <v>13.732666433044715</v>
      </c>
      <c r="AR31" s="74" t="str">
        <f t="shared" si="11"/>
        <v/>
      </c>
      <c r="AS31" s="74">
        <f t="shared" si="12"/>
        <v>57.876851672901289</v>
      </c>
      <c r="AT31" s="74">
        <f t="shared" si="13"/>
        <v>103.19748407656449</v>
      </c>
      <c r="AU31" s="74">
        <f t="shared" si="14"/>
        <v>24.764382852823545</v>
      </c>
      <c r="AV31" s="73" t="str">
        <f t="shared" si="15"/>
        <v/>
      </c>
      <c r="AW31" s="72">
        <f t="shared" si="16"/>
        <v>133.69999999999999</v>
      </c>
      <c r="AX31" s="72">
        <f t="shared" si="17"/>
        <v>143.80000000000001</v>
      </c>
      <c r="AY31" s="72">
        <f t="shared" si="18"/>
        <v>165.8</v>
      </c>
      <c r="AZ31" s="72">
        <f t="shared" si="19"/>
        <v>190.3</v>
      </c>
      <c r="BA31" s="72">
        <f t="shared" si="20"/>
        <v>122.6</v>
      </c>
      <c r="BB31" s="72" t="str">
        <f t="shared" si="21"/>
        <v/>
      </c>
      <c r="BC31" s="72" t="str">
        <f t="shared" si="22"/>
        <v/>
      </c>
      <c r="BD31" s="72" t="str">
        <f t="shared" si="23"/>
        <v/>
      </c>
      <c r="BE31" s="72">
        <f t="shared" si="24"/>
        <v>38.08</v>
      </c>
      <c r="BF31" s="72">
        <f t="shared" si="25"/>
        <v>53.43</v>
      </c>
      <c r="BG31" s="72" t="str">
        <f t="shared" si="26"/>
        <v/>
      </c>
      <c r="BH31" s="72">
        <f t="shared" si="27"/>
        <v>1115</v>
      </c>
      <c r="BI31" s="72">
        <f t="shared" si="28"/>
        <v>502.3</v>
      </c>
      <c r="BJ31" s="72">
        <f t="shared" si="29"/>
        <v>572.79999999999995</v>
      </c>
      <c r="BK31" s="73" t="str">
        <f t="shared" si="30"/>
        <v/>
      </c>
      <c r="BL31" s="72">
        <f t="shared" si="31"/>
        <v>14.485373781148427</v>
      </c>
      <c r="BM31" s="72">
        <f t="shared" si="32"/>
        <v>21.004966403739413</v>
      </c>
      <c r="BN31" s="72">
        <f t="shared" si="33"/>
        <v>44.56989247311828</v>
      </c>
      <c r="BO31" s="72">
        <f t="shared" si="34"/>
        <v>38.4911003236246</v>
      </c>
      <c r="BP31" s="72">
        <f t="shared" si="35"/>
        <v>35.556844547563806</v>
      </c>
      <c r="BQ31" s="72" t="str">
        <f t="shared" si="36"/>
        <v/>
      </c>
      <c r="BR31" s="72" t="str">
        <f t="shared" si="37"/>
        <v/>
      </c>
      <c r="BS31" s="72" t="str">
        <f t="shared" si="38"/>
        <v/>
      </c>
      <c r="BT31" s="72">
        <f t="shared" si="39"/>
        <v>3.5688847235238987</v>
      </c>
      <c r="BU31" s="72">
        <f t="shared" si="40"/>
        <v>43.795081967213115</v>
      </c>
      <c r="BV31" s="72" t="str">
        <f t="shared" si="41"/>
        <v/>
      </c>
      <c r="BW31" s="72">
        <f t="shared" si="42"/>
        <v>37.428667338032895</v>
      </c>
      <c r="BX31" s="72">
        <f t="shared" si="43"/>
        <v>35.101327742837178</v>
      </c>
      <c r="BY31" s="72">
        <f t="shared" si="44"/>
        <v>25.056867891513559</v>
      </c>
      <c r="BZ31" s="80"/>
      <c r="CA31" s="79">
        <v>9.7449999999999992</v>
      </c>
      <c r="CB31" s="79">
        <v>9.7539999999999996</v>
      </c>
      <c r="CC31" s="79">
        <v>9.1590000000000007</v>
      </c>
      <c r="CD31" s="79">
        <v>9.7469999999999999</v>
      </c>
      <c r="CE31" s="79">
        <v>9.157</v>
      </c>
      <c r="CF31" s="79"/>
      <c r="CG31" s="79"/>
      <c r="CH31" s="79"/>
      <c r="CI31" s="79">
        <v>8.5079999999999991</v>
      </c>
      <c r="CJ31" s="79">
        <v>8.9809999999999999</v>
      </c>
      <c r="CK31" s="86"/>
      <c r="CL31" s="79">
        <v>8.9450000000000003</v>
      </c>
      <c r="CM31" s="79">
        <v>8.2309999999999999</v>
      </c>
      <c r="CN31" s="79">
        <v>8.7970000000000006</v>
      </c>
      <c r="CO31" s="75" t="str">
        <f t="shared" si="45"/>
        <v/>
      </c>
      <c r="CP31" s="74">
        <f t="shared" si="46"/>
        <v>9.7449999999999992</v>
      </c>
      <c r="CQ31" s="74">
        <f t="shared" si="47"/>
        <v>9.7539999999999996</v>
      </c>
      <c r="CR31" s="74">
        <f t="shared" si="48"/>
        <v>9.1590000000000007</v>
      </c>
      <c r="CS31" s="74">
        <f t="shared" si="49"/>
        <v>9.7469999999999999</v>
      </c>
      <c r="CT31" s="74">
        <f t="shared" si="50"/>
        <v>9.157</v>
      </c>
      <c r="CU31" s="74" t="str">
        <f t="shared" si="51"/>
        <v/>
      </c>
      <c r="CV31" s="74" t="str">
        <f t="shared" si="52"/>
        <v/>
      </c>
      <c r="CW31" s="74" t="str">
        <f t="shared" si="53"/>
        <v/>
      </c>
      <c r="CX31" s="74">
        <f t="shared" si="54"/>
        <v>8.5079999999999991</v>
      </c>
      <c r="CY31" s="74">
        <f t="shared" si="55"/>
        <v>8.9809999999999999</v>
      </c>
      <c r="CZ31" s="74" t="str">
        <f t="shared" si="56"/>
        <v/>
      </c>
      <c r="DA31" s="74">
        <f t="shared" si="57"/>
        <v>8.9450000000000003</v>
      </c>
      <c r="DB31" s="74">
        <f t="shared" si="58"/>
        <v>8.2309999999999999</v>
      </c>
      <c r="DC31" s="74">
        <f t="shared" si="59"/>
        <v>8.7970000000000006</v>
      </c>
      <c r="DD31" s="270" t="str">
        <f t="shared" si="60"/>
        <v/>
      </c>
      <c r="DE31" s="271">
        <f t="shared" si="61"/>
        <v>1</v>
      </c>
      <c r="DF31" s="271">
        <f t="shared" si="62"/>
        <v>1</v>
      </c>
      <c r="DG31" s="271">
        <f t="shared" si="63"/>
        <v>1</v>
      </c>
      <c r="DH31" s="271">
        <f t="shared" si="64"/>
        <v>1</v>
      </c>
      <c r="DI31" s="270">
        <f>_xlfn.IFNA(VLOOKUP($A31,GtP!$A:$DH,MATCH(DI$1,GtP!$A$1:$DH$1,0),FALSE),"")</f>
        <v>0</v>
      </c>
      <c r="DJ31" s="271">
        <f>_xlfn.IFNA(VLOOKUP($A31,GtP!$A:$DH,MATCH(DJ$1,GtP!$A$1:$DH$1,0),FALSE),"")</f>
        <v>1</v>
      </c>
      <c r="DK31" s="271">
        <f>_xlfn.IFNA(VLOOKUP($A31,GtP!$A:$DH,MATCH(DK$1,GtP!$A$1:$DH$1,0),FALSE),"")</f>
        <v>0</v>
      </c>
      <c r="DL31" s="271">
        <f>_xlfn.IFNA(VLOOKUP($A31,GtP!$A:$DH,MATCH(DL$1,GtP!$A$1:$DH$1,0),FALSE),"")</f>
        <v>0</v>
      </c>
      <c r="DM31" s="270" t="str">
        <f t="shared" si="65"/>
        <v/>
      </c>
      <c r="DN31" s="271" t="str">
        <f t="shared" si="66"/>
        <v/>
      </c>
      <c r="DO31" s="271" t="str">
        <f t="shared" si="67"/>
        <v>new</v>
      </c>
      <c r="DP31" s="271" t="str">
        <f t="shared" si="68"/>
        <v>new</v>
      </c>
      <c r="DR31" s="271" t="str">
        <f>_xlfn.IFNA(VLOOKUP(A31,'BIG-QaulComp'!B:C,2,FALSE),"")</f>
        <v>A</v>
      </c>
      <c r="DS31" s="270" t="str">
        <f t="shared" si="69"/>
        <v/>
      </c>
      <c r="DT31" s="271">
        <f t="shared" si="70"/>
        <v>1</v>
      </c>
      <c r="DU31" s="271">
        <f t="shared" si="71"/>
        <v>1</v>
      </c>
      <c r="DV31" s="271">
        <f t="shared" si="72"/>
        <v>1</v>
      </c>
      <c r="DW31" s="271">
        <f t="shared" si="73"/>
        <v>3</v>
      </c>
      <c r="DX31" s="271">
        <f t="shared" si="74"/>
        <v>1</v>
      </c>
    </row>
    <row r="32" spans="1:128" s="271" customFormat="1" x14ac:dyDescent="0.2">
      <c r="A32" s="313" t="s">
        <v>684</v>
      </c>
      <c r="B32" s="78" t="s">
        <v>2781</v>
      </c>
      <c r="C32" s="83">
        <v>11.37268881066006</v>
      </c>
      <c r="D32" s="83">
        <v>6.8685341136426734</v>
      </c>
      <c r="E32" s="83">
        <v>1.7443275514931764</v>
      </c>
      <c r="F32" s="83">
        <v>2.9700769484410716</v>
      </c>
      <c r="G32" s="83">
        <v>15.123306222560503</v>
      </c>
      <c r="H32" s="83">
        <v>8.9767978464889566</v>
      </c>
      <c r="I32" s="83">
        <v>2.1975896307443001</v>
      </c>
      <c r="J32" s="83">
        <v>4.3904312605373752</v>
      </c>
      <c r="K32" s="83">
        <v>2.9384298845258741</v>
      </c>
      <c r="L32" s="83">
        <v>6.245069997114153</v>
      </c>
      <c r="M32" s="83">
        <v>4.9880572052116001</v>
      </c>
      <c r="N32" s="83">
        <v>8.9410075509901965</v>
      </c>
      <c r="O32" s="83">
        <v>8.8652193462193978</v>
      </c>
      <c r="P32" s="83">
        <v>5.9441550782757107</v>
      </c>
      <c r="Q32" s="83">
        <v>5.988108197876663</v>
      </c>
      <c r="R32" s="82"/>
      <c r="S32" s="81">
        <v>135.4</v>
      </c>
      <c r="T32" s="81">
        <v>48.06</v>
      </c>
      <c r="U32" s="81">
        <v>120</v>
      </c>
      <c r="V32" s="81">
        <v>168.7</v>
      </c>
      <c r="W32" s="81">
        <v>144.6</v>
      </c>
      <c r="X32" s="81">
        <v>425.5</v>
      </c>
      <c r="Y32" s="81">
        <v>584.70000000000005</v>
      </c>
      <c r="Z32" s="81">
        <v>618</v>
      </c>
      <c r="AA32" s="81">
        <v>395.5</v>
      </c>
      <c r="AB32" s="81">
        <v>72.33</v>
      </c>
      <c r="AC32" s="81">
        <v>302.10000000000002</v>
      </c>
      <c r="AD32" s="81">
        <v>852.9</v>
      </c>
      <c r="AE32" s="81">
        <v>634.4</v>
      </c>
      <c r="AF32" s="81">
        <v>863.9</v>
      </c>
      <c r="AG32" s="75" t="str">
        <f t="shared" si="0"/>
        <v/>
      </c>
      <c r="AH32" s="74">
        <f t="shared" si="1"/>
        <v>19.713085464780733</v>
      </c>
      <c r="AI32" s="74">
        <f t="shared" si="2"/>
        <v>27.552164706026549</v>
      </c>
      <c r="AJ32" s="74">
        <f t="shared" si="3"/>
        <v>40.402993620412893</v>
      </c>
      <c r="AK32" s="74">
        <f t="shared" si="4"/>
        <v>11.154968200560424</v>
      </c>
      <c r="AL32" s="74">
        <f t="shared" si="5"/>
        <v>16.108193865205127</v>
      </c>
      <c r="AM32" s="74">
        <f t="shared" si="6"/>
        <v>193.62122665999644</v>
      </c>
      <c r="AN32" s="74">
        <f t="shared" si="7"/>
        <v>133.17598324690195</v>
      </c>
      <c r="AO32" s="74">
        <f t="shared" si="8"/>
        <v>210.31640171319469</v>
      </c>
      <c r="AP32" s="74">
        <f t="shared" si="9"/>
        <v>63.329954697507084</v>
      </c>
      <c r="AQ32" s="74">
        <f t="shared" si="10"/>
        <v>14.500635623109632</v>
      </c>
      <c r="AR32" s="74">
        <f t="shared" si="11"/>
        <v>33.788138336438728</v>
      </c>
      <c r="AS32" s="74">
        <f t="shared" si="12"/>
        <v>96.207433419424873</v>
      </c>
      <c r="AT32" s="74">
        <f t="shared" si="13"/>
        <v>106.72669061387067</v>
      </c>
      <c r="AU32" s="74">
        <f t="shared" si="14"/>
        <v>144.26927026908635</v>
      </c>
      <c r="AV32" s="73" t="str">
        <f t="shared" si="15"/>
        <v/>
      </c>
      <c r="AW32" s="72">
        <f t="shared" si="16"/>
        <v>135.4</v>
      </c>
      <c r="AX32" s="72">
        <f t="shared" si="17"/>
        <v>48.06</v>
      </c>
      <c r="AY32" s="72">
        <f t="shared" si="18"/>
        <v>120</v>
      </c>
      <c r="AZ32" s="72">
        <f t="shared" si="19"/>
        <v>168.7</v>
      </c>
      <c r="BA32" s="72">
        <f t="shared" si="20"/>
        <v>144.6</v>
      </c>
      <c r="BB32" s="72">
        <f t="shared" si="21"/>
        <v>425.5</v>
      </c>
      <c r="BC32" s="72">
        <f t="shared" si="22"/>
        <v>584.70000000000005</v>
      </c>
      <c r="BD32" s="72">
        <f t="shared" si="23"/>
        <v>618</v>
      </c>
      <c r="BE32" s="72">
        <f t="shared" si="24"/>
        <v>395.5</v>
      </c>
      <c r="BF32" s="72">
        <f t="shared" si="25"/>
        <v>72.33</v>
      </c>
      <c r="BG32" s="72">
        <f t="shared" si="26"/>
        <v>302.10000000000002</v>
      </c>
      <c r="BH32" s="72">
        <f t="shared" si="27"/>
        <v>852.9</v>
      </c>
      <c r="BI32" s="72">
        <f t="shared" si="28"/>
        <v>634.4</v>
      </c>
      <c r="BJ32" s="72">
        <f t="shared" si="29"/>
        <v>863.9</v>
      </c>
      <c r="BK32" s="73" t="str">
        <f t="shared" si="30"/>
        <v/>
      </c>
      <c r="BL32" s="72">
        <f t="shared" si="31"/>
        <v>14.669555796316359</v>
      </c>
      <c r="BM32" s="72">
        <f t="shared" si="32"/>
        <v>7.0201577563540756</v>
      </c>
      <c r="BN32" s="72">
        <f t="shared" si="33"/>
        <v>32.258064516129032</v>
      </c>
      <c r="BO32" s="72">
        <f t="shared" si="34"/>
        <v>34.122168284789645</v>
      </c>
      <c r="BP32" s="72">
        <f t="shared" si="35"/>
        <v>41.937354988399072</v>
      </c>
      <c r="BQ32" s="72">
        <f t="shared" si="36"/>
        <v>56.8166644411804</v>
      </c>
      <c r="BR32" s="72">
        <f t="shared" si="37"/>
        <v>68.83682599481989</v>
      </c>
      <c r="BS32" s="72">
        <f t="shared" si="38"/>
        <v>66.875879233849147</v>
      </c>
      <c r="BT32" s="72">
        <f t="shared" si="39"/>
        <v>37.066541705716965</v>
      </c>
      <c r="BU32" s="72">
        <f t="shared" si="40"/>
        <v>59.286885245901637</v>
      </c>
      <c r="BV32" s="72">
        <f t="shared" si="41"/>
        <v>42.778249787595584</v>
      </c>
      <c r="BW32" s="72">
        <f t="shared" si="42"/>
        <v>28.630412890231622</v>
      </c>
      <c r="BX32" s="72">
        <f t="shared" si="43"/>
        <v>44.332634521313764</v>
      </c>
      <c r="BY32" s="72">
        <f t="shared" si="44"/>
        <v>37.790901137357828</v>
      </c>
      <c r="BZ32" s="80"/>
      <c r="CA32" s="79">
        <v>7.5620000000000003</v>
      </c>
      <c r="CB32" s="79">
        <v>7.601</v>
      </c>
      <c r="CC32" s="79">
        <v>7.9989999999999997</v>
      </c>
      <c r="CD32" s="79">
        <v>8.3409999999999993</v>
      </c>
      <c r="CE32" s="79">
        <v>9.2390000000000008</v>
      </c>
      <c r="CF32" s="79">
        <v>9.5470000000000006</v>
      </c>
      <c r="CG32" s="79">
        <v>9.3789999999999996</v>
      </c>
      <c r="CH32" s="79">
        <v>8.8439999999999994</v>
      </c>
      <c r="CI32" s="79">
        <v>7.6609999999999996</v>
      </c>
      <c r="CJ32" s="79">
        <v>7.6479999999999997</v>
      </c>
      <c r="CK32" s="79">
        <v>6.41</v>
      </c>
      <c r="CL32" s="79">
        <v>8.4710000000000001</v>
      </c>
      <c r="CM32" s="79">
        <v>8.407</v>
      </c>
      <c r="CN32" s="79">
        <v>8.5579999999999998</v>
      </c>
      <c r="CO32" s="75" t="str">
        <f t="shared" si="45"/>
        <v/>
      </c>
      <c r="CP32" s="74">
        <f t="shared" si="46"/>
        <v>7.5620000000000003</v>
      </c>
      <c r="CQ32" s="74">
        <f t="shared" si="47"/>
        <v>7.601</v>
      </c>
      <c r="CR32" s="74">
        <f t="shared" si="48"/>
        <v>7.9989999999999997</v>
      </c>
      <c r="CS32" s="74">
        <f t="shared" si="49"/>
        <v>8.3409999999999993</v>
      </c>
      <c r="CT32" s="74">
        <f t="shared" si="50"/>
        <v>9.2390000000000008</v>
      </c>
      <c r="CU32" s="74">
        <f t="shared" si="51"/>
        <v>9.5470000000000006</v>
      </c>
      <c r="CV32" s="74">
        <f t="shared" si="52"/>
        <v>9.3789999999999996</v>
      </c>
      <c r="CW32" s="74">
        <f t="shared" si="53"/>
        <v>8.8439999999999994</v>
      </c>
      <c r="CX32" s="74">
        <f t="shared" si="54"/>
        <v>7.6609999999999996</v>
      </c>
      <c r="CY32" s="74">
        <f t="shared" si="55"/>
        <v>7.6479999999999997</v>
      </c>
      <c r="CZ32" s="74">
        <f t="shared" si="56"/>
        <v>6.41</v>
      </c>
      <c r="DA32" s="74">
        <f t="shared" si="57"/>
        <v>8.4710000000000001</v>
      </c>
      <c r="DB32" s="74">
        <f t="shared" si="58"/>
        <v>8.407</v>
      </c>
      <c r="DC32" s="74">
        <f t="shared" si="59"/>
        <v>8.5579999999999998</v>
      </c>
      <c r="DD32" s="270" t="str">
        <f t="shared" si="60"/>
        <v/>
      </c>
      <c r="DE32" s="271">
        <f t="shared" si="61"/>
        <v>1</v>
      </c>
      <c r="DF32" s="271">
        <f t="shared" si="62"/>
        <v>1</v>
      </c>
      <c r="DG32" s="271">
        <f t="shared" si="63"/>
        <v>1</v>
      </c>
      <c r="DH32" s="271">
        <f t="shared" si="64"/>
        <v>1</v>
      </c>
      <c r="DI32" s="270">
        <f>_xlfn.IFNA(VLOOKUP($A32,GtP!$A:$DH,MATCH(DI$1,GtP!$A$1:$DH$1,0),FALSE),"")</f>
        <v>1</v>
      </c>
      <c r="DJ32" s="271">
        <f>_xlfn.IFNA(VLOOKUP($A32,GtP!$A:$DH,MATCH(DJ$1,GtP!$A$1:$DH$1,0),FALSE),"")</f>
        <v>1</v>
      </c>
      <c r="DK32" s="271">
        <f>_xlfn.IFNA(VLOOKUP($A32,GtP!$A:$DH,MATCH(DK$1,GtP!$A$1:$DH$1,0),FALSE),"")</f>
        <v>1</v>
      </c>
      <c r="DL32" s="271">
        <f>_xlfn.IFNA(VLOOKUP($A32,GtP!$A:$DH,MATCH(DL$1,GtP!$A$1:$DH$1,0),FALSE),"")</f>
        <v>0</v>
      </c>
      <c r="DM32" s="270" t="str">
        <f t="shared" si="65"/>
        <v/>
      </c>
      <c r="DN32" s="271" t="str">
        <f t="shared" si="66"/>
        <v/>
      </c>
      <c r="DO32" s="271" t="str">
        <f t="shared" si="67"/>
        <v/>
      </c>
      <c r="DP32" s="271" t="str">
        <f t="shared" si="68"/>
        <v>new</v>
      </c>
      <c r="DR32" s="271" t="str">
        <f>_xlfn.IFNA(VLOOKUP(A32,'BIG-QaulComp'!B:C,2,FALSE),"")</f>
        <v>A</v>
      </c>
      <c r="DS32" s="270" t="str">
        <f t="shared" si="69"/>
        <v/>
      </c>
      <c r="DT32" s="271">
        <f t="shared" si="70"/>
        <v>1</v>
      </c>
      <c r="DU32" s="271">
        <f t="shared" si="71"/>
        <v>1</v>
      </c>
      <c r="DV32" s="271">
        <f t="shared" si="72"/>
        <v>1</v>
      </c>
      <c r="DW32" s="271">
        <f t="shared" si="73"/>
        <v>3</v>
      </c>
      <c r="DX32" s="271">
        <f t="shared" si="74"/>
        <v>1</v>
      </c>
    </row>
    <row r="33" spans="1:128" s="271" customFormat="1" x14ac:dyDescent="0.2">
      <c r="A33" s="313" t="s">
        <v>275</v>
      </c>
      <c r="B33" s="78" t="s">
        <v>2522</v>
      </c>
      <c r="C33" s="83">
        <v>7.4064874707409167</v>
      </c>
      <c r="D33" s="83">
        <v>1.7942413263523236</v>
      </c>
      <c r="E33" s="83">
        <v>5.8526135621353923</v>
      </c>
      <c r="F33" s="83">
        <v>8.5528601512937374</v>
      </c>
      <c r="G33" s="83">
        <v>46.396663544135151</v>
      </c>
      <c r="H33" s="83">
        <v>34.326614698106972</v>
      </c>
      <c r="I33" s="83">
        <v>10.166216790923251</v>
      </c>
      <c r="J33" s="83">
        <v>18.523453134416872</v>
      </c>
      <c r="K33" s="83">
        <v>26.456288902959088</v>
      </c>
      <c r="L33" s="83">
        <v>12.062565073490568</v>
      </c>
      <c r="M33" s="83">
        <v>6.4247703054780727</v>
      </c>
      <c r="N33" s="83">
        <v>10.910464748000255</v>
      </c>
      <c r="O33" s="83">
        <v>5.7348232156498433</v>
      </c>
      <c r="P33" s="83">
        <v>16.948365001869153</v>
      </c>
      <c r="Q33" s="83">
        <v>37.501849769507686</v>
      </c>
      <c r="R33" s="82">
        <v>55.19</v>
      </c>
      <c r="S33" s="85"/>
      <c r="T33" s="85"/>
      <c r="U33" s="81">
        <v>56.27</v>
      </c>
      <c r="V33" s="81">
        <v>153.4</v>
      </c>
      <c r="W33" s="81">
        <v>148.4</v>
      </c>
      <c r="X33" s="81">
        <v>34.72</v>
      </c>
      <c r="Y33" s="81"/>
      <c r="Z33" s="81">
        <v>192.9</v>
      </c>
      <c r="AA33" s="81">
        <v>704.4</v>
      </c>
      <c r="AB33" s="81">
        <v>96.01</v>
      </c>
      <c r="AC33" s="81">
        <v>94.88</v>
      </c>
      <c r="AD33" s="81">
        <v>322.10000000000002</v>
      </c>
      <c r="AE33" s="81">
        <v>201.1</v>
      </c>
      <c r="AF33" s="81">
        <v>332.4</v>
      </c>
      <c r="AG33" s="75">
        <f t="shared" si="0"/>
        <v>7.4515754219562593</v>
      </c>
      <c r="AH33" s="74" t="str">
        <f t="shared" si="1"/>
        <v/>
      </c>
      <c r="AI33" s="74" t="str">
        <f t="shared" si="2"/>
        <v/>
      </c>
      <c r="AJ33" s="74">
        <f t="shared" si="3"/>
        <v>6.579085709882488</v>
      </c>
      <c r="AK33" s="74">
        <f t="shared" si="4"/>
        <v>3.3062722248136911</v>
      </c>
      <c r="AL33" s="74">
        <f t="shared" si="5"/>
        <v>4.3231760925199509</v>
      </c>
      <c r="AM33" s="74">
        <f t="shared" si="6"/>
        <v>3.4152330915271465</v>
      </c>
      <c r="AN33" s="74" t="str">
        <f t="shared" si="7"/>
        <v/>
      </c>
      <c r="AO33" s="74">
        <f t="shared" si="8"/>
        <v>7.2912720566195697</v>
      </c>
      <c r="AP33" s="74">
        <f t="shared" si="9"/>
        <v>58.3955398962392</v>
      </c>
      <c r="AQ33" s="74">
        <f t="shared" si="10"/>
        <v>14.94372490143923</v>
      </c>
      <c r="AR33" s="74">
        <f t="shared" si="11"/>
        <v>8.69623817055</v>
      </c>
      <c r="AS33" s="74">
        <f t="shared" si="12"/>
        <v>56.165637176228309</v>
      </c>
      <c r="AT33" s="74">
        <f t="shared" si="13"/>
        <v>11.865451326887381</v>
      </c>
      <c r="AU33" s="74">
        <f t="shared" si="14"/>
        <v>8.8635627853821362</v>
      </c>
      <c r="AV33" s="73">
        <f t="shared" si="15"/>
        <v>55.19</v>
      </c>
      <c r="AW33" s="72" t="str">
        <f t="shared" si="16"/>
        <v/>
      </c>
      <c r="AX33" s="72" t="str">
        <f t="shared" si="17"/>
        <v/>
      </c>
      <c r="AY33" s="72">
        <f t="shared" si="18"/>
        <v>56.27</v>
      </c>
      <c r="AZ33" s="72">
        <f t="shared" si="19"/>
        <v>153.4</v>
      </c>
      <c r="BA33" s="72">
        <f t="shared" si="20"/>
        <v>148.4</v>
      </c>
      <c r="BB33" s="72">
        <f t="shared" si="21"/>
        <v>34.72</v>
      </c>
      <c r="BC33" s="72" t="str">
        <f t="shared" si="22"/>
        <v/>
      </c>
      <c r="BD33" s="72">
        <f t="shared" si="23"/>
        <v>192.9</v>
      </c>
      <c r="BE33" s="72">
        <f t="shared" si="24"/>
        <v>704.4</v>
      </c>
      <c r="BF33" s="72">
        <f t="shared" si="25"/>
        <v>96.01</v>
      </c>
      <c r="BG33" s="72">
        <f t="shared" si="26"/>
        <v>94.88</v>
      </c>
      <c r="BH33" s="72">
        <f t="shared" si="27"/>
        <v>322.10000000000002</v>
      </c>
      <c r="BI33" s="72">
        <f t="shared" si="28"/>
        <v>201.1</v>
      </c>
      <c r="BJ33" s="72">
        <f t="shared" si="29"/>
        <v>332.4</v>
      </c>
      <c r="BK33" s="73">
        <f t="shared" si="30"/>
        <v>84.491733006736084</v>
      </c>
      <c r="BL33" s="72" t="str">
        <f t="shared" si="31"/>
        <v/>
      </c>
      <c r="BM33" s="72" t="str">
        <f t="shared" si="32"/>
        <v/>
      </c>
      <c r="BN33" s="72">
        <f t="shared" si="33"/>
        <v>15.126344086021506</v>
      </c>
      <c r="BO33" s="72">
        <f t="shared" si="34"/>
        <v>31.027508090614887</v>
      </c>
      <c r="BP33" s="72">
        <f t="shared" si="35"/>
        <v>43.039443155452432</v>
      </c>
      <c r="BQ33" s="72">
        <f t="shared" si="36"/>
        <v>4.6361329950594206</v>
      </c>
      <c r="BR33" s="72" t="str">
        <f t="shared" si="37"/>
        <v/>
      </c>
      <c r="BS33" s="72">
        <f t="shared" si="38"/>
        <v>20.874364246293691</v>
      </c>
      <c r="BT33" s="72">
        <f t="shared" si="39"/>
        <v>66.01686972820994</v>
      </c>
      <c r="BU33" s="72">
        <f t="shared" si="40"/>
        <v>78.696721311475414</v>
      </c>
      <c r="BV33" s="72">
        <f t="shared" si="41"/>
        <v>13.435287453979042</v>
      </c>
      <c r="BW33" s="72">
        <f t="shared" si="42"/>
        <v>10.812353138637128</v>
      </c>
      <c r="BX33" s="72">
        <f t="shared" si="43"/>
        <v>14.053109713487071</v>
      </c>
      <c r="BY33" s="72">
        <f t="shared" si="44"/>
        <v>14.540682414698162</v>
      </c>
      <c r="BZ33" s="80">
        <v>9.7029999999999994</v>
      </c>
      <c r="CA33" s="84"/>
      <c r="CB33" s="84"/>
      <c r="CC33" s="79">
        <v>6.5730000000000004</v>
      </c>
      <c r="CD33" s="79">
        <v>6.5620000000000003</v>
      </c>
      <c r="CE33" s="79">
        <v>6.915</v>
      </c>
      <c r="CF33" s="79">
        <v>6.1029999999999998</v>
      </c>
      <c r="CG33" s="79"/>
      <c r="CH33" s="79">
        <v>6.0940000000000003</v>
      </c>
      <c r="CI33" s="79">
        <v>8.3800000000000008</v>
      </c>
      <c r="CJ33" s="79">
        <v>6.3920000000000003</v>
      </c>
      <c r="CK33" s="79">
        <v>6.05</v>
      </c>
      <c r="CL33" s="79">
        <v>6.5529999999999999</v>
      </c>
      <c r="CM33" s="79">
        <v>6.6289999999999996</v>
      </c>
      <c r="CN33" s="79">
        <v>6.7770000000000001</v>
      </c>
      <c r="CO33" s="75">
        <f t="shared" si="45"/>
        <v>9.7029999999999994</v>
      </c>
      <c r="CP33" s="74" t="str">
        <f t="shared" si="46"/>
        <v/>
      </c>
      <c r="CQ33" s="74" t="str">
        <f t="shared" si="47"/>
        <v/>
      </c>
      <c r="CR33" s="74">
        <f t="shared" si="48"/>
        <v>6.5730000000000004</v>
      </c>
      <c r="CS33" s="74">
        <f t="shared" si="49"/>
        <v>6.5620000000000003</v>
      </c>
      <c r="CT33" s="74">
        <f t="shared" si="50"/>
        <v>6.915</v>
      </c>
      <c r="CU33" s="74">
        <f t="shared" si="51"/>
        <v>6.1029999999999998</v>
      </c>
      <c r="CV33" s="74" t="str">
        <f t="shared" si="52"/>
        <v/>
      </c>
      <c r="CW33" s="74">
        <f t="shared" si="53"/>
        <v>6.0940000000000003</v>
      </c>
      <c r="CX33" s="74">
        <f t="shared" si="54"/>
        <v>8.3800000000000008</v>
      </c>
      <c r="CY33" s="74">
        <f t="shared" si="55"/>
        <v>6.3920000000000003</v>
      </c>
      <c r="CZ33" s="74">
        <f t="shared" si="56"/>
        <v>6.05</v>
      </c>
      <c r="DA33" s="74">
        <f t="shared" si="57"/>
        <v>6.5529999999999999</v>
      </c>
      <c r="DB33" s="74">
        <f t="shared" si="58"/>
        <v>6.6289999999999996</v>
      </c>
      <c r="DC33" s="74">
        <f t="shared" si="59"/>
        <v>6.7770000000000001</v>
      </c>
      <c r="DD33" s="270">
        <f t="shared" si="60"/>
        <v>1</v>
      </c>
      <c r="DE33" s="271">
        <f t="shared" si="61"/>
        <v>1</v>
      </c>
      <c r="DF33" s="271">
        <f t="shared" si="62"/>
        <v>1</v>
      </c>
      <c r="DG33" s="271">
        <f t="shared" si="63"/>
        <v>1</v>
      </c>
      <c r="DH33" s="271">
        <f t="shared" si="64"/>
        <v>0</v>
      </c>
      <c r="DI33" s="270">
        <f>_xlfn.IFNA(VLOOKUP($A33,GtP!$A:$DH,MATCH(DI$1,GtP!$A$1:$DH$1,0),FALSE),"")</f>
        <v>1</v>
      </c>
      <c r="DJ33" s="271">
        <f>_xlfn.IFNA(VLOOKUP($A33,GtP!$A:$DH,MATCH(DJ$1,GtP!$A$1:$DH$1,0),FALSE),"")</f>
        <v>2</v>
      </c>
      <c r="DK33" s="271">
        <f>_xlfn.IFNA(VLOOKUP($A33,GtP!$A:$DH,MATCH(DK$1,GtP!$A$1:$DH$1,0),FALSE),"")</f>
        <v>0</v>
      </c>
      <c r="DL33" s="271">
        <f>_xlfn.IFNA(VLOOKUP($A33,GtP!$A:$DH,MATCH(DL$1,GtP!$A$1:$DH$1,0),FALSE),"")</f>
        <v>0</v>
      </c>
      <c r="DM33" s="270" t="str">
        <f t="shared" si="65"/>
        <v/>
      </c>
      <c r="DN33" s="271" t="str">
        <f t="shared" si="66"/>
        <v/>
      </c>
      <c r="DO33" s="271" t="str">
        <f t="shared" si="67"/>
        <v>new</v>
      </c>
      <c r="DP33" s="271" t="str">
        <f t="shared" si="68"/>
        <v>new</v>
      </c>
      <c r="DR33" s="271" t="str">
        <f>_xlfn.IFNA(VLOOKUP(A33,'BIG-QaulComp'!B:C,2,FALSE),"")</f>
        <v>A</v>
      </c>
      <c r="DS33" s="270">
        <f t="shared" si="69"/>
        <v>1</v>
      </c>
      <c r="DT33" s="271">
        <f t="shared" si="70"/>
        <v>1</v>
      </c>
      <c r="DU33" s="271">
        <f t="shared" si="71"/>
        <v>1</v>
      </c>
      <c r="DV33" s="271">
        <f t="shared" si="72"/>
        <v>1</v>
      </c>
      <c r="DW33" s="271">
        <f t="shared" si="73"/>
        <v>4</v>
      </c>
      <c r="DX33" s="271">
        <f t="shared" si="74"/>
        <v>1</v>
      </c>
    </row>
    <row r="34" spans="1:128" s="271" customFormat="1" x14ac:dyDescent="0.2">
      <c r="A34" s="313" t="s">
        <v>92</v>
      </c>
      <c r="B34" s="78" t="s">
        <v>2580</v>
      </c>
      <c r="C34" s="72">
        <v>10.125937058488562</v>
      </c>
      <c r="D34" s="72">
        <v>9.5155900948537759</v>
      </c>
      <c r="E34" s="72">
        <v>22.182567778567634</v>
      </c>
      <c r="F34" s="72">
        <v>10.602523824019753</v>
      </c>
      <c r="G34" s="72">
        <v>3.6745055917755334</v>
      </c>
      <c r="H34" s="72">
        <v>7.8745701936990367</v>
      </c>
      <c r="I34" s="72">
        <v>5.3487653644973303</v>
      </c>
      <c r="J34" s="72">
        <v>6.1021068836392356</v>
      </c>
      <c r="K34" s="72">
        <v>11.463664793019358</v>
      </c>
      <c r="L34" s="72">
        <v>7.6841644222111762</v>
      </c>
      <c r="M34" s="72">
        <v>6.5082852616786351</v>
      </c>
      <c r="N34" s="72">
        <v>18.556477497456189</v>
      </c>
      <c r="O34" s="72">
        <v>7.6496222247696668</v>
      </c>
      <c r="P34" s="72">
        <v>8.7834103591318939</v>
      </c>
      <c r="Q34" s="72">
        <v>2.1738973884989736</v>
      </c>
      <c r="R34" s="77">
        <v>25.53</v>
      </c>
      <c r="S34" s="76">
        <v>28.95</v>
      </c>
      <c r="T34" s="76">
        <v>42.7</v>
      </c>
      <c r="U34" s="76"/>
      <c r="V34" s="76">
        <v>31.23</v>
      </c>
      <c r="W34" s="76">
        <v>64.05</v>
      </c>
      <c r="X34" s="76"/>
      <c r="Y34" s="76"/>
      <c r="Z34" s="76"/>
      <c r="AA34" s="76">
        <v>171</v>
      </c>
      <c r="AB34" s="76">
        <v>105.2</v>
      </c>
      <c r="AC34" s="76">
        <v>363.9</v>
      </c>
      <c r="AD34" s="76">
        <v>293</v>
      </c>
      <c r="AE34" s="76">
        <v>256.2</v>
      </c>
      <c r="AF34" s="76">
        <v>482.3</v>
      </c>
      <c r="AG34" s="75">
        <f t="shared" ref="AG34:AG65" si="75">IF(R34="","",R34/C34)</f>
        <v>2.521248142521114</v>
      </c>
      <c r="AH34" s="74">
        <f t="shared" ref="AH34:AH65" si="76">IF(S34="","",S34/D34)</f>
        <v>3.0423756920400287</v>
      </c>
      <c r="AI34" s="74">
        <f t="shared" ref="AI34:AI65" si="77">IF(T34="","",T34/E34)</f>
        <v>1.9249349501032929</v>
      </c>
      <c r="AJ34" s="74" t="str">
        <f t="shared" ref="AJ34:AJ65" si="78">IF(U34="","",U34/F34)</f>
        <v/>
      </c>
      <c r="AK34" s="74">
        <f t="shared" ref="AK34:AK65" si="79">IF(V34="","",V34/G34)</f>
        <v>8.4991025921692938</v>
      </c>
      <c r="AL34" s="74">
        <f t="shared" ref="AL34:AL65" si="80">IF(W34="","",W34/H34)</f>
        <v>8.1337772633293213</v>
      </c>
      <c r="AM34" s="74" t="str">
        <f t="shared" ref="AM34:AM65" si="81">IF(X34="","",X34/I34)</f>
        <v/>
      </c>
      <c r="AN34" s="74" t="str">
        <f t="shared" ref="AN34:AN65" si="82">IF(Y34="","",Y34/J34)</f>
        <v/>
      </c>
      <c r="AO34" s="74" t="str">
        <f t="shared" ref="AO34:AO65" si="83">IF(Z34="","",Z34/K34)</f>
        <v/>
      </c>
      <c r="AP34" s="74">
        <f t="shared" ref="AP34:AP65" si="84">IF(AA34="","",AA34/L34)</f>
        <v>22.253558175528141</v>
      </c>
      <c r="AQ34" s="74">
        <f t="shared" ref="AQ34:AQ65" si="85">IF(AB34="","",AB34/M34)</f>
        <v>16.16401183571762</v>
      </c>
      <c r="AR34" s="74">
        <f t="shared" ref="AR34:AR65" si="86">IF(AC34="","",AC34/N34)</f>
        <v>19.610402892999769</v>
      </c>
      <c r="AS34" s="74">
        <f t="shared" ref="AS34:AS65" si="87">IF(AD34="","",AD34/O34)</f>
        <v>38.302545065723471</v>
      </c>
      <c r="AT34" s="74">
        <f t="shared" ref="AT34:AT65" si="88">IF(AE34="","",AE34/P34)</f>
        <v>29.168624659968803</v>
      </c>
      <c r="AU34" s="74">
        <f t="shared" ref="AU34:AU65" si="89">IF(AF34="","",AF34/Q34)</f>
        <v>221.85959767540689</v>
      </c>
      <c r="AV34" s="73">
        <f t="shared" ref="AV34:AV65" si="90">IF(AG34="","",IF(AG34&lt;1.35,"",R34))</f>
        <v>25.53</v>
      </c>
      <c r="AW34" s="72">
        <f t="shared" ref="AW34:AW65" si="91">IF(AH34="","",IF(AH34&lt;1.35,"",S34))</f>
        <v>28.95</v>
      </c>
      <c r="AX34" s="72">
        <f t="shared" ref="AX34:AX65" si="92">IF(AI34="","",IF(AI34&lt;1.35,"",T34))</f>
        <v>42.7</v>
      </c>
      <c r="AY34" s="72" t="str">
        <f t="shared" ref="AY34:AY65" si="93">IF(AJ34="","",IF(AJ34&lt;1.35,"",U34))</f>
        <v/>
      </c>
      <c r="AZ34" s="72">
        <f t="shared" ref="AZ34:AZ65" si="94">IF(AK34="","",IF(AK34&lt;1.35,"",V34))</f>
        <v>31.23</v>
      </c>
      <c r="BA34" s="72">
        <f t="shared" ref="BA34:BA65" si="95">IF(AL34="","",IF(AL34&lt;1.35,"",W34))</f>
        <v>64.05</v>
      </c>
      <c r="BB34" s="72" t="str">
        <f t="shared" ref="BB34:BB65" si="96">IF(AM34="","",IF(AM34&lt;1.35,"",X34))</f>
        <v/>
      </c>
      <c r="BC34" s="72" t="str">
        <f t="shared" ref="BC34:BC65" si="97">IF(AN34="","",IF(AN34&lt;1.35,"",Y34))</f>
        <v/>
      </c>
      <c r="BD34" s="72" t="str">
        <f t="shared" ref="BD34:BD65" si="98">IF(AO34="","",IF(AO34&lt;1.35,"",Z34))</f>
        <v/>
      </c>
      <c r="BE34" s="72">
        <f t="shared" ref="BE34:BE65" si="99">IF(AP34="","",IF(AP34&lt;1.35,"",AA34))</f>
        <v>171</v>
      </c>
      <c r="BF34" s="72">
        <f t="shared" ref="BF34:BF65" si="100">IF(AQ34="","",IF(AQ34&lt;1.35,"",AB34))</f>
        <v>105.2</v>
      </c>
      <c r="BG34" s="72">
        <f t="shared" ref="BG34:BG65" si="101">IF(AR34="","",IF(AR34&lt;1.35,"",AC34))</f>
        <v>363.9</v>
      </c>
      <c r="BH34" s="72">
        <f t="shared" ref="BH34:BH65" si="102">IF(AS34="","",IF(AS34&lt;1.35,"",AD34))</f>
        <v>293</v>
      </c>
      <c r="BI34" s="72">
        <f t="shared" ref="BI34:BI65" si="103">IF(AT34="","",IF(AT34&lt;1.35,"",AE34))</f>
        <v>256.2</v>
      </c>
      <c r="BJ34" s="72">
        <f t="shared" ref="BJ34:BJ65" si="104">IF(AU34="","",IF(AU34&lt;1.35,"",AF34))</f>
        <v>482.3</v>
      </c>
      <c r="BK34" s="73">
        <f t="shared" ref="BK34:BK65" si="105">IF(AV34="","",100*(AV34)/MAX(AV:AV))</f>
        <v>39.084507042253527</v>
      </c>
      <c r="BL34" s="72">
        <f t="shared" ref="BL34:BL65" si="106">IF(AW34="","",100*(AW34)/MAX(AW:AW))</f>
        <v>3.1365113759479955</v>
      </c>
      <c r="BM34" s="72">
        <f t="shared" ref="BM34:BM65" si="107">IF(AX34="","",100*(AX34)/MAX(AX:AX))</f>
        <v>6.2372188139059306</v>
      </c>
      <c r="BN34" s="72" t="str">
        <f t="shared" ref="BN34:BN65" si="108">IF(AY34="","",100*(AY34)/MAX(AY:AY))</f>
        <v/>
      </c>
      <c r="BO34" s="72">
        <f t="shared" ref="BO34:BO65" si="109">IF(AZ34="","",100*(AZ34)/MAX(AZ:AZ))</f>
        <v>6.316747572815534</v>
      </c>
      <c r="BP34" s="72">
        <f t="shared" ref="BP34:BP65" si="110">IF(BA34="","",100*(BA34)/MAX(BA:BA))</f>
        <v>18.575986078886309</v>
      </c>
      <c r="BQ34" s="72" t="str">
        <f t="shared" ref="BQ34:BQ65" si="111">IF(BB34="","",100*(BB34)/MAX(BB:BB))</f>
        <v/>
      </c>
      <c r="BR34" s="72" t="str">
        <f t="shared" ref="BR34:BR65" si="112">IF(BC34="","",100*(BC34)/MAX(BC:BC))</f>
        <v/>
      </c>
      <c r="BS34" s="72" t="str">
        <f t="shared" ref="BS34:BS65" si="113">IF(BD34="","",100*(BD34)/MAX(BD:BD))</f>
        <v/>
      </c>
      <c r="BT34" s="72">
        <f t="shared" ref="BT34:BT65" si="114">IF(BE34="","",100*(BE34)/MAX(BE:BE))</f>
        <v>16.026241799437674</v>
      </c>
      <c r="BU34" s="72">
        <f t="shared" ref="BU34:BU65" si="115">IF(BF34="","",100*(BF34)/MAX(BF:BF))</f>
        <v>86.229508196721312</v>
      </c>
      <c r="BV34" s="72">
        <f t="shared" ref="BV34:BV65" si="116">IF(BG34="","",100*(BG34)/MAX(BG:BG))</f>
        <v>51.529311809685638</v>
      </c>
      <c r="BW34" s="72">
        <f t="shared" ref="BW34:BW65" si="117">IF(BH34="","",100*(BH34)/MAX(BH:BH))</f>
        <v>9.8355152735817395</v>
      </c>
      <c r="BX34" s="72">
        <f t="shared" ref="BX34:BX65" si="118">IF(BI34="","",100*(BI34)/MAX(BI:BI))</f>
        <v>17.90356394129979</v>
      </c>
      <c r="BY34" s="72">
        <f t="shared" ref="BY34:BY65" si="119">IF(BJ34="","",100*(BJ34)/MAX(BJ:BJ))</f>
        <v>21.097987751531058</v>
      </c>
      <c r="BZ34" s="71">
        <v>7.8140000000000001</v>
      </c>
      <c r="CA34" s="70">
        <v>7.742</v>
      </c>
      <c r="CB34" s="70">
        <v>7.4950000000000001</v>
      </c>
      <c r="CC34" s="70"/>
      <c r="CD34" s="70">
        <v>7.8979999999999997</v>
      </c>
      <c r="CE34" s="70">
        <v>7.0819999999999999</v>
      </c>
      <c r="CF34" s="70"/>
      <c r="CG34" s="70"/>
      <c r="CH34" s="70"/>
      <c r="CI34" s="70">
        <v>6.9939999999999998</v>
      </c>
      <c r="CJ34" s="70">
        <v>8.6219999999999999</v>
      </c>
      <c r="CK34" s="70">
        <v>8.8070000000000004</v>
      </c>
      <c r="CL34" s="70">
        <v>7.3879999999999999</v>
      </c>
      <c r="CM34" s="70">
        <v>6.8810000000000002</v>
      </c>
      <c r="CN34" s="70">
        <v>6.77</v>
      </c>
      <c r="CO34" s="75">
        <f t="shared" ref="CO34:CO65" si="120">IF(BZ34="","",IF(AG34&lt;1.35,"",BZ34))</f>
        <v>7.8140000000000001</v>
      </c>
      <c r="CP34" s="74">
        <f t="shared" ref="CP34:CP65" si="121">IF(CA34="","",IF(AH34&lt;1.35,"",CA34))</f>
        <v>7.742</v>
      </c>
      <c r="CQ34" s="74">
        <f t="shared" ref="CQ34:CQ65" si="122">IF(CB34="","",IF(AI34&lt;1.35,"",CB34))</f>
        <v>7.4950000000000001</v>
      </c>
      <c r="CR34" s="74" t="str">
        <f t="shared" ref="CR34:CR65" si="123">IF(CC34="","",IF(AJ34&lt;1.35,"",CC34))</f>
        <v/>
      </c>
      <c r="CS34" s="74">
        <f t="shared" ref="CS34:CS65" si="124">IF(CD34="","",IF(AK34&lt;1.35,"",CD34))</f>
        <v>7.8979999999999997</v>
      </c>
      <c r="CT34" s="74">
        <f t="shared" ref="CT34:CT65" si="125">IF(CE34="","",IF(AL34&lt;1.35,"",CE34))</f>
        <v>7.0819999999999999</v>
      </c>
      <c r="CU34" s="74" t="str">
        <f t="shared" ref="CU34:CU65" si="126">IF(CF34="","",IF(AM34&lt;1.35,"",CF34))</f>
        <v/>
      </c>
      <c r="CV34" s="74" t="str">
        <f t="shared" ref="CV34:CV65" si="127">IF(CG34="","",IF(AN34&lt;1.35,"",CG34))</f>
        <v/>
      </c>
      <c r="CW34" s="74" t="str">
        <f t="shared" ref="CW34:CW65" si="128">IF(CH34="","",IF(AO34&lt;1.35,"",CH34))</f>
        <v/>
      </c>
      <c r="CX34" s="74">
        <f t="shared" ref="CX34:CX65" si="129">IF(CI34="","",IF(AP34&lt;1.35,"",CI34))</f>
        <v>6.9939999999999998</v>
      </c>
      <c r="CY34" s="74">
        <f t="shared" ref="CY34:CY65" si="130">IF(CJ34="","",IF(AQ34&lt;1.35,"",CJ34))</f>
        <v>8.6219999999999999</v>
      </c>
      <c r="CZ34" s="74">
        <f t="shared" ref="CZ34:CZ65" si="131">IF(CK34="","",IF(AR34&lt;1.35,"",CK34))</f>
        <v>8.8070000000000004</v>
      </c>
      <c r="DA34" s="74">
        <f t="shared" ref="DA34:DA65" si="132">IF(CL34="","",IF(AS34&lt;1.35,"",CL34))</f>
        <v>7.3879999999999999</v>
      </c>
      <c r="DB34" s="74">
        <f t="shared" ref="DB34:DB65" si="133">IF(CM34="","",IF(AT34&lt;1.35,"",CM34))</f>
        <v>6.8810000000000002</v>
      </c>
      <c r="DC34" s="74">
        <f t="shared" ref="DC34:DC65" si="134">IF(CN34="","",IF(AU34&lt;1.35,"",CN34))</f>
        <v>6.77</v>
      </c>
      <c r="DD34" s="270">
        <f t="shared" ref="DD34:DD65" si="135">IF(COUNT(CO34)&gt;0,1,"")</f>
        <v>1</v>
      </c>
      <c r="DE34" s="271">
        <f t="shared" ref="DE34:DE65" si="136">IF(COUNT(CP34:CT34)&gt;0,1,"")</f>
        <v>1</v>
      </c>
      <c r="DF34" s="271">
        <f t="shared" ref="DF34:DF65" si="137">IF(COUNT(CU34:CX34)&gt;0,1,"")</f>
        <v>1</v>
      </c>
      <c r="DG34" s="271">
        <f t="shared" ref="DG34:DG65" si="138">IF(COUNT(CY34:CZ34)&gt;0,1,"")</f>
        <v>1</v>
      </c>
      <c r="DH34" s="271">
        <f t="shared" ref="DH34:DH65" si="139">4-SUM(DD34:DG34)</f>
        <v>0</v>
      </c>
      <c r="DI34" s="270">
        <f>_xlfn.IFNA(VLOOKUP($A72,GtP!$A:$DH,MATCH(DI$1,GtP!$A$1:$DH$1,0),FALSE),"")</f>
        <v>1</v>
      </c>
      <c r="DJ34" s="271">
        <f>_xlfn.IFNA(VLOOKUP($A72,GtP!$A:$DH,MATCH(DJ$1,GtP!$A$1:$DH$1,0),FALSE),"")</f>
        <v>0</v>
      </c>
      <c r="DK34" s="271">
        <f>_xlfn.IFNA(VLOOKUP($A72,GtP!$A:$DH,MATCH(DK$1,GtP!$A$1:$DH$1,0),FALSE),"")</f>
        <v>2</v>
      </c>
      <c r="DL34" s="271">
        <f>_xlfn.IFNA(VLOOKUP($A72,GtP!$A:$DH,MATCH(DL$1,GtP!$A$1:$DH$1,0),FALSE),"")</f>
        <v>0</v>
      </c>
      <c r="DM34" s="270" t="str">
        <f t="shared" ref="DM34:DM65" si="140">IF(AND(DD34=1,DD34&gt;DI34),"new","")</f>
        <v/>
      </c>
      <c r="DN34" s="271" t="str">
        <f t="shared" ref="DN34:DN65" si="141">IF(AND(DE34=1,DE34&gt;DJ34),"new","")</f>
        <v>new</v>
      </c>
      <c r="DO34" s="271" t="str">
        <f t="shared" ref="DO34:DO65" si="142">IF(AND(DF34=1,DF34&gt;DK34),"new","")</f>
        <v/>
      </c>
      <c r="DP34" s="271" t="str">
        <f t="shared" ref="DP34:DP65" si="143">IF(AND(DG34=1,DG34&gt;DL34),"new","")</f>
        <v>new</v>
      </c>
      <c r="DR34" s="271" t="str">
        <f>_xlfn.IFNA(VLOOKUP(A34,'BIG-QaulComp'!B:C,2,FALSE),"")</f>
        <v/>
      </c>
      <c r="DS34" s="270">
        <f t="shared" si="69"/>
        <v>1</v>
      </c>
      <c r="DT34" s="271">
        <f t="shared" si="70"/>
        <v>1</v>
      </c>
      <c r="DU34" s="271">
        <f t="shared" si="71"/>
        <v>1</v>
      </c>
      <c r="DV34" s="271">
        <f t="shared" si="72"/>
        <v>1</v>
      </c>
      <c r="DW34" s="271" t="str">
        <f t="shared" si="73"/>
        <v/>
      </c>
      <c r="DX34" s="271">
        <f t="shared" si="74"/>
        <v>1</v>
      </c>
    </row>
    <row r="35" spans="1:128" s="271" customFormat="1" x14ac:dyDescent="0.2">
      <c r="A35" s="313" t="s">
        <v>71</v>
      </c>
      <c r="B35" s="78" t="s">
        <v>2842</v>
      </c>
      <c r="C35" s="72">
        <v>4.3360321487854243</v>
      </c>
      <c r="D35" s="72">
        <v>11.62940357936464</v>
      </c>
      <c r="E35" s="72">
        <v>9.3605555524655752</v>
      </c>
      <c r="F35" s="72">
        <v>4.6367657782724452</v>
      </c>
      <c r="G35" s="72">
        <v>6.8283920362670001</v>
      </c>
      <c r="H35" s="72">
        <v>3.3362449383749433</v>
      </c>
      <c r="I35" s="72">
        <v>6.1882802490544977</v>
      </c>
      <c r="J35" s="72">
        <v>3.331731199575704</v>
      </c>
      <c r="K35" s="72">
        <v>3.5464921682503681</v>
      </c>
      <c r="L35" s="72">
        <v>3.7910153769908201</v>
      </c>
      <c r="M35" s="72">
        <v>3.7747036099705551</v>
      </c>
      <c r="N35" s="72">
        <v>6.3640154107174345</v>
      </c>
      <c r="O35" s="72">
        <v>2.6575065753787719</v>
      </c>
      <c r="P35" s="72">
        <v>2.9550731154064596</v>
      </c>
      <c r="Q35" s="72">
        <v>9.9612986141446775</v>
      </c>
      <c r="R35" s="77"/>
      <c r="S35" s="76">
        <v>131.69999999999999</v>
      </c>
      <c r="T35" s="76">
        <v>99.81</v>
      </c>
      <c r="U35" s="76">
        <v>68.45</v>
      </c>
      <c r="V35" s="76">
        <v>59.24</v>
      </c>
      <c r="W35" s="76"/>
      <c r="X35" s="76"/>
      <c r="Y35" s="76"/>
      <c r="Z35" s="76"/>
      <c r="AA35" s="76">
        <v>375.1</v>
      </c>
      <c r="AB35" s="76">
        <v>91.98</v>
      </c>
      <c r="AC35" s="76">
        <v>175.2</v>
      </c>
      <c r="AD35" s="76">
        <v>477</v>
      </c>
      <c r="AE35" s="76">
        <v>227.4</v>
      </c>
      <c r="AF35" s="76">
        <v>557.1</v>
      </c>
      <c r="AG35" s="75" t="str">
        <f t="shared" si="75"/>
        <v/>
      </c>
      <c r="AH35" s="74">
        <f t="shared" si="76"/>
        <v>11.324742417030752</v>
      </c>
      <c r="AI35" s="74">
        <f t="shared" si="77"/>
        <v>10.662828658039425</v>
      </c>
      <c r="AJ35" s="74">
        <f t="shared" si="78"/>
        <v>14.762445047526843</v>
      </c>
      <c r="AK35" s="74">
        <f t="shared" si="79"/>
        <v>8.6755417212960424</v>
      </c>
      <c r="AL35" s="74" t="str">
        <f t="shared" si="80"/>
        <v/>
      </c>
      <c r="AM35" s="74" t="str">
        <f t="shared" si="81"/>
        <v/>
      </c>
      <c r="AN35" s="74" t="str">
        <f t="shared" si="82"/>
        <v/>
      </c>
      <c r="AO35" s="74" t="str">
        <f t="shared" si="83"/>
        <v/>
      </c>
      <c r="AP35" s="74">
        <f t="shared" si="84"/>
        <v>98.9444680906944</v>
      </c>
      <c r="AQ35" s="74">
        <f t="shared" si="85"/>
        <v>24.367476099856621</v>
      </c>
      <c r="AR35" s="74">
        <f t="shared" si="86"/>
        <v>27.529788772187963</v>
      </c>
      <c r="AS35" s="74">
        <f t="shared" si="87"/>
        <v>179.49155965193185</v>
      </c>
      <c r="AT35" s="74">
        <f t="shared" si="88"/>
        <v>76.952410691443063</v>
      </c>
      <c r="AU35" s="74">
        <f t="shared" si="89"/>
        <v>55.926443085336132</v>
      </c>
      <c r="AV35" s="73" t="str">
        <f t="shared" si="90"/>
        <v/>
      </c>
      <c r="AW35" s="72">
        <f t="shared" si="91"/>
        <v>131.69999999999999</v>
      </c>
      <c r="AX35" s="72">
        <f t="shared" si="92"/>
        <v>99.81</v>
      </c>
      <c r="AY35" s="72">
        <f t="shared" si="93"/>
        <v>68.45</v>
      </c>
      <c r="AZ35" s="72">
        <f t="shared" si="94"/>
        <v>59.24</v>
      </c>
      <c r="BA35" s="72" t="str">
        <f t="shared" si="95"/>
        <v/>
      </c>
      <c r="BB35" s="72" t="str">
        <f t="shared" si="96"/>
        <v/>
      </c>
      <c r="BC35" s="72" t="str">
        <f t="shared" si="97"/>
        <v/>
      </c>
      <c r="BD35" s="72" t="str">
        <f t="shared" si="98"/>
        <v/>
      </c>
      <c r="BE35" s="72">
        <f t="shared" si="99"/>
        <v>375.1</v>
      </c>
      <c r="BF35" s="72">
        <f t="shared" si="100"/>
        <v>91.98</v>
      </c>
      <c r="BG35" s="72">
        <f t="shared" si="101"/>
        <v>175.2</v>
      </c>
      <c r="BH35" s="72">
        <f t="shared" si="102"/>
        <v>477</v>
      </c>
      <c r="BI35" s="72">
        <f t="shared" si="103"/>
        <v>227.4</v>
      </c>
      <c r="BJ35" s="72">
        <f t="shared" si="104"/>
        <v>557.1</v>
      </c>
      <c r="BK35" s="73" t="str">
        <f t="shared" si="105"/>
        <v/>
      </c>
      <c r="BL35" s="72">
        <f t="shared" si="106"/>
        <v>14.268689057421449</v>
      </c>
      <c r="BM35" s="72">
        <f t="shared" si="107"/>
        <v>14.579316389132339</v>
      </c>
      <c r="BN35" s="72">
        <f t="shared" si="108"/>
        <v>18.400537634408604</v>
      </c>
      <c r="BO35" s="72">
        <f t="shared" si="109"/>
        <v>11.982200647249192</v>
      </c>
      <c r="BP35" s="72" t="str">
        <f t="shared" si="110"/>
        <v/>
      </c>
      <c r="BQ35" s="72" t="str">
        <f t="shared" si="111"/>
        <v/>
      </c>
      <c r="BR35" s="72" t="str">
        <f t="shared" si="112"/>
        <v/>
      </c>
      <c r="BS35" s="72" t="str">
        <f t="shared" si="113"/>
        <v/>
      </c>
      <c r="BT35" s="72">
        <f t="shared" si="114"/>
        <v>35.154639175257735</v>
      </c>
      <c r="BU35" s="72">
        <f t="shared" si="115"/>
        <v>75.393442622950815</v>
      </c>
      <c r="BV35" s="72">
        <f t="shared" si="116"/>
        <v>24.808836023789294</v>
      </c>
      <c r="BW35" s="72">
        <f t="shared" si="117"/>
        <v>16.012084592145015</v>
      </c>
      <c r="BX35" s="72">
        <f t="shared" si="118"/>
        <v>15.890985324947589</v>
      </c>
      <c r="BY35" s="72">
        <f t="shared" si="119"/>
        <v>24.370078740157481</v>
      </c>
      <c r="BZ35" s="71"/>
      <c r="CA35" s="70">
        <v>8.1509999999999998</v>
      </c>
      <c r="CB35" s="70">
        <v>7.9489999999999998</v>
      </c>
      <c r="CC35" s="70">
        <v>7.7480000000000002</v>
      </c>
      <c r="CD35" s="70">
        <v>8.1639999999999997</v>
      </c>
      <c r="CE35" s="70"/>
      <c r="CF35" s="70"/>
      <c r="CG35" s="70"/>
      <c r="CH35" s="70"/>
      <c r="CI35" s="70">
        <v>6.2080000000000002</v>
      </c>
      <c r="CJ35" s="70">
        <v>7.1820000000000004</v>
      </c>
      <c r="CK35" s="70">
        <v>6.8609999999999998</v>
      </c>
      <c r="CL35" s="70">
        <v>7.2690000000000001</v>
      </c>
      <c r="CM35" s="70">
        <v>6.8330000000000002</v>
      </c>
      <c r="CN35" s="70">
        <v>7.4589999999999996</v>
      </c>
      <c r="CO35" s="75" t="str">
        <f t="shared" si="120"/>
        <v/>
      </c>
      <c r="CP35" s="74">
        <f t="shared" si="121"/>
        <v>8.1509999999999998</v>
      </c>
      <c r="CQ35" s="74">
        <f t="shared" si="122"/>
        <v>7.9489999999999998</v>
      </c>
      <c r="CR35" s="74">
        <f t="shared" si="123"/>
        <v>7.7480000000000002</v>
      </c>
      <c r="CS35" s="74">
        <f t="shared" si="124"/>
        <v>8.1639999999999997</v>
      </c>
      <c r="CT35" s="74" t="str">
        <f t="shared" si="125"/>
        <v/>
      </c>
      <c r="CU35" s="74" t="str">
        <f t="shared" si="126"/>
        <v/>
      </c>
      <c r="CV35" s="74" t="str">
        <f t="shared" si="127"/>
        <v/>
      </c>
      <c r="CW35" s="74" t="str">
        <f t="shared" si="128"/>
        <v/>
      </c>
      <c r="CX35" s="74">
        <f t="shared" si="129"/>
        <v>6.2080000000000002</v>
      </c>
      <c r="CY35" s="74">
        <f t="shared" si="130"/>
        <v>7.1820000000000004</v>
      </c>
      <c r="CZ35" s="74">
        <f t="shared" si="131"/>
        <v>6.8609999999999998</v>
      </c>
      <c r="DA35" s="74">
        <f t="shared" si="132"/>
        <v>7.2690000000000001</v>
      </c>
      <c r="DB35" s="74">
        <f t="shared" si="133"/>
        <v>6.8330000000000002</v>
      </c>
      <c r="DC35" s="74">
        <f t="shared" si="134"/>
        <v>7.4589999999999996</v>
      </c>
      <c r="DD35" s="270" t="str">
        <f t="shared" si="135"/>
        <v/>
      </c>
      <c r="DE35" s="271">
        <f t="shared" si="136"/>
        <v>1</v>
      </c>
      <c r="DF35" s="271">
        <f t="shared" si="137"/>
        <v>1</v>
      </c>
      <c r="DG35" s="271">
        <f t="shared" si="138"/>
        <v>1</v>
      </c>
      <c r="DH35" s="271">
        <f t="shared" si="139"/>
        <v>1</v>
      </c>
      <c r="DI35" s="270">
        <f>_xlfn.IFNA(VLOOKUP($A35,GtP!$A:$DH,MATCH(DI$1,GtP!$A$1:$DH$1,0),FALSE),"")</f>
        <v>0</v>
      </c>
      <c r="DJ35" s="271">
        <f>_xlfn.IFNA(VLOOKUP($A35,GtP!$A:$DH,MATCH(DJ$1,GtP!$A$1:$DH$1,0),FALSE),"")</f>
        <v>1</v>
      </c>
      <c r="DK35" s="271">
        <f>_xlfn.IFNA(VLOOKUP($A35,GtP!$A:$DH,MATCH(DK$1,GtP!$A$1:$DH$1,0),FALSE),"")</f>
        <v>0</v>
      </c>
      <c r="DL35" s="271">
        <f>_xlfn.IFNA(VLOOKUP($A35,GtP!$A:$DH,MATCH(DL$1,GtP!$A$1:$DH$1,0),FALSE),"")</f>
        <v>0</v>
      </c>
      <c r="DM35" s="270" t="str">
        <f t="shared" si="140"/>
        <v/>
      </c>
      <c r="DN35" s="271" t="str">
        <f t="shared" si="141"/>
        <v/>
      </c>
      <c r="DO35" s="271" t="str">
        <f t="shared" si="142"/>
        <v>new</v>
      </c>
      <c r="DP35" s="271" t="str">
        <f t="shared" si="143"/>
        <v>new</v>
      </c>
      <c r="DR35" s="271" t="str">
        <f>_xlfn.IFNA(VLOOKUP(A35,'BIG-QaulComp'!B:C,2,FALSE),"")</f>
        <v>A</v>
      </c>
      <c r="DS35" s="270" t="str">
        <f t="shared" si="69"/>
        <v/>
      </c>
      <c r="DT35" s="271">
        <f t="shared" si="70"/>
        <v>1</v>
      </c>
      <c r="DU35" s="271">
        <f t="shared" si="71"/>
        <v>1</v>
      </c>
      <c r="DV35" s="271">
        <f t="shared" si="72"/>
        <v>1</v>
      </c>
      <c r="DW35" s="271">
        <f t="shared" si="73"/>
        <v>3</v>
      </c>
      <c r="DX35" s="271">
        <f t="shared" si="74"/>
        <v>1</v>
      </c>
    </row>
    <row r="36" spans="1:128" s="271" customFormat="1" x14ac:dyDescent="0.2">
      <c r="A36" s="313" t="s">
        <v>658</v>
      </c>
      <c r="B36" s="78" t="s">
        <v>2772</v>
      </c>
      <c r="C36" s="83">
        <v>8.3319276785893788</v>
      </c>
      <c r="D36" s="83">
        <v>18.113972661786583</v>
      </c>
      <c r="E36" s="83">
        <v>12.712647138851777</v>
      </c>
      <c r="F36" s="83">
        <v>0.86675891719617204</v>
      </c>
      <c r="G36" s="83">
        <v>6.6066699265058491</v>
      </c>
      <c r="H36" s="83">
        <v>8.980151235329668</v>
      </c>
      <c r="I36" s="83">
        <v>6.5463228824030146</v>
      </c>
      <c r="J36" s="83">
        <v>20.832347739045606</v>
      </c>
      <c r="K36" s="83">
        <v>9.9786358415619762</v>
      </c>
      <c r="L36" s="83">
        <v>20.964960352218611</v>
      </c>
      <c r="M36" s="83">
        <v>16.755258961589945</v>
      </c>
      <c r="N36" s="83">
        <v>18.605460899418055</v>
      </c>
      <c r="O36" s="83">
        <v>16.969527867122778</v>
      </c>
      <c r="P36" s="83">
        <v>22.567237697443016</v>
      </c>
      <c r="Q36" s="83">
        <v>10.575857944703147</v>
      </c>
      <c r="R36" s="82"/>
      <c r="S36" s="81">
        <v>559.9</v>
      </c>
      <c r="T36" s="81">
        <v>276.8</v>
      </c>
      <c r="U36" s="81">
        <v>186.9</v>
      </c>
      <c r="V36" s="81">
        <v>250.3</v>
      </c>
      <c r="W36" s="81">
        <v>97.51</v>
      </c>
      <c r="X36" s="81"/>
      <c r="Y36" s="81"/>
      <c r="Z36" s="81">
        <v>33.39</v>
      </c>
      <c r="AA36" s="81">
        <v>297.2</v>
      </c>
      <c r="AB36" s="81"/>
      <c r="AC36" s="272">
        <v>35</v>
      </c>
      <c r="AD36" s="81">
        <v>779.9</v>
      </c>
      <c r="AE36" s="81">
        <v>486.4</v>
      </c>
      <c r="AF36" s="81">
        <v>976.1</v>
      </c>
      <c r="AG36" s="75" t="str">
        <f t="shared" si="75"/>
        <v/>
      </c>
      <c r="AH36" s="74">
        <f t="shared" si="76"/>
        <v>30.909840179960664</v>
      </c>
      <c r="AI36" s="74">
        <f t="shared" si="77"/>
        <v>21.773592626043811</v>
      </c>
      <c r="AJ36" s="74">
        <f t="shared" si="78"/>
        <v>215.63089377215977</v>
      </c>
      <c r="AK36" s="74">
        <f t="shared" si="79"/>
        <v>37.885955070314715</v>
      </c>
      <c r="AL36" s="74">
        <f t="shared" si="80"/>
        <v>10.858391740261192</v>
      </c>
      <c r="AM36" s="74" t="str">
        <f t="shared" si="81"/>
        <v/>
      </c>
      <c r="AN36" s="74" t="str">
        <f t="shared" si="82"/>
        <v/>
      </c>
      <c r="AO36" s="74">
        <f t="shared" si="83"/>
        <v>3.3461487652377739</v>
      </c>
      <c r="AP36" s="74">
        <f t="shared" si="84"/>
        <v>14.17603444065416</v>
      </c>
      <c r="AQ36" s="74" t="str">
        <f t="shared" si="85"/>
        <v/>
      </c>
      <c r="AR36" s="74">
        <f t="shared" si="86"/>
        <v>1.8811681252730876</v>
      </c>
      <c r="AS36" s="74">
        <f t="shared" si="87"/>
        <v>45.958850835856154</v>
      </c>
      <c r="AT36" s="74">
        <f t="shared" si="88"/>
        <v>21.553368937799224</v>
      </c>
      <c r="AU36" s="74">
        <f t="shared" si="89"/>
        <v>92.295112614374105</v>
      </c>
      <c r="AV36" s="73" t="str">
        <f t="shared" si="90"/>
        <v/>
      </c>
      <c r="AW36" s="72">
        <f t="shared" si="91"/>
        <v>559.9</v>
      </c>
      <c r="AX36" s="72">
        <f t="shared" si="92"/>
        <v>276.8</v>
      </c>
      <c r="AY36" s="72">
        <f t="shared" si="93"/>
        <v>186.9</v>
      </c>
      <c r="AZ36" s="72">
        <f t="shared" si="94"/>
        <v>250.3</v>
      </c>
      <c r="BA36" s="72">
        <f t="shared" si="95"/>
        <v>97.51</v>
      </c>
      <c r="BB36" s="72" t="str">
        <f t="shared" si="96"/>
        <v/>
      </c>
      <c r="BC36" s="72" t="str">
        <f t="shared" si="97"/>
        <v/>
      </c>
      <c r="BD36" s="72">
        <f t="shared" si="98"/>
        <v>33.39</v>
      </c>
      <c r="BE36" s="72">
        <f t="shared" si="99"/>
        <v>297.2</v>
      </c>
      <c r="BF36" s="72" t="str">
        <f t="shared" si="100"/>
        <v/>
      </c>
      <c r="BG36" s="72">
        <f t="shared" si="101"/>
        <v>35</v>
      </c>
      <c r="BH36" s="72">
        <f t="shared" si="102"/>
        <v>779.9</v>
      </c>
      <c r="BI36" s="72">
        <f t="shared" si="103"/>
        <v>486.4</v>
      </c>
      <c r="BJ36" s="72">
        <f t="shared" si="104"/>
        <v>976.1</v>
      </c>
      <c r="BK36" s="73" t="str">
        <f t="shared" si="105"/>
        <v/>
      </c>
      <c r="BL36" s="72">
        <f t="shared" si="106"/>
        <v>60.660888407367281</v>
      </c>
      <c r="BM36" s="72">
        <f t="shared" si="107"/>
        <v>40.432369266725097</v>
      </c>
      <c r="BN36" s="72">
        <f t="shared" si="108"/>
        <v>50.241935483870968</v>
      </c>
      <c r="BO36" s="72">
        <f t="shared" si="109"/>
        <v>50.627022653721689</v>
      </c>
      <c r="BP36" s="72">
        <f t="shared" si="110"/>
        <v>28.28016241299304</v>
      </c>
      <c r="BQ36" s="72" t="str">
        <f t="shared" si="111"/>
        <v/>
      </c>
      <c r="BR36" s="72" t="str">
        <f t="shared" si="112"/>
        <v/>
      </c>
      <c r="BS36" s="72">
        <f t="shared" si="113"/>
        <v>3.6132453197705874</v>
      </c>
      <c r="BT36" s="72">
        <f t="shared" si="114"/>
        <v>27.853795688847235</v>
      </c>
      <c r="BU36" s="72" t="str">
        <f t="shared" si="115"/>
        <v/>
      </c>
      <c r="BV36" s="72">
        <f t="shared" si="116"/>
        <v>4.956103086944208</v>
      </c>
      <c r="BW36" s="72">
        <f t="shared" si="117"/>
        <v>26.179926149714671</v>
      </c>
      <c r="BX36" s="72">
        <f t="shared" si="118"/>
        <v>33.990216631726064</v>
      </c>
      <c r="BY36" s="72">
        <f t="shared" si="119"/>
        <v>42.69903762029746</v>
      </c>
      <c r="BZ36" s="80"/>
      <c r="CA36" s="79">
        <v>9.1709999999999994</v>
      </c>
      <c r="CB36" s="79">
        <v>9.1129999999999995</v>
      </c>
      <c r="CC36" s="79">
        <v>9.5139999999999993</v>
      </c>
      <c r="CD36" s="79">
        <v>9.8409999999999993</v>
      </c>
      <c r="CE36" s="79">
        <v>10.3</v>
      </c>
      <c r="CF36" s="79"/>
      <c r="CG36" s="79"/>
      <c r="CH36" s="79">
        <v>6.85</v>
      </c>
      <c r="CI36" s="79">
        <v>7.24</v>
      </c>
      <c r="CJ36" s="79"/>
      <c r="CK36" s="273">
        <v>6</v>
      </c>
      <c r="CL36" s="79">
        <v>7.0730000000000004</v>
      </c>
      <c r="CM36" s="79">
        <v>6.8869999999999996</v>
      </c>
      <c r="CN36" s="79">
        <v>7.4930000000000003</v>
      </c>
      <c r="CO36" s="75" t="str">
        <f t="shared" si="120"/>
        <v/>
      </c>
      <c r="CP36" s="74">
        <f t="shared" si="121"/>
        <v>9.1709999999999994</v>
      </c>
      <c r="CQ36" s="74">
        <f t="shared" si="122"/>
        <v>9.1129999999999995</v>
      </c>
      <c r="CR36" s="74">
        <f t="shared" si="123"/>
        <v>9.5139999999999993</v>
      </c>
      <c r="CS36" s="74">
        <f t="shared" si="124"/>
        <v>9.8409999999999993</v>
      </c>
      <c r="CT36" s="74">
        <f t="shared" si="125"/>
        <v>10.3</v>
      </c>
      <c r="CU36" s="74" t="str">
        <f t="shared" si="126"/>
        <v/>
      </c>
      <c r="CV36" s="74" t="str">
        <f t="shared" si="127"/>
        <v/>
      </c>
      <c r="CW36" s="74">
        <f t="shared" si="128"/>
        <v>6.85</v>
      </c>
      <c r="CX36" s="74">
        <f t="shared" si="129"/>
        <v>7.24</v>
      </c>
      <c r="CY36" s="74" t="str">
        <f t="shared" si="130"/>
        <v/>
      </c>
      <c r="CZ36" s="74">
        <f t="shared" si="131"/>
        <v>6</v>
      </c>
      <c r="DA36" s="74">
        <f t="shared" si="132"/>
        <v>7.0730000000000004</v>
      </c>
      <c r="DB36" s="74">
        <f t="shared" si="133"/>
        <v>6.8869999999999996</v>
      </c>
      <c r="DC36" s="74">
        <f t="shared" si="134"/>
        <v>7.4930000000000003</v>
      </c>
      <c r="DD36" s="270" t="str">
        <f t="shared" si="135"/>
        <v/>
      </c>
      <c r="DE36" s="271">
        <f t="shared" si="136"/>
        <v>1</v>
      </c>
      <c r="DF36" s="271">
        <f t="shared" si="137"/>
        <v>1</v>
      </c>
      <c r="DG36" s="271">
        <f t="shared" si="138"/>
        <v>1</v>
      </c>
      <c r="DH36" s="271">
        <f t="shared" si="139"/>
        <v>1</v>
      </c>
      <c r="DI36" s="270">
        <f>_xlfn.IFNA(VLOOKUP($A36,GtP!$A:$DH,MATCH(DI$1,GtP!$A$1:$DH$1,0),FALSE),"")</f>
        <v>0</v>
      </c>
      <c r="DJ36" s="271">
        <f>_xlfn.IFNA(VLOOKUP($A36,GtP!$A:$DH,MATCH(DJ$1,GtP!$A$1:$DH$1,0),FALSE),"")</f>
        <v>1</v>
      </c>
      <c r="DK36" s="271">
        <f>_xlfn.IFNA(VLOOKUP($A36,GtP!$A:$DH,MATCH(DK$1,GtP!$A$1:$DH$1,0),FALSE),"")</f>
        <v>0</v>
      </c>
      <c r="DL36" s="271">
        <f>_xlfn.IFNA(VLOOKUP($A36,GtP!$A:$DH,MATCH(DL$1,GtP!$A$1:$DH$1,0),FALSE),"")</f>
        <v>0</v>
      </c>
      <c r="DM36" s="270" t="str">
        <f t="shared" si="140"/>
        <v/>
      </c>
      <c r="DN36" s="271" t="str">
        <f t="shared" si="141"/>
        <v/>
      </c>
      <c r="DO36" s="271" t="str">
        <f t="shared" si="142"/>
        <v>new</v>
      </c>
      <c r="DP36" s="271" t="str">
        <f t="shared" si="143"/>
        <v>new</v>
      </c>
      <c r="DR36" s="271" t="str">
        <f>_xlfn.IFNA(VLOOKUP(A36,'BIG-QaulComp'!B:C,2,FALSE),"")</f>
        <v>A</v>
      </c>
      <c r="DS36" s="270" t="str">
        <f t="shared" si="69"/>
        <v/>
      </c>
      <c r="DT36" s="271">
        <f t="shared" si="70"/>
        <v>1</v>
      </c>
      <c r="DU36" s="271">
        <f t="shared" si="71"/>
        <v>1</v>
      </c>
      <c r="DV36" s="271">
        <f t="shared" si="72"/>
        <v>1</v>
      </c>
      <c r="DW36" s="271">
        <f t="shared" si="73"/>
        <v>3</v>
      </c>
      <c r="DX36" s="271">
        <f t="shared" si="74"/>
        <v>1</v>
      </c>
    </row>
    <row r="37" spans="1:128" s="271" customFormat="1" x14ac:dyDescent="0.2">
      <c r="A37" s="313" t="s">
        <v>272</v>
      </c>
      <c r="B37" s="78" t="s">
        <v>2520</v>
      </c>
      <c r="C37" s="72">
        <v>9.3096593360188447</v>
      </c>
      <c r="D37" s="72">
        <v>21.062408489213322</v>
      </c>
      <c r="E37" s="72">
        <v>14.714173101334438</v>
      </c>
      <c r="F37" s="72">
        <v>15.198403140563148</v>
      </c>
      <c r="G37" s="72">
        <v>8.2495430382952346</v>
      </c>
      <c r="H37" s="72">
        <v>16.555621847556353</v>
      </c>
      <c r="I37" s="72">
        <v>22.741676711120956</v>
      </c>
      <c r="J37" s="72">
        <v>20.858314250712112</v>
      </c>
      <c r="K37" s="72">
        <v>22.925613178514155</v>
      </c>
      <c r="L37" s="72">
        <v>19.144580066399385</v>
      </c>
      <c r="M37" s="72">
        <v>3.3815557046512859</v>
      </c>
      <c r="N37" s="72">
        <v>7.8417833294899397</v>
      </c>
      <c r="O37" s="72">
        <v>34.169972865493691</v>
      </c>
      <c r="P37" s="72">
        <v>22.490867715187584</v>
      </c>
      <c r="Q37" s="72">
        <v>26.179696688121332</v>
      </c>
      <c r="R37" s="77"/>
      <c r="S37" s="76">
        <v>758.3</v>
      </c>
      <c r="T37" s="76">
        <v>382.4</v>
      </c>
      <c r="U37" s="76">
        <v>278.60000000000002</v>
      </c>
      <c r="V37" s="76">
        <v>361.8</v>
      </c>
      <c r="W37" s="76">
        <v>136.80000000000001</v>
      </c>
      <c r="X37" s="76"/>
      <c r="Y37" s="76"/>
      <c r="Z37" s="76"/>
      <c r="AA37" s="76">
        <v>130.1</v>
      </c>
      <c r="AB37" s="76"/>
      <c r="AC37" s="76">
        <v>34.78</v>
      </c>
      <c r="AD37" s="76">
        <v>144.6</v>
      </c>
      <c r="AE37" s="76">
        <v>88.95</v>
      </c>
      <c r="AF37" s="76">
        <v>250.9</v>
      </c>
      <c r="AG37" s="75" t="str">
        <f t="shared" si="75"/>
        <v/>
      </c>
      <c r="AH37" s="74">
        <f t="shared" si="76"/>
        <v>36.00253030836182</v>
      </c>
      <c r="AI37" s="74">
        <f t="shared" si="77"/>
        <v>25.988548412912163</v>
      </c>
      <c r="AJ37" s="74">
        <f t="shared" si="78"/>
        <v>18.330873146563807</v>
      </c>
      <c r="AK37" s="74">
        <f t="shared" si="79"/>
        <v>43.856974661564507</v>
      </c>
      <c r="AL37" s="74">
        <f t="shared" si="80"/>
        <v>8.2630541612782729</v>
      </c>
      <c r="AM37" s="74" t="str">
        <f t="shared" si="81"/>
        <v/>
      </c>
      <c r="AN37" s="74" t="str">
        <f t="shared" si="82"/>
        <v/>
      </c>
      <c r="AO37" s="74" t="str">
        <f t="shared" si="83"/>
        <v/>
      </c>
      <c r="AP37" s="74">
        <f t="shared" si="84"/>
        <v>6.795657024012673</v>
      </c>
      <c r="AQ37" s="74" t="str">
        <f t="shared" si="85"/>
        <v/>
      </c>
      <c r="AR37" s="74">
        <f t="shared" si="86"/>
        <v>4.435215631271749</v>
      </c>
      <c r="AS37" s="74">
        <f t="shared" si="87"/>
        <v>4.2317856256193664</v>
      </c>
      <c r="AT37" s="74">
        <f t="shared" si="88"/>
        <v>3.9549385611269257</v>
      </c>
      <c r="AU37" s="74">
        <f t="shared" si="89"/>
        <v>9.5837626764347625</v>
      </c>
      <c r="AV37" s="73" t="str">
        <f t="shared" si="90"/>
        <v/>
      </c>
      <c r="AW37" s="72">
        <f t="shared" si="91"/>
        <v>758.3</v>
      </c>
      <c r="AX37" s="72">
        <f t="shared" si="92"/>
        <v>382.4</v>
      </c>
      <c r="AY37" s="72">
        <f t="shared" si="93"/>
        <v>278.60000000000002</v>
      </c>
      <c r="AZ37" s="72">
        <f t="shared" si="94"/>
        <v>361.8</v>
      </c>
      <c r="BA37" s="72">
        <f t="shared" si="95"/>
        <v>136.80000000000001</v>
      </c>
      <c r="BB37" s="72" t="str">
        <f t="shared" si="96"/>
        <v/>
      </c>
      <c r="BC37" s="72" t="str">
        <f t="shared" si="97"/>
        <v/>
      </c>
      <c r="BD37" s="72" t="str">
        <f t="shared" si="98"/>
        <v/>
      </c>
      <c r="BE37" s="72">
        <f t="shared" si="99"/>
        <v>130.1</v>
      </c>
      <c r="BF37" s="72" t="str">
        <f t="shared" si="100"/>
        <v/>
      </c>
      <c r="BG37" s="72">
        <f t="shared" si="101"/>
        <v>34.78</v>
      </c>
      <c r="BH37" s="72">
        <f t="shared" si="102"/>
        <v>144.6</v>
      </c>
      <c r="BI37" s="72">
        <f t="shared" si="103"/>
        <v>88.95</v>
      </c>
      <c r="BJ37" s="72">
        <f t="shared" si="104"/>
        <v>250.9</v>
      </c>
      <c r="BK37" s="73" t="str">
        <f t="shared" si="105"/>
        <v/>
      </c>
      <c r="BL37" s="72">
        <f t="shared" si="106"/>
        <v>82.156013001083423</v>
      </c>
      <c r="BM37" s="72">
        <f t="shared" si="107"/>
        <v>55.85743499853929</v>
      </c>
      <c r="BN37" s="72">
        <f t="shared" si="108"/>
        <v>74.892473118279582</v>
      </c>
      <c r="BO37" s="72">
        <f t="shared" si="109"/>
        <v>73.179611650485441</v>
      </c>
      <c r="BP37" s="72">
        <f t="shared" si="110"/>
        <v>39.675174013921115</v>
      </c>
      <c r="BQ37" s="72" t="str">
        <f t="shared" si="111"/>
        <v/>
      </c>
      <c r="BR37" s="72" t="str">
        <f t="shared" si="112"/>
        <v/>
      </c>
      <c r="BS37" s="72" t="str">
        <f t="shared" si="113"/>
        <v/>
      </c>
      <c r="BT37" s="72">
        <f t="shared" si="114"/>
        <v>12.193064667291472</v>
      </c>
      <c r="BU37" s="72" t="str">
        <f t="shared" si="115"/>
        <v/>
      </c>
      <c r="BV37" s="72">
        <f t="shared" si="116"/>
        <v>4.9249504389691303</v>
      </c>
      <c r="BW37" s="72">
        <f t="shared" si="117"/>
        <v>4.8539778449144011</v>
      </c>
      <c r="BX37" s="72">
        <f t="shared" si="118"/>
        <v>6.2159329140461219</v>
      </c>
      <c r="BY37" s="72">
        <f t="shared" si="119"/>
        <v>10.975503062117236</v>
      </c>
      <c r="BZ37" s="71"/>
      <c r="CA37" s="70">
        <v>8.5969999999999995</v>
      </c>
      <c r="CB37" s="70">
        <v>8.7629999999999999</v>
      </c>
      <c r="CC37" s="70">
        <v>9.3979999999999997</v>
      </c>
      <c r="CD37" s="70">
        <v>9.7579999999999991</v>
      </c>
      <c r="CE37" s="70">
        <v>10.33</v>
      </c>
      <c r="CF37" s="70"/>
      <c r="CG37" s="70"/>
      <c r="CH37" s="70"/>
      <c r="CI37" s="70">
        <v>6.1580000000000004</v>
      </c>
      <c r="CJ37" s="70"/>
      <c r="CK37" s="70">
        <v>6.5780000000000003</v>
      </c>
      <c r="CL37" s="70">
        <v>6.1109999999999998</v>
      </c>
      <c r="CM37" s="70">
        <v>5.9530000000000003</v>
      </c>
      <c r="CN37" s="70">
        <v>7.1269999999999998</v>
      </c>
      <c r="CO37" s="75" t="str">
        <f t="shared" si="120"/>
        <v/>
      </c>
      <c r="CP37" s="74">
        <f t="shared" si="121"/>
        <v>8.5969999999999995</v>
      </c>
      <c r="CQ37" s="74">
        <f t="shared" si="122"/>
        <v>8.7629999999999999</v>
      </c>
      <c r="CR37" s="74">
        <f t="shared" si="123"/>
        <v>9.3979999999999997</v>
      </c>
      <c r="CS37" s="74">
        <f t="shared" si="124"/>
        <v>9.7579999999999991</v>
      </c>
      <c r="CT37" s="74">
        <f t="shared" si="125"/>
        <v>10.33</v>
      </c>
      <c r="CU37" s="74" t="str">
        <f t="shared" si="126"/>
        <v/>
      </c>
      <c r="CV37" s="74" t="str">
        <f t="shared" si="127"/>
        <v/>
      </c>
      <c r="CW37" s="74" t="str">
        <f t="shared" si="128"/>
        <v/>
      </c>
      <c r="CX37" s="74">
        <f t="shared" si="129"/>
        <v>6.1580000000000004</v>
      </c>
      <c r="CY37" s="74" t="str">
        <f t="shared" si="130"/>
        <v/>
      </c>
      <c r="CZ37" s="74">
        <f t="shared" si="131"/>
        <v>6.5780000000000003</v>
      </c>
      <c r="DA37" s="74">
        <f t="shared" si="132"/>
        <v>6.1109999999999998</v>
      </c>
      <c r="DB37" s="74">
        <f t="shared" si="133"/>
        <v>5.9530000000000003</v>
      </c>
      <c r="DC37" s="74">
        <f t="shared" si="134"/>
        <v>7.1269999999999998</v>
      </c>
      <c r="DD37" s="270" t="str">
        <f t="shared" si="135"/>
        <v/>
      </c>
      <c r="DE37" s="271">
        <f t="shared" si="136"/>
        <v>1</v>
      </c>
      <c r="DF37" s="271">
        <f t="shared" si="137"/>
        <v>1</v>
      </c>
      <c r="DG37" s="271">
        <f t="shared" si="138"/>
        <v>1</v>
      </c>
      <c r="DH37" s="271">
        <f t="shared" si="139"/>
        <v>1</v>
      </c>
      <c r="DI37" s="270">
        <f>_xlfn.IFNA(VLOOKUP($A37,GtP!$A:$DH,MATCH(DI$1,GtP!$A$1:$DH$1,0),FALSE),"")</f>
        <v>2</v>
      </c>
      <c r="DJ37" s="271">
        <f>_xlfn.IFNA(VLOOKUP($A37,GtP!$A:$DH,MATCH(DJ$1,GtP!$A$1:$DH$1,0),FALSE),"")</f>
        <v>1</v>
      </c>
      <c r="DK37" s="271">
        <f>_xlfn.IFNA(VLOOKUP($A37,GtP!$A:$DH,MATCH(DK$1,GtP!$A$1:$DH$1,0),FALSE),"")</f>
        <v>0</v>
      </c>
      <c r="DL37" s="271">
        <f>_xlfn.IFNA(VLOOKUP($A37,GtP!$A:$DH,MATCH(DL$1,GtP!$A$1:$DH$1,0),FALSE),"")</f>
        <v>0</v>
      </c>
      <c r="DM37" s="270" t="str">
        <f t="shared" si="140"/>
        <v/>
      </c>
      <c r="DN37" s="271" t="str">
        <f t="shared" si="141"/>
        <v/>
      </c>
      <c r="DO37" s="271" t="str">
        <f t="shared" si="142"/>
        <v>new</v>
      </c>
      <c r="DP37" s="271" t="str">
        <f t="shared" si="143"/>
        <v>new</v>
      </c>
      <c r="DR37" s="271" t="str">
        <f>_xlfn.IFNA(VLOOKUP(A37,'BIG-QaulComp'!B:C,2,FALSE),"")</f>
        <v>A</v>
      </c>
      <c r="DS37" s="270" t="str">
        <f t="shared" si="69"/>
        <v/>
      </c>
      <c r="DT37" s="271">
        <f t="shared" si="70"/>
        <v>1</v>
      </c>
      <c r="DU37" s="271">
        <f t="shared" si="71"/>
        <v>1</v>
      </c>
      <c r="DV37" s="271">
        <f t="shared" si="72"/>
        <v>1</v>
      </c>
      <c r="DW37" s="271">
        <f t="shared" si="73"/>
        <v>3</v>
      </c>
      <c r="DX37" s="271">
        <f t="shared" si="74"/>
        <v>1</v>
      </c>
    </row>
    <row r="38" spans="1:128" s="271" customFormat="1" x14ac:dyDescent="0.2">
      <c r="A38" s="313" t="s">
        <v>529</v>
      </c>
      <c r="B38" s="78" t="s">
        <v>2638</v>
      </c>
      <c r="C38" s="72">
        <v>4.1063860736863944</v>
      </c>
      <c r="D38" s="72">
        <v>8.593836712914193</v>
      </c>
      <c r="E38" s="72">
        <v>1.6723885438262829</v>
      </c>
      <c r="F38" s="72">
        <v>4.4068977864317507</v>
      </c>
      <c r="G38" s="72">
        <v>1.3990571103443705</v>
      </c>
      <c r="H38" s="72">
        <v>15.354546573988749</v>
      </c>
      <c r="I38" s="72">
        <v>11.559654715748092</v>
      </c>
      <c r="J38" s="72">
        <v>10</v>
      </c>
      <c r="K38" s="72">
        <v>12.797793634812862</v>
      </c>
      <c r="L38" s="72">
        <v>8.2487356764389972</v>
      </c>
      <c r="M38" s="72">
        <v>7.0710753957218282</v>
      </c>
      <c r="N38" s="72">
        <v>11.39799949635591</v>
      </c>
      <c r="O38" s="72">
        <v>5.8258738589839512</v>
      </c>
      <c r="P38" s="72">
        <v>14.325518683932946</v>
      </c>
      <c r="Q38" s="72">
        <v>9.5166170863917205</v>
      </c>
      <c r="R38" s="77">
        <v>60.28</v>
      </c>
      <c r="S38" s="76">
        <v>45.84</v>
      </c>
      <c r="T38" s="76">
        <v>18.7</v>
      </c>
      <c r="U38" s="76">
        <v>90.96</v>
      </c>
      <c r="V38" s="76">
        <v>173.1</v>
      </c>
      <c r="W38" s="272">
        <v>25.07</v>
      </c>
      <c r="X38" s="76"/>
      <c r="Y38" s="76"/>
      <c r="Z38" s="76"/>
      <c r="AA38" s="76">
        <v>459.6</v>
      </c>
      <c r="AB38" s="76"/>
      <c r="AC38" s="76">
        <v>88.68</v>
      </c>
      <c r="AD38" s="76">
        <v>557.29999999999995</v>
      </c>
      <c r="AE38" s="76">
        <v>659.4</v>
      </c>
      <c r="AF38" s="76">
        <v>928.1</v>
      </c>
      <c r="AG38" s="75">
        <f t="shared" si="75"/>
        <v>14.679574428296583</v>
      </c>
      <c r="AH38" s="74">
        <f t="shared" si="76"/>
        <v>5.3340552690645131</v>
      </c>
      <c r="AI38" s="74">
        <f t="shared" si="77"/>
        <v>11.181612113424306</v>
      </c>
      <c r="AJ38" s="74">
        <f t="shared" si="78"/>
        <v>20.640369803913693</v>
      </c>
      <c r="AK38" s="74">
        <f t="shared" si="79"/>
        <v>123.7261858148109</v>
      </c>
      <c r="AL38" s="74">
        <f t="shared" si="80"/>
        <v>1.6327411479847695</v>
      </c>
      <c r="AM38" s="74" t="str">
        <f t="shared" si="81"/>
        <v/>
      </c>
      <c r="AN38" s="74" t="str">
        <f t="shared" si="82"/>
        <v/>
      </c>
      <c r="AO38" s="74" t="str">
        <f t="shared" si="83"/>
        <v/>
      </c>
      <c r="AP38" s="74">
        <f t="shared" si="84"/>
        <v>55.71762971054622</v>
      </c>
      <c r="AQ38" s="74" t="str">
        <f t="shared" si="85"/>
        <v/>
      </c>
      <c r="AR38" s="74">
        <f t="shared" si="86"/>
        <v>7.7803126792865864</v>
      </c>
      <c r="AS38" s="74">
        <f t="shared" si="87"/>
        <v>95.659469032375284</v>
      </c>
      <c r="AT38" s="74">
        <f t="shared" si="88"/>
        <v>46.029746953564924</v>
      </c>
      <c r="AU38" s="74">
        <f t="shared" si="89"/>
        <v>97.524150816904879</v>
      </c>
      <c r="AV38" s="73">
        <f t="shared" si="90"/>
        <v>60.28</v>
      </c>
      <c r="AW38" s="72">
        <f t="shared" si="91"/>
        <v>45.84</v>
      </c>
      <c r="AX38" s="72">
        <f t="shared" si="92"/>
        <v>18.7</v>
      </c>
      <c r="AY38" s="72">
        <f t="shared" si="93"/>
        <v>90.96</v>
      </c>
      <c r="AZ38" s="72">
        <f t="shared" si="94"/>
        <v>173.1</v>
      </c>
      <c r="BA38" s="72">
        <f t="shared" si="95"/>
        <v>25.07</v>
      </c>
      <c r="BB38" s="72" t="str">
        <f t="shared" si="96"/>
        <v/>
      </c>
      <c r="BC38" s="72" t="str">
        <f t="shared" si="97"/>
        <v/>
      </c>
      <c r="BD38" s="72" t="str">
        <f t="shared" si="98"/>
        <v/>
      </c>
      <c r="BE38" s="72">
        <f t="shared" si="99"/>
        <v>459.6</v>
      </c>
      <c r="BF38" s="72" t="str">
        <f t="shared" si="100"/>
        <v/>
      </c>
      <c r="BG38" s="72">
        <f t="shared" si="101"/>
        <v>88.68</v>
      </c>
      <c r="BH38" s="72">
        <f t="shared" si="102"/>
        <v>557.29999999999995</v>
      </c>
      <c r="BI38" s="72">
        <f t="shared" si="103"/>
        <v>659.4</v>
      </c>
      <c r="BJ38" s="72">
        <f t="shared" si="104"/>
        <v>928.1</v>
      </c>
      <c r="BK38" s="73">
        <f t="shared" si="105"/>
        <v>92.284139620330691</v>
      </c>
      <c r="BL38" s="72">
        <f t="shared" si="106"/>
        <v>4.9664138678223182</v>
      </c>
      <c r="BM38" s="72">
        <f t="shared" si="107"/>
        <v>2.731522056675431</v>
      </c>
      <c r="BN38" s="72">
        <f t="shared" si="108"/>
        <v>24.451612903225808</v>
      </c>
      <c r="BO38" s="72">
        <f t="shared" si="109"/>
        <v>35.012135922330096</v>
      </c>
      <c r="BP38" s="72">
        <f t="shared" si="110"/>
        <v>7.2708816705336421</v>
      </c>
      <c r="BQ38" s="72" t="str">
        <f t="shared" si="111"/>
        <v/>
      </c>
      <c r="BR38" s="72" t="str">
        <f t="shared" si="112"/>
        <v/>
      </c>
      <c r="BS38" s="72" t="str">
        <f t="shared" si="113"/>
        <v/>
      </c>
      <c r="BT38" s="72">
        <f t="shared" si="114"/>
        <v>43.074039362699153</v>
      </c>
      <c r="BU38" s="72" t="str">
        <f t="shared" si="115"/>
        <v/>
      </c>
      <c r="BV38" s="72">
        <f t="shared" si="116"/>
        <v>12.55734919286321</v>
      </c>
      <c r="BW38" s="72">
        <f t="shared" si="117"/>
        <v>18.707620006713661</v>
      </c>
      <c r="BX38" s="72">
        <f t="shared" si="118"/>
        <v>46.079664570230605</v>
      </c>
      <c r="BY38" s="72">
        <f t="shared" si="119"/>
        <v>40.599300087489063</v>
      </c>
      <c r="BZ38" s="71">
        <v>10.62</v>
      </c>
      <c r="CA38" s="70">
        <v>8.3450000000000006</v>
      </c>
      <c r="CB38" s="70">
        <v>8.4260000000000002</v>
      </c>
      <c r="CC38" s="70">
        <v>8.516</v>
      </c>
      <c r="CD38" s="70">
        <v>8.843</v>
      </c>
      <c r="CE38" s="273">
        <v>10.220000000000001</v>
      </c>
      <c r="CF38" s="70"/>
      <c r="CG38" s="70"/>
      <c r="CH38" s="70"/>
      <c r="CI38" s="70">
        <v>8.577</v>
      </c>
      <c r="CJ38" s="70"/>
      <c r="CK38" s="70">
        <v>8.4619999999999997</v>
      </c>
      <c r="CL38" s="70">
        <v>8.3290000000000006</v>
      </c>
      <c r="CM38" s="70">
        <v>8.1229999999999993</v>
      </c>
      <c r="CN38" s="70">
        <v>8.4559999999999995</v>
      </c>
      <c r="CO38" s="75">
        <f t="shared" si="120"/>
        <v>10.62</v>
      </c>
      <c r="CP38" s="74">
        <f t="shared" si="121"/>
        <v>8.3450000000000006</v>
      </c>
      <c r="CQ38" s="74">
        <f t="shared" si="122"/>
        <v>8.4260000000000002</v>
      </c>
      <c r="CR38" s="74">
        <f t="shared" si="123"/>
        <v>8.516</v>
      </c>
      <c r="CS38" s="74">
        <f t="shared" si="124"/>
        <v>8.843</v>
      </c>
      <c r="CT38" s="74">
        <f t="shared" si="125"/>
        <v>10.220000000000001</v>
      </c>
      <c r="CU38" s="74" t="str">
        <f t="shared" si="126"/>
        <v/>
      </c>
      <c r="CV38" s="74" t="str">
        <f t="shared" si="127"/>
        <v/>
      </c>
      <c r="CW38" s="74" t="str">
        <f t="shared" si="128"/>
        <v/>
      </c>
      <c r="CX38" s="74">
        <f t="shared" si="129"/>
        <v>8.577</v>
      </c>
      <c r="CY38" s="74" t="str">
        <f t="shared" si="130"/>
        <v/>
      </c>
      <c r="CZ38" s="74">
        <f t="shared" si="131"/>
        <v>8.4619999999999997</v>
      </c>
      <c r="DA38" s="74">
        <f t="shared" si="132"/>
        <v>8.3290000000000006</v>
      </c>
      <c r="DB38" s="74">
        <f t="shared" si="133"/>
        <v>8.1229999999999993</v>
      </c>
      <c r="DC38" s="74">
        <f t="shared" si="134"/>
        <v>8.4559999999999995</v>
      </c>
      <c r="DD38" s="270">
        <f t="shared" si="135"/>
        <v>1</v>
      </c>
      <c r="DE38" s="271">
        <f t="shared" si="136"/>
        <v>1</v>
      </c>
      <c r="DF38" s="271">
        <f t="shared" si="137"/>
        <v>1</v>
      </c>
      <c r="DG38" s="271">
        <f t="shared" si="138"/>
        <v>1</v>
      </c>
      <c r="DH38" s="271">
        <f t="shared" si="139"/>
        <v>0</v>
      </c>
      <c r="DI38" s="270">
        <f>_xlfn.IFNA(VLOOKUP($A38,GtP!$A:$DH,MATCH(DI$1,GtP!$A$1:$DH$1,0),FALSE),"")</f>
        <v>1</v>
      </c>
      <c r="DJ38" s="271">
        <f>_xlfn.IFNA(VLOOKUP($A38,GtP!$A:$DH,MATCH(DJ$1,GtP!$A$1:$DH$1,0),FALSE),"")</f>
        <v>0</v>
      </c>
      <c r="DK38" s="271">
        <f>_xlfn.IFNA(VLOOKUP($A38,GtP!$A:$DH,MATCH(DK$1,GtP!$A$1:$DH$1,0),FALSE),"")</f>
        <v>0</v>
      </c>
      <c r="DL38" s="271">
        <f>_xlfn.IFNA(VLOOKUP($A38,GtP!$A:$DH,MATCH(DL$1,GtP!$A$1:$DH$1,0),FALSE),"")</f>
        <v>0</v>
      </c>
      <c r="DM38" s="270" t="str">
        <f t="shared" si="140"/>
        <v/>
      </c>
      <c r="DN38" s="271" t="str">
        <f t="shared" si="141"/>
        <v>new</v>
      </c>
      <c r="DO38" s="271" t="str">
        <f t="shared" si="142"/>
        <v>new</v>
      </c>
      <c r="DP38" s="271" t="str">
        <f t="shared" si="143"/>
        <v>new</v>
      </c>
      <c r="DR38" s="271" t="str">
        <f>_xlfn.IFNA(VLOOKUP(A38,'BIG-QaulComp'!B:C,2,FALSE),"")</f>
        <v/>
      </c>
      <c r="DS38" s="270">
        <f t="shared" si="69"/>
        <v>1</v>
      </c>
      <c r="DT38" s="271">
        <f t="shared" si="70"/>
        <v>1</v>
      </c>
      <c r="DU38" s="271">
        <f t="shared" si="71"/>
        <v>1</v>
      </c>
      <c r="DV38" s="271">
        <f t="shared" si="72"/>
        <v>1</v>
      </c>
      <c r="DW38" s="271" t="str">
        <f t="shared" si="73"/>
        <v/>
      </c>
      <c r="DX38" s="271">
        <f t="shared" si="74"/>
        <v>1</v>
      </c>
    </row>
    <row r="39" spans="1:128" s="271" customFormat="1" x14ac:dyDescent="0.2">
      <c r="A39" s="313" t="s">
        <v>558</v>
      </c>
      <c r="B39" s="78" t="s">
        <v>2690</v>
      </c>
      <c r="C39" s="72">
        <v>3.1363945908898074</v>
      </c>
      <c r="D39" s="72">
        <v>7.694540307201768</v>
      </c>
      <c r="E39" s="72">
        <v>9.6037378712913615</v>
      </c>
      <c r="F39" s="72">
        <v>15.320646925708543</v>
      </c>
      <c r="G39" s="72">
        <v>4.3973627083385969</v>
      </c>
      <c r="H39" s="72">
        <v>3.405525662727265</v>
      </c>
      <c r="I39" s="72">
        <v>11.586802104198048</v>
      </c>
      <c r="J39" s="72">
        <v>5.5903814619538936</v>
      </c>
      <c r="K39" s="72">
        <v>7.2907758283300304</v>
      </c>
      <c r="L39" s="72">
        <v>6.2165364212924796</v>
      </c>
      <c r="M39" s="72">
        <v>16.613100955142205</v>
      </c>
      <c r="N39" s="72">
        <v>15.233126991235549</v>
      </c>
      <c r="O39" s="72">
        <v>13.755096444136377</v>
      </c>
      <c r="P39" s="72">
        <v>8.5672711694341181</v>
      </c>
      <c r="Q39" s="72">
        <v>18.979565172369497</v>
      </c>
      <c r="R39" s="77"/>
      <c r="S39" s="76">
        <v>147.80000000000001</v>
      </c>
      <c r="T39" s="76">
        <v>125.3</v>
      </c>
      <c r="U39" s="76">
        <v>139.6</v>
      </c>
      <c r="V39" s="76">
        <v>173.1</v>
      </c>
      <c r="W39" s="76">
        <v>142.4</v>
      </c>
      <c r="X39" s="76"/>
      <c r="Y39" s="76"/>
      <c r="Z39" s="76"/>
      <c r="AA39" s="76"/>
      <c r="AB39" s="76"/>
      <c r="AC39" s="76">
        <v>123</v>
      </c>
      <c r="AD39" s="76">
        <v>99.57</v>
      </c>
      <c r="AE39" s="76">
        <v>167.6</v>
      </c>
      <c r="AF39" s="76">
        <v>322</v>
      </c>
      <c r="AG39" s="75" t="str">
        <f t="shared" si="75"/>
        <v/>
      </c>
      <c r="AH39" s="74">
        <f t="shared" si="76"/>
        <v>19.208424947968027</v>
      </c>
      <c r="AI39" s="74">
        <f t="shared" si="77"/>
        <v>13.047003331334324</v>
      </c>
      <c r="AJ39" s="74">
        <f t="shared" si="78"/>
        <v>9.1118867680284872</v>
      </c>
      <c r="AK39" s="74">
        <f t="shared" si="79"/>
        <v>39.364503562954965</v>
      </c>
      <c r="AL39" s="74">
        <f t="shared" si="80"/>
        <v>41.814396396578928</v>
      </c>
      <c r="AM39" s="74" t="str">
        <f t="shared" si="81"/>
        <v/>
      </c>
      <c r="AN39" s="74" t="str">
        <f t="shared" si="82"/>
        <v/>
      </c>
      <c r="AO39" s="74" t="str">
        <f t="shared" si="83"/>
        <v/>
      </c>
      <c r="AP39" s="74" t="str">
        <f t="shared" si="84"/>
        <v/>
      </c>
      <c r="AQ39" s="74" t="str">
        <f t="shared" si="85"/>
        <v/>
      </c>
      <c r="AR39" s="74">
        <f t="shared" si="86"/>
        <v>8.0745076221558865</v>
      </c>
      <c r="AS39" s="74">
        <f t="shared" si="87"/>
        <v>7.2387714913075305</v>
      </c>
      <c r="AT39" s="74">
        <f t="shared" si="88"/>
        <v>19.562821893388282</v>
      </c>
      <c r="AU39" s="74">
        <f t="shared" si="89"/>
        <v>16.965615232785652</v>
      </c>
      <c r="AV39" s="73" t="str">
        <f t="shared" si="90"/>
        <v/>
      </c>
      <c r="AW39" s="72">
        <f t="shared" si="91"/>
        <v>147.80000000000001</v>
      </c>
      <c r="AX39" s="72">
        <f t="shared" si="92"/>
        <v>125.3</v>
      </c>
      <c r="AY39" s="72">
        <f t="shared" si="93"/>
        <v>139.6</v>
      </c>
      <c r="AZ39" s="72">
        <f t="shared" si="94"/>
        <v>173.1</v>
      </c>
      <c r="BA39" s="72">
        <f t="shared" si="95"/>
        <v>142.4</v>
      </c>
      <c r="BB39" s="72" t="str">
        <f t="shared" si="96"/>
        <v/>
      </c>
      <c r="BC39" s="72" t="str">
        <f t="shared" si="97"/>
        <v/>
      </c>
      <c r="BD39" s="72" t="str">
        <f t="shared" si="98"/>
        <v/>
      </c>
      <c r="BE39" s="72" t="str">
        <f t="shared" si="99"/>
        <v/>
      </c>
      <c r="BF39" s="72" t="str">
        <f t="shared" si="100"/>
        <v/>
      </c>
      <c r="BG39" s="72">
        <f t="shared" si="101"/>
        <v>123</v>
      </c>
      <c r="BH39" s="72">
        <f t="shared" si="102"/>
        <v>99.57</v>
      </c>
      <c r="BI39" s="72">
        <f t="shared" si="103"/>
        <v>167.6</v>
      </c>
      <c r="BJ39" s="72">
        <f t="shared" si="104"/>
        <v>322</v>
      </c>
      <c r="BK39" s="73" t="str">
        <f t="shared" si="105"/>
        <v/>
      </c>
      <c r="BL39" s="72">
        <f t="shared" si="106"/>
        <v>16.013001083423621</v>
      </c>
      <c r="BM39" s="72">
        <f t="shared" si="107"/>
        <v>18.302658486707564</v>
      </c>
      <c r="BN39" s="72">
        <f t="shared" si="108"/>
        <v>37.526881720430104</v>
      </c>
      <c r="BO39" s="72">
        <f t="shared" si="109"/>
        <v>35.012135922330096</v>
      </c>
      <c r="BP39" s="72">
        <f t="shared" si="110"/>
        <v>41.299303944315547</v>
      </c>
      <c r="BQ39" s="72" t="str">
        <f t="shared" si="111"/>
        <v/>
      </c>
      <c r="BR39" s="72" t="str">
        <f t="shared" si="112"/>
        <v/>
      </c>
      <c r="BS39" s="72" t="str">
        <f t="shared" si="113"/>
        <v/>
      </c>
      <c r="BT39" s="72" t="str">
        <f t="shared" si="114"/>
        <v/>
      </c>
      <c r="BU39" s="72" t="str">
        <f t="shared" si="115"/>
        <v/>
      </c>
      <c r="BV39" s="72">
        <f t="shared" si="116"/>
        <v>17.417162276975361</v>
      </c>
      <c r="BW39" s="72">
        <f t="shared" si="117"/>
        <v>3.3423967774420946</v>
      </c>
      <c r="BX39" s="72">
        <f t="shared" si="118"/>
        <v>11.712089447938505</v>
      </c>
      <c r="BY39" s="72">
        <f t="shared" si="119"/>
        <v>14.085739282589676</v>
      </c>
      <c r="BZ39" s="71"/>
      <c r="CA39" s="70">
        <v>7.7380000000000004</v>
      </c>
      <c r="CB39" s="70">
        <v>7.556</v>
      </c>
      <c r="CC39" s="70">
        <v>7.3479999999999999</v>
      </c>
      <c r="CD39" s="70">
        <v>7.3639999999999999</v>
      </c>
      <c r="CE39" s="70">
        <v>7.2329999999999997</v>
      </c>
      <c r="CF39" s="70"/>
      <c r="CG39" s="70"/>
      <c r="CH39" s="70"/>
      <c r="CI39" s="70"/>
      <c r="CJ39" s="70"/>
      <c r="CK39" s="70">
        <v>6.4530000000000003</v>
      </c>
      <c r="CL39" s="70">
        <v>6.0519999999999996</v>
      </c>
      <c r="CM39" s="70">
        <v>5.851</v>
      </c>
      <c r="CN39" s="70">
        <v>6.3090000000000002</v>
      </c>
      <c r="CO39" s="75" t="str">
        <f t="shared" si="120"/>
        <v/>
      </c>
      <c r="CP39" s="74">
        <f t="shared" si="121"/>
        <v>7.7380000000000004</v>
      </c>
      <c r="CQ39" s="74">
        <f t="shared" si="122"/>
        <v>7.556</v>
      </c>
      <c r="CR39" s="74">
        <f t="shared" si="123"/>
        <v>7.3479999999999999</v>
      </c>
      <c r="CS39" s="74">
        <f t="shared" si="124"/>
        <v>7.3639999999999999</v>
      </c>
      <c r="CT39" s="74">
        <f t="shared" si="125"/>
        <v>7.2329999999999997</v>
      </c>
      <c r="CU39" s="74" t="str">
        <f t="shared" si="126"/>
        <v/>
      </c>
      <c r="CV39" s="74" t="str">
        <f t="shared" si="127"/>
        <v/>
      </c>
      <c r="CW39" s="74" t="str">
        <f t="shared" si="128"/>
        <v/>
      </c>
      <c r="CX39" s="74" t="str">
        <f t="shared" si="129"/>
        <v/>
      </c>
      <c r="CY39" s="74" t="str">
        <f t="shared" si="130"/>
        <v/>
      </c>
      <c r="CZ39" s="74">
        <f t="shared" si="131"/>
        <v>6.4530000000000003</v>
      </c>
      <c r="DA39" s="74">
        <f t="shared" si="132"/>
        <v>6.0519999999999996</v>
      </c>
      <c r="DB39" s="74">
        <f t="shared" si="133"/>
        <v>5.851</v>
      </c>
      <c r="DC39" s="74">
        <f t="shared" si="134"/>
        <v>6.3090000000000002</v>
      </c>
      <c r="DD39" s="270" t="str">
        <f t="shared" si="135"/>
        <v/>
      </c>
      <c r="DE39" s="271">
        <f t="shared" si="136"/>
        <v>1</v>
      </c>
      <c r="DF39" s="271" t="str">
        <f t="shared" si="137"/>
        <v/>
      </c>
      <c r="DG39" s="271">
        <f t="shared" si="138"/>
        <v>1</v>
      </c>
      <c r="DH39" s="271">
        <f t="shared" si="139"/>
        <v>2</v>
      </c>
      <c r="DI39" s="270">
        <f>_xlfn.IFNA(VLOOKUP($A39,GtP!$A:$DH,MATCH(DI$1,GtP!$A$1:$DH$1,0),FALSE),"")</f>
        <v>0</v>
      </c>
      <c r="DJ39" s="271">
        <f>_xlfn.IFNA(VLOOKUP($A39,GtP!$A:$DH,MATCH(DJ$1,GtP!$A$1:$DH$1,0),FALSE),"")</f>
        <v>1</v>
      </c>
      <c r="DK39" s="271">
        <f>_xlfn.IFNA(VLOOKUP($A39,GtP!$A:$DH,MATCH(DK$1,GtP!$A$1:$DH$1,0),FALSE),"")</f>
        <v>0</v>
      </c>
      <c r="DL39" s="271">
        <f>_xlfn.IFNA(VLOOKUP($A39,GtP!$A:$DH,MATCH(DL$1,GtP!$A$1:$DH$1,0),FALSE),"")</f>
        <v>0</v>
      </c>
      <c r="DM39" s="270" t="str">
        <f t="shared" si="140"/>
        <v/>
      </c>
      <c r="DN39" s="271" t="str">
        <f t="shared" si="141"/>
        <v/>
      </c>
      <c r="DO39" s="271" t="str">
        <f t="shared" si="142"/>
        <v/>
      </c>
      <c r="DP39" s="271" t="str">
        <f t="shared" si="143"/>
        <v>new</v>
      </c>
      <c r="DR39" s="271" t="str">
        <f>_xlfn.IFNA(VLOOKUP(A39,'BIG-QaulComp'!B:C,2,FALSE),"")</f>
        <v/>
      </c>
      <c r="DS39" s="270" t="str">
        <f t="shared" si="69"/>
        <v/>
      </c>
      <c r="DT39" s="271">
        <f t="shared" si="70"/>
        <v>1</v>
      </c>
      <c r="DU39" s="271" t="str">
        <f t="shared" si="71"/>
        <v/>
      </c>
      <c r="DV39" s="271">
        <f t="shared" si="72"/>
        <v>1</v>
      </c>
      <c r="DW39" s="271" t="str">
        <f t="shared" si="73"/>
        <v/>
      </c>
      <c r="DX39" s="271">
        <f t="shared" si="74"/>
        <v>1</v>
      </c>
    </row>
    <row r="40" spans="1:128" s="271" customFormat="1" x14ac:dyDescent="0.2">
      <c r="A40" s="313" t="s">
        <v>95</v>
      </c>
      <c r="B40" s="78" t="s">
        <v>2726</v>
      </c>
      <c r="C40" s="72">
        <v>7.9724936177455019</v>
      </c>
      <c r="D40" s="72">
        <v>0.85022859461307332</v>
      </c>
      <c r="E40" s="72">
        <v>1.1796485331504614</v>
      </c>
      <c r="F40" s="72">
        <v>22.372793620454878</v>
      </c>
      <c r="G40" s="72">
        <v>14.980289093298264</v>
      </c>
      <c r="H40" s="72">
        <v>8.9356496529175153</v>
      </c>
      <c r="I40" s="72">
        <v>7.3548140236975978</v>
      </c>
      <c r="J40" s="72">
        <v>6.0977283106684368</v>
      </c>
      <c r="K40" s="72">
        <v>10.020316792025909</v>
      </c>
      <c r="L40" s="72">
        <v>8.9072781099087095</v>
      </c>
      <c r="M40" s="72">
        <v>5.5874275251828438</v>
      </c>
      <c r="N40" s="72">
        <v>7.94923426931084</v>
      </c>
      <c r="O40" s="72">
        <v>7.7613118976400521</v>
      </c>
      <c r="P40" s="72">
        <v>1.8175599959452393</v>
      </c>
      <c r="Q40" s="72">
        <v>7.9179051746241624</v>
      </c>
      <c r="R40" s="77">
        <v>36.19</v>
      </c>
      <c r="S40" s="76"/>
      <c r="T40" s="76"/>
      <c r="U40" s="76"/>
      <c r="V40" s="76"/>
      <c r="W40" s="272">
        <v>13.96</v>
      </c>
      <c r="X40" s="76"/>
      <c r="Y40" s="76"/>
      <c r="Z40" s="76"/>
      <c r="AA40" s="76">
        <v>683.8</v>
      </c>
      <c r="AB40" s="76"/>
      <c r="AC40" s="76">
        <v>71.569999999999993</v>
      </c>
      <c r="AD40" s="76"/>
      <c r="AE40" s="76">
        <v>45.57</v>
      </c>
      <c r="AF40" s="76">
        <v>76.44</v>
      </c>
      <c r="AG40" s="75">
        <f t="shared" si="75"/>
        <v>4.5393576633848687</v>
      </c>
      <c r="AH40" s="74" t="str">
        <f t="shared" si="76"/>
        <v/>
      </c>
      <c r="AI40" s="74" t="str">
        <f t="shared" si="77"/>
        <v/>
      </c>
      <c r="AJ40" s="74" t="str">
        <f t="shared" si="78"/>
        <v/>
      </c>
      <c r="AK40" s="74" t="str">
        <f t="shared" si="79"/>
        <v/>
      </c>
      <c r="AL40" s="74">
        <f t="shared" si="80"/>
        <v>1.5622814839704486</v>
      </c>
      <c r="AM40" s="74" t="str">
        <f t="shared" si="81"/>
        <v/>
      </c>
      <c r="AN40" s="74" t="str">
        <f t="shared" si="82"/>
        <v/>
      </c>
      <c r="AO40" s="74" t="str">
        <f t="shared" si="83"/>
        <v/>
      </c>
      <c r="AP40" s="74">
        <f t="shared" si="84"/>
        <v>76.768681920835206</v>
      </c>
      <c r="AQ40" s="74" t="str">
        <f t="shared" si="85"/>
        <v/>
      </c>
      <c r="AR40" s="74">
        <f t="shared" si="86"/>
        <v>9.0033829140381805</v>
      </c>
      <c r="AS40" s="74" t="str">
        <f t="shared" si="87"/>
        <v/>
      </c>
      <c r="AT40" s="74">
        <f t="shared" si="88"/>
        <v>25.072074705462963</v>
      </c>
      <c r="AU40" s="74">
        <f t="shared" si="89"/>
        <v>9.6540686348429734</v>
      </c>
      <c r="AV40" s="73">
        <f t="shared" si="90"/>
        <v>36.19</v>
      </c>
      <c r="AW40" s="72" t="str">
        <f t="shared" si="91"/>
        <v/>
      </c>
      <c r="AX40" s="72" t="str">
        <f t="shared" si="92"/>
        <v/>
      </c>
      <c r="AY40" s="72" t="str">
        <f t="shared" si="93"/>
        <v/>
      </c>
      <c r="AZ40" s="72" t="str">
        <f t="shared" si="94"/>
        <v/>
      </c>
      <c r="BA40" s="72">
        <f t="shared" si="95"/>
        <v>13.96</v>
      </c>
      <c r="BB40" s="72" t="str">
        <f t="shared" si="96"/>
        <v/>
      </c>
      <c r="BC40" s="72" t="str">
        <f t="shared" si="97"/>
        <v/>
      </c>
      <c r="BD40" s="72" t="str">
        <f t="shared" si="98"/>
        <v/>
      </c>
      <c r="BE40" s="72">
        <f t="shared" si="99"/>
        <v>683.8</v>
      </c>
      <c r="BF40" s="72" t="str">
        <f t="shared" si="100"/>
        <v/>
      </c>
      <c r="BG40" s="72">
        <f t="shared" si="101"/>
        <v>71.569999999999993</v>
      </c>
      <c r="BH40" s="72" t="str">
        <f t="shared" si="102"/>
        <v/>
      </c>
      <c r="BI40" s="72">
        <f t="shared" si="103"/>
        <v>45.57</v>
      </c>
      <c r="BJ40" s="72">
        <f t="shared" si="104"/>
        <v>76.44</v>
      </c>
      <c r="BK40" s="73">
        <f t="shared" si="105"/>
        <v>55.404164115125539</v>
      </c>
      <c r="BL40" s="72" t="str">
        <f t="shared" si="106"/>
        <v/>
      </c>
      <c r="BM40" s="72" t="str">
        <f t="shared" si="107"/>
        <v/>
      </c>
      <c r="BN40" s="72" t="str">
        <f t="shared" si="108"/>
        <v/>
      </c>
      <c r="BO40" s="72" t="str">
        <f t="shared" si="109"/>
        <v/>
      </c>
      <c r="BP40" s="72">
        <f t="shared" si="110"/>
        <v>4.0487238979118327</v>
      </c>
      <c r="BQ40" s="72" t="str">
        <f t="shared" si="111"/>
        <v/>
      </c>
      <c r="BR40" s="72" t="str">
        <f t="shared" si="112"/>
        <v/>
      </c>
      <c r="BS40" s="72" t="str">
        <f t="shared" si="113"/>
        <v/>
      </c>
      <c r="BT40" s="72">
        <f t="shared" si="114"/>
        <v>64.086223055295221</v>
      </c>
      <c r="BU40" s="72" t="str">
        <f t="shared" si="115"/>
        <v/>
      </c>
      <c r="BV40" s="72">
        <f t="shared" si="116"/>
        <v>10.134522798074197</v>
      </c>
      <c r="BW40" s="72" t="str">
        <f t="shared" si="117"/>
        <v/>
      </c>
      <c r="BX40" s="72">
        <f t="shared" si="118"/>
        <v>3.1844863731656186</v>
      </c>
      <c r="BY40" s="72">
        <f t="shared" si="119"/>
        <v>3.3438320209973753</v>
      </c>
      <c r="BZ40" s="71">
        <v>8.1980000000000004</v>
      </c>
      <c r="CA40" s="70"/>
      <c r="CB40" s="70"/>
      <c r="CC40" s="70"/>
      <c r="CD40" s="70"/>
      <c r="CE40" s="273">
        <v>7.54</v>
      </c>
      <c r="CF40" s="70"/>
      <c r="CG40" s="70"/>
      <c r="CH40" s="70"/>
      <c r="CI40" s="70">
        <v>8.2520000000000007</v>
      </c>
      <c r="CJ40" s="70"/>
      <c r="CK40" s="70">
        <v>5.7249999999999996</v>
      </c>
      <c r="CL40" s="70"/>
      <c r="CM40" s="70">
        <v>7.032</v>
      </c>
      <c r="CN40" s="70">
        <v>7.4489999999999998</v>
      </c>
      <c r="CO40" s="75">
        <f t="shared" si="120"/>
        <v>8.1980000000000004</v>
      </c>
      <c r="CP40" s="74" t="str">
        <f t="shared" si="121"/>
        <v/>
      </c>
      <c r="CQ40" s="74" t="str">
        <f t="shared" si="122"/>
        <v/>
      </c>
      <c r="CR40" s="74" t="str">
        <f t="shared" si="123"/>
        <v/>
      </c>
      <c r="CS40" s="74" t="str">
        <f t="shared" si="124"/>
        <v/>
      </c>
      <c r="CT40" s="74">
        <f t="shared" si="125"/>
        <v>7.54</v>
      </c>
      <c r="CU40" s="74" t="str">
        <f t="shared" si="126"/>
        <v/>
      </c>
      <c r="CV40" s="74" t="str">
        <f t="shared" si="127"/>
        <v/>
      </c>
      <c r="CW40" s="74" t="str">
        <f t="shared" si="128"/>
        <v/>
      </c>
      <c r="CX40" s="74">
        <f t="shared" si="129"/>
        <v>8.2520000000000007</v>
      </c>
      <c r="CY40" s="74" t="str">
        <f t="shared" si="130"/>
        <v/>
      </c>
      <c r="CZ40" s="74">
        <f t="shared" si="131"/>
        <v>5.7249999999999996</v>
      </c>
      <c r="DA40" s="74" t="str">
        <f t="shared" si="132"/>
        <v/>
      </c>
      <c r="DB40" s="74">
        <f t="shared" si="133"/>
        <v>7.032</v>
      </c>
      <c r="DC40" s="74">
        <f t="shared" si="134"/>
        <v>7.4489999999999998</v>
      </c>
      <c r="DD40" s="270">
        <f t="shared" si="135"/>
        <v>1</v>
      </c>
      <c r="DE40" s="271">
        <f t="shared" si="136"/>
        <v>1</v>
      </c>
      <c r="DF40" s="271">
        <f t="shared" si="137"/>
        <v>1</v>
      </c>
      <c r="DG40" s="271">
        <f t="shared" si="138"/>
        <v>1</v>
      </c>
      <c r="DH40" s="271">
        <f t="shared" si="139"/>
        <v>0</v>
      </c>
      <c r="DI40" s="270">
        <f>_xlfn.IFNA(VLOOKUP($A40,GtP!$A:$DH,MATCH(DI$1,GtP!$A$1:$DH$1,0),FALSE),"")</f>
        <v>1</v>
      </c>
      <c r="DJ40" s="271">
        <f>_xlfn.IFNA(VLOOKUP($A40,GtP!$A:$DH,MATCH(DJ$1,GtP!$A$1:$DH$1,0),FALSE),"")</f>
        <v>0</v>
      </c>
      <c r="DK40" s="271">
        <f>_xlfn.IFNA(VLOOKUP($A40,GtP!$A:$DH,MATCH(DK$1,GtP!$A$1:$DH$1,0),FALSE),"")</f>
        <v>0</v>
      </c>
      <c r="DL40" s="271">
        <f>_xlfn.IFNA(VLOOKUP($A40,GtP!$A:$DH,MATCH(DL$1,GtP!$A$1:$DH$1,0),FALSE),"")</f>
        <v>0</v>
      </c>
      <c r="DM40" s="270" t="str">
        <f t="shared" si="140"/>
        <v/>
      </c>
      <c r="DN40" s="271" t="str">
        <f t="shared" si="141"/>
        <v>new</v>
      </c>
      <c r="DO40" s="271" t="str">
        <f t="shared" si="142"/>
        <v>new</v>
      </c>
      <c r="DP40" s="271" t="str">
        <f t="shared" si="143"/>
        <v>new</v>
      </c>
      <c r="DR40" s="271" t="str">
        <f>_xlfn.IFNA(VLOOKUP(A40,'BIG-QaulComp'!B:C,2,FALSE),"")</f>
        <v>A</v>
      </c>
      <c r="DS40" s="270">
        <f t="shared" si="69"/>
        <v>1</v>
      </c>
      <c r="DT40" s="271">
        <f t="shared" si="70"/>
        <v>1</v>
      </c>
      <c r="DU40" s="271">
        <f t="shared" si="71"/>
        <v>1</v>
      </c>
      <c r="DV40" s="271">
        <f t="shared" si="72"/>
        <v>1</v>
      </c>
      <c r="DW40" s="271">
        <f t="shared" si="73"/>
        <v>4</v>
      </c>
      <c r="DX40" s="271">
        <f t="shared" si="74"/>
        <v>1</v>
      </c>
    </row>
    <row r="41" spans="1:128" s="271" customFormat="1" x14ac:dyDescent="0.2">
      <c r="A41" s="313" t="s">
        <v>498</v>
      </c>
      <c r="B41" s="78" t="s">
        <v>2612</v>
      </c>
      <c r="C41" s="83">
        <v>7.1325576273436182</v>
      </c>
      <c r="D41" s="83">
        <v>6.7137628918890666</v>
      </c>
      <c r="E41" s="83">
        <v>4.3721227849822242</v>
      </c>
      <c r="F41" s="83">
        <v>6.0633155255683722</v>
      </c>
      <c r="G41" s="83">
        <v>6.0952932343491941</v>
      </c>
      <c r="H41" s="83">
        <v>5.8112452678465969</v>
      </c>
      <c r="I41" s="83">
        <v>23.352241437779149</v>
      </c>
      <c r="J41" s="83">
        <v>23.926779958030238</v>
      </c>
      <c r="K41" s="83">
        <v>16.258166311120121</v>
      </c>
      <c r="L41" s="83">
        <v>14.446376292460553</v>
      </c>
      <c r="M41" s="83">
        <v>12.003454137811735</v>
      </c>
      <c r="N41" s="83">
        <v>11.081135154676231</v>
      </c>
      <c r="O41" s="83">
        <v>25.556013102899769</v>
      </c>
      <c r="P41" s="83">
        <v>12.370705649835529</v>
      </c>
      <c r="Q41" s="83">
        <v>11.320263157511256</v>
      </c>
      <c r="R41" s="82"/>
      <c r="S41" s="81">
        <v>34.97</v>
      </c>
      <c r="T41" s="81">
        <v>23.31</v>
      </c>
      <c r="U41" s="81">
        <v>64.02</v>
      </c>
      <c r="V41" s="81">
        <v>30.25</v>
      </c>
      <c r="W41" s="81"/>
      <c r="X41" s="81">
        <v>197.9</v>
      </c>
      <c r="Y41" s="81">
        <v>287.8</v>
      </c>
      <c r="Z41" s="81">
        <v>297.2</v>
      </c>
      <c r="AA41" s="81">
        <v>475.5</v>
      </c>
      <c r="AB41" s="81"/>
      <c r="AC41" s="81">
        <v>119.9</v>
      </c>
      <c r="AD41" s="81">
        <v>1088</v>
      </c>
      <c r="AE41" s="81">
        <v>993.2</v>
      </c>
      <c r="AF41" s="81">
        <v>999.1</v>
      </c>
      <c r="AG41" s="75" t="str">
        <f t="shared" si="75"/>
        <v/>
      </c>
      <c r="AH41" s="74">
        <f t="shared" si="76"/>
        <v>5.2087034593145143</v>
      </c>
      <c r="AI41" s="74">
        <f t="shared" si="77"/>
        <v>5.331506260544046</v>
      </c>
      <c r="AJ41" s="74">
        <f t="shared" si="78"/>
        <v>10.558579663227865</v>
      </c>
      <c r="AK41" s="74">
        <f t="shared" si="79"/>
        <v>4.9628457298051307</v>
      </c>
      <c r="AL41" s="74" t="str">
        <f t="shared" si="80"/>
        <v/>
      </c>
      <c r="AM41" s="74">
        <f t="shared" si="81"/>
        <v>8.4745612333314728</v>
      </c>
      <c r="AN41" s="74">
        <f t="shared" si="82"/>
        <v>12.028363219155588</v>
      </c>
      <c r="AO41" s="74">
        <f t="shared" si="83"/>
        <v>18.280044275148281</v>
      </c>
      <c r="AP41" s="74">
        <f t="shared" si="84"/>
        <v>32.914828630634496</v>
      </c>
      <c r="AQ41" s="74" t="str">
        <f t="shared" si="85"/>
        <v/>
      </c>
      <c r="AR41" s="74">
        <f t="shared" si="86"/>
        <v>10.82019110193799</v>
      </c>
      <c r="AS41" s="74">
        <f t="shared" si="87"/>
        <v>42.573150812657381</v>
      </c>
      <c r="AT41" s="74">
        <f t="shared" si="88"/>
        <v>80.286446716417089</v>
      </c>
      <c r="AU41" s="74">
        <f t="shared" si="89"/>
        <v>88.257665577065154</v>
      </c>
      <c r="AV41" s="73" t="str">
        <f t="shared" si="90"/>
        <v/>
      </c>
      <c r="AW41" s="72">
        <f t="shared" si="91"/>
        <v>34.97</v>
      </c>
      <c r="AX41" s="72">
        <f t="shared" si="92"/>
        <v>23.31</v>
      </c>
      <c r="AY41" s="72">
        <f t="shared" si="93"/>
        <v>64.02</v>
      </c>
      <c r="AZ41" s="72">
        <f t="shared" si="94"/>
        <v>30.25</v>
      </c>
      <c r="BA41" s="72" t="str">
        <f t="shared" si="95"/>
        <v/>
      </c>
      <c r="BB41" s="72">
        <f t="shared" si="96"/>
        <v>197.9</v>
      </c>
      <c r="BC41" s="72">
        <f t="shared" si="97"/>
        <v>287.8</v>
      </c>
      <c r="BD41" s="72">
        <f t="shared" si="98"/>
        <v>297.2</v>
      </c>
      <c r="BE41" s="72">
        <f t="shared" si="99"/>
        <v>475.5</v>
      </c>
      <c r="BF41" s="72" t="str">
        <f t="shared" si="100"/>
        <v/>
      </c>
      <c r="BG41" s="72">
        <f t="shared" si="101"/>
        <v>119.9</v>
      </c>
      <c r="BH41" s="72">
        <f t="shared" si="102"/>
        <v>1088</v>
      </c>
      <c r="BI41" s="72">
        <f t="shared" si="103"/>
        <v>993.2</v>
      </c>
      <c r="BJ41" s="72">
        <f t="shared" si="104"/>
        <v>999.1</v>
      </c>
      <c r="BK41" s="73" t="str">
        <f t="shared" si="105"/>
        <v/>
      </c>
      <c r="BL41" s="72">
        <f t="shared" si="106"/>
        <v>3.788732394366197</v>
      </c>
      <c r="BM41" s="72">
        <f t="shared" si="107"/>
        <v>3.4049079754601226</v>
      </c>
      <c r="BN41" s="72">
        <f t="shared" si="108"/>
        <v>17.20967741935484</v>
      </c>
      <c r="BO41" s="72">
        <f t="shared" si="109"/>
        <v>6.1185275080906152</v>
      </c>
      <c r="BP41" s="72" t="str">
        <f t="shared" si="110"/>
        <v/>
      </c>
      <c r="BQ41" s="72">
        <f t="shared" si="111"/>
        <v>26.425423955134196</v>
      </c>
      <c r="BR41" s="72">
        <f t="shared" si="112"/>
        <v>33.882740758182244</v>
      </c>
      <c r="BS41" s="72">
        <f t="shared" si="113"/>
        <v>32.161021534465966</v>
      </c>
      <c r="BT41" s="72">
        <f t="shared" si="114"/>
        <v>44.564198687910029</v>
      </c>
      <c r="BU41" s="72" t="str">
        <f t="shared" si="115"/>
        <v/>
      </c>
      <c r="BV41" s="72">
        <f t="shared" si="116"/>
        <v>16.978193146417443</v>
      </c>
      <c r="BW41" s="72">
        <f t="shared" si="117"/>
        <v>36.522322927156765</v>
      </c>
      <c r="BX41" s="72">
        <f t="shared" si="118"/>
        <v>69.406009783368276</v>
      </c>
      <c r="BY41" s="72">
        <f t="shared" si="119"/>
        <v>43.705161854768157</v>
      </c>
      <c r="BZ41" s="80"/>
      <c r="CA41" s="79">
        <v>6.1219999999999999</v>
      </c>
      <c r="CB41" s="79">
        <v>6.3109999999999999</v>
      </c>
      <c r="CC41" s="79">
        <v>5.5979999999999999</v>
      </c>
      <c r="CD41" s="79">
        <v>6.266</v>
      </c>
      <c r="CE41" s="79"/>
      <c r="CF41" s="79">
        <v>5.0970000000000004</v>
      </c>
      <c r="CG41" s="79">
        <v>5.0750000000000002</v>
      </c>
      <c r="CH41" s="79">
        <v>5.5049999999999999</v>
      </c>
      <c r="CI41" s="79">
        <v>5.5330000000000004</v>
      </c>
      <c r="CJ41" s="79"/>
      <c r="CK41" s="79">
        <v>4.8010000000000002</v>
      </c>
      <c r="CL41" s="79">
        <v>4.6970000000000001</v>
      </c>
      <c r="CM41" s="79">
        <v>4.9429999999999996</v>
      </c>
      <c r="CN41" s="79">
        <v>4.8680000000000003</v>
      </c>
      <c r="CO41" s="75" t="str">
        <f t="shared" si="120"/>
        <v/>
      </c>
      <c r="CP41" s="74">
        <f t="shared" si="121"/>
        <v>6.1219999999999999</v>
      </c>
      <c r="CQ41" s="74">
        <f t="shared" si="122"/>
        <v>6.3109999999999999</v>
      </c>
      <c r="CR41" s="74">
        <f t="shared" si="123"/>
        <v>5.5979999999999999</v>
      </c>
      <c r="CS41" s="74">
        <f t="shared" si="124"/>
        <v>6.266</v>
      </c>
      <c r="CT41" s="74" t="str">
        <f t="shared" si="125"/>
        <v/>
      </c>
      <c r="CU41" s="74">
        <f t="shared" si="126"/>
        <v>5.0970000000000004</v>
      </c>
      <c r="CV41" s="74">
        <f t="shared" si="127"/>
        <v>5.0750000000000002</v>
      </c>
      <c r="CW41" s="74">
        <f t="shared" si="128"/>
        <v>5.5049999999999999</v>
      </c>
      <c r="CX41" s="74">
        <f t="shared" si="129"/>
        <v>5.5330000000000004</v>
      </c>
      <c r="CY41" s="74" t="str">
        <f t="shared" si="130"/>
        <v/>
      </c>
      <c r="CZ41" s="74">
        <f t="shared" si="131"/>
        <v>4.8010000000000002</v>
      </c>
      <c r="DA41" s="74">
        <f t="shared" si="132"/>
        <v>4.6970000000000001</v>
      </c>
      <c r="DB41" s="74">
        <f t="shared" si="133"/>
        <v>4.9429999999999996</v>
      </c>
      <c r="DC41" s="74">
        <f t="shared" si="134"/>
        <v>4.8680000000000003</v>
      </c>
      <c r="DD41" s="270" t="str">
        <f t="shared" si="135"/>
        <v/>
      </c>
      <c r="DE41" s="271">
        <f t="shared" si="136"/>
        <v>1</v>
      </c>
      <c r="DF41" s="271">
        <f t="shared" si="137"/>
        <v>1</v>
      </c>
      <c r="DG41" s="271">
        <f t="shared" si="138"/>
        <v>1</v>
      </c>
      <c r="DH41" s="271">
        <f t="shared" si="139"/>
        <v>1</v>
      </c>
      <c r="DI41" s="270">
        <f>_xlfn.IFNA(VLOOKUP($A41,GtP!$A:$DH,MATCH(DI$1,GtP!$A$1:$DH$1,0),FALSE),"")</f>
        <v>0</v>
      </c>
      <c r="DJ41" s="271">
        <f>_xlfn.IFNA(VLOOKUP($A41,GtP!$A:$DH,MATCH(DJ$1,GtP!$A$1:$DH$1,0),FALSE),"")</f>
        <v>0</v>
      </c>
      <c r="DK41" s="271">
        <f>_xlfn.IFNA(VLOOKUP($A41,GtP!$A:$DH,MATCH(DK$1,GtP!$A$1:$DH$1,0),FALSE),"")</f>
        <v>1</v>
      </c>
      <c r="DL41" s="271">
        <f>_xlfn.IFNA(VLOOKUP($A41,GtP!$A:$DH,MATCH(DL$1,GtP!$A$1:$DH$1,0),FALSE),"")</f>
        <v>0</v>
      </c>
      <c r="DM41" s="270" t="str">
        <f t="shared" si="140"/>
        <v/>
      </c>
      <c r="DN41" s="271" t="str">
        <f t="shared" si="141"/>
        <v>new</v>
      </c>
      <c r="DO41" s="271" t="str">
        <f t="shared" si="142"/>
        <v/>
      </c>
      <c r="DP41" s="271" t="str">
        <f t="shared" si="143"/>
        <v>new</v>
      </c>
      <c r="DR41" s="271" t="str">
        <f>_xlfn.IFNA(VLOOKUP(A41,'BIG-QaulComp'!B:C,2,FALSE),"")</f>
        <v>A</v>
      </c>
      <c r="DS41" s="270" t="str">
        <f t="shared" si="69"/>
        <v/>
      </c>
      <c r="DT41" s="271">
        <f t="shared" si="70"/>
        <v>1</v>
      </c>
      <c r="DU41" s="271">
        <f t="shared" si="71"/>
        <v>1</v>
      </c>
      <c r="DV41" s="271">
        <f t="shared" si="72"/>
        <v>1</v>
      </c>
      <c r="DW41" s="271">
        <f t="shared" si="73"/>
        <v>3</v>
      </c>
      <c r="DX41" s="271">
        <f t="shared" si="74"/>
        <v>1</v>
      </c>
    </row>
    <row r="42" spans="1:128" s="271" customFormat="1" x14ac:dyDescent="0.2">
      <c r="A42" s="313" t="s">
        <v>533</v>
      </c>
      <c r="B42" s="78" t="s">
        <v>121</v>
      </c>
      <c r="C42" s="83">
        <v>9.4645562163274271</v>
      </c>
      <c r="D42" s="83">
        <v>19.746719146071989</v>
      </c>
      <c r="E42" s="83">
        <v>8.6027827978185236</v>
      </c>
      <c r="F42" s="83">
        <v>5.3499720221662841</v>
      </c>
      <c r="G42" s="83">
        <v>13.110372574934338</v>
      </c>
      <c r="H42" s="83">
        <v>13.734826962096365</v>
      </c>
      <c r="I42" s="83">
        <v>4.9439490095908747</v>
      </c>
      <c r="J42" s="83">
        <v>9</v>
      </c>
      <c r="K42" s="83">
        <v>7.7549098634616307</v>
      </c>
      <c r="L42" s="83">
        <v>12</v>
      </c>
      <c r="M42" s="83">
        <v>11.358667598837901</v>
      </c>
      <c r="N42" s="83">
        <v>13.076950231851797</v>
      </c>
      <c r="O42" s="83">
        <v>15.582983519430508</v>
      </c>
      <c r="P42" s="83">
        <v>3.4430808101058239</v>
      </c>
      <c r="Q42" s="83">
        <v>20.934307532398961</v>
      </c>
      <c r="R42" s="82">
        <v>46.39</v>
      </c>
      <c r="S42" s="81">
        <v>564.79999999999995</v>
      </c>
      <c r="T42" s="81">
        <v>324.2</v>
      </c>
      <c r="U42" s="81">
        <v>210.4</v>
      </c>
      <c r="V42" s="81">
        <v>381.8</v>
      </c>
      <c r="W42" s="81">
        <v>195.6</v>
      </c>
      <c r="X42" s="81">
        <v>89.88</v>
      </c>
      <c r="Y42" s="81">
        <v>53.62</v>
      </c>
      <c r="Z42" s="81">
        <v>58.27</v>
      </c>
      <c r="AA42" s="81">
        <v>606.1</v>
      </c>
      <c r="AB42" s="81"/>
      <c r="AC42" s="81">
        <v>175.4</v>
      </c>
      <c r="AD42" s="81">
        <v>976.3</v>
      </c>
      <c r="AE42" s="81">
        <v>645.1</v>
      </c>
      <c r="AF42" s="81">
        <v>900.4</v>
      </c>
      <c r="AG42" s="75">
        <f t="shared" si="75"/>
        <v>4.9014448157613577</v>
      </c>
      <c r="AH42" s="74">
        <f t="shared" si="76"/>
        <v>28.602219731896568</v>
      </c>
      <c r="AI42" s="74">
        <f t="shared" si="77"/>
        <v>37.685480107926239</v>
      </c>
      <c r="AJ42" s="74">
        <f t="shared" si="78"/>
        <v>39.327308465962012</v>
      </c>
      <c r="AK42" s="74">
        <f t="shared" si="79"/>
        <v>29.121979395914476</v>
      </c>
      <c r="AL42" s="74">
        <f t="shared" si="80"/>
        <v>14.241169585884998</v>
      </c>
      <c r="AM42" s="74">
        <f t="shared" si="81"/>
        <v>18.179799149554299</v>
      </c>
      <c r="AN42" s="74">
        <f t="shared" si="82"/>
        <v>5.9577777777777774</v>
      </c>
      <c r="AO42" s="74">
        <f t="shared" si="83"/>
        <v>7.5139493593017059</v>
      </c>
      <c r="AP42" s="74">
        <f t="shared" si="84"/>
        <v>50.508333333333333</v>
      </c>
      <c r="AQ42" s="74" t="str">
        <f t="shared" si="85"/>
        <v/>
      </c>
      <c r="AR42" s="74">
        <f t="shared" si="86"/>
        <v>13.412913323840188</v>
      </c>
      <c r="AS42" s="74">
        <f t="shared" si="87"/>
        <v>62.65167378138122</v>
      </c>
      <c r="AT42" s="74">
        <f t="shared" si="88"/>
        <v>187.36127194765805</v>
      </c>
      <c r="AU42" s="74">
        <f t="shared" si="89"/>
        <v>43.010737212420175</v>
      </c>
      <c r="AV42" s="73">
        <f t="shared" si="90"/>
        <v>46.39</v>
      </c>
      <c r="AW42" s="72">
        <f t="shared" si="91"/>
        <v>564.79999999999995</v>
      </c>
      <c r="AX42" s="72">
        <f t="shared" si="92"/>
        <v>324.2</v>
      </c>
      <c r="AY42" s="72">
        <f t="shared" si="93"/>
        <v>210.4</v>
      </c>
      <c r="AZ42" s="72">
        <f t="shared" si="94"/>
        <v>381.8</v>
      </c>
      <c r="BA42" s="72">
        <f t="shared" si="95"/>
        <v>195.6</v>
      </c>
      <c r="BB42" s="72">
        <f t="shared" si="96"/>
        <v>89.88</v>
      </c>
      <c r="BC42" s="72">
        <f t="shared" si="97"/>
        <v>53.62</v>
      </c>
      <c r="BD42" s="72">
        <f t="shared" si="98"/>
        <v>58.27</v>
      </c>
      <c r="BE42" s="72">
        <f t="shared" si="99"/>
        <v>606.1</v>
      </c>
      <c r="BF42" s="72" t="str">
        <f t="shared" si="100"/>
        <v/>
      </c>
      <c r="BG42" s="72">
        <f t="shared" si="101"/>
        <v>175.4</v>
      </c>
      <c r="BH42" s="72">
        <f t="shared" si="102"/>
        <v>976.3</v>
      </c>
      <c r="BI42" s="72">
        <f t="shared" si="103"/>
        <v>645.1</v>
      </c>
      <c r="BJ42" s="72">
        <f t="shared" si="104"/>
        <v>900.4</v>
      </c>
      <c r="BK42" s="73">
        <f t="shared" si="105"/>
        <v>71.019595835884886</v>
      </c>
      <c r="BL42" s="72">
        <f t="shared" si="106"/>
        <v>61.191765980498367</v>
      </c>
      <c r="BM42" s="72">
        <f t="shared" si="107"/>
        <v>47.356120362255332</v>
      </c>
      <c r="BN42" s="72">
        <f t="shared" si="108"/>
        <v>56.55913978494624</v>
      </c>
      <c r="BO42" s="72">
        <f t="shared" si="109"/>
        <v>77.224919093851142</v>
      </c>
      <c r="BP42" s="72">
        <f t="shared" si="110"/>
        <v>56.72853828306264</v>
      </c>
      <c r="BQ42" s="72">
        <f t="shared" si="111"/>
        <v>12.001602350113501</v>
      </c>
      <c r="BR42" s="72">
        <f t="shared" si="112"/>
        <v>6.3126913115140102</v>
      </c>
      <c r="BS42" s="72">
        <f t="shared" si="113"/>
        <v>6.3055946326155174</v>
      </c>
      <c r="BT42" s="72">
        <f t="shared" si="114"/>
        <v>56.804123711340203</v>
      </c>
      <c r="BU42" s="72" t="str">
        <f t="shared" si="115"/>
        <v/>
      </c>
      <c r="BV42" s="72">
        <f t="shared" si="116"/>
        <v>24.837156612857545</v>
      </c>
      <c r="BW42" s="72">
        <f t="shared" si="117"/>
        <v>32.772742531050689</v>
      </c>
      <c r="BX42" s="72">
        <f t="shared" si="118"/>
        <v>45.080363382250177</v>
      </c>
      <c r="BY42" s="72">
        <f t="shared" si="119"/>
        <v>39.387576552930881</v>
      </c>
      <c r="BZ42" s="80">
        <v>11.1</v>
      </c>
      <c r="CA42" s="79">
        <v>8.1539999999999999</v>
      </c>
      <c r="CB42" s="79">
        <v>8.0739999999999998</v>
      </c>
      <c r="CC42" s="79">
        <v>8.8450000000000006</v>
      </c>
      <c r="CD42" s="79">
        <v>9.0220000000000002</v>
      </c>
      <c r="CE42" s="79">
        <v>8.6120000000000001</v>
      </c>
      <c r="CF42" s="79">
        <v>7.3239999999999998</v>
      </c>
      <c r="CG42" s="79">
        <v>7.4690000000000003</v>
      </c>
      <c r="CH42" s="79">
        <v>7.4240000000000004</v>
      </c>
      <c r="CI42" s="79">
        <v>9.1219999999999999</v>
      </c>
      <c r="CJ42" s="79"/>
      <c r="CK42" s="79">
        <v>7.8470000000000004</v>
      </c>
      <c r="CL42" s="79">
        <v>7.5060000000000002</v>
      </c>
      <c r="CM42" s="79">
        <v>7.6520000000000001</v>
      </c>
      <c r="CN42" s="79">
        <v>8.2170000000000005</v>
      </c>
      <c r="CO42" s="75">
        <f t="shared" si="120"/>
        <v>11.1</v>
      </c>
      <c r="CP42" s="74">
        <f t="shared" si="121"/>
        <v>8.1539999999999999</v>
      </c>
      <c r="CQ42" s="74">
        <f t="shared" si="122"/>
        <v>8.0739999999999998</v>
      </c>
      <c r="CR42" s="74">
        <f t="shared" si="123"/>
        <v>8.8450000000000006</v>
      </c>
      <c r="CS42" s="74">
        <f t="shared" si="124"/>
        <v>9.0220000000000002</v>
      </c>
      <c r="CT42" s="74">
        <f t="shared" si="125"/>
        <v>8.6120000000000001</v>
      </c>
      <c r="CU42" s="74">
        <f t="shared" si="126"/>
        <v>7.3239999999999998</v>
      </c>
      <c r="CV42" s="74">
        <f t="shared" si="127"/>
        <v>7.4690000000000003</v>
      </c>
      <c r="CW42" s="74">
        <f t="shared" si="128"/>
        <v>7.4240000000000004</v>
      </c>
      <c r="CX42" s="74">
        <f t="shared" si="129"/>
        <v>9.1219999999999999</v>
      </c>
      <c r="CY42" s="74" t="str">
        <f t="shared" si="130"/>
        <v/>
      </c>
      <c r="CZ42" s="74">
        <f t="shared" si="131"/>
        <v>7.8470000000000004</v>
      </c>
      <c r="DA42" s="74">
        <f t="shared" si="132"/>
        <v>7.5060000000000002</v>
      </c>
      <c r="DB42" s="74">
        <f t="shared" si="133"/>
        <v>7.6520000000000001</v>
      </c>
      <c r="DC42" s="74">
        <f t="shared" si="134"/>
        <v>8.2170000000000005</v>
      </c>
      <c r="DD42" s="270">
        <f t="shared" si="135"/>
        <v>1</v>
      </c>
      <c r="DE42" s="271">
        <f t="shared" si="136"/>
        <v>1</v>
      </c>
      <c r="DF42" s="271">
        <f t="shared" si="137"/>
        <v>1</v>
      </c>
      <c r="DG42" s="271">
        <f t="shared" si="138"/>
        <v>1</v>
      </c>
      <c r="DH42" s="271">
        <f t="shared" si="139"/>
        <v>0</v>
      </c>
      <c r="DI42" s="270">
        <f>_xlfn.IFNA(VLOOKUP($A42,GtP!$A:$DH,MATCH(DI$1,GtP!$A$1:$DH$1,0),FALSE),"")</f>
        <v>1</v>
      </c>
      <c r="DJ42" s="271">
        <f>_xlfn.IFNA(VLOOKUP($A42,GtP!$A:$DH,MATCH(DJ$1,GtP!$A$1:$DH$1,0),FALSE),"")</f>
        <v>0</v>
      </c>
      <c r="DK42" s="271">
        <f>_xlfn.IFNA(VLOOKUP($A42,GtP!$A:$DH,MATCH(DK$1,GtP!$A$1:$DH$1,0),FALSE),"")</f>
        <v>0</v>
      </c>
      <c r="DL42" s="271">
        <f>_xlfn.IFNA(VLOOKUP($A42,GtP!$A:$DH,MATCH(DL$1,GtP!$A$1:$DH$1,0),FALSE),"")</f>
        <v>0</v>
      </c>
      <c r="DM42" s="270" t="str">
        <f t="shared" si="140"/>
        <v/>
      </c>
      <c r="DN42" s="271" t="str">
        <f t="shared" si="141"/>
        <v>new</v>
      </c>
      <c r="DO42" s="271" t="str">
        <f t="shared" si="142"/>
        <v>new</v>
      </c>
      <c r="DP42" s="271" t="str">
        <f t="shared" si="143"/>
        <v>new</v>
      </c>
      <c r="DR42" s="271" t="str">
        <f>_xlfn.IFNA(VLOOKUP(A42,'BIG-QaulComp'!B:C,2,FALSE),"")</f>
        <v/>
      </c>
      <c r="DS42" s="270">
        <f t="shared" si="69"/>
        <v>1</v>
      </c>
      <c r="DT42" s="271">
        <f t="shared" si="70"/>
        <v>1</v>
      </c>
      <c r="DU42" s="271">
        <f t="shared" si="71"/>
        <v>1</v>
      </c>
      <c r="DV42" s="271">
        <f t="shared" si="72"/>
        <v>1</v>
      </c>
      <c r="DW42" s="271" t="str">
        <f t="shared" si="73"/>
        <v/>
      </c>
      <c r="DX42" s="271">
        <f t="shared" si="74"/>
        <v>1</v>
      </c>
    </row>
    <row r="43" spans="1:128" s="271" customFormat="1" x14ac:dyDescent="0.2">
      <c r="A43" s="313" t="s">
        <v>83</v>
      </c>
      <c r="B43" s="78" t="s">
        <v>2878</v>
      </c>
      <c r="C43" s="83">
        <v>5.5803829960602416</v>
      </c>
      <c r="D43" s="83">
        <v>17.365131254059197</v>
      </c>
      <c r="E43" s="83">
        <v>11.00660107881211</v>
      </c>
      <c r="F43" s="83">
        <v>7.751118801010767</v>
      </c>
      <c r="G43" s="83">
        <v>12.446111150843924</v>
      </c>
      <c r="H43" s="83">
        <v>7.8153128180618632</v>
      </c>
      <c r="I43" s="83">
        <v>2.568371809459284</v>
      </c>
      <c r="J43" s="83">
        <v>3.7470500419976474</v>
      </c>
      <c r="K43" s="83">
        <v>7.5589646190981794</v>
      </c>
      <c r="L43" s="83">
        <v>9.6180771244517764</v>
      </c>
      <c r="M43" s="83">
        <v>8.6561149215592383</v>
      </c>
      <c r="N43" s="83">
        <v>8.3242851396900317</v>
      </c>
      <c r="O43" s="83">
        <v>5.6047207223783495</v>
      </c>
      <c r="P43" s="83">
        <v>16.587633359659375</v>
      </c>
      <c r="Q43" s="83">
        <v>4.1010870377517268</v>
      </c>
      <c r="R43" s="82">
        <v>42.78</v>
      </c>
      <c r="S43" s="272">
        <v>31</v>
      </c>
      <c r="T43" s="272">
        <v>20</v>
      </c>
      <c r="U43" s="272">
        <v>10</v>
      </c>
      <c r="V43" s="81"/>
      <c r="W43" s="81"/>
      <c r="X43" s="81">
        <v>122.3</v>
      </c>
      <c r="Y43" s="81">
        <v>208.6</v>
      </c>
      <c r="Z43" s="81">
        <v>73.540000000000006</v>
      </c>
      <c r="AA43" s="81">
        <v>767.6</v>
      </c>
      <c r="AB43" s="81"/>
      <c r="AC43" s="81">
        <v>161.1</v>
      </c>
      <c r="AD43" s="81">
        <v>353.3</v>
      </c>
      <c r="AE43" s="81">
        <v>705.2</v>
      </c>
      <c r="AF43" s="81">
        <v>334.2</v>
      </c>
      <c r="AG43" s="75">
        <f t="shared" si="75"/>
        <v>7.6661404835837867</v>
      </c>
      <c r="AH43" s="74">
        <f t="shared" si="76"/>
        <v>1.7851866217684693</v>
      </c>
      <c r="AI43" s="74">
        <f t="shared" si="77"/>
        <v>1.8170913851416248</v>
      </c>
      <c r="AJ43" s="74">
        <f t="shared" si="78"/>
        <v>1.2901363347309258</v>
      </c>
      <c r="AK43" s="74" t="str">
        <f t="shared" si="79"/>
        <v/>
      </c>
      <c r="AL43" s="74" t="str">
        <f t="shared" si="80"/>
        <v/>
      </c>
      <c r="AM43" s="74">
        <f t="shared" si="81"/>
        <v>47.617716231571492</v>
      </c>
      <c r="AN43" s="74">
        <f t="shared" si="82"/>
        <v>55.67046013850139</v>
      </c>
      <c r="AO43" s="74">
        <f t="shared" si="83"/>
        <v>9.7288456429861796</v>
      </c>
      <c r="AP43" s="74">
        <f t="shared" si="84"/>
        <v>79.808052074000472</v>
      </c>
      <c r="AQ43" s="74" t="str">
        <f t="shared" si="85"/>
        <v/>
      </c>
      <c r="AR43" s="74">
        <f t="shared" si="86"/>
        <v>19.353013177297147</v>
      </c>
      <c r="AS43" s="74">
        <f t="shared" si="87"/>
        <v>63.03614711601152</v>
      </c>
      <c r="AT43" s="74">
        <f t="shared" si="88"/>
        <v>42.513599421302935</v>
      </c>
      <c r="AU43" s="74">
        <f t="shared" si="89"/>
        <v>81.490589427532143</v>
      </c>
      <c r="AV43" s="73">
        <f t="shared" si="90"/>
        <v>42.78</v>
      </c>
      <c r="AW43" s="72">
        <f t="shared" si="91"/>
        <v>31</v>
      </c>
      <c r="AX43" s="72">
        <f t="shared" si="92"/>
        <v>20</v>
      </c>
      <c r="AY43" s="72" t="str">
        <f t="shared" si="93"/>
        <v/>
      </c>
      <c r="AZ43" s="72" t="str">
        <f t="shared" si="94"/>
        <v/>
      </c>
      <c r="BA43" s="72" t="str">
        <f t="shared" si="95"/>
        <v/>
      </c>
      <c r="BB43" s="72">
        <f t="shared" si="96"/>
        <v>122.3</v>
      </c>
      <c r="BC43" s="72">
        <f t="shared" si="97"/>
        <v>208.6</v>
      </c>
      <c r="BD43" s="72">
        <f t="shared" si="98"/>
        <v>73.540000000000006</v>
      </c>
      <c r="BE43" s="72">
        <f t="shared" si="99"/>
        <v>767.6</v>
      </c>
      <c r="BF43" s="72" t="str">
        <f t="shared" si="100"/>
        <v/>
      </c>
      <c r="BG43" s="72">
        <f t="shared" si="101"/>
        <v>161.1</v>
      </c>
      <c r="BH43" s="72">
        <f t="shared" si="102"/>
        <v>353.3</v>
      </c>
      <c r="BI43" s="72">
        <f t="shared" si="103"/>
        <v>705.2</v>
      </c>
      <c r="BJ43" s="72">
        <f t="shared" si="104"/>
        <v>334.2</v>
      </c>
      <c r="BK43" s="73">
        <f t="shared" si="105"/>
        <v>65.492957746478879</v>
      </c>
      <c r="BL43" s="72">
        <f t="shared" si="106"/>
        <v>3.3586132177681471</v>
      </c>
      <c r="BM43" s="72">
        <f t="shared" si="107"/>
        <v>2.9214139643587496</v>
      </c>
      <c r="BN43" s="72" t="str">
        <f t="shared" si="108"/>
        <v/>
      </c>
      <c r="BO43" s="72" t="str">
        <f t="shared" si="109"/>
        <v/>
      </c>
      <c r="BP43" s="72" t="str">
        <f t="shared" si="110"/>
        <v/>
      </c>
      <c r="BQ43" s="72">
        <f t="shared" si="111"/>
        <v>16.33061824008546</v>
      </c>
      <c r="BR43" s="72">
        <f t="shared" si="112"/>
        <v>24.558511890746409</v>
      </c>
      <c r="BS43" s="72">
        <f t="shared" si="113"/>
        <v>7.9580132020344125</v>
      </c>
      <c r="BT43" s="72">
        <f t="shared" si="114"/>
        <v>71.940018744142449</v>
      </c>
      <c r="BU43" s="72" t="str">
        <f t="shared" si="115"/>
        <v/>
      </c>
      <c r="BV43" s="72">
        <f t="shared" si="116"/>
        <v>22.812234494477483</v>
      </c>
      <c r="BW43" s="72">
        <f t="shared" si="117"/>
        <v>11.859684457871769</v>
      </c>
      <c r="BX43" s="72">
        <f t="shared" si="118"/>
        <v>49.280223619846261</v>
      </c>
      <c r="BY43" s="72">
        <f t="shared" si="119"/>
        <v>14.619422572178477</v>
      </c>
      <c r="BZ43" s="80">
        <v>10.24</v>
      </c>
      <c r="CA43" s="274">
        <v>7.5449999999999999</v>
      </c>
      <c r="CB43" s="274">
        <v>6.7880000000000003</v>
      </c>
      <c r="CC43" s="274">
        <v>7.5119999999999996</v>
      </c>
      <c r="CD43" s="79"/>
      <c r="CE43" s="79"/>
      <c r="CF43" s="79">
        <v>7.87</v>
      </c>
      <c r="CG43" s="79">
        <v>7.7759999999999998</v>
      </c>
      <c r="CH43" s="79">
        <v>7.694</v>
      </c>
      <c r="CI43" s="79">
        <v>9.0280000000000005</v>
      </c>
      <c r="CJ43" s="79"/>
      <c r="CK43" s="79">
        <v>8.4090000000000007</v>
      </c>
      <c r="CL43" s="79">
        <v>7.6029999999999998</v>
      </c>
      <c r="CM43" s="79">
        <v>7.5650000000000004</v>
      </c>
      <c r="CN43" s="79">
        <v>7.8460000000000001</v>
      </c>
      <c r="CO43" s="75">
        <f t="shared" si="120"/>
        <v>10.24</v>
      </c>
      <c r="CP43" s="74">
        <f t="shared" si="121"/>
        <v>7.5449999999999999</v>
      </c>
      <c r="CQ43" s="74">
        <f t="shared" si="122"/>
        <v>6.7880000000000003</v>
      </c>
      <c r="CR43" s="74" t="str">
        <f t="shared" si="123"/>
        <v/>
      </c>
      <c r="CS43" s="74" t="str">
        <f t="shared" si="124"/>
        <v/>
      </c>
      <c r="CT43" s="74" t="str">
        <f t="shared" si="125"/>
        <v/>
      </c>
      <c r="CU43" s="74">
        <f t="shared" si="126"/>
        <v>7.87</v>
      </c>
      <c r="CV43" s="74">
        <f t="shared" si="127"/>
        <v>7.7759999999999998</v>
      </c>
      <c r="CW43" s="74">
        <f t="shared" si="128"/>
        <v>7.694</v>
      </c>
      <c r="CX43" s="74">
        <f t="shared" si="129"/>
        <v>9.0280000000000005</v>
      </c>
      <c r="CY43" s="74" t="str">
        <f t="shared" si="130"/>
        <v/>
      </c>
      <c r="CZ43" s="74">
        <f t="shared" si="131"/>
        <v>8.4090000000000007</v>
      </c>
      <c r="DA43" s="74">
        <f t="shared" si="132"/>
        <v>7.6029999999999998</v>
      </c>
      <c r="DB43" s="74">
        <f t="shared" si="133"/>
        <v>7.5650000000000004</v>
      </c>
      <c r="DC43" s="74">
        <f t="shared" si="134"/>
        <v>7.8460000000000001</v>
      </c>
      <c r="DD43" s="270">
        <f t="shared" si="135"/>
        <v>1</v>
      </c>
      <c r="DE43" s="271">
        <f t="shared" si="136"/>
        <v>1</v>
      </c>
      <c r="DF43" s="271">
        <f t="shared" si="137"/>
        <v>1</v>
      </c>
      <c r="DG43" s="271">
        <f t="shared" si="138"/>
        <v>1</v>
      </c>
      <c r="DH43" s="271">
        <f t="shared" si="139"/>
        <v>0</v>
      </c>
      <c r="DI43" s="270">
        <f>_xlfn.IFNA(VLOOKUP($A43,GtP!$A:$DH,MATCH(DI$1,GtP!$A$1:$DH$1,0),FALSE),"")</f>
        <v>1</v>
      </c>
      <c r="DJ43" s="271">
        <f>_xlfn.IFNA(VLOOKUP($A43,GtP!$A:$DH,MATCH(DJ$1,GtP!$A$1:$DH$1,0),FALSE),"")</f>
        <v>0</v>
      </c>
      <c r="DK43" s="271">
        <f>_xlfn.IFNA(VLOOKUP($A43,GtP!$A:$DH,MATCH(DK$1,GtP!$A$1:$DH$1,0),FALSE),"")</f>
        <v>0</v>
      </c>
      <c r="DL43" s="271">
        <f>_xlfn.IFNA(VLOOKUP($A43,GtP!$A:$DH,MATCH(DL$1,GtP!$A$1:$DH$1,0),FALSE),"")</f>
        <v>0</v>
      </c>
      <c r="DM43" s="270" t="str">
        <f t="shared" si="140"/>
        <v/>
      </c>
      <c r="DN43" s="271" t="str">
        <f t="shared" si="141"/>
        <v>new</v>
      </c>
      <c r="DO43" s="271" t="str">
        <f t="shared" si="142"/>
        <v>new</v>
      </c>
      <c r="DP43" s="271" t="str">
        <f t="shared" si="143"/>
        <v>new</v>
      </c>
      <c r="DR43" s="271" t="str">
        <f>_xlfn.IFNA(VLOOKUP(A43,'BIG-QaulComp'!B:C,2,FALSE),"")</f>
        <v>A</v>
      </c>
      <c r="DS43" s="270">
        <f t="shared" si="69"/>
        <v>1</v>
      </c>
      <c r="DT43" s="271">
        <f t="shared" si="70"/>
        <v>1</v>
      </c>
      <c r="DU43" s="271">
        <f t="shared" si="71"/>
        <v>1</v>
      </c>
      <c r="DV43" s="271">
        <f t="shared" si="72"/>
        <v>1</v>
      </c>
      <c r="DW43" s="271">
        <f t="shared" si="73"/>
        <v>4</v>
      </c>
      <c r="DX43" s="271">
        <f t="shared" si="74"/>
        <v>1</v>
      </c>
    </row>
    <row r="44" spans="1:128" s="271" customFormat="1" x14ac:dyDescent="0.2">
      <c r="A44" s="313" t="s">
        <v>445</v>
      </c>
      <c r="B44" s="78" t="s">
        <v>43</v>
      </c>
      <c r="C44" s="72">
        <v>9.448258995989157</v>
      </c>
      <c r="D44" s="72">
        <v>14.507999213248752</v>
      </c>
      <c r="E44" s="72">
        <v>23.877755045154533</v>
      </c>
      <c r="F44" s="72">
        <v>21.486262793616348</v>
      </c>
      <c r="G44" s="72">
        <v>5.4131600918494254</v>
      </c>
      <c r="H44" s="72">
        <v>8.4076019263569695</v>
      </c>
      <c r="I44" s="72">
        <v>22.437029394263654</v>
      </c>
      <c r="J44" s="72">
        <v>14.093858851625425</v>
      </c>
      <c r="K44" s="72">
        <v>16.079995855789733</v>
      </c>
      <c r="L44" s="72">
        <v>12.621107752147328</v>
      </c>
      <c r="M44" s="72">
        <v>10.685358714716713</v>
      </c>
      <c r="N44" s="72">
        <v>4.8039058136836523</v>
      </c>
      <c r="O44" s="72">
        <v>22.590174537216456</v>
      </c>
      <c r="P44" s="72">
        <v>3.6902362451215875</v>
      </c>
      <c r="Q44" s="72">
        <v>22.745251668815044</v>
      </c>
      <c r="R44" s="77">
        <v>32.299999999999997</v>
      </c>
      <c r="S44" s="76"/>
      <c r="T44" s="76"/>
      <c r="U44" s="76"/>
      <c r="V44" s="76">
        <v>86.79</v>
      </c>
      <c r="W44" s="85"/>
      <c r="X44" s="76"/>
      <c r="Y44" s="76"/>
      <c r="Z44" s="76"/>
      <c r="AA44" s="76"/>
      <c r="AB44" s="76"/>
      <c r="AC44" s="76">
        <v>117.1</v>
      </c>
      <c r="AD44" s="76">
        <v>57.62</v>
      </c>
      <c r="AE44" s="76">
        <v>68.83</v>
      </c>
      <c r="AF44" s="85"/>
      <c r="AG44" s="75">
        <f t="shared" si="75"/>
        <v>3.4186192412497944</v>
      </c>
      <c r="AH44" s="74" t="str">
        <f t="shared" si="76"/>
        <v/>
      </c>
      <c r="AI44" s="74" t="str">
        <f t="shared" si="77"/>
        <v/>
      </c>
      <c r="AJ44" s="74" t="str">
        <f t="shared" si="78"/>
        <v/>
      </c>
      <c r="AK44" s="74">
        <f t="shared" si="79"/>
        <v>16.033148572620156</v>
      </c>
      <c r="AL44" s="74" t="str">
        <f t="shared" si="80"/>
        <v/>
      </c>
      <c r="AM44" s="74" t="str">
        <f t="shared" si="81"/>
        <v/>
      </c>
      <c r="AN44" s="74" t="str">
        <f t="shared" si="82"/>
        <v/>
      </c>
      <c r="AO44" s="74" t="str">
        <f t="shared" si="83"/>
        <v/>
      </c>
      <c r="AP44" s="74" t="str">
        <f t="shared" si="84"/>
        <v/>
      </c>
      <c r="AQ44" s="74" t="str">
        <f t="shared" si="85"/>
        <v/>
      </c>
      <c r="AR44" s="74">
        <f t="shared" si="86"/>
        <v>24.375998310884302</v>
      </c>
      <c r="AS44" s="74">
        <f t="shared" si="87"/>
        <v>2.5506664370863197</v>
      </c>
      <c r="AT44" s="74">
        <f t="shared" si="88"/>
        <v>18.651922377867209</v>
      </c>
      <c r="AU44" s="74" t="str">
        <f t="shared" si="89"/>
        <v/>
      </c>
      <c r="AV44" s="73">
        <f t="shared" si="90"/>
        <v>32.299999999999997</v>
      </c>
      <c r="AW44" s="72" t="str">
        <f t="shared" si="91"/>
        <v/>
      </c>
      <c r="AX44" s="72" t="str">
        <f t="shared" si="92"/>
        <v/>
      </c>
      <c r="AY44" s="72" t="str">
        <f t="shared" si="93"/>
        <v/>
      </c>
      <c r="AZ44" s="72">
        <f t="shared" si="94"/>
        <v>86.79</v>
      </c>
      <c r="BA44" s="72" t="str">
        <f t="shared" si="95"/>
        <v/>
      </c>
      <c r="BB44" s="72" t="str">
        <f t="shared" si="96"/>
        <v/>
      </c>
      <c r="BC44" s="72" t="str">
        <f t="shared" si="97"/>
        <v/>
      </c>
      <c r="BD44" s="72" t="str">
        <f t="shared" si="98"/>
        <v/>
      </c>
      <c r="BE44" s="72" t="str">
        <f t="shared" si="99"/>
        <v/>
      </c>
      <c r="BF44" s="72" t="str">
        <f t="shared" si="100"/>
        <v/>
      </c>
      <c r="BG44" s="72">
        <f t="shared" si="101"/>
        <v>117.1</v>
      </c>
      <c r="BH44" s="72">
        <f t="shared" si="102"/>
        <v>57.62</v>
      </c>
      <c r="BI44" s="72">
        <f t="shared" si="103"/>
        <v>68.83</v>
      </c>
      <c r="BJ44" s="72" t="str">
        <f t="shared" si="104"/>
        <v/>
      </c>
      <c r="BK44" s="73">
        <f t="shared" si="105"/>
        <v>49.448867115737904</v>
      </c>
      <c r="BL44" s="72" t="str">
        <f t="shared" si="106"/>
        <v/>
      </c>
      <c r="BM44" s="72" t="str">
        <f t="shared" si="107"/>
        <v/>
      </c>
      <c r="BN44" s="72" t="str">
        <f t="shared" si="108"/>
        <v/>
      </c>
      <c r="BO44" s="72">
        <f t="shared" si="109"/>
        <v>17.554611650485437</v>
      </c>
      <c r="BP44" s="72" t="str">
        <f t="shared" si="110"/>
        <v/>
      </c>
      <c r="BQ44" s="72" t="str">
        <f t="shared" si="111"/>
        <v/>
      </c>
      <c r="BR44" s="72" t="str">
        <f t="shared" si="112"/>
        <v/>
      </c>
      <c r="BS44" s="72" t="str">
        <f t="shared" si="113"/>
        <v/>
      </c>
      <c r="BT44" s="72" t="str">
        <f t="shared" si="114"/>
        <v/>
      </c>
      <c r="BU44" s="72" t="str">
        <f t="shared" si="115"/>
        <v/>
      </c>
      <c r="BV44" s="72">
        <f t="shared" si="116"/>
        <v>16.581704899461908</v>
      </c>
      <c r="BW44" s="72">
        <f t="shared" si="117"/>
        <v>1.9342061094326954</v>
      </c>
      <c r="BX44" s="72">
        <f t="shared" si="118"/>
        <v>4.8099231306778476</v>
      </c>
      <c r="BY44" s="72" t="str">
        <f t="shared" si="119"/>
        <v/>
      </c>
      <c r="BZ44" s="71">
        <v>6.9980000000000002</v>
      </c>
      <c r="CA44" s="70"/>
      <c r="CB44" s="70"/>
      <c r="CC44" s="70"/>
      <c r="CD44" s="70">
        <v>6.3049999999999997</v>
      </c>
      <c r="CE44" s="84"/>
      <c r="CF44" s="70"/>
      <c r="CG44" s="70"/>
      <c r="CH44" s="70"/>
      <c r="CI44" s="70"/>
      <c r="CJ44" s="70"/>
      <c r="CK44" s="70">
        <v>7.8959999999999999</v>
      </c>
      <c r="CL44" s="70">
        <v>5.976</v>
      </c>
      <c r="CM44" s="70">
        <v>6.306</v>
      </c>
      <c r="CN44" s="84"/>
      <c r="CO44" s="75">
        <f t="shared" si="120"/>
        <v>6.9980000000000002</v>
      </c>
      <c r="CP44" s="74" t="str">
        <f t="shared" si="121"/>
        <v/>
      </c>
      <c r="CQ44" s="74" t="str">
        <f t="shared" si="122"/>
        <v/>
      </c>
      <c r="CR44" s="74" t="str">
        <f t="shared" si="123"/>
        <v/>
      </c>
      <c r="CS44" s="74">
        <f t="shared" si="124"/>
        <v>6.3049999999999997</v>
      </c>
      <c r="CT44" s="74" t="str">
        <f t="shared" si="125"/>
        <v/>
      </c>
      <c r="CU44" s="74" t="str">
        <f t="shared" si="126"/>
        <v/>
      </c>
      <c r="CV44" s="74" t="str">
        <f t="shared" si="127"/>
        <v/>
      </c>
      <c r="CW44" s="74" t="str">
        <f t="shared" si="128"/>
        <v/>
      </c>
      <c r="CX44" s="74" t="str">
        <f t="shared" si="129"/>
        <v/>
      </c>
      <c r="CY44" s="74" t="str">
        <f t="shared" si="130"/>
        <v/>
      </c>
      <c r="CZ44" s="74">
        <f t="shared" si="131"/>
        <v>7.8959999999999999</v>
      </c>
      <c r="DA44" s="74">
        <f t="shared" si="132"/>
        <v>5.976</v>
      </c>
      <c r="DB44" s="74">
        <f t="shared" si="133"/>
        <v>6.306</v>
      </c>
      <c r="DC44" s="74" t="str">
        <f t="shared" si="134"/>
        <v/>
      </c>
      <c r="DD44" s="270">
        <f t="shared" si="135"/>
        <v>1</v>
      </c>
      <c r="DE44" s="271">
        <f t="shared" si="136"/>
        <v>1</v>
      </c>
      <c r="DF44" s="271" t="str">
        <f t="shared" si="137"/>
        <v/>
      </c>
      <c r="DG44" s="271">
        <f t="shared" si="138"/>
        <v>1</v>
      </c>
      <c r="DH44" s="271">
        <f t="shared" si="139"/>
        <v>1</v>
      </c>
      <c r="DI44" s="270">
        <f>_xlfn.IFNA(VLOOKUP($A44,GtP!$A:$DH,MATCH(DI$1,GtP!$A$1:$DH$1,0),FALSE),"")</f>
        <v>1</v>
      </c>
      <c r="DJ44" s="271">
        <f>_xlfn.IFNA(VLOOKUP($A44,GtP!$A:$DH,MATCH(DJ$1,GtP!$A$1:$DH$1,0),FALSE),"")</f>
        <v>0</v>
      </c>
      <c r="DK44" s="271">
        <f>_xlfn.IFNA(VLOOKUP($A44,GtP!$A:$DH,MATCH(DK$1,GtP!$A$1:$DH$1,0),FALSE),"")</f>
        <v>0</v>
      </c>
      <c r="DL44" s="271">
        <f>_xlfn.IFNA(VLOOKUP($A44,GtP!$A:$DH,MATCH(DL$1,GtP!$A$1:$DH$1,0),FALSE),"")</f>
        <v>0</v>
      </c>
      <c r="DM44" s="270" t="str">
        <f t="shared" si="140"/>
        <v/>
      </c>
      <c r="DN44" s="271" t="str">
        <f t="shared" si="141"/>
        <v>new</v>
      </c>
      <c r="DO44" s="271" t="str">
        <f t="shared" si="142"/>
        <v/>
      </c>
      <c r="DP44" s="271" t="str">
        <f t="shared" si="143"/>
        <v>new</v>
      </c>
      <c r="DR44" s="271" t="str">
        <f>_xlfn.IFNA(VLOOKUP(A44,'BIG-QaulComp'!B:C,2,FALSE),"")</f>
        <v/>
      </c>
      <c r="DS44" s="270">
        <f t="shared" si="69"/>
        <v>1</v>
      </c>
      <c r="DT44" s="271">
        <f t="shared" si="70"/>
        <v>1</v>
      </c>
      <c r="DU44" s="271" t="str">
        <f t="shared" si="71"/>
        <v/>
      </c>
      <c r="DV44" s="271">
        <f t="shared" si="72"/>
        <v>1</v>
      </c>
      <c r="DW44" s="271" t="str">
        <f t="shared" si="73"/>
        <v/>
      </c>
      <c r="DX44" s="271">
        <f t="shared" si="74"/>
        <v>1</v>
      </c>
    </row>
    <row r="45" spans="1:128" s="271" customFormat="1" x14ac:dyDescent="0.2">
      <c r="A45" s="313" t="s">
        <v>749</v>
      </c>
      <c r="B45" s="78" t="s">
        <v>749</v>
      </c>
      <c r="C45" s="83">
        <v>4.5925538432106787</v>
      </c>
      <c r="D45" s="83">
        <v>8.4048186820969413</v>
      </c>
      <c r="E45" s="83">
        <v>9.5111570703134163</v>
      </c>
      <c r="F45" s="83">
        <v>8.0754477711253703</v>
      </c>
      <c r="G45" s="83">
        <v>2.0313643173668652</v>
      </c>
      <c r="H45" s="83">
        <v>4.6117642594424941</v>
      </c>
      <c r="I45" s="83">
        <v>10.381848075465973</v>
      </c>
      <c r="J45" s="83">
        <v>8.6527060207648798</v>
      </c>
      <c r="K45" s="83">
        <v>4.1998965905920675</v>
      </c>
      <c r="L45" s="83">
        <v>9.9447892606183235</v>
      </c>
      <c r="M45" s="83">
        <v>11.379519513656101</v>
      </c>
      <c r="N45" s="83">
        <v>6.0120071957214325</v>
      </c>
      <c r="O45" s="83">
        <v>12.193311826867324</v>
      </c>
      <c r="P45" s="83">
        <v>2.903652771662482</v>
      </c>
      <c r="Q45" s="83">
        <v>8.990554235939193</v>
      </c>
      <c r="R45" s="82"/>
      <c r="S45" s="81">
        <v>573.70000000000005</v>
      </c>
      <c r="T45" s="81">
        <v>176.7</v>
      </c>
      <c r="U45" s="81">
        <v>73.03</v>
      </c>
      <c r="V45" s="81">
        <v>221.2</v>
      </c>
      <c r="W45" s="81">
        <v>144</v>
      </c>
      <c r="X45" s="81">
        <v>237.6</v>
      </c>
      <c r="Y45" s="81">
        <v>381.6</v>
      </c>
      <c r="Z45" s="81">
        <v>405.3</v>
      </c>
      <c r="AA45" s="81">
        <v>332.5</v>
      </c>
      <c r="AB45" s="81"/>
      <c r="AC45" s="81">
        <v>193.4</v>
      </c>
      <c r="AD45" s="81">
        <v>445.5</v>
      </c>
      <c r="AE45" s="81">
        <v>439.4</v>
      </c>
      <c r="AF45" s="81">
        <v>469.5</v>
      </c>
      <c r="AG45" s="75" t="str">
        <f t="shared" si="75"/>
        <v/>
      </c>
      <c r="AH45" s="74">
        <f t="shared" si="76"/>
        <v>68.258462401102747</v>
      </c>
      <c r="AI45" s="74">
        <f t="shared" si="77"/>
        <v>18.578181255309381</v>
      </c>
      <c r="AJ45" s="74">
        <f t="shared" si="78"/>
        <v>9.0434613745044086</v>
      </c>
      <c r="AK45" s="74">
        <f t="shared" si="79"/>
        <v>108.89233315209957</v>
      </c>
      <c r="AL45" s="74">
        <f t="shared" si="80"/>
        <v>31.224492818591695</v>
      </c>
      <c r="AM45" s="74">
        <f t="shared" si="81"/>
        <v>22.886098724704723</v>
      </c>
      <c r="AN45" s="74">
        <f t="shared" si="82"/>
        <v>44.101810356694337</v>
      </c>
      <c r="AO45" s="74">
        <f t="shared" si="83"/>
        <v>96.502376012754183</v>
      </c>
      <c r="AP45" s="74">
        <f t="shared" si="84"/>
        <v>33.434594870372003</v>
      </c>
      <c r="AQ45" s="74" t="str">
        <f t="shared" si="85"/>
        <v/>
      </c>
      <c r="AR45" s="74">
        <f t="shared" si="86"/>
        <v>32.168956839844945</v>
      </c>
      <c r="AS45" s="74">
        <f t="shared" si="87"/>
        <v>36.536423108475262</v>
      </c>
      <c r="AT45" s="74">
        <f t="shared" si="88"/>
        <v>151.32663391718913</v>
      </c>
      <c r="AU45" s="74">
        <f t="shared" si="89"/>
        <v>52.221474636480401</v>
      </c>
      <c r="AV45" s="73" t="str">
        <f t="shared" si="90"/>
        <v/>
      </c>
      <c r="AW45" s="72">
        <f t="shared" si="91"/>
        <v>573.70000000000005</v>
      </c>
      <c r="AX45" s="72">
        <f t="shared" si="92"/>
        <v>176.7</v>
      </c>
      <c r="AY45" s="72">
        <f t="shared" si="93"/>
        <v>73.03</v>
      </c>
      <c r="AZ45" s="72">
        <f t="shared" si="94"/>
        <v>221.2</v>
      </c>
      <c r="BA45" s="72">
        <f t="shared" si="95"/>
        <v>144</v>
      </c>
      <c r="BB45" s="72">
        <f t="shared" si="96"/>
        <v>237.6</v>
      </c>
      <c r="BC45" s="72">
        <f t="shared" si="97"/>
        <v>381.6</v>
      </c>
      <c r="BD45" s="72">
        <f t="shared" si="98"/>
        <v>405.3</v>
      </c>
      <c r="BE45" s="72">
        <f t="shared" si="99"/>
        <v>332.5</v>
      </c>
      <c r="BF45" s="72" t="str">
        <f t="shared" si="100"/>
        <v/>
      </c>
      <c r="BG45" s="72">
        <f t="shared" si="101"/>
        <v>193.4</v>
      </c>
      <c r="BH45" s="72">
        <f t="shared" si="102"/>
        <v>445.5</v>
      </c>
      <c r="BI45" s="72">
        <f t="shared" si="103"/>
        <v>439.4</v>
      </c>
      <c r="BJ45" s="72">
        <f t="shared" si="104"/>
        <v>469.5</v>
      </c>
      <c r="BK45" s="73" t="str">
        <f t="shared" si="105"/>
        <v/>
      </c>
      <c r="BL45" s="72">
        <f t="shared" si="106"/>
        <v>62.15601300108343</v>
      </c>
      <c r="BM45" s="72">
        <f t="shared" si="107"/>
        <v>25.810692375109554</v>
      </c>
      <c r="BN45" s="72">
        <f t="shared" si="108"/>
        <v>19.631720430107528</v>
      </c>
      <c r="BO45" s="72">
        <f t="shared" si="109"/>
        <v>44.7411003236246</v>
      </c>
      <c r="BP45" s="72">
        <f t="shared" si="110"/>
        <v>41.763341067285381</v>
      </c>
      <c r="BQ45" s="72">
        <f t="shared" si="111"/>
        <v>31.726532247296035</v>
      </c>
      <c r="BR45" s="72">
        <f t="shared" si="112"/>
        <v>44.925829997645401</v>
      </c>
      <c r="BS45" s="72">
        <f t="shared" si="113"/>
        <v>43.85888973054864</v>
      </c>
      <c r="BT45" s="72">
        <f t="shared" si="114"/>
        <v>31.162136832239923</v>
      </c>
      <c r="BU45" s="72" t="str">
        <f t="shared" si="115"/>
        <v/>
      </c>
      <c r="BV45" s="72">
        <f t="shared" si="116"/>
        <v>27.386009629000281</v>
      </c>
      <c r="BW45" s="72">
        <f t="shared" si="117"/>
        <v>14.954682779456194</v>
      </c>
      <c r="BX45" s="72">
        <f t="shared" si="118"/>
        <v>30.705800139762403</v>
      </c>
      <c r="BY45" s="72">
        <f t="shared" si="119"/>
        <v>20.538057742782151</v>
      </c>
      <c r="BZ45" s="80"/>
      <c r="CA45" s="79">
        <v>3.9990000000000001</v>
      </c>
      <c r="CB45" s="79">
        <v>5.04</v>
      </c>
      <c r="CC45" s="79">
        <v>5.8860000000000001</v>
      </c>
      <c r="CD45" s="79">
        <v>6.0030000000000001</v>
      </c>
      <c r="CE45" s="79">
        <v>6.4119999999999999</v>
      </c>
      <c r="CF45" s="79">
        <v>6.7210000000000001</v>
      </c>
      <c r="CG45" s="79">
        <v>6.5469999999999997</v>
      </c>
      <c r="CH45" s="79">
        <v>5.7439999999999998</v>
      </c>
      <c r="CI45" s="79">
        <v>6.2210000000000001</v>
      </c>
      <c r="CJ45" s="79"/>
      <c r="CK45" s="79">
        <v>7.1070000000000002</v>
      </c>
      <c r="CL45" s="79">
        <v>5.0819999999999999</v>
      </c>
      <c r="CM45" s="79">
        <v>5.12</v>
      </c>
      <c r="CN45" s="79">
        <v>5.1769999999999996</v>
      </c>
      <c r="CO45" s="75" t="str">
        <f t="shared" si="120"/>
        <v/>
      </c>
      <c r="CP45" s="74">
        <f t="shared" si="121"/>
        <v>3.9990000000000001</v>
      </c>
      <c r="CQ45" s="74">
        <f t="shared" si="122"/>
        <v>5.04</v>
      </c>
      <c r="CR45" s="74">
        <f t="shared" si="123"/>
        <v>5.8860000000000001</v>
      </c>
      <c r="CS45" s="74">
        <f t="shared" si="124"/>
        <v>6.0030000000000001</v>
      </c>
      <c r="CT45" s="74">
        <f t="shared" si="125"/>
        <v>6.4119999999999999</v>
      </c>
      <c r="CU45" s="74">
        <f t="shared" si="126"/>
        <v>6.7210000000000001</v>
      </c>
      <c r="CV45" s="74">
        <f t="shared" si="127"/>
        <v>6.5469999999999997</v>
      </c>
      <c r="CW45" s="74">
        <f t="shared" si="128"/>
        <v>5.7439999999999998</v>
      </c>
      <c r="CX45" s="74">
        <f t="shared" si="129"/>
        <v>6.2210000000000001</v>
      </c>
      <c r="CY45" s="74" t="str">
        <f t="shared" si="130"/>
        <v/>
      </c>
      <c r="CZ45" s="74">
        <f t="shared" si="131"/>
        <v>7.1070000000000002</v>
      </c>
      <c r="DA45" s="74">
        <f t="shared" si="132"/>
        <v>5.0819999999999999</v>
      </c>
      <c r="DB45" s="74">
        <f t="shared" si="133"/>
        <v>5.12</v>
      </c>
      <c r="DC45" s="74">
        <f t="shared" si="134"/>
        <v>5.1769999999999996</v>
      </c>
      <c r="DD45" s="270" t="str">
        <f t="shared" si="135"/>
        <v/>
      </c>
      <c r="DE45" s="271">
        <f t="shared" si="136"/>
        <v>1</v>
      </c>
      <c r="DF45" s="271">
        <f t="shared" si="137"/>
        <v>1</v>
      </c>
      <c r="DG45" s="271">
        <f t="shared" si="138"/>
        <v>1</v>
      </c>
      <c r="DH45" s="271">
        <f t="shared" si="139"/>
        <v>1</v>
      </c>
      <c r="DI45" s="270">
        <f>_xlfn.IFNA(VLOOKUP($A45,GtP!$A:$DH,MATCH(DI$1,GtP!$A$1:$DH$1,0),FALSE),"")</f>
        <v>0</v>
      </c>
      <c r="DJ45" s="271">
        <f>_xlfn.IFNA(VLOOKUP($A45,GtP!$A:$DH,MATCH(DJ$1,GtP!$A$1:$DH$1,0),FALSE),"")</f>
        <v>0</v>
      </c>
      <c r="DK45" s="271">
        <f>_xlfn.IFNA(VLOOKUP($A45,GtP!$A:$DH,MATCH(DK$1,GtP!$A$1:$DH$1,0),FALSE),"")</f>
        <v>0</v>
      </c>
      <c r="DL45" s="271">
        <f>_xlfn.IFNA(VLOOKUP($A45,GtP!$A:$DH,MATCH(DL$1,GtP!$A$1:$DH$1,0),FALSE),"")</f>
        <v>0</v>
      </c>
      <c r="DM45" s="270" t="str">
        <f t="shared" si="140"/>
        <v/>
      </c>
      <c r="DN45" s="271" t="str">
        <f t="shared" si="141"/>
        <v>new</v>
      </c>
      <c r="DO45" s="271" t="str">
        <f t="shared" si="142"/>
        <v>new</v>
      </c>
      <c r="DP45" s="271" t="str">
        <f t="shared" si="143"/>
        <v>new</v>
      </c>
      <c r="DR45" s="271" t="str">
        <f>_xlfn.IFNA(VLOOKUP(A45,'BIG-QaulComp'!B:C,2,FALSE),"")</f>
        <v/>
      </c>
      <c r="DS45" s="270" t="str">
        <f t="shared" si="69"/>
        <v/>
      </c>
      <c r="DT45" s="271">
        <f t="shared" si="70"/>
        <v>1</v>
      </c>
      <c r="DU45" s="271">
        <f t="shared" si="71"/>
        <v>1</v>
      </c>
      <c r="DV45" s="271">
        <f t="shared" si="72"/>
        <v>1</v>
      </c>
      <c r="DW45" s="271" t="str">
        <f t="shared" si="73"/>
        <v/>
      </c>
      <c r="DX45" s="271">
        <f t="shared" si="74"/>
        <v>1</v>
      </c>
    </row>
    <row r="46" spans="1:128" s="271" customFormat="1" x14ac:dyDescent="0.2">
      <c r="A46" s="313" t="s">
        <v>736</v>
      </c>
      <c r="B46" s="78" t="s">
        <v>2818</v>
      </c>
      <c r="C46" s="72">
        <v>13.827206462855063</v>
      </c>
      <c r="D46" s="72">
        <v>9.5264200259732554</v>
      </c>
      <c r="E46" s="72">
        <v>13.59273434620733</v>
      </c>
      <c r="F46" s="72">
        <v>31.092853868147191</v>
      </c>
      <c r="G46" s="72">
        <v>15.180980353114334</v>
      </c>
      <c r="H46" s="72">
        <v>15.548506175757179</v>
      </c>
      <c r="I46" s="72">
        <v>7.0792667268289984</v>
      </c>
      <c r="J46" s="72">
        <v>13.407867581868413</v>
      </c>
      <c r="K46" s="72">
        <v>12.248210494277538</v>
      </c>
      <c r="L46" s="72">
        <v>18.260048866338987</v>
      </c>
      <c r="M46" s="72">
        <v>33.829817959761726</v>
      </c>
      <c r="N46" s="72">
        <v>9.6053615206801872</v>
      </c>
      <c r="O46" s="72">
        <v>23.95662318774092</v>
      </c>
      <c r="P46" s="72">
        <v>8.616652531848521</v>
      </c>
      <c r="Q46" s="72">
        <v>10.141107408899277</v>
      </c>
      <c r="R46" s="77"/>
      <c r="S46" s="76">
        <v>493.8</v>
      </c>
      <c r="T46" s="76">
        <v>275.8</v>
      </c>
      <c r="U46" s="76">
        <v>236.2</v>
      </c>
      <c r="V46" s="76">
        <v>305.89999999999998</v>
      </c>
      <c r="W46" s="76">
        <v>95.17</v>
      </c>
      <c r="X46" s="76"/>
      <c r="Y46" s="76"/>
      <c r="Z46" s="272">
        <v>21.58</v>
      </c>
      <c r="AA46" s="76">
        <v>583.79999999999995</v>
      </c>
      <c r="AB46" s="76"/>
      <c r="AC46" s="76">
        <v>379.9</v>
      </c>
      <c r="AD46" s="76"/>
      <c r="AE46" s="76"/>
      <c r="AF46" s="76"/>
      <c r="AG46" s="75" t="str">
        <f t="shared" si="75"/>
        <v/>
      </c>
      <c r="AH46" s="74">
        <f t="shared" si="76"/>
        <v>51.834791942165232</v>
      </c>
      <c r="AI46" s="74">
        <f t="shared" si="77"/>
        <v>20.290251613499255</v>
      </c>
      <c r="AJ46" s="74">
        <f t="shared" si="78"/>
        <v>7.5966008460218273</v>
      </c>
      <c r="AK46" s="74">
        <f t="shared" si="79"/>
        <v>20.150213812591193</v>
      </c>
      <c r="AL46" s="74">
        <f t="shared" si="80"/>
        <v>6.1208452390356678</v>
      </c>
      <c r="AM46" s="74" t="str">
        <f t="shared" si="81"/>
        <v/>
      </c>
      <c r="AN46" s="74" t="str">
        <f t="shared" si="82"/>
        <v/>
      </c>
      <c r="AO46" s="74">
        <f t="shared" si="83"/>
        <v>1.761890033656945</v>
      </c>
      <c r="AP46" s="74">
        <f t="shared" si="84"/>
        <v>31.971436893369486</v>
      </c>
      <c r="AQ46" s="74" t="str">
        <f t="shared" si="85"/>
        <v/>
      </c>
      <c r="AR46" s="74">
        <f t="shared" si="86"/>
        <v>39.55082785609698</v>
      </c>
      <c r="AS46" s="74" t="str">
        <f t="shared" si="87"/>
        <v/>
      </c>
      <c r="AT46" s="74" t="str">
        <f t="shared" si="88"/>
        <v/>
      </c>
      <c r="AU46" s="74" t="str">
        <f t="shared" si="89"/>
        <v/>
      </c>
      <c r="AV46" s="73" t="str">
        <f t="shared" si="90"/>
        <v/>
      </c>
      <c r="AW46" s="72">
        <f t="shared" si="91"/>
        <v>493.8</v>
      </c>
      <c r="AX46" s="72">
        <f t="shared" si="92"/>
        <v>275.8</v>
      </c>
      <c r="AY46" s="72">
        <f t="shared" si="93"/>
        <v>236.2</v>
      </c>
      <c r="AZ46" s="72">
        <f t="shared" si="94"/>
        <v>305.89999999999998</v>
      </c>
      <c r="BA46" s="72">
        <f t="shared" si="95"/>
        <v>95.17</v>
      </c>
      <c r="BB46" s="72" t="str">
        <f t="shared" si="96"/>
        <v/>
      </c>
      <c r="BC46" s="72" t="str">
        <f t="shared" si="97"/>
        <v/>
      </c>
      <c r="BD46" s="72">
        <f t="shared" si="98"/>
        <v>21.58</v>
      </c>
      <c r="BE46" s="72">
        <f t="shared" si="99"/>
        <v>583.79999999999995</v>
      </c>
      <c r="BF46" s="72" t="str">
        <f t="shared" si="100"/>
        <v/>
      </c>
      <c r="BG46" s="72">
        <f t="shared" si="101"/>
        <v>379.9</v>
      </c>
      <c r="BH46" s="72" t="str">
        <f t="shared" si="102"/>
        <v/>
      </c>
      <c r="BI46" s="72" t="str">
        <f t="shared" si="103"/>
        <v/>
      </c>
      <c r="BJ46" s="72" t="str">
        <f t="shared" si="104"/>
        <v/>
      </c>
      <c r="BK46" s="73" t="str">
        <f t="shared" si="105"/>
        <v/>
      </c>
      <c r="BL46" s="72">
        <f t="shared" si="106"/>
        <v>53.499458288190681</v>
      </c>
      <c r="BM46" s="72">
        <f t="shared" si="107"/>
        <v>40.286298568507156</v>
      </c>
      <c r="BN46" s="72">
        <f t="shared" si="108"/>
        <v>63.494623655913976</v>
      </c>
      <c r="BO46" s="72">
        <f t="shared" si="109"/>
        <v>61.872977346278311</v>
      </c>
      <c r="BP46" s="72">
        <f t="shared" si="110"/>
        <v>27.601508120649651</v>
      </c>
      <c r="BQ46" s="72" t="str">
        <f t="shared" si="111"/>
        <v/>
      </c>
      <c r="BR46" s="72" t="str">
        <f t="shared" si="112"/>
        <v/>
      </c>
      <c r="BS46" s="72">
        <f t="shared" si="113"/>
        <v>2.335245103343794</v>
      </c>
      <c r="BT46" s="72">
        <f t="shared" si="114"/>
        <v>54.714151827553884</v>
      </c>
      <c r="BU46" s="72" t="str">
        <f t="shared" si="115"/>
        <v/>
      </c>
      <c r="BV46" s="72">
        <f t="shared" si="116"/>
        <v>53.79495893514585</v>
      </c>
      <c r="BW46" s="72" t="str">
        <f t="shared" si="117"/>
        <v/>
      </c>
      <c r="BX46" s="72" t="str">
        <f t="shared" si="118"/>
        <v/>
      </c>
      <c r="BY46" s="72" t="str">
        <f t="shared" si="119"/>
        <v/>
      </c>
      <c r="BZ46" s="71"/>
      <c r="CA46" s="70">
        <v>9.7080000000000002</v>
      </c>
      <c r="CB46" s="70">
        <v>9.6460000000000008</v>
      </c>
      <c r="CC46" s="70">
        <v>9.7409999999999997</v>
      </c>
      <c r="CD46" s="70">
        <v>9.5980000000000008</v>
      </c>
      <c r="CE46" s="70">
        <v>10.44</v>
      </c>
      <c r="CF46" s="70"/>
      <c r="CG46" s="70"/>
      <c r="CH46" s="273">
        <v>6.9610000000000003</v>
      </c>
      <c r="CI46" s="70">
        <v>7.7130000000000001</v>
      </c>
      <c r="CJ46" s="70"/>
      <c r="CK46" s="70">
        <v>8.2929999999999993</v>
      </c>
      <c r="CL46" s="70"/>
      <c r="CM46" s="70"/>
      <c r="CN46" s="70"/>
      <c r="CO46" s="75" t="str">
        <f t="shared" si="120"/>
        <v/>
      </c>
      <c r="CP46" s="74">
        <f t="shared" si="121"/>
        <v>9.7080000000000002</v>
      </c>
      <c r="CQ46" s="74">
        <f t="shared" si="122"/>
        <v>9.6460000000000008</v>
      </c>
      <c r="CR46" s="74">
        <f t="shared" si="123"/>
        <v>9.7409999999999997</v>
      </c>
      <c r="CS46" s="74">
        <f t="shared" si="124"/>
        <v>9.5980000000000008</v>
      </c>
      <c r="CT46" s="74">
        <f t="shared" si="125"/>
        <v>10.44</v>
      </c>
      <c r="CU46" s="74" t="str">
        <f t="shared" si="126"/>
        <v/>
      </c>
      <c r="CV46" s="74" t="str">
        <f t="shared" si="127"/>
        <v/>
      </c>
      <c r="CW46" s="74">
        <f t="shared" si="128"/>
        <v>6.9610000000000003</v>
      </c>
      <c r="CX46" s="74">
        <f t="shared" si="129"/>
        <v>7.7130000000000001</v>
      </c>
      <c r="CY46" s="74" t="str">
        <f t="shared" si="130"/>
        <v/>
      </c>
      <c r="CZ46" s="74">
        <f t="shared" si="131"/>
        <v>8.2929999999999993</v>
      </c>
      <c r="DA46" s="74" t="str">
        <f t="shared" si="132"/>
        <v/>
      </c>
      <c r="DB46" s="74" t="str">
        <f t="shared" si="133"/>
        <v/>
      </c>
      <c r="DC46" s="74" t="str">
        <f t="shared" si="134"/>
        <v/>
      </c>
      <c r="DD46" s="270" t="str">
        <f t="shared" si="135"/>
        <v/>
      </c>
      <c r="DE46" s="271">
        <f t="shared" si="136"/>
        <v>1</v>
      </c>
      <c r="DF46" s="271">
        <f t="shared" si="137"/>
        <v>1</v>
      </c>
      <c r="DG46" s="271">
        <f t="shared" si="138"/>
        <v>1</v>
      </c>
      <c r="DH46" s="271">
        <f t="shared" si="139"/>
        <v>1</v>
      </c>
      <c r="DI46" s="270">
        <f>_xlfn.IFNA(VLOOKUP($A46,GtP!$A:$DH,MATCH(DI$1,GtP!$A$1:$DH$1,0),FALSE),"")</f>
        <v>0</v>
      </c>
      <c r="DJ46" s="271">
        <f>_xlfn.IFNA(VLOOKUP($A46,GtP!$A:$DH,MATCH(DJ$1,GtP!$A$1:$DH$1,0),FALSE),"")</f>
        <v>1</v>
      </c>
      <c r="DK46" s="271">
        <f>_xlfn.IFNA(VLOOKUP($A46,GtP!$A:$DH,MATCH(DK$1,GtP!$A$1:$DH$1,0),FALSE),"")</f>
        <v>2</v>
      </c>
      <c r="DL46" s="271">
        <f>_xlfn.IFNA(VLOOKUP($A46,GtP!$A:$DH,MATCH(DL$1,GtP!$A$1:$DH$1,0),FALSE),"")</f>
        <v>0</v>
      </c>
      <c r="DM46" s="270" t="str">
        <f t="shared" si="140"/>
        <v/>
      </c>
      <c r="DN46" s="271" t="str">
        <f t="shared" si="141"/>
        <v/>
      </c>
      <c r="DO46" s="271" t="str">
        <f t="shared" si="142"/>
        <v/>
      </c>
      <c r="DP46" s="271" t="str">
        <f t="shared" si="143"/>
        <v>new</v>
      </c>
      <c r="DR46" s="271" t="str">
        <f>_xlfn.IFNA(VLOOKUP(A46,'BIG-QaulComp'!B:C,2,FALSE),"")</f>
        <v>A</v>
      </c>
      <c r="DS46" s="270" t="str">
        <f t="shared" si="69"/>
        <v/>
      </c>
      <c r="DT46" s="271">
        <f t="shared" si="70"/>
        <v>1</v>
      </c>
      <c r="DU46" s="271">
        <f t="shared" si="71"/>
        <v>1</v>
      </c>
      <c r="DV46" s="271">
        <f t="shared" si="72"/>
        <v>1</v>
      </c>
      <c r="DW46" s="271">
        <f t="shared" si="73"/>
        <v>3</v>
      </c>
      <c r="DX46" s="271">
        <f t="shared" si="74"/>
        <v>1</v>
      </c>
    </row>
    <row r="47" spans="1:128" s="271" customFormat="1" x14ac:dyDescent="0.2">
      <c r="A47" s="313" t="s">
        <v>55</v>
      </c>
      <c r="B47" s="78" t="s">
        <v>2692</v>
      </c>
      <c r="C47" s="83">
        <v>10.304741371562358</v>
      </c>
      <c r="D47" s="83">
        <v>18.28404458619146</v>
      </c>
      <c r="E47" s="83">
        <v>20.417330638400969</v>
      </c>
      <c r="F47" s="83">
        <v>17.020222884012625</v>
      </c>
      <c r="G47" s="83">
        <v>10.36047721496133</v>
      </c>
      <c r="H47" s="83">
        <v>18.35279359589018</v>
      </c>
      <c r="I47" s="83">
        <v>13.618317121978679</v>
      </c>
      <c r="J47" s="83">
        <v>12.065247362634862</v>
      </c>
      <c r="K47" s="83">
        <v>15.258173483840453</v>
      </c>
      <c r="L47" s="83">
        <v>13.656254930217825</v>
      </c>
      <c r="M47" s="83">
        <v>4.0596004664415259</v>
      </c>
      <c r="N47" s="83">
        <v>1.5257019231683526</v>
      </c>
      <c r="O47" s="83">
        <v>21.521017062370923</v>
      </c>
      <c r="P47" s="83">
        <v>20.754105683252458</v>
      </c>
      <c r="Q47" s="83">
        <v>11.74080655064339</v>
      </c>
      <c r="R47" s="82"/>
      <c r="S47" s="81">
        <v>415.3</v>
      </c>
      <c r="T47" s="81">
        <v>190.3</v>
      </c>
      <c r="U47" s="81">
        <v>187.4</v>
      </c>
      <c r="V47" s="81">
        <v>317.10000000000002</v>
      </c>
      <c r="W47" s="81">
        <v>177.7</v>
      </c>
      <c r="X47" s="81"/>
      <c r="Y47" s="81"/>
      <c r="Z47" s="81"/>
      <c r="AA47" s="81"/>
      <c r="AB47" s="81"/>
      <c r="AC47" s="81">
        <v>97.92</v>
      </c>
      <c r="AD47" s="81">
        <v>605.4</v>
      </c>
      <c r="AE47" s="81">
        <v>115.2</v>
      </c>
      <c r="AF47" s="81">
        <v>487.1</v>
      </c>
      <c r="AG47" s="75" t="str">
        <f t="shared" si="75"/>
        <v/>
      </c>
      <c r="AH47" s="74">
        <f t="shared" si="76"/>
        <v>22.713792784865792</v>
      </c>
      <c r="AI47" s="74">
        <f t="shared" si="77"/>
        <v>9.3205132135188755</v>
      </c>
      <c r="AJ47" s="74">
        <f t="shared" si="78"/>
        <v>11.010431606981358</v>
      </c>
      <c r="AK47" s="74">
        <f t="shared" si="79"/>
        <v>30.606698265026161</v>
      </c>
      <c r="AL47" s="74">
        <f t="shared" si="80"/>
        <v>9.6824496538659446</v>
      </c>
      <c r="AM47" s="74" t="str">
        <f t="shared" si="81"/>
        <v/>
      </c>
      <c r="AN47" s="74" t="str">
        <f t="shared" si="82"/>
        <v/>
      </c>
      <c r="AO47" s="74" t="str">
        <f t="shared" si="83"/>
        <v/>
      </c>
      <c r="AP47" s="74" t="str">
        <f t="shared" si="84"/>
        <v/>
      </c>
      <c r="AQ47" s="74" t="str">
        <f t="shared" si="85"/>
        <v/>
      </c>
      <c r="AR47" s="74">
        <f t="shared" si="86"/>
        <v>64.180295320500221</v>
      </c>
      <c r="AS47" s="74">
        <f t="shared" si="87"/>
        <v>28.130640770622779</v>
      </c>
      <c r="AT47" s="74">
        <f t="shared" si="88"/>
        <v>5.5507089420365014</v>
      </c>
      <c r="AU47" s="74">
        <f t="shared" si="89"/>
        <v>41.487780068508769</v>
      </c>
      <c r="AV47" s="73" t="str">
        <f t="shared" si="90"/>
        <v/>
      </c>
      <c r="AW47" s="72">
        <f t="shared" si="91"/>
        <v>415.3</v>
      </c>
      <c r="AX47" s="72">
        <f t="shared" si="92"/>
        <v>190.3</v>
      </c>
      <c r="AY47" s="72">
        <f t="shared" si="93"/>
        <v>187.4</v>
      </c>
      <c r="AZ47" s="72">
        <f t="shared" si="94"/>
        <v>317.10000000000002</v>
      </c>
      <c r="BA47" s="72">
        <f t="shared" si="95"/>
        <v>177.7</v>
      </c>
      <c r="BB47" s="72" t="str">
        <f t="shared" si="96"/>
        <v/>
      </c>
      <c r="BC47" s="72" t="str">
        <f t="shared" si="97"/>
        <v/>
      </c>
      <c r="BD47" s="72" t="str">
        <f t="shared" si="98"/>
        <v/>
      </c>
      <c r="BE47" s="72" t="str">
        <f t="shared" si="99"/>
        <v/>
      </c>
      <c r="BF47" s="72" t="str">
        <f t="shared" si="100"/>
        <v/>
      </c>
      <c r="BG47" s="72">
        <f t="shared" si="101"/>
        <v>97.92</v>
      </c>
      <c r="BH47" s="72">
        <f t="shared" si="102"/>
        <v>605.4</v>
      </c>
      <c r="BI47" s="72">
        <f t="shared" si="103"/>
        <v>115.2</v>
      </c>
      <c r="BJ47" s="72">
        <f t="shared" si="104"/>
        <v>487.1</v>
      </c>
      <c r="BK47" s="73" t="str">
        <f t="shared" si="105"/>
        <v/>
      </c>
      <c r="BL47" s="72">
        <f t="shared" si="106"/>
        <v>44.994582881906823</v>
      </c>
      <c r="BM47" s="72">
        <f t="shared" si="107"/>
        <v>27.797253870873501</v>
      </c>
      <c r="BN47" s="72">
        <f t="shared" si="108"/>
        <v>50.376344086021504</v>
      </c>
      <c r="BO47" s="72">
        <f t="shared" si="109"/>
        <v>64.138349514563117</v>
      </c>
      <c r="BP47" s="72">
        <f t="shared" si="110"/>
        <v>51.537122969837583</v>
      </c>
      <c r="BQ47" s="72" t="str">
        <f t="shared" si="111"/>
        <v/>
      </c>
      <c r="BR47" s="72" t="str">
        <f t="shared" si="112"/>
        <v/>
      </c>
      <c r="BS47" s="72" t="str">
        <f t="shared" si="113"/>
        <v/>
      </c>
      <c r="BT47" s="72" t="str">
        <f t="shared" si="114"/>
        <v/>
      </c>
      <c r="BU47" s="72" t="str">
        <f t="shared" si="115"/>
        <v/>
      </c>
      <c r="BV47" s="72">
        <f t="shared" si="116"/>
        <v>13.865760407816481</v>
      </c>
      <c r="BW47" s="72">
        <f t="shared" si="117"/>
        <v>20.322255790533735</v>
      </c>
      <c r="BX47" s="72">
        <f t="shared" si="118"/>
        <v>8.050314465408805</v>
      </c>
      <c r="BY47" s="72">
        <f t="shared" si="119"/>
        <v>21.3079615048119</v>
      </c>
      <c r="BZ47" s="80"/>
      <c r="CA47" s="79">
        <v>5.6340000000000003</v>
      </c>
      <c r="CB47" s="79">
        <v>5.7140000000000004</v>
      </c>
      <c r="CC47" s="79">
        <v>5.5030000000000001</v>
      </c>
      <c r="CD47" s="79">
        <v>5.4480000000000004</v>
      </c>
      <c r="CE47" s="79">
        <v>5.2469999999999999</v>
      </c>
      <c r="CF47" s="79"/>
      <c r="CG47" s="79"/>
      <c r="CH47" s="79"/>
      <c r="CI47" s="79"/>
      <c r="CJ47" s="79"/>
      <c r="CK47" s="79">
        <v>4.077</v>
      </c>
      <c r="CL47" s="79">
        <v>3.492</v>
      </c>
      <c r="CM47" s="79">
        <v>3.524</v>
      </c>
      <c r="CN47" s="79">
        <v>3.4740000000000002</v>
      </c>
      <c r="CO47" s="75" t="str">
        <f t="shared" si="120"/>
        <v/>
      </c>
      <c r="CP47" s="74">
        <f t="shared" si="121"/>
        <v>5.6340000000000003</v>
      </c>
      <c r="CQ47" s="74">
        <f t="shared" si="122"/>
        <v>5.7140000000000004</v>
      </c>
      <c r="CR47" s="74">
        <f t="shared" si="123"/>
        <v>5.5030000000000001</v>
      </c>
      <c r="CS47" s="74">
        <f t="shared" si="124"/>
        <v>5.4480000000000004</v>
      </c>
      <c r="CT47" s="74">
        <f t="shared" si="125"/>
        <v>5.2469999999999999</v>
      </c>
      <c r="CU47" s="74" t="str">
        <f t="shared" si="126"/>
        <v/>
      </c>
      <c r="CV47" s="74" t="str">
        <f t="shared" si="127"/>
        <v/>
      </c>
      <c r="CW47" s="74" t="str">
        <f t="shared" si="128"/>
        <v/>
      </c>
      <c r="CX47" s="74" t="str">
        <f t="shared" si="129"/>
        <v/>
      </c>
      <c r="CY47" s="74" t="str">
        <f t="shared" si="130"/>
        <v/>
      </c>
      <c r="CZ47" s="74">
        <f t="shared" si="131"/>
        <v>4.077</v>
      </c>
      <c r="DA47" s="74">
        <f t="shared" si="132"/>
        <v>3.492</v>
      </c>
      <c r="DB47" s="74">
        <f t="shared" si="133"/>
        <v>3.524</v>
      </c>
      <c r="DC47" s="74">
        <f t="shared" si="134"/>
        <v>3.4740000000000002</v>
      </c>
      <c r="DD47" s="270" t="str">
        <f t="shared" si="135"/>
        <v/>
      </c>
      <c r="DE47" s="271">
        <f t="shared" si="136"/>
        <v>1</v>
      </c>
      <c r="DF47" s="271" t="str">
        <f t="shared" si="137"/>
        <v/>
      </c>
      <c r="DG47" s="271">
        <f t="shared" si="138"/>
        <v>1</v>
      </c>
      <c r="DH47" s="271">
        <f t="shared" si="139"/>
        <v>2</v>
      </c>
      <c r="DI47" s="270">
        <f>_xlfn.IFNA(VLOOKUP($A47,GtP!$A:$DH,MATCH(DI$1,GtP!$A$1:$DH$1,0),FALSE),"")</f>
        <v>0</v>
      </c>
      <c r="DJ47" s="271">
        <f>_xlfn.IFNA(VLOOKUP($A47,GtP!$A:$DH,MATCH(DJ$1,GtP!$A$1:$DH$1,0),FALSE),"")</f>
        <v>1</v>
      </c>
      <c r="DK47" s="271">
        <f>_xlfn.IFNA(VLOOKUP($A47,GtP!$A:$DH,MATCH(DK$1,GtP!$A$1:$DH$1,0),FALSE),"")</f>
        <v>0</v>
      </c>
      <c r="DL47" s="271">
        <f>_xlfn.IFNA(VLOOKUP($A47,GtP!$A:$DH,MATCH(DL$1,GtP!$A$1:$DH$1,0),FALSE),"")</f>
        <v>0</v>
      </c>
      <c r="DM47" s="270" t="str">
        <f t="shared" si="140"/>
        <v/>
      </c>
      <c r="DN47" s="271" t="str">
        <f t="shared" si="141"/>
        <v/>
      </c>
      <c r="DO47" s="271" t="str">
        <f t="shared" si="142"/>
        <v/>
      </c>
      <c r="DP47" s="271" t="str">
        <f t="shared" si="143"/>
        <v>new</v>
      </c>
      <c r="DR47" s="271" t="str">
        <f>_xlfn.IFNA(VLOOKUP(A47,'BIG-QaulComp'!B:C,2,FALSE),"")</f>
        <v/>
      </c>
      <c r="DS47" s="270" t="str">
        <f t="shared" si="69"/>
        <v/>
      </c>
      <c r="DT47" s="271">
        <f t="shared" si="70"/>
        <v>1</v>
      </c>
      <c r="DU47" s="271" t="str">
        <f t="shared" si="71"/>
        <v/>
      </c>
      <c r="DV47" s="271">
        <f t="shared" si="72"/>
        <v>1</v>
      </c>
      <c r="DW47" s="271" t="str">
        <f t="shared" si="73"/>
        <v/>
      </c>
      <c r="DX47" s="271">
        <f t="shared" si="74"/>
        <v>1</v>
      </c>
    </row>
    <row r="48" spans="1:128" s="271" customFormat="1" x14ac:dyDescent="0.2">
      <c r="A48" s="313" t="s">
        <v>663</v>
      </c>
      <c r="B48" s="78" t="s">
        <v>2774</v>
      </c>
      <c r="C48" s="72">
        <v>2.8663122959623952</v>
      </c>
      <c r="D48" s="72">
        <v>4.9554653128976369</v>
      </c>
      <c r="E48" s="72">
        <v>8.9625914785619809</v>
      </c>
      <c r="F48" s="72">
        <v>20.519103227154535</v>
      </c>
      <c r="G48" s="72">
        <v>7.4712737344811675</v>
      </c>
      <c r="H48" s="72">
        <v>6.9546827105519524</v>
      </c>
      <c r="I48" s="72">
        <v>7.2134383047218256</v>
      </c>
      <c r="J48" s="72">
        <v>14.525353697565661</v>
      </c>
      <c r="K48" s="72">
        <v>19.360852709298555</v>
      </c>
      <c r="L48" s="72">
        <v>4.8833375266994219</v>
      </c>
      <c r="M48" s="72">
        <v>25.48866689289467</v>
      </c>
      <c r="N48" s="72">
        <v>18.071626253715728</v>
      </c>
      <c r="O48" s="72">
        <v>6.4233490918305174</v>
      </c>
      <c r="P48" s="72">
        <v>16.753785727477133</v>
      </c>
      <c r="Q48" s="72">
        <v>11.288350948703709</v>
      </c>
      <c r="R48" s="77"/>
      <c r="S48" s="76">
        <v>696.6</v>
      </c>
      <c r="T48" s="76">
        <v>299.5</v>
      </c>
      <c r="U48" s="76">
        <v>223.9</v>
      </c>
      <c r="V48" s="76">
        <v>297</v>
      </c>
      <c r="W48" s="76">
        <v>32.72</v>
      </c>
      <c r="X48" s="76"/>
      <c r="Y48" s="76"/>
      <c r="Z48" s="76"/>
      <c r="AA48" s="76">
        <v>175.6</v>
      </c>
      <c r="AB48" s="87">
        <v>31.22</v>
      </c>
      <c r="AC48" s="87"/>
      <c r="AD48" s="76">
        <v>211.4</v>
      </c>
      <c r="AE48" s="76">
        <v>168.4</v>
      </c>
      <c r="AF48" s="76">
        <v>232.8</v>
      </c>
      <c r="AG48" s="75" t="str">
        <f t="shared" si="75"/>
        <v/>
      </c>
      <c r="AH48" s="74">
        <f t="shared" si="76"/>
        <v>140.57206660027515</v>
      </c>
      <c r="AI48" s="74">
        <f t="shared" si="77"/>
        <v>33.416674263954491</v>
      </c>
      <c r="AJ48" s="74">
        <f t="shared" si="78"/>
        <v>10.911782913772548</v>
      </c>
      <c r="AK48" s="74">
        <f t="shared" si="79"/>
        <v>39.752257855216271</v>
      </c>
      <c r="AL48" s="74">
        <f t="shared" si="80"/>
        <v>4.7047437477421887</v>
      </c>
      <c r="AM48" s="74" t="str">
        <f t="shared" si="81"/>
        <v/>
      </c>
      <c r="AN48" s="74" t="str">
        <f t="shared" si="82"/>
        <v/>
      </c>
      <c r="AO48" s="74" t="str">
        <f t="shared" si="83"/>
        <v/>
      </c>
      <c r="AP48" s="74">
        <f t="shared" si="84"/>
        <v>35.959013490244146</v>
      </c>
      <c r="AQ48" s="74">
        <f t="shared" si="85"/>
        <v>1.2248580959996389</v>
      </c>
      <c r="AR48" s="74" t="str">
        <f t="shared" si="86"/>
        <v/>
      </c>
      <c r="AS48" s="74">
        <f t="shared" si="87"/>
        <v>32.911180285821196</v>
      </c>
      <c r="AT48" s="74">
        <f t="shared" si="88"/>
        <v>10.051459576913098</v>
      </c>
      <c r="AU48" s="74">
        <f t="shared" si="89"/>
        <v>20.623029976467329</v>
      </c>
      <c r="AV48" s="73" t="str">
        <f t="shared" si="90"/>
        <v/>
      </c>
      <c r="AW48" s="72">
        <f t="shared" si="91"/>
        <v>696.6</v>
      </c>
      <c r="AX48" s="72">
        <f t="shared" si="92"/>
        <v>299.5</v>
      </c>
      <c r="AY48" s="72">
        <f t="shared" si="93"/>
        <v>223.9</v>
      </c>
      <c r="AZ48" s="72">
        <f t="shared" si="94"/>
        <v>297</v>
      </c>
      <c r="BA48" s="72">
        <f t="shared" si="95"/>
        <v>32.72</v>
      </c>
      <c r="BB48" s="72" t="str">
        <f t="shared" si="96"/>
        <v/>
      </c>
      <c r="BC48" s="72" t="str">
        <f t="shared" si="97"/>
        <v/>
      </c>
      <c r="BD48" s="72" t="str">
        <f t="shared" si="98"/>
        <v/>
      </c>
      <c r="BE48" s="72">
        <f t="shared" si="99"/>
        <v>175.6</v>
      </c>
      <c r="BF48" s="72" t="str">
        <f t="shared" si="100"/>
        <v/>
      </c>
      <c r="BG48" s="72" t="str">
        <f t="shared" si="101"/>
        <v/>
      </c>
      <c r="BH48" s="72">
        <f t="shared" si="102"/>
        <v>211.4</v>
      </c>
      <c r="BI48" s="72">
        <f t="shared" si="103"/>
        <v>168.4</v>
      </c>
      <c r="BJ48" s="72">
        <f t="shared" si="104"/>
        <v>232.8</v>
      </c>
      <c r="BK48" s="73" t="str">
        <f t="shared" si="105"/>
        <v/>
      </c>
      <c r="BL48" s="72">
        <f t="shared" si="106"/>
        <v>75.471289274106169</v>
      </c>
      <c r="BM48" s="72">
        <f t="shared" si="107"/>
        <v>43.748174116272274</v>
      </c>
      <c r="BN48" s="72">
        <f t="shared" si="108"/>
        <v>60.188172043010752</v>
      </c>
      <c r="BO48" s="72">
        <f t="shared" si="109"/>
        <v>60.072815533980588</v>
      </c>
      <c r="BP48" s="72">
        <f t="shared" si="110"/>
        <v>9.4895591647331781</v>
      </c>
      <c r="BQ48" s="72" t="str">
        <f t="shared" si="111"/>
        <v/>
      </c>
      <c r="BR48" s="72" t="str">
        <f t="shared" si="112"/>
        <v/>
      </c>
      <c r="BS48" s="72" t="str">
        <f t="shared" si="113"/>
        <v/>
      </c>
      <c r="BT48" s="72">
        <f t="shared" si="114"/>
        <v>16.457357075913777</v>
      </c>
      <c r="BU48" s="72" t="str">
        <f t="shared" si="115"/>
        <v/>
      </c>
      <c r="BV48" s="72" t="str">
        <f t="shared" si="116"/>
        <v/>
      </c>
      <c r="BW48" s="72">
        <f t="shared" si="117"/>
        <v>7.0963410540449816</v>
      </c>
      <c r="BX48" s="72">
        <f t="shared" si="118"/>
        <v>11.767994409503844</v>
      </c>
      <c r="BY48" s="72">
        <f t="shared" si="119"/>
        <v>10.183727034120736</v>
      </c>
      <c r="BZ48" s="71"/>
      <c r="CA48" s="70">
        <v>10.16</v>
      </c>
      <c r="CB48" s="70">
        <v>10.220000000000001</v>
      </c>
      <c r="CC48" s="70">
        <v>10.36</v>
      </c>
      <c r="CD48" s="70">
        <v>10.65</v>
      </c>
      <c r="CE48" s="70">
        <v>11.25</v>
      </c>
      <c r="CF48" s="70"/>
      <c r="CG48" s="70"/>
      <c r="CH48" s="70"/>
      <c r="CI48" s="70">
        <v>8.2639999999999993</v>
      </c>
      <c r="CJ48" s="86">
        <v>9.2629999999999999</v>
      </c>
      <c r="CK48" s="86"/>
      <c r="CL48" s="70">
        <v>8.3620000000000001</v>
      </c>
      <c r="CM48" s="70">
        <v>8.43</v>
      </c>
      <c r="CN48" s="70">
        <v>8.3940000000000001</v>
      </c>
      <c r="CO48" s="75" t="str">
        <f t="shared" si="120"/>
        <v/>
      </c>
      <c r="CP48" s="74">
        <f t="shared" si="121"/>
        <v>10.16</v>
      </c>
      <c r="CQ48" s="74">
        <f t="shared" si="122"/>
        <v>10.220000000000001</v>
      </c>
      <c r="CR48" s="74">
        <f t="shared" si="123"/>
        <v>10.36</v>
      </c>
      <c r="CS48" s="74">
        <f t="shared" si="124"/>
        <v>10.65</v>
      </c>
      <c r="CT48" s="74">
        <f t="shared" si="125"/>
        <v>11.25</v>
      </c>
      <c r="CU48" s="74" t="str">
        <f t="shared" si="126"/>
        <v/>
      </c>
      <c r="CV48" s="74" t="str">
        <f t="shared" si="127"/>
        <v/>
      </c>
      <c r="CW48" s="74" t="str">
        <f t="shared" si="128"/>
        <v/>
      </c>
      <c r="CX48" s="74">
        <f t="shared" si="129"/>
        <v>8.2639999999999993</v>
      </c>
      <c r="CY48" s="74" t="str">
        <f t="shared" si="130"/>
        <v/>
      </c>
      <c r="CZ48" s="74" t="str">
        <f t="shared" si="131"/>
        <v/>
      </c>
      <c r="DA48" s="74">
        <f t="shared" si="132"/>
        <v>8.3620000000000001</v>
      </c>
      <c r="DB48" s="74">
        <f t="shared" si="133"/>
        <v>8.43</v>
      </c>
      <c r="DC48" s="74">
        <f t="shared" si="134"/>
        <v>8.3940000000000001</v>
      </c>
      <c r="DD48" s="270" t="str">
        <f t="shared" si="135"/>
        <v/>
      </c>
      <c r="DE48" s="271">
        <f t="shared" si="136"/>
        <v>1</v>
      </c>
      <c r="DF48" s="271">
        <f t="shared" si="137"/>
        <v>1</v>
      </c>
      <c r="DG48" s="271" t="str">
        <f t="shared" si="138"/>
        <v/>
      </c>
      <c r="DH48" s="271">
        <f t="shared" si="139"/>
        <v>2</v>
      </c>
      <c r="DI48" s="270">
        <f>_xlfn.IFNA(VLOOKUP($A48,GtP!$A:$DH,MATCH(DI$1,GtP!$A$1:$DH$1,0),FALSE),"")</f>
        <v>0</v>
      </c>
      <c r="DJ48" s="271">
        <f>_xlfn.IFNA(VLOOKUP($A48,GtP!$A:$DH,MATCH(DJ$1,GtP!$A$1:$DH$1,0),FALSE),"")</f>
        <v>1</v>
      </c>
      <c r="DK48" s="271">
        <f>_xlfn.IFNA(VLOOKUP($A48,GtP!$A:$DH,MATCH(DK$1,GtP!$A$1:$DH$1,0),FALSE),"")</f>
        <v>0</v>
      </c>
      <c r="DL48" s="271">
        <f>_xlfn.IFNA(VLOOKUP($A48,GtP!$A:$DH,MATCH(DL$1,GtP!$A$1:$DH$1,0),FALSE),"")</f>
        <v>2</v>
      </c>
      <c r="DM48" s="270" t="str">
        <f t="shared" si="140"/>
        <v/>
      </c>
      <c r="DN48" s="271" t="str">
        <f t="shared" si="141"/>
        <v/>
      </c>
      <c r="DO48" s="271" t="str">
        <f t="shared" si="142"/>
        <v>new</v>
      </c>
      <c r="DP48" s="271" t="str">
        <f t="shared" si="143"/>
        <v/>
      </c>
      <c r="DR48" s="271" t="str">
        <f>_xlfn.IFNA(VLOOKUP(A48,'BIG-QaulComp'!B:C,2,FALSE),"")</f>
        <v>A</v>
      </c>
      <c r="DS48" s="270" t="str">
        <f t="shared" si="69"/>
        <v/>
      </c>
      <c r="DT48" s="271">
        <f t="shared" si="70"/>
        <v>1</v>
      </c>
      <c r="DU48" s="271">
        <f t="shared" si="71"/>
        <v>1</v>
      </c>
      <c r="DV48" s="271">
        <f t="shared" si="72"/>
        <v>1</v>
      </c>
      <c r="DW48" s="271">
        <f t="shared" si="73"/>
        <v>3</v>
      </c>
      <c r="DX48" s="271">
        <f t="shared" si="74"/>
        <v>1</v>
      </c>
    </row>
    <row r="49" spans="1:128" s="271" customFormat="1" x14ac:dyDescent="0.2">
      <c r="A49" s="313" t="s">
        <v>93</v>
      </c>
      <c r="B49" s="78" t="s">
        <v>122</v>
      </c>
      <c r="C49" s="72">
        <v>25.918353089885652</v>
      </c>
      <c r="D49" s="72">
        <v>28.759536269228633</v>
      </c>
      <c r="E49" s="72">
        <v>26.006198602080577</v>
      </c>
      <c r="F49" s="72">
        <v>32.443943370541888</v>
      </c>
      <c r="G49" s="72">
        <v>21.332400414031408</v>
      </c>
      <c r="H49" s="72">
        <v>10.514565136542423</v>
      </c>
      <c r="I49" s="72">
        <v>19.648213270279133</v>
      </c>
      <c r="J49" s="72">
        <v>13.675868039057383</v>
      </c>
      <c r="K49" s="72">
        <v>15.302897771024996</v>
      </c>
      <c r="L49" s="72">
        <v>11.957502893854492</v>
      </c>
      <c r="M49" s="72">
        <v>13.363184974360173</v>
      </c>
      <c r="N49" s="72">
        <v>24.732611432975567</v>
      </c>
      <c r="O49" s="72">
        <v>12.95122114627533</v>
      </c>
      <c r="P49" s="72">
        <v>13.724824039497038</v>
      </c>
      <c r="Q49" s="72">
        <v>14.336538347450229</v>
      </c>
      <c r="R49" s="77"/>
      <c r="S49" s="76">
        <v>200.2</v>
      </c>
      <c r="T49" s="76">
        <v>103.5</v>
      </c>
      <c r="U49" s="76">
        <v>118.1</v>
      </c>
      <c r="V49" s="76">
        <v>196</v>
      </c>
      <c r="W49" s="76">
        <v>133.19999999999999</v>
      </c>
      <c r="X49" s="76">
        <v>124</v>
      </c>
      <c r="Y49" s="76">
        <v>47</v>
      </c>
      <c r="Z49" s="76">
        <v>272.10000000000002</v>
      </c>
      <c r="AA49" s="76">
        <v>123</v>
      </c>
      <c r="AB49" s="76">
        <v>61.9</v>
      </c>
      <c r="AC49" s="76">
        <v>159.69999999999999</v>
      </c>
      <c r="AD49" s="76">
        <v>68.41</v>
      </c>
      <c r="AE49" s="76">
        <v>177.3</v>
      </c>
      <c r="AF49" s="76">
        <v>169.6</v>
      </c>
      <c r="AG49" s="75" t="str">
        <f t="shared" si="75"/>
        <v/>
      </c>
      <c r="AH49" s="74">
        <f t="shared" si="76"/>
        <v>6.9611692666339922</v>
      </c>
      <c r="AI49" s="74">
        <f t="shared" si="77"/>
        <v>3.9798204106508543</v>
      </c>
      <c r="AJ49" s="74">
        <f t="shared" si="78"/>
        <v>3.6401247114501869</v>
      </c>
      <c r="AK49" s="74">
        <f t="shared" si="79"/>
        <v>9.1879017923871711</v>
      </c>
      <c r="AL49" s="74">
        <f t="shared" si="80"/>
        <v>12.668141598845148</v>
      </c>
      <c r="AM49" s="74">
        <f t="shared" si="81"/>
        <v>6.3110064154061574</v>
      </c>
      <c r="AN49" s="74">
        <f t="shared" si="82"/>
        <v>3.4367105521763652</v>
      </c>
      <c r="AO49" s="74">
        <f t="shared" si="83"/>
        <v>17.780946071220772</v>
      </c>
      <c r="AP49" s="74">
        <f t="shared" si="84"/>
        <v>10.28642862074617</v>
      </c>
      <c r="AQ49" s="74">
        <f t="shared" si="85"/>
        <v>4.6321292505317402</v>
      </c>
      <c r="AR49" s="74">
        <f t="shared" si="86"/>
        <v>6.4570617798602017</v>
      </c>
      <c r="AS49" s="74">
        <f t="shared" si="87"/>
        <v>5.2821273938075084</v>
      </c>
      <c r="AT49" s="74">
        <f t="shared" si="88"/>
        <v>12.918198403838872</v>
      </c>
      <c r="AU49" s="74">
        <f t="shared" si="89"/>
        <v>11.829912904335345</v>
      </c>
      <c r="AV49" s="73" t="str">
        <f t="shared" si="90"/>
        <v/>
      </c>
      <c r="AW49" s="72">
        <f t="shared" si="91"/>
        <v>200.2</v>
      </c>
      <c r="AX49" s="72">
        <f t="shared" si="92"/>
        <v>103.5</v>
      </c>
      <c r="AY49" s="72">
        <f t="shared" si="93"/>
        <v>118.1</v>
      </c>
      <c r="AZ49" s="72">
        <f t="shared" si="94"/>
        <v>196</v>
      </c>
      <c r="BA49" s="72">
        <f t="shared" si="95"/>
        <v>133.19999999999999</v>
      </c>
      <c r="BB49" s="72">
        <f t="shared" si="96"/>
        <v>124</v>
      </c>
      <c r="BC49" s="72">
        <f t="shared" si="97"/>
        <v>47</v>
      </c>
      <c r="BD49" s="72">
        <f t="shared" si="98"/>
        <v>272.10000000000002</v>
      </c>
      <c r="BE49" s="72">
        <f t="shared" si="99"/>
        <v>123</v>
      </c>
      <c r="BF49" s="72">
        <f t="shared" si="100"/>
        <v>61.9</v>
      </c>
      <c r="BG49" s="72">
        <f t="shared" si="101"/>
        <v>159.69999999999999</v>
      </c>
      <c r="BH49" s="72">
        <f t="shared" si="102"/>
        <v>68.41</v>
      </c>
      <c r="BI49" s="72">
        <f t="shared" si="103"/>
        <v>177.3</v>
      </c>
      <c r="BJ49" s="72">
        <f t="shared" si="104"/>
        <v>169.6</v>
      </c>
      <c r="BK49" s="73" t="str">
        <f t="shared" si="105"/>
        <v/>
      </c>
      <c r="BL49" s="72">
        <f t="shared" si="106"/>
        <v>21.690140845070424</v>
      </c>
      <c r="BM49" s="72">
        <f t="shared" si="107"/>
        <v>15.118317265556529</v>
      </c>
      <c r="BN49" s="72">
        <f t="shared" si="108"/>
        <v>31.747311827956988</v>
      </c>
      <c r="BO49" s="72">
        <f t="shared" si="109"/>
        <v>39.644012944983821</v>
      </c>
      <c r="BP49" s="72">
        <f t="shared" si="110"/>
        <v>38.631090487238971</v>
      </c>
      <c r="BQ49" s="72">
        <f t="shared" si="111"/>
        <v>16.557617839497929</v>
      </c>
      <c r="BR49" s="72">
        <f t="shared" si="112"/>
        <v>5.5333176359783378</v>
      </c>
      <c r="BS49" s="72">
        <f t="shared" si="113"/>
        <v>29.444865274320964</v>
      </c>
      <c r="BT49" s="72">
        <f t="shared" si="114"/>
        <v>11.527647610121837</v>
      </c>
      <c r="BU49" s="72">
        <f t="shared" si="115"/>
        <v>50.73770491803279</v>
      </c>
      <c r="BV49" s="72">
        <f t="shared" si="116"/>
        <v>22.613990370999712</v>
      </c>
      <c r="BW49" s="72">
        <f t="shared" si="117"/>
        <v>2.2964081906680094</v>
      </c>
      <c r="BX49" s="72">
        <f t="shared" si="118"/>
        <v>12.389937106918239</v>
      </c>
      <c r="BY49" s="72">
        <f t="shared" si="119"/>
        <v>7.4190726159230094</v>
      </c>
      <c r="BZ49" s="71"/>
      <c r="CA49" s="70">
        <v>8.5820000000000007</v>
      </c>
      <c r="CB49" s="70">
        <v>8.6140000000000008</v>
      </c>
      <c r="CC49" s="70">
        <v>8.7949999999999999</v>
      </c>
      <c r="CD49" s="70">
        <v>8.8339999999999996</v>
      </c>
      <c r="CE49" s="70">
        <v>9.0869999999999997</v>
      </c>
      <c r="CF49" s="70">
        <v>9.282</v>
      </c>
      <c r="CG49" s="70">
        <v>9.6</v>
      </c>
      <c r="CH49" s="70">
        <v>8.8970000000000002</v>
      </c>
      <c r="CI49" s="70">
        <v>9.2170000000000005</v>
      </c>
      <c r="CJ49" s="70">
        <v>10.38</v>
      </c>
      <c r="CK49" s="70">
        <v>9.0289999999999999</v>
      </c>
      <c r="CL49" s="70">
        <v>8.2490000000000006</v>
      </c>
      <c r="CM49" s="70">
        <v>8.7799999999999994</v>
      </c>
      <c r="CN49" s="70">
        <v>8.5150000000000006</v>
      </c>
      <c r="CO49" s="75" t="str">
        <f t="shared" si="120"/>
        <v/>
      </c>
      <c r="CP49" s="74">
        <f t="shared" si="121"/>
        <v>8.5820000000000007</v>
      </c>
      <c r="CQ49" s="74">
        <f t="shared" si="122"/>
        <v>8.6140000000000008</v>
      </c>
      <c r="CR49" s="74">
        <f t="shared" si="123"/>
        <v>8.7949999999999999</v>
      </c>
      <c r="CS49" s="74">
        <f t="shared" si="124"/>
        <v>8.8339999999999996</v>
      </c>
      <c r="CT49" s="74">
        <f t="shared" si="125"/>
        <v>9.0869999999999997</v>
      </c>
      <c r="CU49" s="74">
        <f t="shared" si="126"/>
        <v>9.282</v>
      </c>
      <c r="CV49" s="74">
        <f t="shared" si="127"/>
        <v>9.6</v>
      </c>
      <c r="CW49" s="74">
        <f t="shared" si="128"/>
        <v>8.8970000000000002</v>
      </c>
      <c r="CX49" s="74">
        <f t="shared" si="129"/>
        <v>9.2170000000000005</v>
      </c>
      <c r="CY49" s="74">
        <f t="shared" si="130"/>
        <v>10.38</v>
      </c>
      <c r="CZ49" s="74">
        <f t="shared" si="131"/>
        <v>9.0289999999999999</v>
      </c>
      <c r="DA49" s="74">
        <f t="shared" si="132"/>
        <v>8.2490000000000006</v>
      </c>
      <c r="DB49" s="74">
        <f t="shared" si="133"/>
        <v>8.7799999999999994</v>
      </c>
      <c r="DC49" s="74">
        <f t="shared" si="134"/>
        <v>8.5150000000000006</v>
      </c>
      <c r="DD49" s="270" t="str">
        <f t="shared" si="135"/>
        <v/>
      </c>
      <c r="DE49" s="271">
        <f t="shared" si="136"/>
        <v>1</v>
      </c>
      <c r="DF49" s="271">
        <f t="shared" si="137"/>
        <v>1</v>
      </c>
      <c r="DG49" s="271">
        <f t="shared" si="138"/>
        <v>1</v>
      </c>
      <c r="DH49" s="271">
        <f t="shared" si="139"/>
        <v>1</v>
      </c>
      <c r="DI49" s="270">
        <f>_xlfn.IFNA(VLOOKUP($A49,GtP!$A:$DH,MATCH(DI$1,GtP!$A$1:$DH$1,0),FALSE),"")</f>
        <v>0</v>
      </c>
      <c r="DJ49" s="271">
        <f>_xlfn.IFNA(VLOOKUP($A49,GtP!$A:$DH,MATCH(DJ$1,GtP!$A$1:$DH$1,0),FALSE),"")</f>
        <v>2</v>
      </c>
      <c r="DK49" s="271">
        <f>_xlfn.IFNA(VLOOKUP($A49,GtP!$A:$DH,MATCH(DK$1,GtP!$A$1:$DH$1,0),FALSE),"")</f>
        <v>1</v>
      </c>
      <c r="DL49" s="271">
        <f>_xlfn.IFNA(VLOOKUP($A49,GtP!$A:$DH,MATCH(DL$1,GtP!$A$1:$DH$1,0),FALSE),"")</f>
        <v>2</v>
      </c>
      <c r="DM49" s="270" t="str">
        <f t="shared" si="140"/>
        <v/>
      </c>
      <c r="DN49" s="271" t="str">
        <f t="shared" si="141"/>
        <v/>
      </c>
      <c r="DO49" s="271" t="str">
        <f t="shared" si="142"/>
        <v/>
      </c>
      <c r="DP49" s="271" t="str">
        <f t="shared" si="143"/>
        <v/>
      </c>
      <c r="DR49" s="271" t="str">
        <f>_xlfn.IFNA(VLOOKUP(A49,'BIG-QaulComp'!B:C,2,FALSE),"")</f>
        <v>A</v>
      </c>
      <c r="DS49" s="270" t="str">
        <f t="shared" si="69"/>
        <v/>
      </c>
      <c r="DT49" s="271">
        <f t="shared" si="70"/>
        <v>1</v>
      </c>
      <c r="DU49" s="271">
        <f t="shared" si="71"/>
        <v>1</v>
      </c>
      <c r="DV49" s="271">
        <f t="shared" si="72"/>
        <v>1</v>
      </c>
      <c r="DW49" s="271">
        <f t="shared" si="73"/>
        <v>3</v>
      </c>
      <c r="DX49" s="271">
        <f t="shared" si="74"/>
        <v>1</v>
      </c>
    </row>
    <row r="50" spans="1:128" s="271" customFormat="1" x14ac:dyDescent="0.2">
      <c r="A50" s="313" t="s">
        <v>94</v>
      </c>
      <c r="B50" s="78" t="s">
        <v>94</v>
      </c>
      <c r="C50" s="72">
        <v>10.602299435717155</v>
      </c>
      <c r="D50" s="72">
        <v>19.879661019650143</v>
      </c>
      <c r="E50" s="72">
        <v>6.043308673767454</v>
      </c>
      <c r="F50" s="72">
        <v>10.577691409932678</v>
      </c>
      <c r="G50" s="72">
        <v>8.112063821469901</v>
      </c>
      <c r="H50" s="72">
        <v>9.3768288161723348</v>
      </c>
      <c r="I50" s="72">
        <v>6.5743469849487939</v>
      </c>
      <c r="J50" s="72">
        <v>10.971199375654578</v>
      </c>
      <c r="K50" s="72">
        <v>13.056130813761252</v>
      </c>
      <c r="L50" s="72">
        <v>7.2891371639206568</v>
      </c>
      <c r="M50" s="72">
        <v>7.7697647635963607</v>
      </c>
      <c r="N50" s="72">
        <v>8.6358959934536905</v>
      </c>
      <c r="O50" s="72">
        <v>15.745916432444357</v>
      </c>
      <c r="P50" s="72">
        <v>3.2816336520059406</v>
      </c>
      <c r="Q50" s="72">
        <v>5.9794977145646051</v>
      </c>
      <c r="R50" s="77"/>
      <c r="S50" s="76">
        <v>253.9</v>
      </c>
      <c r="T50" s="76">
        <v>80.87</v>
      </c>
      <c r="U50" s="76">
        <v>136.69999999999999</v>
      </c>
      <c r="V50" s="76">
        <v>196.8</v>
      </c>
      <c r="W50" s="85"/>
      <c r="X50" s="76">
        <v>113.1</v>
      </c>
      <c r="Y50" s="76">
        <v>135.6</v>
      </c>
      <c r="Z50" s="76">
        <v>210</v>
      </c>
      <c r="AA50" s="76">
        <v>37.65</v>
      </c>
      <c r="AB50" s="76"/>
      <c r="AC50" s="76">
        <v>119.8</v>
      </c>
      <c r="AD50" s="76"/>
      <c r="AE50" s="76">
        <v>61.67</v>
      </c>
      <c r="AF50" s="76">
        <v>41.44</v>
      </c>
      <c r="AG50" s="75" t="str">
        <f t="shared" si="75"/>
        <v/>
      </c>
      <c r="AH50" s="74">
        <f t="shared" si="76"/>
        <v>12.771847555601244</v>
      </c>
      <c r="AI50" s="74">
        <f t="shared" si="77"/>
        <v>13.38174241389277</v>
      </c>
      <c r="AJ50" s="74">
        <f t="shared" si="78"/>
        <v>12.923424847848725</v>
      </c>
      <c r="AK50" s="74">
        <f t="shared" si="79"/>
        <v>24.26016416181745</v>
      </c>
      <c r="AL50" s="74" t="str">
        <f t="shared" si="80"/>
        <v/>
      </c>
      <c r="AM50" s="74">
        <f t="shared" si="81"/>
        <v>17.203229500805076</v>
      </c>
      <c r="AN50" s="74">
        <f t="shared" si="82"/>
        <v>12.359633195701509</v>
      </c>
      <c r="AO50" s="74">
        <f t="shared" si="83"/>
        <v>16.084397666930432</v>
      </c>
      <c r="AP50" s="74">
        <f t="shared" si="84"/>
        <v>5.1652204030893749</v>
      </c>
      <c r="AQ50" s="74" t="str">
        <f t="shared" si="85"/>
        <v/>
      </c>
      <c r="AR50" s="74">
        <f t="shared" si="86"/>
        <v>13.872330108052779</v>
      </c>
      <c r="AS50" s="74" t="str">
        <f t="shared" si="87"/>
        <v/>
      </c>
      <c r="AT50" s="74">
        <f t="shared" si="88"/>
        <v>18.792469403860306</v>
      </c>
      <c r="AU50" s="74">
        <f t="shared" si="89"/>
        <v>6.9303479954615943</v>
      </c>
      <c r="AV50" s="73" t="str">
        <f t="shared" si="90"/>
        <v/>
      </c>
      <c r="AW50" s="72">
        <f t="shared" si="91"/>
        <v>253.9</v>
      </c>
      <c r="AX50" s="72">
        <f t="shared" si="92"/>
        <v>80.87</v>
      </c>
      <c r="AY50" s="72">
        <f t="shared" si="93"/>
        <v>136.69999999999999</v>
      </c>
      <c r="AZ50" s="72">
        <f t="shared" si="94"/>
        <v>196.8</v>
      </c>
      <c r="BA50" s="72" t="str">
        <f t="shared" si="95"/>
        <v/>
      </c>
      <c r="BB50" s="72">
        <f t="shared" si="96"/>
        <v>113.1</v>
      </c>
      <c r="BC50" s="72">
        <f t="shared" si="97"/>
        <v>135.6</v>
      </c>
      <c r="BD50" s="72">
        <f t="shared" si="98"/>
        <v>210</v>
      </c>
      <c r="BE50" s="72">
        <f t="shared" si="99"/>
        <v>37.65</v>
      </c>
      <c r="BF50" s="72" t="str">
        <f t="shared" si="100"/>
        <v/>
      </c>
      <c r="BG50" s="72">
        <f t="shared" si="101"/>
        <v>119.8</v>
      </c>
      <c r="BH50" s="72" t="str">
        <f t="shared" si="102"/>
        <v/>
      </c>
      <c r="BI50" s="72">
        <f t="shared" si="103"/>
        <v>61.67</v>
      </c>
      <c r="BJ50" s="72">
        <f t="shared" si="104"/>
        <v>41.44</v>
      </c>
      <c r="BK50" s="73" t="str">
        <f t="shared" si="105"/>
        <v/>
      </c>
      <c r="BL50" s="72">
        <f t="shared" si="106"/>
        <v>27.508125677139763</v>
      </c>
      <c r="BM50" s="72">
        <f t="shared" si="107"/>
        <v>11.812737364884605</v>
      </c>
      <c r="BN50" s="72">
        <f t="shared" si="108"/>
        <v>36.747311827956985</v>
      </c>
      <c r="BO50" s="72">
        <f t="shared" si="109"/>
        <v>39.805825242718448</v>
      </c>
      <c r="BP50" s="72" t="str">
        <f t="shared" si="110"/>
        <v/>
      </c>
      <c r="BQ50" s="72">
        <f t="shared" si="111"/>
        <v>15.102149819735613</v>
      </c>
      <c r="BR50" s="72">
        <f t="shared" si="112"/>
        <v>15.964210030609843</v>
      </c>
      <c r="BS50" s="72">
        <f t="shared" si="113"/>
        <v>22.724813331890488</v>
      </c>
      <c r="BT50" s="72">
        <f t="shared" si="114"/>
        <v>3.528584817244611</v>
      </c>
      <c r="BU50" s="72" t="str">
        <f t="shared" si="115"/>
        <v/>
      </c>
      <c r="BV50" s="72">
        <f t="shared" si="116"/>
        <v>16.964032851883317</v>
      </c>
      <c r="BW50" s="72" t="str">
        <f t="shared" si="117"/>
        <v/>
      </c>
      <c r="BX50" s="72">
        <f t="shared" si="118"/>
        <v>4.3095737246680645</v>
      </c>
      <c r="BY50" s="72">
        <f t="shared" si="119"/>
        <v>1.8127734033245844</v>
      </c>
      <c r="BZ50" s="71"/>
      <c r="CA50" s="70">
        <v>4.0970000000000004</v>
      </c>
      <c r="CB50" s="70">
        <v>4.194</v>
      </c>
      <c r="CC50" s="70">
        <v>4.1580000000000004</v>
      </c>
      <c r="CD50" s="70">
        <v>4.2469999999999999</v>
      </c>
      <c r="CE50" s="84"/>
      <c r="CF50" s="70">
        <v>4.476</v>
      </c>
      <c r="CG50" s="70">
        <v>4.2149999999999999</v>
      </c>
      <c r="CH50" s="70">
        <v>4.2549999999999999</v>
      </c>
      <c r="CI50" s="70">
        <v>4.38</v>
      </c>
      <c r="CJ50" s="70"/>
      <c r="CK50" s="70">
        <v>5.391</v>
      </c>
      <c r="CL50" s="70"/>
      <c r="CM50" s="70">
        <v>4.0270000000000001</v>
      </c>
      <c r="CN50" s="70">
        <v>4.0220000000000002</v>
      </c>
      <c r="CO50" s="75" t="str">
        <f t="shared" si="120"/>
        <v/>
      </c>
      <c r="CP50" s="74">
        <f t="shared" si="121"/>
        <v>4.0970000000000004</v>
      </c>
      <c r="CQ50" s="74">
        <f t="shared" si="122"/>
        <v>4.194</v>
      </c>
      <c r="CR50" s="74">
        <f t="shared" si="123"/>
        <v>4.1580000000000004</v>
      </c>
      <c r="CS50" s="74">
        <f t="shared" si="124"/>
        <v>4.2469999999999999</v>
      </c>
      <c r="CT50" s="74" t="str">
        <f t="shared" si="125"/>
        <v/>
      </c>
      <c r="CU50" s="74">
        <f t="shared" si="126"/>
        <v>4.476</v>
      </c>
      <c r="CV50" s="74">
        <f t="shared" si="127"/>
        <v>4.2149999999999999</v>
      </c>
      <c r="CW50" s="74">
        <f t="shared" si="128"/>
        <v>4.2549999999999999</v>
      </c>
      <c r="CX50" s="74">
        <f t="shared" si="129"/>
        <v>4.38</v>
      </c>
      <c r="CY50" s="74" t="str">
        <f t="shared" si="130"/>
        <v/>
      </c>
      <c r="CZ50" s="74">
        <f t="shared" si="131"/>
        <v>5.391</v>
      </c>
      <c r="DA50" s="74" t="str">
        <f t="shared" si="132"/>
        <v/>
      </c>
      <c r="DB50" s="74">
        <f t="shared" si="133"/>
        <v>4.0270000000000001</v>
      </c>
      <c r="DC50" s="74">
        <f t="shared" si="134"/>
        <v>4.0220000000000002</v>
      </c>
      <c r="DD50" s="270" t="str">
        <f t="shared" si="135"/>
        <v/>
      </c>
      <c r="DE50" s="271">
        <f t="shared" si="136"/>
        <v>1</v>
      </c>
      <c r="DF50" s="271">
        <f t="shared" si="137"/>
        <v>1</v>
      </c>
      <c r="DG50" s="271">
        <f t="shared" si="138"/>
        <v>1</v>
      </c>
      <c r="DH50" s="271">
        <f t="shared" si="139"/>
        <v>1</v>
      </c>
      <c r="DI50" s="270">
        <f>_xlfn.IFNA(VLOOKUP($A50,GtP!$A:$DH,MATCH(DI$1,GtP!$A$1:$DH$1,0),FALSE),"")</f>
        <v>2</v>
      </c>
      <c r="DJ50" s="271">
        <f>_xlfn.IFNA(VLOOKUP($A50,GtP!$A:$DH,MATCH(DJ$1,GtP!$A$1:$DH$1,0),FALSE),"")</f>
        <v>0</v>
      </c>
      <c r="DK50" s="271">
        <f>_xlfn.IFNA(VLOOKUP($A50,GtP!$A:$DH,MATCH(DK$1,GtP!$A$1:$DH$1,0),FALSE),"")</f>
        <v>1</v>
      </c>
      <c r="DL50" s="271">
        <f>_xlfn.IFNA(VLOOKUP($A50,GtP!$A:$DH,MATCH(DL$1,GtP!$A$1:$DH$1,0),FALSE),"")</f>
        <v>2</v>
      </c>
      <c r="DM50" s="270" t="str">
        <f t="shared" si="140"/>
        <v/>
      </c>
      <c r="DN50" s="271" t="str">
        <f t="shared" si="141"/>
        <v>new</v>
      </c>
      <c r="DO50" s="271" t="str">
        <f t="shared" si="142"/>
        <v/>
      </c>
      <c r="DP50" s="271" t="str">
        <f t="shared" si="143"/>
        <v/>
      </c>
      <c r="DR50" s="271" t="str">
        <f>_xlfn.IFNA(VLOOKUP(A50,'BIG-QaulComp'!B:C,2,FALSE),"")</f>
        <v/>
      </c>
      <c r="DS50" s="270" t="str">
        <f t="shared" si="69"/>
        <v/>
      </c>
      <c r="DT50" s="271">
        <f t="shared" si="70"/>
        <v>1</v>
      </c>
      <c r="DU50" s="271">
        <f t="shared" si="71"/>
        <v>1</v>
      </c>
      <c r="DV50" s="271">
        <f t="shared" si="72"/>
        <v>1</v>
      </c>
      <c r="DW50" s="271" t="str">
        <f t="shared" si="73"/>
        <v/>
      </c>
      <c r="DX50" s="271">
        <f t="shared" si="74"/>
        <v>1</v>
      </c>
    </row>
    <row r="51" spans="1:128" s="271" customFormat="1" x14ac:dyDescent="0.2">
      <c r="A51" s="313" t="s">
        <v>58</v>
      </c>
      <c r="B51" s="78" t="s">
        <v>2708</v>
      </c>
      <c r="C51" s="72">
        <v>19.114212276193797</v>
      </c>
      <c r="D51" s="72">
        <v>2.2146521110988147</v>
      </c>
      <c r="E51" s="72">
        <v>9.4987623901407741</v>
      </c>
      <c r="F51" s="72">
        <v>1.7398057885081932</v>
      </c>
      <c r="G51" s="72">
        <v>17.980834767014514</v>
      </c>
      <c r="H51" s="72">
        <v>7.962472919423881</v>
      </c>
      <c r="I51" s="72">
        <v>5.4975550174895274</v>
      </c>
      <c r="J51" s="72">
        <v>11.357934083024853</v>
      </c>
      <c r="K51" s="72">
        <v>8.5106321935384734</v>
      </c>
      <c r="L51" s="72">
        <v>5.5544810138232421</v>
      </c>
      <c r="M51" s="72">
        <v>4.1463305797190069</v>
      </c>
      <c r="N51" s="72">
        <v>4.7016239211916648</v>
      </c>
      <c r="O51" s="72">
        <v>2.175713172881677</v>
      </c>
      <c r="P51" s="72">
        <v>12.702517027303255</v>
      </c>
      <c r="Q51" s="72">
        <v>4.7089817866343582</v>
      </c>
      <c r="R51" s="77"/>
      <c r="S51" s="76">
        <v>313.10000000000002</v>
      </c>
      <c r="T51" s="76">
        <v>344.6</v>
      </c>
      <c r="U51" s="76">
        <v>203.6</v>
      </c>
      <c r="V51" s="76">
        <v>246</v>
      </c>
      <c r="W51" s="76">
        <v>45.48</v>
      </c>
      <c r="X51" s="76">
        <v>299.7</v>
      </c>
      <c r="Y51" s="76">
        <v>405</v>
      </c>
      <c r="Z51" s="76">
        <v>334.7</v>
      </c>
      <c r="AA51" s="76">
        <v>490.7</v>
      </c>
      <c r="AB51" s="76"/>
      <c r="AC51" s="76">
        <v>76.77</v>
      </c>
      <c r="AD51" s="76">
        <v>715.2</v>
      </c>
      <c r="AE51" s="76">
        <v>498.6</v>
      </c>
      <c r="AF51" s="76">
        <v>938.9</v>
      </c>
      <c r="AG51" s="75" t="str">
        <f t="shared" si="75"/>
        <v/>
      </c>
      <c r="AH51" s="74">
        <f t="shared" si="76"/>
        <v>141.37660647958535</v>
      </c>
      <c r="AI51" s="74">
        <f t="shared" si="77"/>
        <v>36.27841037035278</v>
      </c>
      <c r="AJ51" s="74">
        <f t="shared" si="78"/>
        <v>117.02455604230288</v>
      </c>
      <c r="AK51" s="74">
        <f t="shared" si="79"/>
        <v>13.68123355714731</v>
      </c>
      <c r="AL51" s="74">
        <f t="shared" si="80"/>
        <v>5.71179336623611</v>
      </c>
      <c r="AM51" s="74">
        <f t="shared" si="81"/>
        <v>54.515143376747645</v>
      </c>
      <c r="AN51" s="74">
        <f t="shared" si="82"/>
        <v>35.65789315552535</v>
      </c>
      <c r="AO51" s="74">
        <f t="shared" si="83"/>
        <v>39.327278207853261</v>
      </c>
      <c r="AP51" s="74">
        <f t="shared" si="84"/>
        <v>88.343087100093072</v>
      </c>
      <c r="AQ51" s="74" t="str">
        <f t="shared" si="85"/>
        <v/>
      </c>
      <c r="AR51" s="74">
        <f t="shared" si="86"/>
        <v>16.32840084337116</v>
      </c>
      <c r="AS51" s="74">
        <f t="shared" si="87"/>
        <v>328.7198004380034</v>
      </c>
      <c r="AT51" s="74">
        <f t="shared" si="88"/>
        <v>39.252063109090187</v>
      </c>
      <c r="AU51" s="74">
        <f t="shared" si="89"/>
        <v>199.38492917193003</v>
      </c>
      <c r="AV51" s="73" t="str">
        <f t="shared" si="90"/>
        <v/>
      </c>
      <c r="AW51" s="72">
        <f t="shared" si="91"/>
        <v>313.10000000000002</v>
      </c>
      <c r="AX51" s="72">
        <f t="shared" si="92"/>
        <v>344.6</v>
      </c>
      <c r="AY51" s="72">
        <f t="shared" si="93"/>
        <v>203.6</v>
      </c>
      <c r="AZ51" s="72">
        <f t="shared" si="94"/>
        <v>246</v>
      </c>
      <c r="BA51" s="72">
        <f t="shared" si="95"/>
        <v>45.48</v>
      </c>
      <c r="BB51" s="72">
        <f t="shared" si="96"/>
        <v>299.7</v>
      </c>
      <c r="BC51" s="72">
        <f t="shared" si="97"/>
        <v>405</v>
      </c>
      <c r="BD51" s="72">
        <f t="shared" si="98"/>
        <v>334.7</v>
      </c>
      <c r="BE51" s="72">
        <f t="shared" si="99"/>
        <v>490.7</v>
      </c>
      <c r="BF51" s="72" t="str">
        <f t="shared" si="100"/>
        <v/>
      </c>
      <c r="BG51" s="72">
        <f t="shared" si="101"/>
        <v>76.77</v>
      </c>
      <c r="BH51" s="72">
        <f t="shared" si="102"/>
        <v>715.2</v>
      </c>
      <c r="BI51" s="72">
        <f t="shared" si="103"/>
        <v>498.6</v>
      </c>
      <c r="BJ51" s="72">
        <f t="shared" si="104"/>
        <v>938.9</v>
      </c>
      <c r="BK51" s="73" t="str">
        <f t="shared" si="105"/>
        <v/>
      </c>
      <c r="BL51" s="72">
        <f t="shared" si="106"/>
        <v>33.921993499458296</v>
      </c>
      <c r="BM51" s="72">
        <f t="shared" si="107"/>
        <v>50.335962605901251</v>
      </c>
      <c r="BN51" s="72">
        <f t="shared" si="108"/>
        <v>54.731182795698928</v>
      </c>
      <c r="BO51" s="72">
        <f t="shared" si="109"/>
        <v>49.757281553398059</v>
      </c>
      <c r="BP51" s="72">
        <f t="shared" si="110"/>
        <v>13.190255220417633</v>
      </c>
      <c r="BQ51" s="72">
        <f t="shared" si="111"/>
        <v>40.018694084657497</v>
      </c>
      <c r="BR51" s="72">
        <f t="shared" si="112"/>
        <v>47.680715799387805</v>
      </c>
      <c r="BS51" s="72">
        <f t="shared" si="113"/>
        <v>36.219023915160697</v>
      </c>
      <c r="BT51" s="72">
        <f t="shared" si="114"/>
        <v>45.988753514526714</v>
      </c>
      <c r="BU51" s="72" t="str">
        <f t="shared" si="115"/>
        <v/>
      </c>
      <c r="BV51" s="72">
        <f t="shared" si="116"/>
        <v>10.870858113848767</v>
      </c>
      <c r="BW51" s="72">
        <f t="shared" si="117"/>
        <v>24.008056394763344</v>
      </c>
      <c r="BX51" s="72">
        <f t="shared" si="118"/>
        <v>34.842767295597483</v>
      </c>
      <c r="BY51" s="72">
        <f t="shared" si="119"/>
        <v>41.071741032370952</v>
      </c>
      <c r="BZ51" s="71"/>
      <c r="CA51" s="70">
        <v>8.4320000000000004</v>
      </c>
      <c r="CB51" s="70">
        <v>8.4760000000000009</v>
      </c>
      <c r="CC51" s="70">
        <v>8.3420000000000005</v>
      </c>
      <c r="CD51" s="70">
        <v>9.0289999999999999</v>
      </c>
      <c r="CE51" s="70">
        <v>8.4979999999999993</v>
      </c>
      <c r="CF51" s="70">
        <v>7.2770000000000001</v>
      </c>
      <c r="CG51" s="70">
        <v>7.0529999999999999</v>
      </c>
      <c r="CH51" s="70">
        <v>7.3540000000000001</v>
      </c>
      <c r="CI51" s="70">
        <v>6.4790000000000001</v>
      </c>
      <c r="CJ51" s="70"/>
      <c r="CK51" s="70">
        <v>9.1460000000000008</v>
      </c>
      <c r="CL51" s="70">
        <v>6.7729999999999997</v>
      </c>
      <c r="CM51" s="70">
        <v>6.6189999999999998</v>
      </c>
      <c r="CN51" s="70">
        <v>7.0780000000000003</v>
      </c>
      <c r="CO51" s="75" t="str">
        <f t="shared" si="120"/>
        <v/>
      </c>
      <c r="CP51" s="74">
        <f t="shared" si="121"/>
        <v>8.4320000000000004</v>
      </c>
      <c r="CQ51" s="74">
        <f t="shared" si="122"/>
        <v>8.4760000000000009</v>
      </c>
      <c r="CR51" s="74">
        <f t="shared" si="123"/>
        <v>8.3420000000000005</v>
      </c>
      <c r="CS51" s="74">
        <f t="shared" si="124"/>
        <v>9.0289999999999999</v>
      </c>
      <c r="CT51" s="74">
        <f t="shared" si="125"/>
        <v>8.4979999999999993</v>
      </c>
      <c r="CU51" s="74">
        <f t="shared" si="126"/>
        <v>7.2770000000000001</v>
      </c>
      <c r="CV51" s="74">
        <f t="shared" si="127"/>
        <v>7.0529999999999999</v>
      </c>
      <c r="CW51" s="74">
        <f t="shared" si="128"/>
        <v>7.3540000000000001</v>
      </c>
      <c r="CX51" s="74">
        <f t="shared" si="129"/>
        <v>6.4790000000000001</v>
      </c>
      <c r="CY51" s="74" t="str">
        <f t="shared" si="130"/>
        <v/>
      </c>
      <c r="CZ51" s="74">
        <f t="shared" si="131"/>
        <v>9.1460000000000008</v>
      </c>
      <c r="DA51" s="74">
        <f t="shared" si="132"/>
        <v>6.7729999999999997</v>
      </c>
      <c r="DB51" s="74">
        <f t="shared" si="133"/>
        <v>6.6189999999999998</v>
      </c>
      <c r="DC51" s="74">
        <f t="shared" si="134"/>
        <v>7.0780000000000003</v>
      </c>
      <c r="DD51" s="270" t="str">
        <f t="shared" si="135"/>
        <v/>
      </c>
      <c r="DE51" s="271">
        <f t="shared" si="136"/>
        <v>1</v>
      </c>
      <c r="DF51" s="271">
        <f t="shared" si="137"/>
        <v>1</v>
      </c>
      <c r="DG51" s="271">
        <f t="shared" si="138"/>
        <v>1</v>
      </c>
      <c r="DH51" s="271">
        <f t="shared" si="139"/>
        <v>1</v>
      </c>
      <c r="DI51" s="270">
        <f>_xlfn.IFNA(VLOOKUP($A51,GtP!$A:$DH,MATCH(DI$1,GtP!$A$1:$DH$1,0),FALSE),"")</f>
        <v>0</v>
      </c>
      <c r="DJ51" s="271">
        <f>_xlfn.IFNA(VLOOKUP($A51,GtP!$A:$DH,MATCH(DJ$1,GtP!$A$1:$DH$1,0),FALSE),"")</f>
        <v>1</v>
      </c>
      <c r="DK51" s="271">
        <f>_xlfn.IFNA(VLOOKUP($A51,GtP!$A:$DH,MATCH(DK$1,GtP!$A$1:$DH$1,0),FALSE),"")</f>
        <v>1</v>
      </c>
      <c r="DL51" s="271">
        <f>_xlfn.IFNA(VLOOKUP($A51,GtP!$A:$DH,MATCH(DL$1,GtP!$A$1:$DH$1,0),FALSE),"")</f>
        <v>1</v>
      </c>
      <c r="DM51" s="270" t="str">
        <f t="shared" si="140"/>
        <v/>
      </c>
      <c r="DN51" s="271" t="str">
        <f t="shared" si="141"/>
        <v/>
      </c>
      <c r="DO51" s="271" t="str">
        <f t="shared" si="142"/>
        <v/>
      </c>
      <c r="DP51" s="271" t="str">
        <f t="shared" si="143"/>
        <v/>
      </c>
      <c r="DR51" s="271" t="str">
        <f>_xlfn.IFNA(VLOOKUP(A51,'BIG-QaulComp'!B:C,2,FALSE),"")</f>
        <v>A</v>
      </c>
      <c r="DS51" s="270" t="str">
        <f t="shared" si="69"/>
        <v/>
      </c>
      <c r="DT51" s="271">
        <f t="shared" si="70"/>
        <v>1</v>
      </c>
      <c r="DU51" s="271">
        <f t="shared" si="71"/>
        <v>1</v>
      </c>
      <c r="DV51" s="271">
        <f t="shared" si="72"/>
        <v>1</v>
      </c>
      <c r="DW51" s="271">
        <f t="shared" si="73"/>
        <v>3</v>
      </c>
      <c r="DX51" s="271">
        <f t="shared" si="74"/>
        <v>1</v>
      </c>
    </row>
    <row r="52" spans="1:128" s="271" customFormat="1" x14ac:dyDescent="0.2">
      <c r="A52" s="313" t="s">
        <v>57</v>
      </c>
      <c r="B52" s="78" t="s">
        <v>2706</v>
      </c>
      <c r="C52" s="83">
        <v>19.580682044039225</v>
      </c>
      <c r="D52" s="83">
        <v>37.417095008065445</v>
      </c>
      <c r="E52" s="83">
        <v>16.604117206574173</v>
      </c>
      <c r="F52" s="83">
        <v>6.0500459190256031</v>
      </c>
      <c r="G52" s="83">
        <v>11.264101080733864</v>
      </c>
      <c r="H52" s="83">
        <v>4.0516202041006446</v>
      </c>
      <c r="I52" s="83">
        <v>10.819520480836202</v>
      </c>
      <c r="J52" s="83">
        <v>10.214349631436344</v>
      </c>
      <c r="K52" s="83">
        <v>11.147797648534938</v>
      </c>
      <c r="L52" s="83">
        <v>14.431300116274157</v>
      </c>
      <c r="M52" s="83">
        <v>5.9979145151353697</v>
      </c>
      <c r="N52" s="83">
        <v>6.6633682682485658</v>
      </c>
      <c r="O52" s="83">
        <v>3.0274945937596525</v>
      </c>
      <c r="P52" s="83">
        <v>14.800554196760531</v>
      </c>
      <c r="Q52" s="83">
        <v>20.103178762368692</v>
      </c>
      <c r="R52" s="82"/>
      <c r="S52" s="81">
        <v>130</v>
      </c>
      <c r="T52" s="85"/>
      <c r="U52" s="81">
        <v>105.9</v>
      </c>
      <c r="V52" s="85"/>
      <c r="W52" s="81"/>
      <c r="X52" s="81">
        <v>39.72</v>
      </c>
      <c r="Y52" s="81">
        <v>44.05</v>
      </c>
      <c r="Z52" s="81">
        <v>102</v>
      </c>
      <c r="AA52" s="81">
        <v>308.7</v>
      </c>
      <c r="AB52" s="81"/>
      <c r="AC52" s="81">
        <v>189.2</v>
      </c>
      <c r="AD52" s="81">
        <v>289.39999999999998</v>
      </c>
      <c r="AE52" s="81">
        <v>390.9</v>
      </c>
      <c r="AF52" s="81">
        <v>232</v>
      </c>
      <c r="AG52" s="75" t="str">
        <f t="shared" si="75"/>
        <v/>
      </c>
      <c r="AH52" s="74">
        <f t="shared" si="76"/>
        <v>3.4743477539338059</v>
      </c>
      <c r="AI52" s="74" t="str">
        <f t="shared" si="77"/>
        <v/>
      </c>
      <c r="AJ52" s="74">
        <f t="shared" si="78"/>
        <v>17.503999377422222</v>
      </c>
      <c r="AK52" s="74" t="str">
        <f t="shared" si="79"/>
        <v/>
      </c>
      <c r="AL52" s="74" t="str">
        <f t="shared" si="80"/>
        <v/>
      </c>
      <c r="AM52" s="74">
        <f t="shared" si="81"/>
        <v>3.6711423644285373</v>
      </c>
      <c r="AN52" s="74">
        <f t="shared" si="82"/>
        <v>4.3125604262095028</v>
      </c>
      <c r="AO52" s="74">
        <f t="shared" si="83"/>
        <v>9.1497893320125883</v>
      </c>
      <c r="AP52" s="74">
        <f t="shared" si="84"/>
        <v>21.391004103080043</v>
      </c>
      <c r="AQ52" s="74" t="str">
        <f t="shared" si="85"/>
        <v/>
      </c>
      <c r="AR52" s="74">
        <f t="shared" si="86"/>
        <v>28.394048232566064</v>
      </c>
      <c r="AS52" s="74">
        <f t="shared" si="87"/>
        <v>95.590591836734731</v>
      </c>
      <c r="AT52" s="74">
        <f t="shared" si="88"/>
        <v>26.411173176579979</v>
      </c>
      <c r="AU52" s="74">
        <f t="shared" si="89"/>
        <v>11.540463463135628</v>
      </c>
      <c r="AV52" s="73" t="str">
        <f t="shared" si="90"/>
        <v/>
      </c>
      <c r="AW52" s="72">
        <f t="shared" si="91"/>
        <v>130</v>
      </c>
      <c r="AX52" s="72" t="str">
        <f t="shared" si="92"/>
        <v/>
      </c>
      <c r="AY52" s="72">
        <f t="shared" si="93"/>
        <v>105.9</v>
      </c>
      <c r="AZ52" s="72" t="str">
        <f t="shared" si="94"/>
        <v/>
      </c>
      <c r="BA52" s="72" t="str">
        <f t="shared" si="95"/>
        <v/>
      </c>
      <c r="BB52" s="72">
        <f t="shared" si="96"/>
        <v>39.72</v>
      </c>
      <c r="BC52" s="72">
        <f t="shared" si="97"/>
        <v>44.05</v>
      </c>
      <c r="BD52" s="72">
        <f t="shared" si="98"/>
        <v>102</v>
      </c>
      <c r="BE52" s="72">
        <f t="shared" si="99"/>
        <v>308.7</v>
      </c>
      <c r="BF52" s="72" t="str">
        <f t="shared" si="100"/>
        <v/>
      </c>
      <c r="BG52" s="72">
        <f t="shared" si="101"/>
        <v>189.2</v>
      </c>
      <c r="BH52" s="72">
        <f t="shared" si="102"/>
        <v>289.39999999999998</v>
      </c>
      <c r="BI52" s="72">
        <f t="shared" si="103"/>
        <v>390.9</v>
      </c>
      <c r="BJ52" s="72">
        <f t="shared" si="104"/>
        <v>232</v>
      </c>
      <c r="BK52" s="73" t="str">
        <f t="shared" si="105"/>
        <v/>
      </c>
      <c r="BL52" s="72">
        <f t="shared" si="106"/>
        <v>14.084507042253522</v>
      </c>
      <c r="BM52" s="72" t="str">
        <f t="shared" si="107"/>
        <v/>
      </c>
      <c r="BN52" s="72">
        <f t="shared" si="108"/>
        <v>28.467741935483872</v>
      </c>
      <c r="BO52" s="72" t="str">
        <f t="shared" si="109"/>
        <v/>
      </c>
      <c r="BP52" s="72" t="str">
        <f t="shared" si="110"/>
        <v/>
      </c>
      <c r="BQ52" s="72">
        <f t="shared" si="111"/>
        <v>5.3037788756843369</v>
      </c>
      <c r="BR52" s="72">
        <f t="shared" si="112"/>
        <v>5.1860136566988464</v>
      </c>
      <c r="BS52" s="72">
        <f t="shared" si="113"/>
        <v>11.037766475489665</v>
      </c>
      <c r="BT52" s="72">
        <f t="shared" si="114"/>
        <v>28.93158388003749</v>
      </c>
      <c r="BU52" s="72" t="str">
        <f t="shared" si="115"/>
        <v/>
      </c>
      <c r="BV52" s="72">
        <f t="shared" si="116"/>
        <v>26.791277258566975</v>
      </c>
      <c r="BW52" s="72">
        <f t="shared" si="117"/>
        <v>9.7146693521315868</v>
      </c>
      <c r="BX52" s="72">
        <f t="shared" si="118"/>
        <v>27.316561844863731</v>
      </c>
      <c r="BY52" s="72">
        <f t="shared" si="119"/>
        <v>10.148731408573928</v>
      </c>
      <c r="BZ52" s="80"/>
      <c r="CA52" s="79">
        <v>9.1969999999999992</v>
      </c>
      <c r="CB52" s="84"/>
      <c r="CC52" s="79">
        <v>8.8870000000000005</v>
      </c>
      <c r="CD52" s="84"/>
      <c r="CE52" s="79"/>
      <c r="CF52" s="79">
        <v>7.5149999999999997</v>
      </c>
      <c r="CG52" s="79">
        <v>6.9210000000000003</v>
      </c>
      <c r="CH52" s="79">
        <v>5.6289999999999996</v>
      </c>
      <c r="CI52" s="79">
        <v>6.3079999999999998</v>
      </c>
      <c r="CJ52" s="79"/>
      <c r="CK52" s="79">
        <v>8.3539999999999992</v>
      </c>
      <c r="CL52" s="79">
        <v>7.5279999999999996</v>
      </c>
      <c r="CM52" s="79">
        <v>6.5780000000000003</v>
      </c>
      <c r="CN52" s="79">
        <v>7.4640000000000004</v>
      </c>
      <c r="CO52" s="75" t="str">
        <f t="shared" si="120"/>
        <v/>
      </c>
      <c r="CP52" s="74">
        <f t="shared" si="121"/>
        <v>9.1969999999999992</v>
      </c>
      <c r="CQ52" s="74" t="str">
        <f t="shared" si="122"/>
        <v/>
      </c>
      <c r="CR52" s="74">
        <f t="shared" si="123"/>
        <v>8.8870000000000005</v>
      </c>
      <c r="CS52" s="74" t="str">
        <f t="shared" si="124"/>
        <v/>
      </c>
      <c r="CT52" s="74" t="str">
        <f t="shared" si="125"/>
        <v/>
      </c>
      <c r="CU52" s="74">
        <f t="shared" si="126"/>
        <v>7.5149999999999997</v>
      </c>
      <c r="CV52" s="74">
        <f t="shared" si="127"/>
        <v>6.9210000000000003</v>
      </c>
      <c r="CW52" s="74">
        <f t="shared" si="128"/>
        <v>5.6289999999999996</v>
      </c>
      <c r="CX52" s="74">
        <f t="shared" si="129"/>
        <v>6.3079999999999998</v>
      </c>
      <c r="CY52" s="74" t="str">
        <f t="shared" si="130"/>
        <v/>
      </c>
      <c r="CZ52" s="74">
        <f t="shared" si="131"/>
        <v>8.3539999999999992</v>
      </c>
      <c r="DA52" s="74">
        <f t="shared" si="132"/>
        <v>7.5279999999999996</v>
      </c>
      <c r="DB52" s="74">
        <f t="shared" si="133"/>
        <v>6.5780000000000003</v>
      </c>
      <c r="DC52" s="74">
        <f t="shared" si="134"/>
        <v>7.4640000000000004</v>
      </c>
      <c r="DD52" s="270" t="str">
        <f t="shared" si="135"/>
        <v/>
      </c>
      <c r="DE52" s="271">
        <f t="shared" si="136"/>
        <v>1</v>
      </c>
      <c r="DF52" s="271">
        <f t="shared" si="137"/>
        <v>1</v>
      </c>
      <c r="DG52" s="271">
        <f t="shared" si="138"/>
        <v>1</v>
      </c>
      <c r="DH52" s="271">
        <f t="shared" si="139"/>
        <v>1</v>
      </c>
      <c r="DI52" s="270">
        <f>_xlfn.IFNA(VLOOKUP($A52,GtP!$A:$DH,MATCH(DI$1,GtP!$A$1:$DH$1,0),FALSE),"")</f>
        <v>0</v>
      </c>
      <c r="DJ52" s="271">
        <f>_xlfn.IFNA(VLOOKUP($A52,GtP!$A:$DH,MATCH(DJ$1,GtP!$A$1:$DH$1,0),FALSE),"")</f>
        <v>1</v>
      </c>
      <c r="DK52" s="271">
        <f>_xlfn.IFNA(VLOOKUP($A52,GtP!$A:$DH,MATCH(DK$1,GtP!$A$1:$DH$1,0),FALSE),"")</f>
        <v>1</v>
      </c>
      <c r="DL52" s="271">
        <f>_xlfn.IFNA(VLOOKUP($A52,GtP!$A:$DH,MATCH(DL$1,GtP!$A$1:$DH$1,0),FALSE),"")</f>
        <v>1</v>
      </c>
      <c r="DM52" s="270" t="str">
        <f t="shared" si="140"/>
        <v/>
      </c>
      <c r="DN52" s="271" t="str">
        <f t="shared" si="141"/>
        <v/>
      </c>
      <c r="DO52" s="271" t="str">
        <f t="shared" si="142"/>
        <v/>
      </c>
      <c r="DP52" s="271" t="str">
        <f t="shared" si="143"/>
        <v/>
      </c>
      <c r="DR52" s="271" t="str">
        <f>_xlfn.IFNA(VLOOKUP(A52,'BIG-QaulComp'!B:C,2,FALSE),"")</f>
        <v>A</v>
      </c>
      <c r="DS52" s="270" t="str">
        <f t="shared" si="69"/>
        <v/>
      </c>
      <c r="DT52" s="271">
        <f t="shared" si="70"/>
        <v>1</v>
      </c>
      <c r="DU52" s="271">
        <f t="shared" si="71"/>
        <v>1</v>
      </c>
      <c r="DV52" s="271">
        <f t="shared" si="72"/>
        <v>1</v>
      </c>
      <c r="DW52" s="271">
        <f t="shared" si="73"/>
        <v>3</v>
      </c>
      <c r="DX52" s="271">
        <f t="shared" si="74"/>
        <v>1</v>
      </c>
    </row>
    <row r="53" spans="1:128" s="271" customFormat="1" x14ac:dyDescent="0.2">
      <c r="A53" s="313" t="s">
        <v>181</v>
      </c>
      <c r="B53" s="78" t="s">
        <v>2466</v>
      </c>
      <c r="C53" s="83">
        <v>12.506611553117834</v>
      </c>
      <c r="D53" s="83">
        <v>26.682920313949822</v>
      </c>
      <c r="E53" s="83">
        <v>12.127682517886596</v>
      </c>
      <c r="F53" s="83">
        <v>4.0158106893948551</v>
      </c>
      <c r="G53" s="83">
        <v>18.473650767196933</v>
      </c>
      <c r="H53" s="83">
        <v>30.179715844925823</v>
      </c>
      <c r="I53" s="83">
        <v>30.407166003683614</v>
      </c>
      <c r="J53" s="83">
        <v>18.759059047344156</v>
      </c>
      <c r="K53" s="83">
        <v>8.5027386565085337</v>
      </c>
      <c r="L53" s="83">
        <v>22.391839801186975</v>
      </c>
      <c r="M53" s="83">
        <v>3.9936235755561507</v>
      </c>
      <c r="N53" s="83">
        <v>0.60011221877725207</v>
      </c>
      <c r="O53" s="83">
        <v>14.510347453193814</v>
      </c>
      <c r="P53" s="83">
        <v>44.336219894795363</v>
      </c>
      <c r="Q53" s="83">
        <v>51.685651092618777</v>
      </c>
      <c r="R53" s="94"/>
      <c r="S53" s="81">
        <v>630.6</v>
      </c>
      <c r="T53" s="81">
        <v>379.3</v>
      </c>
      <c r="U53" s="81">
        <v>219</v>
      </c>
      <c r="V53" s="81">
        <v>333.7</v>
      </c>
      <c r="W53" s="81">
        <v>192.4</v>
      </c>
      <c r="X53" s="93"/>
      <c r="Y53" s="93"/>
      <c r="Z53" s="81">
        <v>148.1</v>
      </c>
      <c r="AA53" s="81">
        <v>807.6</v>
      </c>
      <c r="AB53" s="93"/>
      <c r="AC53" s="93"/>
      <c r="AD53" s="81">
        <v>95.06</v>
      </c>
      <c r="AE53" s="81">
        <v>94.22</v>
      </c>
      <c r="AF53" s="81">
        <v>181.7</v>
      </c>
      <c r="AG53" s="75" t="str">
        <f t="shared" si="75"/>
        <v/>
      </c>
      <c r="AH53" s="74">
        <f t="shared" si="76"/>
        <v>23.633095350148857</v>
      </c>
      <c r="AI53" s="74">
        <f t="shared" si="77"/>
        <v>31.275554867188088</v>
      </c>
      <c r="AJ53" s="74">
        <f t="shared" si="78"/>
        <v>54.534443214254516</v>
      </c>
      <c r="AK53" s="74">
        <f t="shared" si="79"/>
        <v>18.063565464414882</v>
      </c>
      <c r="AL53" s="74">
        <f t="shared" si="80"/>
        <v>6.3751428604768856</v>
      </c>
      <c r="AM53" s="74" t="str">
        <f t="shared" si="81"/>
        <v/>
      </c>
      <c r="AN53" s="74" t="str">
        <f t="shared" si="82"/>
        <v/>
      </c>
      <c r="AO53" s="74">
        <f t="shared" si="83"/>
        <v>17.417917447884264</v>
      </c>
      <c r="AP53" s="74">
        <f t="shared" si="84"/>
        <v>36.066710336021146</v>
      </c>
      <c r="AQ53" s="74" t="str">
        <f t="shared" si="85"/>
        <v/>
      </c>
      <c r="AR53" s="74" t="str">
        <f t="shared" si="86"/>
        <v/>
      </c>
      <c r="AS53" s="74">
        <f t="shared" si="87"/>
        <v>6.5511870275082025</v>
      </c>
      <c r="AT53" s="74">
        <f t="shared" si="88"/>
        <v>2.1251247901506485</v>
      </c>
      <c r="AU53" s="74">
        <f t="shared" si="89"/>
        <v>3.5154824629063937</v>
      </c>
      <c r="AV53" s="73" t="str">
        <f t="shared" si="90"/>
        <v/>
      </c>
      <c r="AW53" s="72">
        <f t="shared" si="91"/>
        <v>630.6</v>
      </c>
      <c r="AX53" s="72">
        <f t="shared" si="92"/>
        <v>379.3</v>
      </c>
      <c r="AY53" s="72">
        <f t="shared" si="93"/>
        <v>219</v>
      </c>
      <c r="AZ53" s="72">
        <f t="shared" si="94"/>
        <v>333.7</v>
      </c>
      <c r="BA53" s="72">
        <f t="shared" si="95"/>
        <v>192.4</v>
      </c>
      <c r="BB53" s="72" t="str">
        <f t="shared" si="96"/>
        <v/>
      </c>
      <c r="BC53" s="72" t="str">
        <f t="shared" si="97"/>
        <v/>
      </c>
      <c r="BD53" s="72">
        <f t="shared" si="98"/>
        <v>148.1</v>
      </c>
      <c r="BE53" s="72">
        <f t="shared" si="99"/>
        <v>807.6</v>
      </c>
      <c r="BF53" s="72" t="str">
        <f t="shared" si="100"/>
        <v/>
      </c>
      <c r="BG53" s="72" t="str">
        <f t="shared" si="101"/>
        <v/>
      </c>
      <c r="BH53" s="72">
        <f t="shared" si="102"/>
        <v>95.06</v>
      </c>
      <c r="BI53" s="72">
        <f t="shared" si="103"/>
        <v>94.22</v>
      </c>
      <c r="BJ53" s="72">
        <f t="shared" si="104"/>
        <v>181.7</v>
      </c>
      <c r="BK53" s="73" t="str">
        <f t="shared" si="105"/>
        <v/>
      </c>
      <c r="BL53" s="72">
        <f t="shared" si="106"/>
        <v>68.320693391115924</v>
      </c>
      <c r="BM53" s="72">
        <f t="shared" si="107"/>
        <v>55.404615834063684</v>
      </c>
      <c r="BN53" s="72">
        <f t="shared" si="108"/>
        <v>58.87096774193548</v>
      </c>
      <c r="BO53" s="72">
        <f t="shared" si="109"/>
        <v>67.495954692556637</v>
      </c>
      <c r="BP53" s="72">
        <f t="shared" si="110"/>
        <v>55.800464037122971</v>
      </c>
      <c r="BQ53" s="72" t="str">
        <f t="shared" si="111"/>
        <v/>
      </c>
      <c r="BR53" s="72" t="str">
        <f t="shared" si="112"/>
        <v/>
      </c>
      <c r="BS53" s="72">
        <f t="shared" si="113"/>
        <v>16.026404068823719</v>
      </c>
      <c r="BT53" s="72">
        <f t="shared" si="114"/>
        <v>75.688847235238981</v>
      </c>
      <c r="BU53" s="72" t="str">
        <f t="shared" si="115"/>
        <v/>
      </c>
      <c r="BV53" s="72" t="str">
        <f t="shared" si="116"/>
        <v/>
      </c>
      <c r="BW53" s="72">
        <f t="shared" si="117"/>
        <v>3.1910036925142666</v>
      </c>
      <c r="BX53" s="72">
        <f t="shared" si="118"/>
        <v>6.584206848357792</v>
      </c>
      <c r="BY53" s="72">
        <f t="shared" si="119"/>
        <v>7.9483814523184604</v>
      </c>
      <c r="BZ53" s="80"/>
      <c r="CA53" s="79">
        <v>7.7850000000000001</v>
      </c>
      <c r="CB53" s="79">
        <v>7.4219999999999997</v>
      </c>
      <c r="CC53" s="79">
        <v>8.6129999999999995</v>
      </c>
      <c r="CD53" s="79">
        <v>8.7110000000000003</v>
      </c>
      <c r="CE53" s="79">
        <v>8.5920000000000005</v>
      </c>
      <c r="CF53" s="79"/>
      <c r="CG53" s="79"/>
      <c r="CH53" s="79">
        <v>6.2149999999999999</v>
      </c>
      <c r="CI53" s="79">
        <v>6.835</v>
      </c>
      <c r="CJ53" s="79"/>
      <c r="CK53" s="79"/>
      <c r="CL53" s="79">
        <v>6.5789999999999997</v>
      </c>
      <c r="CM53" s="79">
        <v>6.4770000000000003</v>
      </c>
      <c r="CN53" s="79">
        <v>6.6379999999999999</v>
      </c>
      <c r="CO53" s="75" t="str">
        <f t="shared" si="120"/>
        <v/>
      </c>
      <c r="CP53" s="74">
        <f t="shared" si="121"/>
        <v>7.7850000000000001</v>
      </c>
      <c r="CQ53" s="74">
        <f t="shared" si="122"/>
        <v>7.4219999999999997</v>
      </c>
      <c r="CR53" s="74">
        <f t="shared" si="123"/>
        <v>8.6129999999999995</v>
      </c>
      <c r="CS53" s="74">
        <f t="shared" si="124"/>
        <v>8.7110000000000003</v>
      </c>
      <c r="CT53" s="74">
        <f t="shared" si="125"/>
        <v>8.5920000000000005</v>
      </c>
      <c r="CU53" s="74" t="str">
        <f t="shared" si="126"/>
        <v/>
      </c>
      <c r="CV53" s="74" t="str">
        <f t="shared" si="127"/>
        <v/>
      </c>
      <c r="CW53" s="74">
        <f t="shared" si="128"/>
        <v>6.2149999999999999</v>
      </c>
      <c r="CX53" s="74">
        <f t="shared" si="129"/>
        <v>6.835</v>
      </c>
      <c r="CY53" s="74" t="str">
        <f t="shared" si="130"/>
        <v/>
      </c>
      <c r="CZ53" s="74" t="str">
        <f t="shared" si="131"/>
        <v/>
      </c>
      <c r="DA53" s="74">
        <f t="shared" si="132"/>
        <v>6.5789999999999997</v>
      </c>
      <c r="DB53" s="74">
        <f t="shared" si="133"/>
        <v>6.4770000000000003</v>
      </c>
      <c r="DC53" s="74">
        <f t="shared" si="134"/>
        <v>6.6379999999999999</v>
      </c>
      <c r="DD53" s="270" t="str">
        <f t="shared" si="135"/>
        <v/>
      </c>
      <c r="DE53" s="271">
        <f t="shared" si="136"/>
        <v>1</v>
      </c>
      <c r="DF53" s="271">
        <f t="shared" si="137"/>
        <v>1</v>
      </c>
      <c r="DG53" s="271" t="str">
        <f t="shared" si="138"/>
        <v/>
      </c>
      <c r="DH53" s="271">
        <f t="shared" si="139"/>
        <v>2</v>
      </c>
      <c r="DI53" s="270">
        <f>_xlfn.IFNA(VLOOKUP($A53,GtP!$A:$DH,MATCH(DI$1,GtP!$A$1:$DH$1,0),FALSE),"")</f>
        <v>0</v>
      </c>
      <c r="DJ53" s="271">
        <f>_xlfn.IFNA(VLOOKUP($A53,GtP!$A:$DH,MATCH(DJ$1,GtP!$A$1:$DH$1,0),FALSE),"")</f>
        <v>1</v>
      </c>
      <c r="DK53" s="271">
        <f>_xlfn.IFNA(VLOOKUP($A53,GtP!$A:$DH,MATCH(DK$1,GtP!$A$1:$DH$1,0),FALSE),"")</f>
        <v>0</v>
      </c>
      <c r="DL53" s="271">
        <f>_xlfn.IFNA(VLOOKUP($A53,GtP!$A:$DH,MATCH(DL$1,GtP!$A$1:$DH$1,0),FALSE),"")</f>
        <v>0</v>
      </c>
      <c r="DM53" s="270" t="str">
        <f t="shared" si="140"/>
        <v/>
      </c>
      <c r="DN53" s="271" t="str">
        <f t="shared" si="141"/>
        <v/>
      </c>
      <c r="DO53" s="271" t="str">
        <f t="shared" si="142"/>
        <v>new</v>
      </c>
      <c r="DP53" s="271" t="str">
        <f t="shared" si="143"/>
        <v/>
      </c>
      <c r="DR53" s="271" t="str">
        <f>_xlfn.IFNA(VLOOKUP(A53,'BIG-QaulComp'!B:C,2,FALSE),"")</f>
        <v>A</v>
      </c>
      <c r="DS53" s="270" t="str">
        <f t="shared" si="69"/>
        <v/>
      </c>
      <c r="DT53" s="271">
        <f t="shared" si="70"/>
        <v>1</v>
      </c>
      <c r="DU53" s="271">
        <f t="shared" si="71"/>
        <v>1</v>
      </c>
      <c r="DV53" s="271" t="str">
        <f t="shared" si="72"/>
        <v/>
      </c>
      <c r="DW53" s="271">
        <f t="shared" si="73"/>
        <v>2</v>
      </c>
      <c r="DX53" s="271">
        <f t="shared" si="74"/>
        <v>1</v>
      </c>
    </row>
    <row r="54" spans="1:128" s="271" customFormat="1" x14ac:dyDescent="0.2">
      <c r="A54" s="313" t="s">
        <v>188</v>
      </c>
      <c r="B54" s="78" t="s">
        <v>2468</v>
      </c>
      <c r="C54" s="72">
        <v>17.707059020231551</v>
      </c>
      <c r="D54" s="72">
        <v>28.674288771074391</v>
      </c>
      <c r="E54" s="72">
        <v>24.15863720239922</v>
      </c>
      <c r="F54" s="72">
        <v>27.578322529955269</v>
      </c>
      <c r="G54" s="72">
        <v>23.159112806052779</v>
      </c>
      <c r="H54" s="72">
        <v>6.6853749633612729</v>
      </c>
      <c r="I54" s="72">
        <v>14.433078730644798</v>
      </c>
      <c r="J54" s="72">
        <v>4.6374719560184934</v>
      </c>
      <c r="K54" s="72">
        <v>16.451910451682586</v>
      </c>
      <c r="L54" s="72">
        <v>14.025889442416508</v>
      </c>
      <c r="M54" s="72">
        <v>14.765139373389566</v>
      </c>
      <c r="N54" s="72">
        <v>11.996497157732517</v>
      </c>
      <c r="O54" s="72">
        <v>17.129424145490724</v>
      </c>
      <c r="P54" s="72">
        <v>12.240649945886991</v>
      </c>
      <c r="Q54" s="72">
        <v>27.096512508791626</v>
      </c>
      <c r="R54" s="92"/>
      <c r="S54" s="76">
        <v>177.5</v>
      </c>
      <c r="T54" s="76">
        <v>160.4</v>
      </c>
      <c r="U54" s="76">
        <v>86.86</v>
      </c>
      <c r="V54" s="76">
        <v>123.1</v>
      </c>
      <c r="W54" s="76">
        <v>131.19999999999999</v>
      </c>
      <c r="X54" s="76"/>
      <c r="Y54" s="76"/>
      <c r="Z54" s="76"/>
      <c r="AA54" s="76">
        <v>128.1</v>
      </c>
      <c r="AB54" s="76"/>
      <c r="AC54" s="76"/>
      <c r="AD54" s="76">
        <v>36.35</v>
      </c>
      <c r="AE54" s="76">
        <v>25.31</v>
      </c>
      <c r="AF54" s="76">
        <v>57.78</v>
      </c>
      <c r="AG54" s="75" t="str">
        <f t="shared" si="75"/>
        <v/>
      </c>
      <c r="AH54" s="74">
        <f t="shared" si="76"/>
        <v>6.1902145652887377</v>
      </c>
      <c r="AI54" s="74">
        <f t="shared" si="77"/>
        <v>6.6394473602207373</v>
      </c>
      <c r="AJ54" s="74">
        <f t="shared" si="78"/>
        <v>3.1495751746921381</v>
      </c>
      <c r="AK54" s="74">
        <f t="shared" si="79"/>
        <v>5.3154022362992697</v>
      </c>
      <c r="AL54" s="74">
        <f t="shared" si="80"/>
        <v>19.624927654624067</v>
      </c>
      <c r="AM54" s="74" t="str">
        <f t="shared" si="81"/>
        <v/>
      </c>
      <c r="AN54" s="74" t="str">
        <f t="shared" si="82"/>
        <v/>
      </c>
      <c r="AO54" s="74" t="str">
        <f t="shared" si="83"/>
        <v/>
      </c>
      <c r="AP54" s="74">
        <f t="shared" si="84"/>
        <v>9.1331106327278846</v>
      </c>
      <c r="AQ54" s="74" t="str">
        <f t="shared" si="85"/>
        <v/>
      </c>
      <c r="AR54" s="74" t="str">
        <f t="shared" si="86"/>
        <v/>
      </c>
      <c r="AS54" s="74">
        <f t="shared" si="87"/>
        <v>2.1220795101608272</v>
      </c>
      <c r="AT54" s="74">
        <f t="shared" si="88"/>
        <v>2.067700662292403</v>
      </c>
      <c r="AU54" s="74">
        <f t="shared" si="89"/>
        <v>2.1323777361109824</v>
      </c>
      <c r="AV54" s="73" t="str">
        <f t="shared" si="90"/>
        <v/>
      </c>
      <c r="AW54" s="72">
        <f t="shared" si="91"/>
        <v>177.5</v>
      </c>
      <c r="AX54" s="72">
        <f t="shared" si="92"/>
        <v>160.4</v>
      </c>
      <c r="AY54" s="72">
        <f t="shared" si="93"/>
        <v>86.86</v>
      </c>
      <c r="AZ54" s="72">
        <f t="shared" si="94"/>
        <v>123.1</v>
      </c>
      <c r="BA54" s="72">
        <f t="shared" si="95"/>
        <v>131.19999999999999</v>
      </c>
      <c r="BB54" s="72" t="str">
        <f t="shared" si="96"/>
        <v/>
      </c>
      <c r="BC54" s="72" t="str">
        <f t="shared" si="97"/>
        <v/>
      </c>
      <c r="BD54" s="72" t="str">
        <f t="shared" si="98"/>
        <v/>
      </c>
      <c r="BE54" s="72">
        <f t="shared" si="99"/>
        <v>128.1</v>
      </c>
      <c r="BF54" s="72" t="str">
        <f t="shared" si="100"/>
        <v/>
      </c>
      <c r="BG54" s="72" t="str">
        <f t="shared" si="101"/>
        <v/>
      </c>
      <c r="BH54" s="72">
        <f t="shared" si="102"/>
        <v>36.35</v>
      </c>
      <c r="BI54" s="72">
        <f t="shared" si="103"/>
        <v>25.31</v>
      </c>
      <c r="BJ54" s="72">
        <f t="shared" si="104"/>
        <v>57.78</v>
      </c>
      <c r="BK54" s="73" t="str">
        <f t="shared" si="105"/>
        <v/>
      </c>
      <c r="BL54" s="72">
        <f t="shared" si="106"/>
        <v>19.23076923076923</v>
      </c>
      <c r="BM54" s="72">
        <f t="shared" si="107"/>
        <v>23.42973999415717</v>
      </c>
      <c r="BN54" s="72">
        <f t="shared" si="108"/>
        <v>23.349462365591396</v>
      </c>
      <c r="BO54" s="72">
        <f t="shared" si="109"/>
        <v>24.898867313915858</v>
      </c>
      <c r="BP54" s="72">
        <f t="shared" si="110"/>
        <v>38.051044083526676</v>
      </c>
      <c r="BQ54" s="72" t="str">
        <f t="shared" si="111"/>
        <v/>
      </c>
      <c r="BR54" s="72" t="str">
        <f t="shared" si="112"/>
        <v/>
      </c>
      <c r="BS54" s="72" t="str">
        <f t="shared" si="113"/>
        <v/>
      </c>
      <c r="BT54" s="72">
        <f t="shared" si="114"/>
        <v>12.005623242736645</v>
      </c>
      <c r="BU54" s="72" t="str">
        <f t="shared" si="115"/>
        <v/>
      </c>
      <c r="BV54" s="72" t="str">
        <f t="shared" si="116"/>
        <v/>
      </c>
      <c r="BW54" s="72">
        <f t="shared" si="117"/>
        <v>1.2202081235313864</v>
      </c>
      <c r="BX54" s="72">
        <f t="shared" si="118"/>
        <v>1.7686932215234101</v>
      </c>
      <c r="BY54" s="72">
        <f t="shared" si="119"/>
        <v>2.5275590551181102</v>
      </c>
      <c r="BZ54" s="71"/>
      <c r="CA54" s="70">
        <v>9.3559999999999999</v>
      </c>
      <c r="CB54" s="70">
        <v>9.3360000000000003</v>
      </c>
      <c r="CC54" s="70">
        <v>9.5749999999999993</v>
      </c>
      <c r="CD54" s="70">
        <v>9.5969999999999995</v>
      </c>
      <c r="CE54" s="70">
        <v>8.9320000000000004</v>
      </c>
      <c r="CF54" s="70"/>
      <c r="CG54" s="70"/>
      <c r="CH54" s="70"/>
      <c r="CI54" s="70">
        <v>7.1529999999999996</v>
      </c>
      <c r="CJ54" s="70"/>
      <c r="CK54" s="70"/>
      <c r="CL54" s="70">
        <v>7.6</v>
      </c>
      <c r="CM54" s="70">
        <v>7.4619999999999997</v>
      </c>
      <c r="CN54" s="70">
        <v>7.6849999999999996</v>
      </c>
      <c r="CO54" s="75" t="str">
        <f t="shared" si="120"/>
        <v/>
      </c>
      <c r="CP54" s="74">
        <f t="shared" si="121"/>
        <v>9.3559999999999999</v>
      </c>
      <c r="CQ54" s="74">
        <f t="shared" si="122"/>
        <v>9.3360000000000003</v>
      </c>
      <c r="CR54" s="74">
        <f t="shared" si="123"/>
        <v>9.5749999999999993</v>
      </c>
      <c r="CS54" s="74">
        <f t="shared" si="124"/>
        <v>9.5969999999999995</v>
      </c>
      <c r="CT54" s="74">
        <f t="shared" si="125"/>
        <v>8.9320000000000004</v>
      </c>
      <c r="CU54" s="74" t="str">
        <f t="shared" si="126"/>
        <v/>
      </c>
      <c r="CV54" s="74" t="str">
        <f t="shared" si="127"/>
        <v/>
      </c>
      <c r="CW54" s="74" t="str">
        <f t="shared" si="128"/>
        <v/>
      </c>
      <c r="CX54" s="74">
        <f t="shared" si="129"/>
        <v>7.1529999999999996</v>
      </c>
      <c r="CY54" s="74" t="str">
        <f t="shared" si="130"/>
        <v/>
      </c>
      <c r="CZ54" s="74" t="str">
        <f t="shared" si="131"/>
        <v/>
      </c>
      <c r="DA54" s="74">
        <f t="shared" si="132"/>
        <v>7.6</v>
      </c>
      <c r="DB54" s="74">
        <f t="shared" si="133"/>
        <v>7.4619999999999997</v>
      </c>
      <c r="DC54" s="74">
        <f t="shared" si="134"/>
        <v>7.6849999999999996</v>
      </c>
      <c r="DD54" s="270" t="str">
        <f t="shared" si="135"/>
        <v/>
      </c>
      <c r="DE54" s="271">
        <f t="shared" si="136"/>
        <v>1</v>
      </c>
      <c r="DF54" s="271">
        <f t="shared" si="137"/>
        <v>1</v>
      </c>
      <c r="DG54" s="271" t="str">
        <f t="shared" si="138"/>
        <v/>
      </c>
      <c r="DH54" s="271">
        <f t="shared" si="139"/>
        <v>2</v>
      </c>
      <c r="DI54" s="270">
        <f>_xlfn.IFNA(VLOOKUP($A54,GtP!$A:$DH,MATCH(DI$1,GtP!$A$1:$DH$1,0),FALSE),"")</f>
        <v>0</v>
      </c>
      <c r="DJ54" s="271">
        <f>_xlfn.IFNA(VLOOKUP($A54,GtP!$A:$DH,MATCH(DJ$1,GtP!$A$1:$DH$1,0),FALSE),"")</f>
        <v>1</v>
      </c>
      <c r="DK54" s="271">
        <f>_xlfn.IFNA(VLOOKUP($A54,GtP!$A:$DH,MATCH(DK$1,GtP!$A$1:$DH$1,0),FALSE),"")</f>
        <v>0</v>
      </c>
      <c r="DL54" s="271">
        <f>_xlfn.IFNA(VLOOKUP($A54,GtP!$A:$DH,MATCH(DL$1,GtP!$A$1:$DH$1,0),FALSE),"")</f>
        <v>0</v>
      </c>
      <c r="DM54" s="270" t="str">
        <f t="shared" si="140"/>
        <v/>
      </c>
      <c r="DN54" s="271" t="str">
        <f t="shared" si="141"/>
        <v/>
      </c>
      <c r="DO54" s="271" t="str">
        <f t="shared" si="142"/>
        <v>new</v>
      </c>
      <c r="DP54" s="271" t="str">
        <f t="shared" si="143"/>
        <v/>
      </c>
      <c r="DR54" s="271" t="str">
        <f>_xlfn.IFNA(VLOOKUP(A54,'BIG-QaulComp'!B:C,2,FALSE),"")</f>
        <v>A</v>
      </c>
      <c r="DS54" s="270" t="str">
        <f t="shared" si="69"/>
        <v/>
      </c>
      <c r="DT54" s="271">
        <f t="shared" si="70"/>
        <v>1</v>
      </c>
      <c r="DU54" s="271">
        <f t="shared" si="71"/>
        <v>1</v>
      </c>
      <c r="DV54" s="271" t="str">
        <f t="shared" si="72"/>
        <v/>
      </c>
      <c r="DW54" s="271">
        <f t="shared" si="73"/>
        <v>2</v>
      </c>
      <c r="DX54" s="271">
        <f t="shared" si="74"/>
        <v>1</v>
      </c>
    </row>
    <row r="55" spans="1:128" s="271" customFormat="1" x14ac:dyDescent="0.2">
      <c r="A55" s="313" t="s">
        <v>191</v>
      </c>
      <c r="B55" s="78" t="s">
        <v>2470</v>
      </c>
      <c r="C55" s="83">
        <v>9.4073894528169291</v>
      </c>
      <c r="D55" s="83">
        <v>37.953434987069755</v>
      </c>
      <c r="E55" s="83">
        <v>9.1365572772557826</v>
      </c>
      <c r="F55" s="83">
        <v>20.405446342999305</v>
      </c>
      <c r="G55" s="83">
        <v>17.37347842626702</v>
      </c>
      <c r="H55" s="83">
        <v>35.664656280447552</v>
      </c>
      <c r="I55" s="83">
        <v>8.2941554339971137</v>
      </c>
      <c r="J55" s="83">
        <v>5.7190348708368788</v>
      </c>
      <c r="K55" s="83">
        <v>5.222151769542327</v>
      </c>
      <c r="L55" s="83">
        <v>11.514710651359506</v>
      </c>
      <c r="M55" s="83">
        <v>6.7565204387735438</v>
      </c>
      <c r="N55" s="83">
        <v>15.662567997008189</v>
      </c>
      <c r="O55" s="83">
        <v>17.329867561980365</v>
      </c>
      <c r="P55" s="83">
        <v>5.1771416509338248</v>
      </c>
      <c r="Q55" s="83">
        <v>5.4598959395217941</v>
      </c>
      <c r="R55" s="94"/>
      <c r="S55" s="81">
        <v>91.36</v>
      </c>
      <c r="T55" s="81">
        <v>108.9</v>
      </c>
      <c r="U55" s="81">
        <v>73.33</v>
      </c>
      <c r="V55" s="81">
        <v>88.15</v>
      </c>
      <c r="W55" s="87">
        <v>134.5</v>
      </c>
      <c r="X55" s="93"/>
      <c r="Y55" s="93"/>
      <c r="Z55" s="81"/>
      <c r="AA55" s="81"/>
      <c r="AB55" s="93"/>
      <c r="AC55" s="93"/>
      <c r="AD55" s="93"/>
      <c r="AE55" s="81"/>
      <c r="AF55" s="81"/>
      <c r="AG55" s="75" t="str">
        <f t="shared" si="75"/>
        <v/>
      </c>
      <c r="AH55" s="74">
        <f t="shared" si="76"/>
        <v>2.4071602486342849</v>
      </c>
      <c r="AI55" s="74">
        <f t="shared" si="77"/>
        <v>11.91915036433819</v>
      </c>
      <c r="AJ55" s="74">
        <f t="shared" si="78"/>
        <v>3.593648419514138</v>
      </c>
      <c r="AK55" s="74">
        <f t="shared" si="79"/>
        <v>5.073825623009709</v>
      </c>
      <c r="AL55" s="74">
        <f t="shared" si="80"/>
        <v>3.7712406070134197</v>
      </c>
      <c r="AM55" s="74" t="str">
        <f t="shared" si="81"/>
        <v/>
      </c>
      <c r="AN55" s="74" t="str">
        <f t="shared" si="82"/>
        <v/>
      </c>
      <c r="AO55" s="74" t="str">
        <f t="shared" si="83"/>
        <v/>
      </c>
      <c r="AP55" s="74" t="str">
        <f t="shared" si="84"/>
        <v/>
      </c>
      <c r="AQ55" s="74" t="str">
        <f t="shared" si="85"/>
        <v/>
      </c>
      <c r="AR55" s="74" t="str">
        <f t="shared" si="86"/>
        <v/>
      </c>
      <c r="AS55" s="74" t="str">
        <f t="shared" si="87"/>
        <v/>
      </c>
      <c r="AT55" s="74" t="str">
        <f t="shared" si="88"/>
        <v/>
      </c>
      <c r="AU55" s="74" t="str">
        <f t="shared" si="89"/>
        <v/>
      </c>
      <c r="AV55" s="73" t="str">
        <f t="shared" si="90"/>
        <v/>
      </c>
      <c r="AW55" s="72">
        <f t="shared" si="91"/>
        <v>91.36</v>
      </c>
      <c r="AX55" s="72">
        <f t="shared" si="92"/>
        <v>108.9</v>
      </c>
      <c r="AY55" s="72">
        <f t="shared" si="93"/>
        <v>73.33</v>
      </c>
      <c r="AZ55" s="72">
        <f t="shared" si="94"/>
        <v>88.15</v>
      </c>
      <c r="BA55" s="72">
        <f t="shared" si="95"/>
        <v>134.5</v>
      </c>
      <c r="BB55" s="72" t="str">
        <f t="shared" si="96"/>
        <v/>
      </c>
      <c r="BC55" s="72" t="str">
        <f t="shared" si="97"/>
        <v/>
      </c>
      <c r="BD55" s="72" t="str">
        <f t="shared" si="98"/>
        <v/>
      </c>
      <c r="BE55" s="72" t="str">
        <f t="shared" si="99"/>
        <v/>
      </c>
      <c r="BF55" s="72" t="str">
        <f t="shared" si="100"/>
        <v/>
      </c>
      <c r="BG55" s="72" t="str">
        <f t="shared" si="101"/>
        <v/>
      </c>
      <c r="BH55" s="72" t="str">
        <f t="shared" si="102"/>
        <v/>
      </c>
      <c r="BI55" s="72" t="str">
        <f t="shared" si="103"/>
        <v/>
      </c>
      <c r="BJ55" s="72" t="str">
        <f t="shared" si="104"/>
        <v/>
      </c>
      <c r="BK55" s="73" t="str">
        <f t="shared" si="105"/>
        <v/>
      </c>
      <c r="BL55" s="72">
        <f t="shared" si="106"/>
        <v>9.8981581798483216</v>
      </c>
      <c r="BM55" s="72">
        <f t="shared" si="107"/>
        <v>15.907099035933392</v>
      </c>
      <c r="BN55" s="72">
        <f t="shared" si="108"/>
        <v>19.712365591397848</v>
      </c>
      <c r="BO55" s="72">
        <f t="shared" si="109"/>
        <v>17.829692556634306</v>
      </c>
      <c r="BP55" s="72">
        <f t="shared" si="110"/>
        <v>39.008120649651971</v>
      </c>
      <c r="BQ55" s="72" t="str">
        <f t="shared" si="111"/>
        <v/>
      </c>
      <c r="BR55" s="72" t="str">
        <f t="shared" si="112"/>
        <v/>
      </c>
      <c r="BS55" s="72" t="str">
        <f t="shared" si="113"/>
        <v/>
      </c>
      <c r="BT55" s="72" t="str">
        <f t="shared" si="114"/>
        <v/>
      </c>
      <c r="BU55" s="72" t="str">
        <f t="shared" si="115"/>
        <v/>
      </c>
      <c r="BV55" s="72" t="str">
        <f t="shared" si="116"/>
        <v/>
      </c>
      <c r="BW55" s="72" t="str">
        <f t="shared" si="117"/>
        <v/>
      </c>
      <c r="BX55" s="72" t="str">
        <f t="shared" si="118"/>
        <v/>
      </c>
      <c r="BY55" s="72" t="str">
        <f t="shared" si="119"/>
        <v/>
      </c>
      <c r="BZ55" s="80"/>
      <c r="CA55" s="79">
        <v>9.6140000000000008</v>
      </c>
      <c r="CB55" s="79">
        <v>9.5299999999999994</v>
      </c>
      <c r="CC55" s="79">
        <v>9.2100000000000009</v>
      </c>
      <c r="CD55" s="79">
        <v>9.11</v>
      </c>
      <c r="CE55" s="86">
        <v>4.548</v>
      </c>
      <c r="CF55" s="79"/>
      <c r="CG55" s="79"/>
      <c r="CH55" s="79"/>
      <c r="CI55" s="79"/>
      <c r="CJ55" s="79"/>
      <c r="CK55" s="79"/>
      <c r="CL55" s="79"/>
      <c r="CM55" s="79"/>
      <c r="CN55" s="79"/>
      <c r="CO55" s="75" t="str">
        <f t="shared" si="120"/>
        <v/>
      </c>
      <c r="CP55" s="74">
        <f t="shared" si="121"/>
        <v>9.6140000000000008</v>
      </c>
      <c r="CQ55" s="74">
        <f t="shared" si="122"/>
        <v>9.5299999999999994</v>
      </c>
      <c r="CR55" s="74">
        <f t="shared" si="123"/>
        <v>9.2100000000000009</v>
      </c>
      <c r="CS55" s="74">
        <f t="shared" si="124"/>
        <v>9.11</v>
      </c>
      <c r="CT55" s="74">
        <f t="shared" si="125"/>
        <v>4.548</v>
      </c>
      <c r="CU55" s="74" t="str">
        <f t="shared" si="126"/>
        <v/>
      </c>
      <c r="CV55" s="74" t="str">
        <f t="shared" si="127"/>
        <v/>
      </c>
      <c r="CW55" s="74" t="str">
        <f t="shared" si="128"/>
        <v/>
      </c>
      <c r="CX55" s="74" t="str">
        <f t="shared" si="129"/>
        <v/>
      </c>
      <c r="CY55" s="74" t="str">
        <f t="shared" si="130"/>
        <v/>
      </c>
      <c r="CZ55" s="74" t="str">
        <f t="shared" si="131"/>
        <v/>
      </c>
      <c r="DA55" s="74" t="str">
        <f t="shared" si="132"/>
        <v/>
      </c>
      <c r="DB55" s="74" t="str">
        <f t="shared" si="133"/>
        <v/>
      </c>
      <c r="DC55" s="74" t="str">
        <f t="shared" si="134"/>
        <v/>
      </c>
      <c r="DD55" s="270" t="str">
        <f t="shared" si="135"/>
        <v/>
      </c>
      <c r="DE55" s="271">
        <f t="shared" si="136"/>
        <v>1</v>
      </c>
      <c r="DF55" s="271" t="str">
        <f t="shared" si="137"/>
        <v/>
      </c>
      <c r="DG55" s="271" t="str">
        <f t="shared" si="138"/>
        <v/>
      </c>
      <c r="DH55" s="271">
        <f t="shared" si="139"/>
        <v>3</v>
      </c>
      <c r="DI55" s="270">
        <f>_xlfn.IFNA(VLOOKUP($A55,GtP!$A:$DH,MATCH(DI$1,GtP!$A$1:$DH$1,0),FALSE),"")</f>
        <v>0</v>
      </c>
      <c r="DJ55" s="271">
        <f>_xlfn.IFNA(VLOOKUP($A55,GtP!$A:$DH,MATCH(DJ$1,GtP!$A$1:$DH$1,0),FALSE),"")</f>
        <v>1</v>
      </c>
      <c r="DK55" s="271">
        <f>_xlfn.IFNA(VLOOKUP($A55,GtP!$A:$DH,MATCH(DK$1,GtP!$A$1:$DH$1,0),FALSE),"")</f>
        <v>0</v>
      </c>
      <c r="DL55" s="271">
        <f>_xlfn.IFNA(VLOOKUP($A55,GtP!$A:$DH,MATCH(DL$1,GtP!$A$1:$DH$1,0),FALSE),"")</f>
        <v>0</v>
      </c>
      <c r="DM55" s="270" t="str">
        <f t="shared" si="140"/>
        <v/>
      </c>
      <c r="DN55" s="271" t="str">
        <f t="shared" si="141"/>
        <v/>
      </c>
      <c r="DO55" s="271" t="str">
        <f t="shared" si="142"/>
        <v/>
      </c>
      <c r="DP55" s="271" t="str">
        <f t="shared" si="143"/>
        <v/>
      </c>
      <c r="DR55" s="271" t="str">
        <f>_xlfn.IFNA(VLOOKUP(A55,'BIG-QaulComp'!B:C,2,FALSE),"")</f>
        <v>A</v>
      </c>
      <c r="DS55" s="270" t="str">
        <f t="shared" si="69"/>
        <v/>
      </c>
      <c r="DT55" s="271">
        <f t="shared" si="70"/>
        <v>1</v>
      </c>
      <c r="DU55" s="271" t="str">
        <f t="shared" si="71"/>
        <v/>
      </c>
      <c r="DV55" s="271" t="str">
        <f t="shared" si="72"/>
        <v/>
      </c>
      <c r="DW55" s="271">
        <f t="shared" si="73"/>
        <v>1</v>
      </c>
      <c r="DX55" s="271">
        <f t="shared" si="74"/>
        <v>1</v>
      </c>
    </row>
    <row r="56" spans="1:128" s="271" customFormat="1" x14ac:dyDescent="0.2">
      <c r="A56" s="313" t="s">
        <v>199</v>
      </c>
      <c r="B56" s="78" t="s">
        <v>2476</v>
      </c>
      <c r="C56" s="72">
        <v>8.6733949522883389</v>
      </c>
      <c r="D56" s="72">
        <v>32.727047749857363</v>
      </c>
      <c r="E56" s="72">
        <v>22.786429043315906</v>
      </c>
      <c r="F56" s="72">
        <v>23.615518386415289</v>
      </c>
      <c r="G56" s="72">
        <v>11.948033738445808</v>
      </c>
      <c r="H56" s="72">
        <v>69.129317876664786</v>
      </c>
      <c r="I56" s="72">
        <v>15.497954169409709</v>
      </c>
      <c r="J56" s="72">
        <v>9.9817672396393853</v>
      </c>
      <c r="K56" s="72">
        <v>11.901057777492928</v>
      </c>
      <c r="L56" s="72">
        <v>8.8399395775958194</v>
      </c>
      <c r="M56" s="72">
        <v>29.325534711410004</v>
      </c>
      <c r="N56" s="72">
        <v>39.242815997013025</v>
      </c>
      <c r="O56" s="72">
        <v>30.695072714352534</v>
      </c>
      <c r="P56" s="72">
        <v>13.731355003612375</v>
      </c>
      <c r="Q56" s="72">
        <v>6.0605654754544194</v>
      </c>
      <c r="R56" s="92"/>
      <c r="S56" s="76">
        <v>83.16</v>
      </c>
      <c r="T56" s="272">
        <v>32.71</v>
      </c>
      <c r="U56" s="272">
        <v>33.96</v>
      </c>
      <c r="V56" s="76">
        <v>58.27</v>
      </c>
      <c r="W56" s="76">
        <v>150.9</v>
      </c>
      <c r="X56" s="76">
        <v>146.4</v>
      </c>
      <c r="Y56" s="76">
        <v>111.5</v>
      </c>
      <c r="Z56" s="76">
        <v>261.3</v>
      </c>
      <c r="AA56" s="76">
        <v>775.5</v>
      </c>
      <c r="AB56" s="76"/>
      <c r="AC56" s="76"/>
      <c r="AD56" s="76">
        <v>518.1</v>
      </c>
      <c r="AE56" s="76">
        <v>341.1</v>
      </c>
      <c r="AF56" s="76">
        <v>778.6</v>
      </c>
      <c r="AG56" s="75" t="str">
        <f t="shared" si="75"/>
        <v/>
      </c>
      <c r="AH56" s="74">
        <f t="shared" si="76"/>
        <v>2.54101746774157</v>
      </c>
      <c r="AI56" s="74">
        <f t="shared" si="77"/>
        <v>1.4355035595011338</v>
      </c>
      <c r="AJ56" s="74">
        <f t="shared" si="78"/>
        <v>1.4380374567401122</v>
      </c>
      <c r="AK56" s="74">
        <f t="shared" si="79"/>
        <v>4.8769530849667424</v>
      </c>
      <c r="AL56" s="74">
        <f t="shared" si="80"/>
        <v>2.1828654561473351</v>
      </c>
      <c r="AM56" s="74">
        <f t="shared" si="81"/>
        <v>9.4464081129474735</v>
      </c>
      <c r="AN56" s="74">
        <f t="shared" si="82"/>
        <v>11.170366661848568</v>
      </c>
      <c r="AO56" s="74">
        <f t="shared" si="83"/>
        <v>21.956031546554289</v>
      </c>
      <c r="AP56" s="74">
        <f t="shared" si="84"/>
        <v>87.726843966835261</v>
      </c>
      <c r="AQ56" s="74" t="str">
        <f t="shared" si="85"/>
        <v/>
      </c>
      <c r="AR56" s="74" t="str">
        <f t="shared" si="86"/>
        <v/>
      </c>
      <c r="AS56" s="74">
        <f t="shared" si="87"/>
        <v>16.878930531340444</v>
      </c>
      <c r="AT56" s="74">
        <f t="shared" si="88"/>
        <v>24.840957058517908</v>
      </c>
      <c r="AU56" s="74">
        <f t="shared" si="89"/>
        <v>128.4698603048457</v>
      </c>
      <c r="AV56" s="73" t="str">
        <f t="shared" si="90"/>
        <v/>
      </c>
      <c r="AW56" s="72">
        <f t="shared" si="91"/>
        <v>83.16</v>
      </c>
      <c r="AX56" s="72">
        <f t="shared" si="92"/>
        <v>32.71</v>
      </c>
      <c r="AY56" s="72">
        <f t="shared" si="93"/>
        <v>33.96</v>
      </c>
      <c r="AZ56" s="72">
        <f t="shared" si="94"/>
        <v>58.27</v>
      </c>
      <c r="BA56" s="72">
        <f t="shared" si="95"/>
        <v>150.9</v>
      </c>
      <c r="BB56" s="72">
        <f t="shared" si="96"/>
        <v>146.4</v>
      </c>
      <c r="BC56" s="72">
        <f t="shared" si="97"/>
        <v>111.5</v>
      </c>
      <c r="BD56" s="72">
        <f t="shared" si="98"/>
        <v>261.3</v>
      </c>
      <c r="BE56" s="72">
        <f t="shared" si="99"/>
        <v>775.5</v>
      </c>
      <c r="BF56" s="72" t="str">
        <f t="shared" si="100"/>
        <v/>
      </c>
      <c r="BG56" s="72" t="str">
        <f t="shared" si="101"/>
        <v/>
      </c>
      <c r="BH56" s="72">
        <f t="shared" si="102"/>
        <v>518.1</v>
      </c>
      <c r="BI56" s="72">
        <f t="shared" si="103"/>
        <v>341.1</v>
      </c>
      <c r="BJ56" s="72">
        <f t="shared" si="104"/>
        <v>778.6</v>
      </c>
      <c r="BK56" s="73" t="str">
        <f t="shared" si="105"/>
        <v/>
      </c>
      <c r="BL56" s="72">
        <f t="shared" si="106"/>
        <v>9.0097508125677148</v>
      </c>
      <c r="BM56" s="72">
        <f t="shared" si="107"/>
        <v>4.7779725387087346</v>
      </c>
      <c r="BN56" s="72">
        <f t="shared" si="108"/>
        <v>9.129032258064516</v>
      </c>
      <c r="BO56" s="72">
        <f t="shared" si="109"/>
        <v>11.786003236245955</v>
      </c>
      <c r="BP56" s="72">
        <f t="shared" si="110"/>
        <v>43.764501160092806</v>
      </c>
      <c r="BQ56" s="72">
        <f t="shared" si="111"/>
        <v>19.548671384697556</v>
      </c>
      <c r="BR56" s="72">
        <f t="shared" si="112"/>
        <v>13.126913115140098</v>
      </c>
      <c r="BS56" s="72">
        <f t="shared" si="113"/>
        <v>28.276160588680877</v>
      </c>
      <c r="BT56" s="72">
        <f t="shared" si="114"/>
        <v>72.680412371134025</v>
      </c>
      <c r="BU56" s="72" t="str">
        <f t="shared" si="115"/>
        <v/>
      </c>
      <c r="BV56" s="72" t="str">
        <f t="shared" si="116"/>
        <v/>
      </c>
      <c r="BW56" s="72">
        <f t="shared" si="117"/>
        <v>17.391742195367573</v>
      </c>
      <c r="BX56" s="72">
        <f t="shared" si="118"/>
        <v>23.836477987421382</v>
      </c>
      <c r="BY56" s="72">
        <f t="shared" si="119"/>
        <v>34.059492563429572</v>
      </c>
      <c r="BZ56" s="71"/>
      <c r="CA56" s="70">
        <v>6.9</v>
      </c>
      <c r="CB56" s="273">
        <v>6.9050000000000002</v>
      </c>
      <c r="CC56" s="273">
        <v>6.7990000000000004</v>
      </c>
      <c r="CD56" s="70">
        <v>6.9210000000000003</v>
      </c>
      <c r="CE56" s="70">
        <v>7.4480000000000004</v>
      </c>
      <c r="CF56" s="70">
        <v>9.282</v>
      </c>
      <c r="CG56" s="70">
        <v>9.4949999999999992</v>
      </c>
      <c r="CH56" s="70">
        <v>9.2279999999999998</v>
      </c>
      <c r="CI56" s="70">
        <v>8.1229999999999993</v>
      </c>
      <c r="CJ56" s="70"/>
      <c r="CK56" s="70"/>
      <c r="CL56" s="70">
        <v>6.7089999999999996</v>
      </c>
      <c r="CM56" s="70">
        <v>6.9630000000000001</v>
      </c>
      <c r="CN56" s="70">
        <v>7.0279999999999996</v>
      </c>
      <c r="CO56" s="75" t="str">
        <f t="shared" si="120"/>
        <v/>
      </c>
      <c r="CP56" s="74">
        <f t="shared" si="121"/>
        <v>6.9</v>
      </c>
      <c r="CQ56" s="74">
        <f t="shared" si="122"/>
        <v>6.9050000000000002</v>
      </c>
      <c r="CR56" s="74">
        <f t="shared" si="123"/>
        <v>6.7990000000000004</v>
      </c>
      <c r="CS56" s="74">
        <f t="shared" si="124"/>
        <v>6.9210000000000003</v>
      </c>
      <c r="CT56" s="74">
        <f t="shared" si="125"/>
        <v>7.4480000000000004</v>
      </c>
      <c r="CU56" s="74">
        <f t="shared" si="126"/>
        <v>9.282</v>
      </c>
      <c r="CV56" s="74">
        <f t="shared" si="127"/>
        <v>9.4949999999999992</v>
      </c>
      <c r="CW56" s="74">
        <f t="shared" si="128"/>
        <v>9.2279999999999998</v>
      </c>
      <c r="CX56" s="74">
        <f t="shared" si="129"/>
        <v>8.1229999999999993</v>
      </c>
      <c r="CY56" s="74" t="str">
        <f t="shared" si="130"/>
        <v/>
      </c>
      <c r="CZ56" s="74" t="str">
        <f t="shared" si="131"/>
        <v/>
      </c>
      <c r="DA56" s="74">
        <f t="shared" si="132"/>
        <v>6.7089999999999996</v>
      </c>
      <c r="DB56" s="74">
        <f t="shared" si="133"/>
        <v>6.9630000000000001</v>
      </c>
      <c r="DC56" s="74">
        <f t="shared" si="134"/>
        <v>7.0279999999999996</v>
      </c>
      <c r="DD56" s="270" t="str">
        <f t="shared" si="135"/>
        <v/>
      </c>
      <c r="DE56" s="271">
        <f t="shared" si="136"/>
        <v>1</v>
      </c>
      <c r="DF56" s="271">
        <f t="shared" si="137"/>
        <v>1</v>
      </c>
      <c r="DG56" s="271" t="str">
        <f t="shared" si="138"/>
        <v/>
      </c>
      <c r="DH56" s="271">
        <f t="shared" si="139"/>
        <v>2</v>
      </c>
      <c r="DI56" s="270">
        <f>_xlfn.IFNA(VLOOKUP($A56,GtP!$A:$DH,MATCH(DI$1,GtP!$A$1:$DH$1,0),FALSE),"")</f>
        <v>0</v>
      </c>
      <c r="DJ56" s="271">
        <f>_xlfn.IFNA(VLOOKUP($A56,GtP!$A:$DH,MATCH(DJ$1,GtP!$A$1:$DH$1,0),FALSE),"")</f>
        <v>2</v>
      </c>
      <c r="DK56" s="271">
        <f>_xlfn.IFNA(VLOOKUP($A56,GtP!$A:$DH,MATCH(DK$1,GtP!$A$1:$DH$1,0),FALSE),"")</f>
        <v>1</v>
      </c>
      <c r="DL56" s="271">
        <f>_xlfn.IFNA(VLOOKUP($A56,GtP!$A:$DH,MATCH(DL$1,GtP!$A$1:$DH$1,0),FALSE),"")</f>
        <v>0</v>
      </c>
      <c r="DM56" s="270" t="str">
        <f t="shared" si="140"/>
        <v/>
      </c>
      <c r="DN56" s="271" t="str">
        <f t="shared" si="141"/>
        <v/>
      </c>
      <c r="DO56" s="271" t="str">
        <f t="shared" si="142"/>
        <v/>
      </c>
      <c r="DP56" s="271" t="str">
        <f t="shared" si="143"/>
        <v/>
      </c>
      <c r="DR56" s="271" t="str">
        <f>_xlfn.IFNA(VLOOKUP(A56,'BIG-QaulComp'!B:C,2,FALSE),"")</f>
        <v>A</v>
      </c>
      <c r="DS56" s="270" t="str">
        <f t="shared" si="69"/>
        <v/>
      </c>
      <c r="DT56" s="271">
        <f t="shared" si="70"/>
        <v>1</v>
      </c>
      <c r="DU56" s="271">
        <f t="shared" si="71"/>
        <v>1</v>
      </c>
      <c r="DV56" s="271" t="str">
        <f t="shared" si="72"/>
        <v/>
      </c>
      <c r="DW56" s="271">
        <f t="shared" si="73"/>
        <v>2</v>
      </c>
      <c r="DX56" s="271">
        <f t="shared" si="74"/>
        <v>1</v>
      </c>
    </row>
    <row r="57" spans="1:128" s="271" customFormat="1" x14ac:dyDescent="0.2">
      <c r="A57" s="313" t="s">
        <v>202</v>
      </c>
      <c r="B57" s="78" t="s">
        <v>2478</v>
      </c>
      <c r="C57" s="83">
        <v>37.609143175773511</v>
      </c>
      <c r="D57" s="83">
        <v>38.235766267096857</v>
      </c>
      <c r="E57" s="83">
        <v>36.685363697720788</v>
      </c>
      <c r="F57" s="83">
        <v>51.139425125050487</v>
      </c>
      <c r="G57" s="83">
        <v>10.249328339295696</v>
      </c>
      <c r="H57" s="83">
        <v>11.827438194523737</v>
      </c>
      <c r="I57" s="83">
        <v>26.030223264476934</v>
      </c>
      <c r="J57" s="83">
        <v>16.749490105875182</v>
      </c>
      <c r="K57" s="83">
        <v>20.763890013390974</v>
      </c>
      <c r="L57" s="83">
        <v>18.706509137816301</v>
      </c>
      <c r="M57" s="83">
        <v>24.673781667676604</v>
      </c>
      <c r="N57" s="83">
        <v>28.566116488693552</v>
      </c>
      <c r="O57" s="83">
        <v>31.509827137419549</v>
      </c>
      <c r="P57" s="83">
        <v>17.938137758720384</v>
      </c>
      <c r="Q57" s="83">
        <v>14.43498370800878</v>
      </c>
      <c r="R57" s="94"/>
      <c r="S57" s="93"/>
      <c r="T57" s="81"/>
      <c r="U57" s="81"/>
      <c r="V57" s="81">
        <v>66.319999999999993</v>
      </c>
      <c r="W57" s="81">
        <v>80.209999999999994</v>
      </c>
      <c r="X57" s="81">
        <v>184.5</v>
      </c>
      <c r="Y57" s="81">
        <v>200.9</v>
      </c>
      <c r="Z57" s="81">
        <v>238</v>
      </c>
      <c r="AA57" s="81">
        <v>121.1</v>
      </c>
      <c r="AB57" s="81"/>
      <c r="AC57" s="81"/>
      <c r="AD57" s="81">
        <v>171.6</v>
      </c>
      <c r="AE57" s="81">
        <v>51.78</v>
      </c>
      <c r="AF57" s="81">
        <v>247.2</v>
      </c>
      <c r="AG57" s="75" t="str">
        <f t="shared" si="75"/>
        <v/>
      </c>
      <c r="AH57" s="74" t="str">
        <f t="shared" si="76"/>
        <v/>
      </c>
      <c r="AI57" s="74" t="str">
        <f t="shared" si="77"/>
        <v/>
      </c>
      <c r="AJ57" s="74" t="str">
        <f t="shared" si="78"/>
        <v/>
      </c>
      <c r="AK57" s="74">
        <f t="shared" si="79"/>
        <v>6.470667911547979</v>
      </c>
      <c r="AL57" s="74">
        <f t="shared" si="80"/>
        <v>6.7816883657137437</v>
      </c>
      <c r="AM57" s="74">
        <f t="shared" si="81"/>
        <v>7.0879146185343886</v>
      </c>
      <c r="AN57" s="74">
        <f t="shared" si="82"/>
        <v>11.99439497740476</v>
      </c>
      <c r="AO57" s="74">
        <f t="shared" si="83"/>
        <v>11.462206737105133</v>
      </c>
      <c r="AP57" s="74">
        <f t="shared" si="84"/>
        <v>6.4736824550118373</v>
      </c>
      <c r="AQ57" s="74" t="str">
        <f t="shared" si="85"/>
        <v/>
      </c>
      <c r="AR57" s="74" t="str">
        <f t="shared" si="86"/>
        <v/>
      </c>
      <c r="AS57" s="74">
        <f t="shared" si="87"/>
        <v>5.4459200696856929</v>
      </c>
      <c r="AT57" s="74">
        <f t="shared" si="88"/>
        <v>2.8865872643233468</v>
      </c>
      <c r="AU57" s="74">
        <f t="shared" si="89"/>
        <v>17.125062625657772</v>
      </c>
      <c r="AV57" s="73" t="str">
        <f t="shared" si="90"/>
        <v/>
      </c>
      <c r="AW57" s="72" t="str">
        <f t="shared" si="91"/>
        <v/>
      </c>
      <c r="AX57" s="72" t="str">
        <f t="shared" si="92"/>
        <v/>
      </c>
      <c r="AY57" s="72" t="str">
        <f t="shared" si="93"/>
        <v/>
      </c>
      <c r="AZ57" s="72">
        <f t="shared" si="94"/>
        <v>66.319999999999993</v>
      </c>
      <c r="BA57" s="72">
        <f t="shared" si="95"/>
        <v>80.209999999999994</v>
      </c>
      <c r="BB57" s="72">
        <f t="shared" si="96"/>
        <v>184.5</v>
      </c>
      <c r="BC57" s="72">
        <f t="shared" si="97"/>
        <v>200.9</v>
      </c>
      <c r="BD57" s="72">
        <f t="shared" si="98"/>
        <v>238</v>
      </c>
      <c r="BE57" s="72">
        <f t="shared" si="99"/>
        <v>121.1</v>
      </c>
      <c r="BF57" s="72" t="str">
        <f t="shared" si="100"/>
        <v/>
      </c>
      <c r="BG57" s="72" t="str">
        <f t="shared" si="101"/>
        <v/>
      </c>
      <c r="BH57" s="72">
        <f t="shared" si="102"/>
        <v>171.6</v>
      </c>
      <c r="BI57" s="72">
        <f t="shared" si="103"/>
        <v>51.78</v>
      </c>
      <c r="BJ57" s="72">
        <f t="shared" si="104"/>
        <v>247.2</v>
      </c>
      <c r="BK57" s="73" t="str">
        <f t="shared" si="105"/>
        <v/>
      </c>
      <c r="BL57" s="72" t="str">
        <f t="shared" si="106"/>
        <v/>
      </c>
      <c r="BM57" s="72" t="str">
        <f t="shared" si="107"/>
        <v/>
      </c>
      <c r="BN57" s="72" t="str">
        <f t="shared" si="108"/>
        <v/>
      </c>
      <c r="BO57" s="72">
        <f t="shared" si="109"/>
        <v>13.414239482200646</v>
      </c>
      <c r="BP57" s="72">
        <f t="shared" si="110"/>
        <v>23.262761020881666</v>
      </c>
      <c r="BQ57" s="72">
        <f t="shared" si="111"/>
        <v>24.63613299505942</v>
      </c>
      <c r="BR57" s="72">
        <f t="shared" si="112"/>
        <v>23.651989639745704</v>
      </c>
      <c r="BS57" s="72">
        <f t="shared" si="113"/>
        <v>25.754788442809218</v>
      </c>
      <c r="BT57" s="72">
        <f t="shared" si="114"/>
        <v>11.349578256794752</v>
      </c>
      <c r="BU57" s="72" t="str">
        <f t="shared" si="115"/>
        <v/>
      </c>
      <c r="BV57" s="72" t="str">
        <f t="shared" si="116"/>
        <v/>
      </c>
      <c r="BW57" s="72">
        <f t="shared" si="117"/>
        <v>5.760322255790534</v>
      </c>
      <c r="BX57" s="72">
        <f t="shared" si="118"/>
        <v>3.6184486373165616</v>
      </c>
      <c r="BY57" s="72">
        <f t="shared" si="119"/>
        <v>10.813648293963254</v>
      </c>
      <c r="BZ57" s="80"/>
      <c r="CA57" s="79"/>
      <c r="CB57" s="79"/>
      <c r="CC57" s="79"/>
      <c r="CD57" s="79">
        <v>7.7789999999999999</v>
      </c>
      <c r="CE57" s="79">
        <v>8.77</v>
      </c>
      <c r="CF57" s="79">
        <v>8.5470000000000006</v>
      </c>
      <c r="CG57" s="79">
        <v>8.4770000000000003</v>
      </c>
      <c r="CH57" s="79">
        <v>8.19</v>
      </c>
      <c r="CI57" s="79">
        <v>7.9349999999999996</v>
      </c>
      <c r="CJ57" s="79"/>
      <c r="CK57" s="79"/>
      <c r="CL57" s="79">
        <v>7.8090000000000002</v>
      </c>
      <c r="CM57" s="79">
        <v>7.391</v>
      </c>
      <c r="CN57" s="79">
        <v>8.1679999999999993</v>
      </c>
      <c r="CO57" s="75" t="str">
        <f t="shared" si="120"/>
        <v/>
      </c>
      <c r="CP57" s="74" t="str">
        <f t="shared" si="121"/>
        <v/>
      </c>
      <c r="CQ57" s="74" t="str">
        <f t="shared" si="122"/>
        <v/>
      </c>
      <c r="CR57" s="74" t="str">
        <f t="shared" si="123"/>
        <v/>
      </c>
      <c r="CS57" s="74">
        <f t="shared" si="124"/>
        <v>7.7789999999999999</v>
      </c>
      <c r="CT57" s="74">
        <f t="shared" si="125"/>
        <v>8.77</v>
      </c>
      <c r="CU57" s="74">
        <f t="shared" si="126"/>
        <v>8.5470000000000006</v>
      </c>
      <c r="CV57" s="74">
        <f t="shared" si="127"/>
        <v>8.4770000000000003</v>
      </c>
      <c r="CW57" s="74">
        <f t="shared" si="128"/>
        <v>8.19</v>
      </c>
      <c r="CX57" s="74">
        <f t="shared" si="129"/>
        <v>7.9349999999999996</v>
      </c>
      <c r="CY57" s="74" t="str">
        <f t="shared" si="130"/>
        <v/>
      </c>
      <c r="CZ57" s="74" t="str">
        <f t="shared" si="131"/>
        <v/>
      </c>
      <c r="DA57" s="74">
        <f t="shared" si="132"/>
        <v>7.8090000000000002</v>
      </c>
      <c r="DB57" s="74">
        <f t="shared" si="133"/>
        <v>7.391</v>
      </c>
      <c r="DC57" s="74">
        <f t="shared" si="134"/>
        <v>8.1679999999999993</v>
      </c>
      <c r="DD57" s="270" t="str">
        <f t="shared" si="135"/>
        <v/>
      </c>
      <c r="DE57" s="271">
        <f t="shared" si="136"/>
        <v>1</v>
      </c>
      <c r="DF57" s="271">
        <f t="shared" si="137"/>
        <v>1</v>
      </c>
      <c r="DG57" s="271" t="str">
        <f t="shared" si="138"/>
        <v/>
      </c>
      <c r="DH57" s="271">
        <f t="shared" si="139"/>
        <v>2</v>
      </c>
      <c r="DI57" s="270">
        <f>_xlfn.IFNA(VLOOKUP($A57,GtP!$A:$DH,MATCH(DI$1,GtP!$A$1:$DH$1,0),FALSE),"")</f>
        <v>0</v>
      </c>
      <c r="DJ57" s="271">
        <f>_xlfn.IFNA(VLOOKUP($A57,GtP!$A:$DH,MATCH(DJ$1,GtP!$A$1:$DH$1,0),FALSE),"")</f>
        <v>0</v>
      </c>
      <c r="DK57" s="271">
        <f>_xlfn.IFNA(VLOOKUP($A57,GtP!$A:$DH,MATCH(DK$1,GtP!$A$1:$DH$1,0),FALSE),"")</f>
        <v>1</v>
      </c>
      <c r="DL57" s="271">
        <f>_xlfn.IFNA(VLOOKUP($A57,GtP!$A:$DH,MATCH(DL$1,GtP!$A$1:$DH$1,0),FALSE),"")</f>
        <v>0</v>
      </c>
      <c r="DM57" s="270" t="str">
        <f t="shared" si="140"/>
        <v/>
      </c>
      <c r="DN57" s="271" t="str">
        <f t="shared" si="141"/>
        <v>new</v>
      </c>
      <c r="DO57" s="271" t="str">
        <f t="shared" si="142"/>
        <v/>
      </c>
      <c r="DP57" s="271" t="str">
        <f t="shared" si="143"/>
        <v/>
      </c>
      <c r="DR57" s="271" t="str">
        <f>_xlfn.IFNA(VLOOKUP(A57,'BIG-QaulComp'!B:C,2,FALSE),"")</f>
        <v>A</v>
      </c>
      <c r="DS57" s="270" t="str">
        <f t="shared" si="69"/>
        <v/>
      </c>
      <c r="DT57" s="271">
        <f t="shared" si="70"/>
        <v>1</v>
      </c>
      <c r="DU57" s="271">
        <f t="shared" si="71"/>
        <v>1</v>
      </c>
      <c r="DV57" s="271" t="str">
        <f t="shared" si="72"/>
        <v/>
      </c>
      <c r="DW57" s="271">
        <f t="shared" si="73"/>
        <v>2</v>
      </c>
      <c r="DX57" s="271">
        <f t="shared" si="74"/>
        <v>1</v>
      </c>
    </row>
    <row r="58" spans="1:128" s="271" customFormat="1" x14ac:dyDescent="0.2">
      <c r="A58" s="313" t="s">
        <v>240</v>
      </c>
      <c r="B58" s="78" t="s">
        <v>2493</v>
      </c>
      <c r="C58" s="83">
        <v>23.846090981968214</v>
      </c>
      <c r="D58" s="83">
        <v>2.328506773360437</v>
      </c>
      <c r="E58" s="83">
        <v>13.211167098392419</v>
      </c>
      <c r="F58" s="83">
        <v>6.8569592998989197</v>
      </c>
      <c r="G58" s="83">
        <v>26.077691224697801</v>
      </c>
      <c r="H58" s="83">
        <v>31.810824380711907</v>
      </c>
      <c r="I58" s="83">
        <v>17.936185957768714</v>
      </c>
      <c r="J58" s="83">
        <v>19.251897042116198</v>
      </c>
      <c r="K58" s="83">
        <v>14.571694968591867</v>
      </c>
      <c r="L58" s="83">
        <v>22.103258396521404</v>
      </c>
      <c r="M58" s="83">
        <v>9.0660826667518588</v>
      </c>
      <c r="N58" s="83">
        <v>8.6362368178716924</v>
      </c>
      <c r="O58" s="83">
        <v>31.144331337989815</v>
      </c>
      <c r="P58" s="83">
        <v>24.084987385634555</v>
      </c>
      <c r="Q58" s="83">
        <v>22.685158556483163</v>
      </c>
      <c r="R58" s="82">
        <v>51.87</v>
      </c>
      <c r="S58" s="81"/>
      <c r="T58" s="81"/>
      <c r="U58" s="81"/>
      <c r="V58" s="81"/>
      <c r="W58" s="81"/>
      <c r="X58" s="81"/>
      <c r="Y58" s="81"/>
      <c r="Z58" s="81"/>
      <c r="AA58" s="81">
        <v>689.4</v>
      </c>
      <c r="AB58" s="81"/>
      <c r="AC58" s="81"/>
      <c r="AD58" s="81"/>
      <c r="AE58" s="81"/>
      <c r="AF58" s="81"/>
      <c r="AG58" s="75">
        <f t="shared" si="75"/>
        <v>2.1751992827345465</v>
      </c>
      <c r="AH58" s="74" t="str">
        <f t="shared" si="76"/>
        <v/>
      </c>
      <c r="AI58" s="74" t="str">
        <f t="shared" si="77"/>
        <v/>
      </c>
      <c r="AJ58" s="74" t="str">
        <f t="shared" si="78"/>
        <v/>
      </c>
      <c r="AK58" s="74" t="str">
        <f t="shared" si="79"/>
        <v/>
      </c>
      <c r="AL58" s="74" t="str">
        <f t="shared" si="80"/>
        <v/>
      </c>
      <c r="AM58" s="74" t="str">
        <f t="shared" si="81"/>
        <v/>
      </c>
      <c r="AN58" s="74" t="str">
        <f t="shared" si="82"/>
        <v/>
      </c>
      <c r="AO58" s="74" t="str">
        <f t="shared" si="83"/>
        <v/>
      </c>
      <c r="AP58" s="74">
        <f t="shared" si="84"/>
        <v>31.189971525125785</v>
      </c>
      <c r="AQ58" s="74" t="str">
        <f t="shared" si="85"/>
        <v/>
      </c>
      <c r="AR58" s="74" t="str">
        <f t="shared" si="86"/>
        <v/>
      </c>
      <c r="AS58" s="74" t="str">
        <f t="shared" si="87"/>
        <v/>
      </c>
      <c r="AT58" s="74" t="str">
        <f t="shared" si="88"/>
        <v/>
      </c>
      <c r="AU58" s="74" t="str">
        <f t="shared" si="89"/>
        <v/>
      </c>
      <c r="AV58" s="73">
        <f t="shared" si="90"/>
        <v>51.87</v>
      </c>
      <c r="AW58" s="72" t="str">
        <f t="shared" si="91"/>
        <v/>
      </c>
      <c r="AX58" s="72" t="str">
        <f t="shared" si="92"/>
        <v/>
      </c>
      <c r="AY58" s="72" t="str">
        <f t="shared" si="93"/>
        <v/>
      </c>
      <c r="AZ58" s="72" t="str">
        <f t="shared" si="94"/>
        <v/>
      </c>
      <c r="BA58" s="72" t="str">
        <f t="shared" si="95"/>
        <v/>
      </c>
      <c r="BB58" s="72" t="str">
        <f t="shared" si="96"/>
        <v/>
      </c>
      <c r="BC58" s="72" t="str">
        <f t="shared" si="97"/>
        <v/>
      </c>
      <c r="BD58" s="72" t="str">
        <f t="shared" si="98"/>
        <v/>
      </c>
      <c r="BE58" s="72">
        <f t="shared" si="99"/>
        <v>689.4</v>
      </c>
      <c r="BF58" s="72" t="str">
        <f t="shared" si="100"/>
        <v/>
      </c>
      <c r="BG58" s="72" t="str">
        <f t="shared" si="101"/>
        <v/>
      </c>
      <c r="BH58" s="72" t="str">
        <f t="shared" si="102"/>
        <v/>
      </c>
      <c r="BI58" s="72" t="str">
        <f t="shared" si="103"/>
        <v/>
      </c>
      <c r="BJ58" s="72" t="str">
        <f t="shared" si="104"/>
        <v/>
      </c>
      <c r="BK58" s="73">
        <f t="shared" si="105"/>
        <v>79.409063074096764</v>
      </c>
      <c r="BL58" s="72" t="str">
        <f t="shared" si="106"/>
        <v/>
      </c>
      <c r="BM58" s="72" t="str">
        <f t="shared" si="107"/>
        <v/>
      </c>
      <c r="BN58" s="72" t="str">
        <f t="shared" si="108"/>
        <v/>
      </c>
      <c r="BO58" s="72" t="str">
        <f t="shared" si="109"/>
        <v/>
      </c>
      <c r="BP58" s="72" t="str">
        <f t="shared" si="110"/>
        <v/>
      </c>
      <c r="BQ58" s="72" t="str">
        <f t="shared" si="111"/>
        <v/>
      </c>
      <c r="BR58" s="72" t="str">
        <f t="shared" si="112"/>
        <v/>
      </c>
      <c r="BS58" s="72" t="str">
        <f t="shared" si="113"/>
        <v/>
      </c>
      <c r="BT58" s="72">
        <f t="shared" si="114"/>
        <v>64.61105904404873</v>
      </c>
      <c r="BU58" s="72" t="str">
        <f t="shared" si="115"/>
        <v/>
      </c>
      <c r="BV58" s="72" t="str">
        <f t="shared" si="116"/>
        <v/>
      </c>
      <c r="BW58" s="72" t="str">
        <f t="shared" si="117"/>
        <v/>
      </c>
      <c r="BX58" s="72" t="str">
        <f t="shared" si="118"/>
        <v/>
      </c>
      <c r="BY58" s="72" t="str">
        <f t="shared" si="119"/>
        <v/>
      </c>
      <c r="BZ58" s="80">
        <v>6.1239999999999997</v>
      </c>
      <c r="CA58" s="79"/>
      <c r="CB58" s="79"/>
      <c r="CC58" s="79"/>
      <c r="CD58" s="79"/>
      <c r="CE58" s="79"/>
      <c r="CF58" s="79"/>
      <c r="CG58" s="79"/>
      <c r="CH58" s="79"/>
      <c r="CI58" s="79">
        <v>6.2030000000000003</v>
      </c>
      <c r="CJ58" s="79"/>
      <c r="CK58" s="79"/>
      <c r="CL58" s="79"/>
      <c r="CM58" s="79"/>
      <c r="CN58" s="79"/>
      <c r="CO58" s="75">
        <f t="shared" si="120"/>
        <v>6.1239999999999997</v>
      </c>
      <c r="CP58" s="74" t="str">
        <f t="shared" si="121"/>
        <v/>
      </c>
      <c r="CQ58" s="74" t="str">
        <f t="shared" si="122"/>
        <v/>
      </c>
      <c r="CR58" s="74" t="str">
        <f t="shared" si="123"/>
        <v/>
      </c>
      <c r="CS58" s="74" t="str">
        <f t="shared" si="124"/>
        <v/>
      </c>
      <c r="CT58" s="74" t="str">
        <f t="shared" si="125"/>
        <v/>
      </c>
      <c r="CU58" s="74" t="str">
        <f t="shared" si="126"/>
        <v/>
      </c>
      <c r="CV58" s="74" t="str">
        <f t="shared" si="127"/>
        <v/>
      </c>
      <c r="CW58" s="74" t="str">
        <f t="shared" si="128"/>
        <v/>
      </c>
      <c r="CX58" s="74">
        <f t="shared" si="129"/>
        <v>6.2030000000000003</v>
      </c>
      <c r="CY58" s="74" t="str">
        <f t="shared" si="130"/>
        <v/>
      </c>
      <c r="CZ58" s="74" t="str">
        <f t="shared" si="131"/>
        <v/>
      </c>
      <c r="DA58" s="74" t="str">
        <f t="shared" si="132"/>
        <v/>
      </c>
      <c r="DB58" s="74" t="str">
        <f t="shared" si="133"/>
        <v/>
      </c>
      <c r="DC58" s="74" t="str">
        <f t="shared" si="134"/>
        <v/>
      </c>
      <c r="DD58" s="270">
        <f t="shared" si="135"/>
        <v>1</v>
      </c>
      <c r="DE58" s="271" t="str">
        <f t="shared" si="136"/>
        <v/>
      </c>
      <c r="DF58" s="271">
        <f t="shared" si="137"/>
        <v>1</v>
      </c>
      <c r="DG58" s="271" t="str">
        <f t="shared" si="138"/>
        <v/>
      </c>
      <c r="DH58" s="271">
        <f t="shared" si="139"/>
        <v>2</v>
      </c>
      <c r="DI58" s="270">
        <f>_xlfn.IFNA(VLOOKUP($A58,GtP!$A:$DH,MATCH(DI$1,GtP!$A$1:$DH$1,0),FALSE),"")</f>
        <v>1</v>
      </c>
      <c r="DJ58" s="271">
        <f>_xlfn.IFNA(VLOOKUP($A58,GtP!$A:$DH,MATCH(DJ$1,GtP!$A$1:$DH$1,0),FALSE),"")</f>
        <v>0</v>
      </c>
      <c r="DK58" s="271">
        <f>_xlfn.IFNA(VLOOKUP($A58,GtP!$A:$DH,MATCH(DK$1,GtP!$A$1:$DH$1,0),FALSE),"")</f>
        <v>2</v>
      </c>
      <c r="DL58" s="271">
        <f>_xlfn.IFNA(VLOOKUP($A58,GtP!$A:$DH,MATCH(DL$1,GtP!$A$1:$DH$1,0),FALSE),"")</f>
        <v>0</v>
      </c>
      <c r="DM58" s="270" t="str">
        <f t="shared" si="140"/>
        <v/>
      </c>
      <c r="DN58" s="271" t="str">
        <f t="shared" si="141"/>
        <v/>
      </c>
      <c r="DO58" s="271" t="str">
        <f t="shared" si="142"/>
        <v/>
      </c>
      <c r="DP58" s="271" t="str">
        <f t="shared" si="143"/>
        <v/>
      </c>
      <c r="DR58" s="271" t="str">
        <f>_xlfn.IFNA(VLOOKUP(A58,'BIG-QaulComp'!B:C,2,FALSE),"")</f>
        <v>A</v>
      </c>
      <c r="DS58" s="270">
        <f t="shared" si="69"/>
        <v>1</v>
      </c>
      <c r="DT58" s="271" t="str">
        <f t="shared" si="70"/>
        <v/>
      </c>
      <c r="DU58" s="271">
        <f t="shared" si="71"/>
        <v>1</v>
      </c>
      <c r="DV58" s="271" t="str">
        <f t="shared" si="72"/>
        <v/>
      </c>
      <c r="DW58" s="271">
        <f t="shared" si="73"/>
        <v>2</v>
      </c>
      <c r="DX58" s="271" t="str">
        <f t="shared" si="74"/>
        <v/>
      </c>
    </row>
    <row r="59" spans="1:128" s="271" customFormat="1" x14ac:dyDescent="0.2">
      <c r="A59" s="313" t="s">
        <v>243</v>
      </c>
      <c r="B59" s="78" t="s">
        <v>2495</v>
      </c>
      <c r="C59" s="72">
        <v>15.826662192947014</v>
      </c>
      <c r="D59" s="72">
        <v>16.176651059293203</v>
      </c>
      <c r="E59" s="72">
        <v>19.726814733883618</v>
      </c>
      <c r="F59" s="72">
        <v>8.4559362135450762</v>
      </c>
      <c r="G59" s="72">
        <v>8.4020886411477953</v>
      </c>
      <c r="H59" s="72">
        <v>15.957609220499446</v>
      </c>
      <c r="I59" s="72">
        <v>15.553758074871865</v>
      </c>
      <c r="J59" s="72">
        <v>13.333467522227712</v>
      </c>
      <c r="K59" s="72">
        <v>21.814684831429357</v>
      </c>
      <c r="L59" s="72">
        <v>13.593273305208411</v>
      </c>
      <c r="M59" s="72">
        <v>24.504534925633351</v>
      </c>
      <c r="N59" s="72">
        <v>17.830552331704464</v>
      </c>
      <c r="O59" s="72">
        <v>22.484628256025736</v>
      </c>
      <c r="P59" s="72">
        <v>11.753318040117419</v>
      </c>
      <c r="Q59" s="72">
        <v>25.397619150420557</v>
      </c>
      <c r="R59" s="77"/>
      <c r="S59" s="76">
        <v>450.4</v>
      </c>
      <c r="T59" s="76">
        <v>271.8</v>
      </c>
      <c r="U59" s="76">
        <v>18.61</v>
      </c>
      <c r="V59" s="76">
        <v>19.52</v>
      </c>
      <c r="W59" s="76"/>
      <c r="X59" s="76"/>
      <c r="Y59" s="76"/>
      <c r="Z59" s="76"/>
      <c r="AA59" s="76">
        <v>49.84</v>
      </c>
      <c r="AB59" s="76"/>
      <c r="AC59" s="76"/>
      <c r="AD59" s="76"/>
      <c r="AE59" s="76"/>
      <c r="AF59" s="76"/>
      <c r="AG59" s="75" t="str">
        <f t="shared" si="75"/>
        <v/>
      </c>
      <c r="AH59" s="74">
        <f t="shared" si="76"/>
        <v>27.842598467947607</v>
      </c>
      <c r="AI59" s="74">
        <f t="shared" si="77"/>
        <v>13.778200062534411</v>
      </c>
      <c r="AJ59" s="74">
        <f t="shared" si="78"/>
        <v>2.2008207642566786</v>
      </c>
      <c r="AK59" s="74">
        <f t="shared" si="79"/>
        <v>2.3232318574222286</v>
      </c>
      <c r="AL59" s="74" t="str">
        <f t="shared" si="80"/>
        <v/>
      </c>
      <c r="AM59" s="74" t="str">
        <f t="shared" si="81"/>
        <v/>
      </c>
      <c r="AN59" s="74" t="str">
        <f t="shared" si="82"/>
        <v/>
      </c>
      <c r="AO59" s="74" t="str">
        <f t="shared" si="83"/>
        <v/>
      </c>
      <c r="AP59" s="74">
        <f t="shared" si="84"/>
        <v>3.6665193791772923</v>
      </c>
      <c r="AQ59" s="74" t="str">
        <f t="shared" si="85"/>
        <v/>
      </c>
      <c r="AR59" s="74" t="str">
        <f t="shared" si="86"/>
        <v/>
      </c>
      <c r="AS59" s="74" t="str">
        <f t="shared" si="87"/>
        <v/>
      </c>
      <c r="AT59" s="74" t="str">
        <f t="shared" si="88"/>
        <v/>
      </c>
      <c r="AU59" s="74" t="str">
        <f t="shared" si="89"/>
        <v/>
      </c>
      <c r="AV59" s="73" t="str">
        <f t="shared" si="90"/>
        <v/>
      </c>
      <c r="AW59" s="72">
        <f t="shared" si="91"/>
        <v>450.4</v>
      </c>
      <c r="AX59" s="72">
        <f t="shared" si="92"/>
        <v>271.8</v>
      </c>
      <c r="AY59" s="72">
        <f t="shared" si="93"/>
        <v>18.61</v>
      </c>
      <c r="AZ59" s="72">
        <f t="shared" si="94"/>
        <v>19.52</v>
      </c>
      <c r="BA59" s="72" t="str">
        <f t="shared" si="95"/>
        <v/>
      </c>
      <c r="BB59" s="72" t="str">
        <f t="shared" si="96"/>
        <v/>
      </c>
      <c r="BC59" s="72" t="str">
        <f t="shared" si="97"/>
        <v/>
      </c>
      <c r="BD59" s="72" t="str">
        <f t="shared" si="98"/>
        <v/>
      </c>
      <c r="BE59" s="72">
        <f t="shared" si="99"/>
        <v>49.84</v>
      </c>
      <c r="BF59" s="72" t="str">
        <f t="shared" si="100"/>
        <v/>
      </c>
      <c r="BG59" s="72" t="str">
        <f t="shared" si="101"/>
        <v/>
      </c>
      <c r="BH59" s="72" t="str">
        <f t="shared" si="102"/>
        <v/>
      </c>
      <c r="BI59" s="72" t="str">
        <f t="shared" si="103"/>
        <v/>
      </c>
      <c r="BJ59" s="72" t="str">
        <f t="shared" si="104"/>
        <v/>
      </c>
      <c r="BK59" s="73" t="str">
        <f t="shared" si="105"/>
        <v/>
      </c>
      <c r="BL59" s="72">
        <f t="shared" si="106"/>
        <v>48.797399783315278</v>
      </c>
      <c r="BM59" s="72">
        <f t="shared" si="107"/>
        <v>39.70201577563541</v>
      </c>
      <c r="BN59" s="72">
        <f t="shared" si="108"/>
        <v>5.002688172043011</v>
      </c>
      <c r="BO59" s="72">
        <f t="shared" si="109"/>
        <v>3.9482200647249193</v>
      </c>
      <c r="BP59" s="72" t="str">
        <f t="shared" si="110"/>
        <v/>
      </c>
      <c r="BQ59" s="72" t="str">
        <f t="shared" si="111"/>
        <v/>
      </c>
      <c r="BR59" s="72" t="str">
        <f t="shared" si="112"/>
        <v/>
      </c>
      <c r="BS59" s="72" t="str">
        <f t="shared" si="113"/>
        <v/>
      </c>
      <c r="BT59" s="72">
        <f t="shared" si="114"/>
        <v>4.671040299906279</v>
      </c>
      <c r="BU59" s="72" t="str">
        <f t="shared" si="115"/>
        <v/>
      </c>
      <c r="BV59" s="72" t="str">
        <f t="shared" si="116"/>
        <v/>
      </c>
      <c r="BW59" s="72" t="str">
        <f t="shared" si="117"/>
        <v/>
      </c>
      <c r="BX59" s="72" t="str">
        <f t="shared" si="118"/>
        <v/>
      </c>
      <c r="BY59" s="72" t="str">
        <f t="shared" si="119"/>
        <v/>
      </c>
      <c r="BZ59" s="71"/>
      <c r="CA59" s="70">
        <v>6.9509999999999996</v>
      </c>
      <c r="CB59" s="70">
        <v>7.0289999999999999</v>
      </c>
      <c r="CC59" s="70">
        <v>6.7279999999999998</v>
      </c>
      <c r="CD59" s="70">
        <v>7.4359999999999999</v>
      </c>
      <c r="CE59" s="70"/>
      <c r="CF59" s="70"/>
      <c r="CG59" s="70"/>
      <c r="CH59" s="70"/>
      <c r="CI59" s="70">
        <v>8.3879999999999999</v>
      </c>
      <c r="CJ59" s="70"/>
      <c r="CK59" s="70"/>
      <c r="CL59" s="70"/>
      <c r="CM59" s="70"/>
      <c r="CN59" s="70"/>
      <c r="CO59" s="75" t="str">
        <f t="shared" si="120"/>
        <v/>
      </c>
      <c r="CP59" s="74">
        <f t="shared" si="121"/>
        <v>6.9509999999999996</v>
      </c>
      <c r="CQ59" s="74">
        <f t="shared" si="122"/>
        <v>7.0289999999999999</v>
      </c>
      <c r="CR59" s="74">
        <f t="shared" si="123"/>
        <v>6.7279999999999998</v>
      </c>
      <c r="CS59" s="74">
        <f t="shared" si="124"/>
        <v>7.4359999999999999</v>
      </c>
      <c r="CT59" s="74" t="str">
        <f t="shared" si="125"/>
        <v/>
      </c>
      <c r="CU59" s="74" t="str">
        <f t="shared" si="126"/>
        <v/>
      </c>
      <c r="CV59" s="74" t="str">
        <f t="shared" si="127"/>
        <v/>
      </c>
      <c r="CW59" s="74" t="str">
        <f t="shared" si="128"/>
        <v/>
      </c>
      <c r="CX59" s="74">
        <f t="shared" si="129"/>
        <v>8.3879999999999999</v>
      </c>
      <c r="CY59" s="74" t="str">
        <f t="shared" si="130"/>
        <v/>
      </c>
      <c r="CZ59" s="74" t="str">
        <f t="shared" si="131"/>
        <v/>
      </c>
      <c r="DA59" s="74" t="str">
        <f t="shared" si="132"/>
        <v/>
      </c>
      <c r="DB59" s="74" t="str">
        <f t="shared" si="133"/>
        <v/>
      </c>
      <c r="DC59" s="74" t="str">
        <f t="shared" si="134"/>
        <v/>
      </c>
      <c r="DD59" s="270" t="str">
        <f t="shared" si="135"/>
        <v/>
      </c>
      <c r="DE59" s="271">
        <f t="shared" si="136"/>
        <v>1</v>
      </c>
      <c r="DF59" s="271">
        <f t="shared" si="137"/>
        <v>1</v>
      </c>
      <c r="DG59" s="271" t="str">
        <f t="shared" si="138"/>
        <v/>
      </c>
      <c r="DH59" s="271">
        <f t="shared" si="139"/>
        <v>2</v>
      </c>
      <c r="DI59" s="270">
        <f>_xlfn.IFNA(VLOOKUP($A59,GtP!$A:$DH,MATCH(DI$1,GtP!$A$1:$DH$1,0),FALSE),"")</f>
        <v>0</v>
      </c>
      <c r="DJ59" s="271">
        <f>_xlfn.IFNA(VLOOKUP($A59,GtP!$A:$DH,MATCH(DJ$1,GtP!$A$1:$DH$1,0),FALSE),"")</f>
        <v>1</v>
      </c>
      <c r="DK59" s="271">
        <f>_xlfn.IFNA(VLOOKUP($A59,GtP!$A:$DH,MATCH(DK$1,GtP!$A$1:$DH$1,0),FALSE),"")</f>
        <v>0</v>
      </c>
      <c r="DL59" s="271">
        <f>_xlfn.IFNA(VLOOKUP($A59,GtP!$A:$DH,MATCH(DL$1,GtP!$A$1:$DH$1,0),FALSE),"")</f>
        <v>0</v>
      </c>
      <c r="DM59" s="270" t="str">
        <f t="shared" si="140"/>
        <v/>
      </c>
      <c r="DN59" s="271" t="str">
        <f t="shared" si="141"/>
        <v/>
      </c>
      <c r="DO59" s="271" t="str">
        <f t="shared" si="142"/>
        <v>new</v>
      </c>
      <c r="DP59" s="271" t="str">
        <f t="shared" si="143"/>
        <v/>
      </c>
      <c r="DR59" s="271" t="str">
        <f>_xlfn.IFNA(VLOOKUP(A59,'BIG-QaulComp'!B:C,2,FALSE),"")</f>
        <v>A</v>
      </c>
      <c r="DS59" s="270" t="str">
        <f t="shared" si="69"/>
        <v/>
      </c>
      <c r="DT59" s="271">
        <f t="shared" si="70"/>
        <v>1</v>
      </c>
      <c r="DU59" s="271">
        <f t="shared" si="71"/>
        <v>1</v>
      </c>
      <c r="DV59" s="271" t="str">
        <f t="shared" si="72"/>
        <v/>
      </c>
      <c r="DW59" s="271">
        <f t="shared" si="73"/>
        <v>2</v>
      </c>
      <c r="DX59" s="271">
        <f t="shared" si="74"/>
        <v>1</v>
      </c>
    </row>
    <row r="60" spans="1:128" s="271" customFormat="1" x14ac:dyDescent="0.2">
      <c r="A60" s="313" t="s">
        <v>215</v>
      </c>
      <c r="B60" s="78" t="s">
        <v>2499</v>
      </c>
      <c r="C60" s="83">
        <v>6.7165547366629816</v>
      </c>
      <c r="D60" s="83">
        <v>23.939752660518156</v>
      </c>
      <c r="E60" s="83">
        <v>11.225933815573795</v>
      </c>
      <c r="F60" s="83">
        <v>22.316416974618608</v>
      </c>
      <c r="G60" s="83">
        <v>22.17445895804271</v>
      </c>
      <c r="H60" s="83">
        <v>14.225690187467862</v>
      </c>
      <c r="I60" s="83">
        <v>15.575205234154883</v>
      </c>
      <c r="J60" s="83">
        <v>9.5457190162445631</v>
      </c>
      <c r="K60" s="83">
        <v>6.1994609164420496</v>
      </c>
      <c r="L60" s="83">
        <v>12.330701850187289</v>
      </c>
      <c r="M60" s="83">
        <v>2.8282415229750639</v>
      </c>
      <c r="N60" s="83">
        <v>8.1478211323058289</v>
      </c>
      <c r="O60" s="83">
        <v>11.279803144653206</v>
      </c>
      <c r="P60" s="83">
        <v>3.8602426560169558</v>
      </c>
      <c r="Q60" s="83">
        <v>11.22690825018765</v>
      </c>
      <c r="R60" s="82">
        <v>34.28</v>
      </c>
      <c r="S60" s="81">
        <v>266.39999999999998</v>
      </c>
      <c r="T60" s="81">
        <v>161.5</v>
      </c>
      <c r="U60" s="81">
        <v>122.8</v>
      </c>
      <c r="V60" s="81">
        <v>218.5</v>
      </c>
      <c r="W60" s="81">
        <v>208</v>
      </c>
      <c r="X60" s="81">
        <v>542.29999999999995</v>
      </c>
      <c r="Y60" s="81">
        <v>609.6</v>
      </c>
      <c r="Z60" s="81">
        <v>763.6</v>
      </c>
      <c r="AA60" s="81">
        <v>891.1</v>
      </c>
      <c r="AB60" s="81"/>
      <c r="AC60" s="81"/>
      <c r="AD60" s="81"/>
      <c r="AE60" s="81">
        <v>103.3</v>
      </c>
      <c r="AF60" s="81">
        <v>204</v>
      </c>
      <c r="AG60" s="75">
        <f t="shared" si="75"/>
        <v>5.1038071368463971</v>
      </c>
      <c r="AH60" s="74">
        <f t="shared" si="76"/>
        <v>11.12793451869498</v>
      </c>
      <c r="AI60" s="74">
        <f t="shared" si="77"/>
        <v>14.386331030737972</v>
      </c>
      <c r="AJ60" s="74">
        <f t="shared" si="78"/>
        <v>5.5026754581465998</v>
      </c>
      <c r="AK60" s="74">
        <f t="shared" si="79"/>
        <v>9.8536789742394024</v>
      </c>
      <c r="AL60" s="74">
        <f t="shared" si="80"/>
        <v>14.621434690264648</v>
      </c>
      <c r="AM60" s="74">
        <f t="shared" si="81"/>
        <v>34.818160778439683</v>
      </c>
      <c r="AN60" s="74">
        <f t="shared" si="82"/>
        <v>63.861087777945755</v>
      </c>
      <c r="AO60" s="74">
        <f t="shared" si="83"/>
        <v>123.17199999999998</v>
      </c>
      <c r="AP60" s="74">
        <f t="shared" si="84"/>
        <v>72.266770442305784</v>
      </c>
      <c r="AQ60" s="74" t="str">
        <f t="shared" si="85"/>
        <v/>
      </c>
      <c r="AR60" s="74" t="str">
        <f t="shared" si="86"/>
        <v/>
      </c>
      <c r="AS60" s="74" t="str">
        <f t="shared" si="87"/>
        <v/>
      </c>
      <c r="AT60" s="74">
        <f t="shared" si="88"/>
        <v>26.759975785197444</v>
      </c>
      <c r="AU60" s="74">
        <f t="shared" si="89"/>
        <v>18.170630368925504</v>
      </c>
      <c r="AV60" s="73">
        <f t="shared" si="90"/>
        <v>34.28</v>
      </c>
      <c r="AW60" s="72">
        <f t="shared" si="91"/>
        <v>266.39999999999998</v>
      </c>
      <c r="AX60" s="72">
        <f t="shared" si="92"/>
        <v>161.5</v>
      </c>
      <c r="AY60" s="72">
        <f t="shared" si="93"/>
        <v>122.8</v>
      </c>
      <c r="AZ60" s="72">
        <f t="shared" si="94"/>
        <v>218.5</v>
      </c>
      <c r="BA60" s="72">
        <f t="shared" si="95"/>
        <v>208</v>
      </c>
      <c r="BB60" s="72">
        <f t="shared" si="96"/>
        <v>542.29999999999995</v>
      </c>
      <c r="BC60" s="72">
        <f t="shared" si="97"/>
        <v>609.6</v>
      </c>
      <c r="BD60" s="72">
        <f t="shared" si="98"/>
        <v>763.6</v>
      </c>
      <c r="BE60" s="72">
        <f t="shared" si="99"/>
        <v>891.1</v>
      </c>
      <c r="BF60" s="72" t="str">
        <f t="shared" si="100"/>
        <v/>
      </c>
      <c r="BG60" s="72" t="str">
        <f t="shared" si="101"/>
        <v/>
      </c>
      <c r="BH60" s="72" t="str">
        <f t="shared" si="102"/>
        <v/>
      </c>
      <c r="BI60" s="72">
        <f t="shared" si="103"/>
        <v>103.3</v>
      </c>
      <c r="BJ60" s="72">
        <f t="shared" si="104"/>
        <v>204</v>
      </c>
      <c r="BK60" s="73">
        <f t="shared" si="105"/>
        <v>52.480097979179433</v>
      </c>
      <c r="BL60" s="72">
        <f t="shared" si="106"/>
        <v>28.862405200433365</v>
      </c>
      <c r="BM60" s="72">
        <f t="shared" si="107"/>
        <v>23.590417762196903</v>
      </c>
      <c r="BN60" s="72">
        <f t="shared" si="108"/>
        <v>33.01075268817204</v>
      </c>
      <c r="BO60" s="72">
        <f t="shared" si="109"/>
        <v>44.194983818770226</v>
      </c>
      <c r="BP60" s="72">
        <f t="shared" si="110"/>
        <v>60.324825986078885</v>
      </c>
      <c r="BQ60" s="72">
        <f t="shared" si="111"/>
        <v>72.412872212578435</v>
      </c>
      <c r="BR60" s="72">
        <f t="shared" si="112"/>
        <v>71.768307040263721</v>
      </c>
      <c r="BS60" s="72">
        <f t="shared" si="113"/>
        <v>82.631749810626559</v>
      </c>
      <c r="BT60" s="72">
        <f t="shared" si="114"/>
        <v>83.514526710403004</v>
      </c>
      <c r="BU60" s="72" t="str">
        <f t="shared" si="115"/>
        <v/>
      </c>
      <c r="BV60" s="72" t="str">
        <f t="shared" si="116"/>
        <v/>
      </c>
      <c r="BW60" s="72" t="str">
        <f t="shared" si="117"/>
        <v/>
      </c>
      <c r="BX60" s="72">
        <f t="shared" si="118"/>
        <v>7.2187281621243882</v>
      </c>
      <c r="BY60" s="72">
        <f t="shared" si="119"/>
        <v>8.9238845144356951</v>
      </c>
      <c r="BZ60" s="80">
        <v>6.1109999999999998</v>
      </c>
      <c r="CA60" s="79">
        <v>5.4690000000000003</v>
      </c>
      <c r="CB60" s="79">
        <v>5.34</v>
      </c>
      <c r="CC60" s="79">
        <v>5.2709999999999999</v>
      </c>
      <c r="CD60" s="79">
        <v>5.3979999999999997</v>
      </c>
      <c r="CE60" s="79">
        <v>5.9139999999999997</v>
      </c>
      <c r="CF60" s="79">
        <v>7.8220000000000001</v>
      </c>
      <c r="CG60" s="79">
        <v>8.0030000000000001</v>
      </c>
      <c r="CH60" s="79">
        <v>7.7709999999999999</v>
      </c>
      <c r="CI60" s="79">
        <v>7.7220000000000004</v>
      </c>
      <c r="CJ60" s="79"/>
      <c r="CK60" s="79"/>
      <c r="CL60" s="79"/>
      <c r="CM60" s="79">
        <v>5.1669999999999998</v>
      </c>
      <c r="CN60" s="79">
        <v>5.1130000000000004</v>
      </c>
      <c r="CO60" s="75">
        <f t="shared" si="120"/>
        <v>6.1109999999999998</v>
      </c>
      <c r="CP60" s="74">
        <f t="shared" si="121"/>
        <v>5.4690000000000003</v>
      </c>
      <c r="CQ60" s="74">
        <f t="shared" si="122"/>
        <v>5.34</v>
      </c>
      <c r="CR60" s="74">
        <f t="shared" si="123"/>
        <v>5.2709999999999999</v>
      </c>
      <c r="CS60" s="74">
        <f t="shared" si="124"/>
        <v>5.3979999999999997</v>
      </c>
      <c r="CT60" s="74">
        <f t="shared" si="125"/>
        <v>5.9139999999999997</v>
      </c>
      <c r="CU60" s="74">
        <f t="shared" si="126"/>
        <v>7.8220000000000001</v>
      </c>
      <c r="CV60" s="74">
        <f t="shared" si="127"/>
        <v>8.0030000000000001</v>
      </c>
      <c r="CW60" s="74">
        <f t="shared" si="128"/>
        <v>7.7709999999999999</v>
      </c>
      <c r="CX60" s="74">
        <f t="shared" si="129"/>
        <v>7.7220000000000004</v>
      </c>
      <c r="CY60" s="74" t="str">
        <f t="shared" si="130"/>
        <v/>
      </c>
      <c r="CZ60" s="74" t="str">
        <f t="shared" si="131"/>
        <v/>
      </c>
      <c r="DA60" s="74" t="str">
        <f t="shared" si="132"/>
        <v/>
      </c>
      <c r="DB60" s="74">
        <f t="shared" si="133"/>
        <v>5.1669999999999998</v>
      </c>
      <c r="DC60" s="74">
        <f t="shared" si="134"/>
        <v>5.1130000000000004</v>
      </c>
      <c r="DD60" s="270">
        <f t="shared" si="135"/>
        <v>1</v>
      </c>
      <c r="DE60" s="271">
        <f t="shared" si="136"/>
        <v>1</v>
      </c>
      <c r="DF60" s="271">
        <f t="shared" si="137"/>
        <v>1</v>
      </c>
      <c r="DG60" s="271" t="str">
        <f t="shared" si="138"/>
        <v/>
      </c>
      <c r="DH60" s="271">
        <f t="shared" si="139"/>
        <v>1</v>
      </c>
      <c r="DI60" s="270">
        <f>_xlfn.IFNA(VLOOKUP($A60,GtP!$A:$DH,MATCH(DI$1,GtP!$A$1:$DH$1,0),FALSE),"")</f>
        <v>0</v>
      </c>
      <c r="DJ60" s="271">
        <f>_xlfn.IFNA(VLOOKUP($A60,GtP!$A:$DH,MATCH(DJ$1,GtP!$A$1:$DH$1,0),FALSE),"")</f>
        <v>0</v>
      </c>
      <c r="DK60" s="271">
        <f>_xlfn.IFNA(VLOOKUP($A60,GtP!$A:$DH,MATCH(DK$1,GtP!$A$1:$DH$1,0),FALSE),"")</f>
        <v>1</v>
      </c>
      <c r="DL60" s="271">
        <f>_xlfn.IFNA(VLOOKUP($A60,GtP!$A:$DH,MATCH(DL$1,GtP!$A$1:$DH$1,0),FALSE),"")</f>
        <v>0</v>
      </c>
      <c r="DM60" s="270" t="str">
        <f t="shared" si="140"/>
        <v>new</v>
      </c>
      <c r="DN60" s="271" t="str">
        <f t="shared" si="141"/>
        <v>new</v>
      </c>
      <c r="DO60" s="271" t="str">
        <f t="shared" si="142"/>
        <v/>
      </c>
      <c r="DP60" s="271" t="str">
        <f t="shared" si="143"/>
        <v/>
      </c>
      <c r="DR60" s="271" t="str">
        <f>_xlfn.IFNA(VLOOKUP(A60,'BIG-QaulComp'!B:C,2,FALSE),"")</f>
        <v>A</v>
      </c>
      <c r="DS60" s="270">
        <f t="shared" si="69"/>
        <v>1</v>
      </c>
      <c r="DT60" s="271">
        <f t="shared" si="70"/>
        <v>1</v>
      </c>
      <c r="DU60" s="271">
        <f t="shared" si="71"/>
        <v>1</v>
      </c>
      <c r="DV60" s="271" t="str">
        <f t="shared" si="72"/>
        <v/>
      </c>
      <c r="DW60" s="271">
        <f t="shared" si="73"/>
        <v>3</v>
      </c>
      <c r="DX60" s="271">
        <f t="shared" si="74"/>
        <v>1</v>
      </c>
    </row>
    <row r="61" spans="1:128" s="271" customFormat="1" x14ac:dyDescent="0.2">
      <c r="A61" s="313" t="s">
        <v>220</v>
      </c>
      <c r="B61" s="78" t="s">
        <v>2501</v>
      </c>
      <c r="C61" s="72">
        <v>7.7106114212276964</v>
      </c>
      <c r="D61" s="72">
        <v>6.4708386547466965</v>
      </c>
      <c r="E61" s="72">
        <v>6.0484320285927931</v>
      </c>
      <c r="F61" s="72">
        <v>8.6429457019180038</v>
      </c>
      <c r="G61" s="72">
        <v>5.2789548633021761</v>
      </c>
      <c r="H61" s="72">
        <v>12.340906755586955</v>
      </c>
      <c r="I61" s="72">
        <v>6.2282611999873927</v>
      </c>
      <c r="J61" s="72">
        <v>5.9777928197983208</v>
      </c>
      <c r="K61" s="72">
        <v>0.9899432213456586</v>
      </c>
      <c r="L61" s="72">
        <v>6.2440639255093462</v>
      </c>
      <c r="M61" s="72">
        <v>4.2230856928580565</v>
      </c>
      <c r="N61" s="72">
        <v>15.182255161864745</v>
      </c>
      <c r="O61" s="72">
        <v>9.4496451244609414</v>
      </c>
      <c r="P61" s="72">
        <v>7.1145557830228841</v>
      </c>
      <c r="Q61" s="72">
        <v>11.288350948703709</v>
      </c>
      <c r="R61" s="77">
        <v>22.33</v>
      </c>
      <c r="S61" s="76">
        <v>666.8</v>
      </c>
      <c r="T61" s="76">
        <v>390.4</v>
      </c>
      <c r="U61" s="76">
        <v>244</v>
      </c>
      <c r="V61" s="76">
        <v>335.3</v>
      </c>
      <c r="W61" s="76">
        <v>260.8</v>
      </c>
      <c r="X61" s="85"/>
      <c r="Y61" s="85"/>
      <c r="Z61" s="76">
        <v>120</v>
      </c>
      <c r="AA61" s="76">
        <v>957.3</v>
      </c>
      <c r="AB61" s="76"/>
      <c r="AC61" s="76"/>
      <c r="AD61" s="76">
        <v>1439</v>
      </c>
      <c r="AE61" s="76">
        <v>822</v>
      </c>
      <c r="AF61" s="76">
        <v>1165</v>
      </c>
      <c r="AG61" s="75">
        <f t="shared" si="75"/>
        <v>2.8960089907428612</v>
      </c>
      <c r="AH61" s="74">
        <f t="shared" si="76"/>
        <v>103.04692105263165</v>
      </c>
      <c r="AI61" s="74">
        <f t="shared" si="77"/>
        <v>64.545653841269839</v>
      </c>
      <c r="AJ61" s="74">
        <f t="shared" si="78"/>
        <v>28.231115688468645</v>
      </c>
      <c r="AK61" s="74">
        <f t="shared" si="79"/>
        <v>63.516360469552829</v>
      </c>
      <c r="AL61" s="74">
        <f t="shared" si="80"/>
        <v>21.132969008288718</v>
      </c>
      <c r="AM61" s="74" t="str">
        <f t="shared" si="81"/>
        <v/>
      </c>
      <c r="AN61" s="74" t="str">
        <f t="shared" si="82"/>
        <v/>
      </c>
      <c r="AO61" s="74">
        <f t="shared" si="83"/>
        <v>121.21907338976523</v>
      </c>
      <c r="AP61" s="74">
        <f t="shared" si="84"/>
        <v>153.313612964318</v>
      </c>
      <c r="AQ61" s="74" t="str">
        <f t="shared" si="85"/>
        <v/>
      </c>
      <c r="AR61" s="74" t="str">
        <f t="shared" si="86"/>
        <v/>
      </c>
      <c r="AS61" s="74">
        <f t="shared" si="87"/>
        <v>152.28085087291447</v>
      </c>
      <c r="AT61" s="74">
        <f t="shared" si="88"/>
        <v>115.53778269073359</v>
      </c>
      <c r="AU61" s="74">
        <f t="shared" si="89"/>
        <v>103.20373678086099</v>
      </c>
      <c r="AV61" s="73">
        <f t="shared" si="90"/>
        <v>22.33</v>
      </c>
      <c r="AW61" s="72">
        <f t="shared" si="91"/>
        <v>666.8</v>
      </c>
      <c r="AX61" s="72">
        <f t="shared" si="92"/>
        <v>390.4</v>
      </c>
      <c r="AY61" s="72">
        <f t="shared" si="93"/>
        <v>244</v>
      </c>
      <c r="AZ61" s="72">
        <f t="shared" si="94"/>
        <v>335.3</v>
      </c>
      <c r="BA61" s="72">
        <f t="shared" si="95"/>
        <v>260.8</v>
      </c>
      <c r="BB61" s="72" t="str">
        <f t="shared" si="96"/>
        <v/>
      </c>
      <c r="BC61" s="72" t="str">
        <f t="shared" si="97"/>
        <v/>
      </c>
      <c r="BD61" s="72">
        <f t="shared" si="98"/>
        <v>120</v>
      </c>
      <c r="BE61" s="72">
        <f t="shared" si="99"/>
        <v>957.3</v>
      </c>
      <c r="BF61" s="72" t="str">
        <f t="shared" si="100"/>
        <v/>
      </c>
      <c r="BG61" s="72" t="str">
        <f t="shared" si="101"/>
        <v/>
      </c>
      <c r="BH61" s="72">
        <f t="shared" si="102"/>
        <v>1439</v>
      </c>
      <c r="BI61" s="72">
        <f t="shared" si="103"/>
        <v>822</v>
      </c>
      <c r="BJ61" s="72">
        <f t="shared" si="104"/>
        <v>1165</v>
      </c>
      <c r="BK61" s="73">
        <f t="shared" si="105"/>
        <v>34.185548071034908</v>
      </c>
      <c r="BL61" s="72">
        <f t="shared" si="106"/>
        <v>72.24268689057422</v>
      </c>
      <c r="BM61" s="72">
        <f t="shared" si="107"/>
        <v>57.026000584282791</v>
      </c>
      <c r="BN61" s="72">
        <f t="shared" si="108"/>
        <v>65.591397849462368</v>
      </c>
      <c r="BO61" s="72">
        <f t="shared" si="109"/>
        <v>67.819579288025892</v>
      </c>
      <c r="BP61" s="72">
        <f t="shared" si="110"/>
        <v>75.638051044083525</v>
      </c>
      <c r="BQ61" s="72" t="str">
        <f t="shared" si="111"/>
        <v/>
      </c>
      <c r="BR61" s="72" t="str">
        <f t="shared" si="112"/>
        <v/>
      </c>
      <c r="BS61" s="72">
        <f t="shared" si="113"/>
        <v>12.985607618223137</v>
      </c>
      <c r="BT61" s="72">
        <f t="shared" si="114"/>
        <v>89.718837863167764</v>
      </c>
      <c r="BU61" s="72" t="str">
        <f t="shared" si="115"/>
        <v/>
      </c>
      <c r="BV61" s="72" t="str">
        <f t="shared" si="116"/>
        <v/>
      </c>
      <c r="BW61" s="72">
        <f t="shared" si="117"/>
        <v>48.304800268546494</v>
      </c>
      <c r="BX61" s="72">
        <f t="shared" si="118"/>
        <v>57.442348008385743</v>
      </c>
      <c r="BY61" s="72">
        <f t="shared" si="119"/>
        <v>50.962379702537184</v>
      </c>
      <c r="BZ61" s="71">
        <v>6.0730000000000004</v>
      </c>
      <c r="CA61" s="70">
        <v>8.07</v>
      </c>
      <c r="CB61" s="70">
        <v>7.9450000000000003</v>
      </c>
      <c r="CC61" s="70">
        <v>8.6340000000000003</v>
      </c>
      <c r="CD61" s="70">
        <v>9.0549999999999997</v>
      </c>
      <c r="CE61" s="70">
        <v>8.5169999999999995</v>
      </c>
      <c r="CF61" s="84"/>
      <c r="CG61" s="84"/>
      <c r="CH61" s="70">
        <v>5.4420000000000002</v>
      </c>
      <c r="CI61" s="70">
        <v>7.484</v>
      </c>
      <c r="CJ61" s="70"/>
      <c r="CK61" s="70"/>
      <c r="CL61" s="70">
        <v>7.34</v>
      </c>
      <c r="CM61" s="70">
        <v>5.8380000000000001</v>
      </c>
      <c r="CN61" s="70">
        <v>7.6150000000000002</v>
      </c>
      <c r="CO61" s="75">
        <f t="shared" si="120"/>
        <v>6.0730000000000004</v>
      </c>
      <c r="CP61" s="74">
        <f t="shared" si="121"/>
        <v>8.07</v>
      </c>
      <c r="CQ61" s="74">
        <f t="shared" si="122"/>
        <v>7.9450000000000003</v>
      </c>
      <c r="CR61" s="74">
        <f t="shared" si="123"/>
        <v>8.6340000000000003</v>
      </c>
      <c r="CS61" s="74">
        <f t="shared" si="124"/>
        <v>9.0549999999999997</v>
      </c>
      <c r="CT61" s="74">
        <f t="shared" si="125"/>
        <v>8.5169999999999995</v>
      </c>
      <c r="CU61" s="74" t="str">
        <f t="shared" si="126"/>
        <v/>
      </c>
      <c r="CV61" s="74" t="str">
        <f t="shared" si="127"/>
        <v/>
      </c>
      <c r="CW61" s="74">
        <f t="shared" si="128"/>
        <v>5.4420000000000002</v>
      </c>
      <c r="CX61" s="74">
        <f t="shared" si="129"/>
        <v>7.484</v>
      </c>
      <c r="CY61" s="74" t="str">
        <f t="shared" si="130"/>
        <v/>
      </c>
      <c r="CZ61" s="74" t="str">
        <f t="shared" si="131"/>
        <v/>
      </c>
      <c r="DA61" s="74">
        <f t="shared" si="132"/>
        <v>7.34</v>
      </c>
      <c r="DB61" s="74">
        <f t="shared" si="133"/>
        <v>5.8380000000000001</v>
      </c>
      <c r="DC61" s="74">
        <f t="shared" si="134"/>
        <v>7.6150000000000002</v>
      </c>
      <c r="DD61" s="270">
        <f t="shared" si="135"/>
        <v>1</v>
      </c>
      <c r="DE61" s="271">
        <f t="shared" si="136"/>
        <v>1</v>
      </c>
      <c r="DF61" s="271">
        <f t="shared" si="137"/>
        <v>1</v>
      </c>
      <c r="DG61" s="271" t="str">
        <f t="shared" si="138"/>
        <v/>
      </c>
      <c r="DH61" s="271">
        <f t="shared" si="139"/>
        <v>1</v>
      </c>
      <c r="DI61" s="270">
        <f>_xlfn.IFNA(VLOOKUP($A61,GtP!$A:$DH,MATCH(DI$1,GtP!$A$1:$DH$1,0),FALSE),"")</f>
        <v>2</v>
      </c>
      <c r="DJ61" s="271">
        <f>_xlfn.IFNA(VLOOKUP($A61,GtP!$A:$DH,MATCH(DJ$1,GtP!$A$1:$DH$1,0),FALSE),"")</f>
        <v>1</v>
      </c>
      <c r="DK61" s="271">
        <f>_xlfn.IFNA(VLOOKUP($A61,GtP!$A:$DH,MATCH(DK$1,GtP!$A$1:$DH$1,0),FALSE),"")</f>
        <v>2</v>
      </c>
      <c r="DL61" s="271">
        <f>_xlfn.IFNA(VLOOKUP($A61,GtP!$A:$DH,MATCH(DL$1,GtP!$A$1:$DH$1,0),FALSE),"")</f>
        <v>0</v>
      </c>
      <c r="DM61" s="270" t="str">
        <f t="shared" si="140"/>
        <v/>
      </c>
      <c r="DN61" s="271" t="str">
        <f t="shared" si="141"/>
        <v/>
      </c>
      <c r="DO61" s="271" t="str">
        <f t="shared" si="142"/>
        <v/>
      </c>
      <c r="DP61" s="271" t="str">
        <f t="shared" si="143"/>
        <v/>
      </c>
      <c r="DR61" s="271" t="str">
        <f>_xlfn.IFNA(VLOOKUP(A61,'BIG-QaulComp'!B:C,2,FALSE),"")</f>
        <v>A</v>
      </c>
      <c r="DS61" s="270">
        <f t="shared" si="69"/>
        <v>1</v>
      </c>
      <c r="DT61" s="271">
        <f t="shared" si="70"/>
        <v>1</v>
      </c>
      <c r="DU61" s="271">
        <f t="shared" si="71"/>
        <v>1</v>
      </c>
      <c r="DV61" s="271" t="str">
        <f t="shared" si="72"/>
        <v/>
      </c>
      <c r="DW61" s="271">
        <f t="shared" si="73"/>
        <v>3</v>
      </c>
      <c r="DX61" s="271">
        <f t="shared" si="74"/>
        <v>1</v>
      </c>
    </row>
    <row r="62" spans="1:128" s="271" customFormat="1" x14ac:dyDescent="0.2">
      <c r="A62" s="313" t="s">
        <v>223</v>
      </c>
      <c r="B62" s="78" t="s">
        <v>2503</v>
      </c>
      <c r="C62" s="83">
        <v>19.695659026411022</v>
      </c>
      <c r="D62" s="83">
        <v>8.5807006782955497</v>
      </c>
      <c r="E62" s="83">
        <v>7.7895008147573188</v>
      </c>
      <c r="F62" s="83">
        <v>8.9642109905096437</v>
      </c>
      <c r="G62" s="83">
        <v>7.923367350083268</v>
      </c>
      <c r="H62" s="83">
        <v>6.6408931200672958</v>
      </c>
      <c r="I62" s="83">
        <v>11.893188148333994</v>
      </c>
      <c r="J62" s="83">
        <v>8.7721912732901686</v>
      </c>
      <c r="K62" s="83">
        <v>11.108602525695382</v>
      </c>
      <c r="L62" s="83">
        <v>16.947393953099727</v>
      </c>
      <c r="M62" s="83">
        <v>11.49113694550115</v>
      </c>
      <c r="N62" s="83">
        <v>2.7470645076289548</v>
      </c>
      <c r="O62" s="83">
        <v>9.7321937111285504</v>
      </c>
      <c r="P62" s="83">
        <v>8.4345413554699586</v>
      </c>
      <c r="Q62" s="83">
        <v>2.7535126525670659</v>
      </c>
      <c r="R62" s="82"/>
      <c r="S62" s="81">
        <v>335</v>
      </c>
      <c r="T62" s="81">
        <v>116.8</v>
      </c>
      <c r="U62" s="81">
        <v>110.8</v>
      </c>
      <c r="V62" s="81">
        <v>165.8</v>
      </c>
      <c r="W62" s="81">
        <v>118.7</v>
      </c>
      <c r="X62" s="81">
        <v>616.6</v>
      </c>
      <c r="Y62" s="81">
        <v>769.2</v>
      </c>
      <c r="Z62" s="81">
        <v>924.1</v>
      </c>
      <c r="AA62" s="81">
        <v>1067</v>
      </c>
      <c r="AB62" s="81"/>
      <c r="AC62" s="81"/>
      <c r="AD62" s="81">
        <v>35.89</v>
      </c>
      <c r="AE62" s="81">
        <v>64.209999999999994</v>
      </c>
      <c r="AF62" s="81">
        <v>217.2</v>
      </c>
      <c r="AG62" s="75" t="str">
        <f t="shared" si="75"/>
        <v/>
      </c>
      <c r="AH62" s="74">
        <f t="shared" si="76"/>
        <v>39.04110078648538</v>
      </c>
      <c r="AI62" s="74">
        <f t="shared" si="77"/>
        <v>14.994542368969364</v>
      </c>
      <c r="AJ62" s="74">
        <f t="shared" si="78"/>
        <v>12.360262394236736</v>
      </c>
      <c r="AK62" s="74">
        <f t="shared" si="79"/>
        <v>20.925446552501139</v>
      </c>
      <c r="AL62" s="74">
        <f t="shared" si="80"/>
        <v>17.874101849541159</v>
      </c>
      <c r="AM62" s="74">
        <f t="shared" si="81"/>
        <v>51.84480328652446</v>
      </c>
      <c r="AN62" s="74">
        <f t="shared" si="82"/>
        <v>87.686186499613086</v>
      </c>
      <c r="AO62" s="74">
        <f t="shared" si="83"/>
        <v>83.187781528995956</v>
      </c>
      <c r="AP62" s="74">
        <f t="shared" si="84"/>
        <v>62.959532477549011</v>
      </c>
      <c r="AQ62" s="74" t="str">
        <f t="shared" si="85"/>
        <v/>
      </c>
      <c r="AR62" s="74" t="str">
        <f t="shared" si="86"/>
        <v/>
      </c>
      <c r="AS62" s="74">
        <f t="shared" si="87"/>
        <v>3.6877605466237866</v>
      </c>
      <c r="AT62" s="74">
        <f t="shared" si="88"/>
        <v>7.6127435143060387</v>
      </c>
      <c r="AU62" s="74">
        <f t="shared" si="89"/>
        <v>78.881061177440785</v>
      </c>
      <c r="AV62" s="73" t="str">
        <f t="shared" si="90"/>
        <v/>
      </c>
      <c r="AW62" s="72">
        <f t="shared" si="91"/>
        <v>335</v>
      </c>
      <c r="AX62" s="72">
        <f t="shared" si="92"/>
        <v>116.8</v>
      </c>
      <c r="AY62" s="72">
        <f t="shared" si="93"/>
        <v>110.8</v>
      </c>
      <c r="AZ62" s="72">
        <f t="shared" si="94"/>
        <v>165.8</v>
      </c>
      <c r="BA62" s="72">
        <f t="shared" si="95"/>
        <v>118.7</v>
      </c>
      <c r="BB62" s="72">
        <f t="shared" si="96"/>
        <v>616.6</v>
      </c>
      <c r="BC62" s="72">
        <f t="shared" si="97"/>
        <v>769.2</v>
      </c>
      <c r="BD62" s="72">
        <f t="shared" si="98"/>
        <v>924.1</v>
      </c>
      <c r="BE62" s="72">
        <f t="shared" si="99"/>
        <v>1067</v>
      </c>
      <c r="BF62" s="72" t="str">
        <f t="shared" si="100"/>
        <v/>
      </c>
      <c r="BG62" s="72" t="str">
        <f t="shared" si="101"/>
        <v/>
      </c>
      <c r="BH62" s="72">
        <f t="shared" si="102"/>
        <v>35.89</v>
      </c>
      <c r="BI62" s="72">
        <f t="shared" si="103"/>
        <v>64.209999999999994</v>
      </c>
      <c r="BJ62" s="72">
        <f t="shared" si="104"/>
        <v>217.2</v>
      </c>
      <c r="BK62" s="73" t="str">
        <f t="shared" si="105"/>
        <v/>
      </c>
      <c r="BL62" s="72">
        <f t="shared" si="106"/>
        <v>36.294691224268689</v>
      </c>
      <c r="BM62" s="72">
        <f t="shared" si="107"/>
        <v>17.061057551855097</v>
      </c>
      <c r="BN62" s="72">
        <f t="shared" si="108"/>
        <v>29.78494623655914</v>
      </c>
      <c r="BO62" s="72">
        <f t="shared" si="109"/>
        <v>33.53559870550162</v>
      </c>
      <c r="BP62" s="72">
        <f t="shared" si="110"/>
        <v>34.425754060324827</v>
      </c>
      <c r="BQ62" s="72">
        <f t="shared" si="111"/>
        <v>82.334089998664709</v>
      </c>
      <c r="BR62" s="72">
        <f t="shared" si="112"/>
        <v>90.558040970096542</v>
      </c>
      <c r="BS62" s="72">
        <f t="shared" si="113"/>
        <v>100</v>
      </c>
      <c r="BT62" s="72">
        <f t="shared" si="114"/>
        <v>100</v>
      </c>
      <c r="BU62" s="72" t="str">
        <f t="shared" si="115"/>
        <v/>
      </c>
      <c r="BV62" s="72" t="str">
        <f t="shared" si="116"/>
        <v/>
      </c>
      <c r="BW62" s="72">
        <f t="shared" si="117"/>
        <v>1.2047667002349782</v>
      </c>
      <c r="BX62" s="72">
        <f t="shared" si="118"/>
        <v>4.4870719776380144</v>
      </c>
      <c r="BY62" s="72">
        <f t="shared" si="119"/>
        <v>9.501312335958005</v>
      </c>
      <c r="BZ62" s="80"/>
      <c r="CA62" s="79">
        <v>5.8730000000000002</v>
      </c>
      <c r="CB62" s="79">
        <v>5.835</v>
      </c>
      <c r="CC62" s="79">
        <v>5.9569999999999999</v>
      </c>
      <c r="CD62" s="79">
        <v>5.9480000000000004</v>
      </c>
      <c r="CE62" s="79">
        <v>5.976</v>
      </c>
      <c r="CF62" s="79">
        <v>7.327</v>
      </c>
      <c r="CG62" s="79">
        <v>7.5039999999999996</v>
      </c>
      <c r="CH62" s="79">
        <v>7.3659999999999997</v>
      </c>
      <c r="CI62" s="79">
        <v>7.56</v>
      </c>
      <c r="CJ62" s="79"/>
      <c r="CK62" s="79"/>
      <c r="CL62" s="79">
        <v>6.3650000000000002</v>
      </c>
      <c r="CM62" s="79">
        <v>5.4329999999999998</v>
      </c>
      <c r="CN62" s="79">
        <v>5.8789999999999996</v>
      </c>
      <c r="CO62" s="75" t="str">
        <f t="shared" si="120"/>
        <v/>
      </c>
      <c r="CP62" s="74">
        <f t="shared" si="121"/>
        <v>5.8730000000000002</v>
      </c>
      <c r="CQ62" s="74">
        <f t="shared" si="122"/>
        <v>5.835</v>
      </c>
      <c r="CR62" s="74">
        <f t="shared" si="123"/>
        <v>5.9569999999999999</v>
      </c>
      <c r="CS62" s="74">
        <f t="shared" si="124"/>
        <v>5.9480000000000004</v>
      </c>
      <c r="CT62" s="74">
        <f t="shared" si="125"/>
        <v>5.976</v>
      </c>
      <c r="CU62" s="74">
        <f t="shared" si="126"/>
        <v>7.327</v>
      </c>
      <c r="CV62" s="74">
        <f t="shared" si="127"/>
        <v>7.5039999999999996</v>
      </c>
      <c r="CW62" s="74">
        <f t="shared" si="128"/>
        <v>7.3659999999999997</v>
      </c>
      <c r="CX62" s="74">
        <f t="shared" si="129"/>
        <v>7.56</v>
      </c>
      <c r="CY62" s="74" t="str">
        <f t="shared" si="130"/>
        <v/>
      </c>
      <c r="CZ62" s="74" t="str">
        <f t="shared" si="131"/>
        <v/>
      </c>
      <c r="DA62" s="74">
        <f t="shared" si="132"/>
        <v>6.3650000000000002</v>
      </c>
      <c r="DB62" s="74">
        <f t="shared" si="133"/>
        <v>5.4329999999999998</v>
      </c>
      <c r="DC62" s="74">
        <f t="shared" si="134"/>
        <v>5.8789999999999996</v>
      </c>
      <c r="DD62" s="270" t="str">
        <f t="shared" si="135"/>
        <v/>
      </c>
      <c r="DE62" s="271">
        <f t="shared" si="136"/>
        <v>1</v>
      </c>
      <c r="DF62" s="271">
        <f t="shared" si="137"/>
        <v>1</v>
      </c>
      <c r="DG62" s="271" t="str">
        <f t="shared" si="138"/>
        <v/>
      </c>
      <c r="DH62" s="271">
        <f t="shared" si="139"/>
        <v>2</v>
      </c>
      <c r="DI62" s="270">
        <f>_xlfn.IFNA(VLOOKUP($A62,GtP!$A:$DH,MATCH(DI$1,GtP!$A$1:$DH$1,0),FALSE),"")</f>
        <v>0</v>
      </c>
      <c r="DJ62" s="271">
        <f>_xlfn.IFNA(VLOOKUP($A62,GtP!$A:$DH,MATCH(DJ$1,GtP!$A$1:$DH$1,0),FALSE),"")</f>
        <v>0</v>
      </c>
      <c r="DK62" s="271">
        <f>_xlfn.IFNA(VLOOKUP($A62,GtP!$A:$DH,MATCH(DK$1,GtP!$A$1:$DH$1,0),FALSE),"")</f>
        <v>1</v>
      </c>
      <c r="DL62" s="271">
        <f>_xlfn.IFNA(VLOOKUP($A62,GtP!$A:$DH,MATCH(DL$1,GtP!$A$1:$DH$1,0),FALSE),"")</f>
        <v>0</v>
      </c>
      <c r="DM62" s="270" t="str">
        <f t="shared" si="140"/>
        <v/>
      </c>
      <c r="DN62" s="271" t="str">
        <f t="shared" si="141"/>
        <v>new</v>
      </c>
      <c r="DO62" s="271" t="str">
        <f t="shared" si="142"/>
        <v/>
      </c>
      <c r="DP62" s="271" t="str">
        <f t="shared" si="143"/>
        <v/>
      </c>
      <c r="DR62" s="271" t="str">
        <f>_xlfn.IFNA(VLOOKUP(A62,'BIG-QaulComp'!B:C,2,FALSE),"")</f>
        <v>A</v>
      </c>
      <c r="DS62" s="270" t="str">
        <f t="shared" si="69"/>
        <v/>
      </c>
      <c r="DT62" s="271">
        <f t="shared" si="70"/>
        <v>1</v>
      </c>
      <c r="DU62" s="271">
        <f t="shared" si="71"/>
        <v>1</v>
      </c>
      <c r="DV62" s="271" t="str">
        <f t="shared" si="72"/>
        <v/>
      </c>
      <c r="DW62" s="271">
        <f t="shared" si="73"/>
        <v>2</v>
      </c>
      <c r="DX62" s="271">
        <f t="shared" si="74"/>
        <v>1</v>
      </c>
    </row>
    <row r="63" spans="1:128" s="271" customFormat="1" x14ac:dyDescent="0.2">
      <c r="A63" s="313" t="s">
        <v>226</v>
      </c>
      <c r="B63" s="78" t="s">
        <v>2505</v>
      </c>
      <c r="C63" s="72">
        <v>17.264791757906341</v>
      </c>
      <c r="D63" s="72">
        <v>14.56499017726442</v>
      </c>
      <c r="E63" s="72">
        <v>8.8483520122864281</v>
      </c>
      <c r="F63" s="72">
        <v>20.135300244095891</v>
      </c>
      <c r="G63" s="72">
        <v>17.597669670707415</v>
      </c>
      <c r="H63" s="72">
        <v>17.030246986003249</v>
      </c>
      <c r="I63" s="72">
        <v>7.8726424500964267</v>
      </c>
      <c r="J63" s="72">
        <v>26.242508240880444</v>
      </c>
      <c r="K63" s="72">
        <v>8.3534807422827413</v>
      </c>
      <c r="L63" s="72">
        <v>10.570512585950416</v>
      </c>
      <c r="M63" s="72">
        <v>9.930764041321293</v>
      </c>
      <c r="N63" s="72">
        <v>10.971176643199291</v>
      </c>
      <c r="O63" s="72">
        <v>29.972768706032593</v>
      </c>
      <c r="P63" s="72">
        <v>8.4031973647457878</v>
      </c>
      <c r="Q63" s="72">
        <v>3.6730103636895404</v>
      </c>
      <c r="R63" s="77"/>
      <c r="S63" s="76">
        <v>698</v>
      </c>
      <c r="T63" s="76">
        <v>604.29999999999995</v>
      </c>
      <c r="U63" s="76">
        <v>276.60000000000002</v>
      </c>
      <c r="V63" s="76">
        <v>342.5</v>
      </c>
      <c r="W63" s="76">
        <v>153.19999999999999</v>
      </c>
      <c r="X63" s="76">
        <v>73.22</v>
      </c>
      <c r="Y63" s="85"/>
      <c r="Z63" s="76">
        <v>144.6</v>
      </c>
      <c r="AA63" s="76">
        <v>869.3</v>
      </c>
      <c r="AB63" s="76"/>
      <c r="AC63" s="76"/>
      <c r="AD63" s="76">
        <v>663.3</v>
      </c>
      <c r="AE63" s="76">
        <v>224.3</v>
      </c>
      <c r="AF63" s="76">
        <v>712</v>
      </c>
      <c r="AG63" s="75" t="str">
        <f t="shared" si="75"/>
        <v/>
      </c>
      <c r="AH63" s="74">
        <f t="shared" si="76"/>
        <v>47.923135649590776</v>
      </c>
      <c r="AI63" s="74">
        <f t="shared" si="77"/>
        <v>68.29520335096251</v>
      </c>
      <c r="AJ63" s="74">
        <f t="shared" si="78"/>
        <v>13.737068563509759</v>
      </c>
      <c r="AK63" s="74">
        <f t="shared" si="79"/>
        <v>19.46280424675296</v>
      </c>
      <c r="AL63" s="74">
        <f t="shared" si="80"/>
        <v>8.9957591411276301</v>
      </c>
      <c r="AM63" s="74">
        <f t="shared" si="81"/>
        <v>9.3005621002263581</v>
      </c>
      <c r="AN63" s="74" t="str">
        <f t="shared" si="82"/>
        <v/>
      </c>
      <c r="AO63" s="74">
        <f t="shared" si="83"/>
        <v>17.31014944082883</v>
      </c>
      <c r="AP63" s="74">
        <f t="shared" si="84"/>
        <v>82.238206797597741</v>
      </c>
      <c r="AQ63" s="74" t="str">
        <f t="shared" si="85"/>
        <v/>
      </c>
      <c r="AR63" s="74" t="str">
        <f t="shared" si="86"/>
        <v/>
      </c>
      <c r="AS63" s="74">
        <f t="shared" si="87"/>
        <v>22.130087697453796</v>
      </c>
      <c r="AT63" s="74">
        <f t="shared" si="88"/>
        <v>26.692220861194244</v>
      </c>
      <c r="AU63" s="74">
        <f t="shared" si="89"/>
        <v>193.84644460539874</v>
      </c>
      <c r="AV63" s="73" t="str">
        <f t="shared" si="90"/>
        <v/>
      </c>
      <c r="AW63" s="72">
        <f t="shared" si="91"/>
        <v>698</v>
      </c>
      <c r="AX63" s="72">
        <f t="shared" si="92"/>
        <v>604.29999999999995</v>
      </c>
      <c r="AY63" s="72">
        <f t="shared" si="93"/>
        <v>276.60000000000002</v>
      </c>
      <c r="AZ63" s="72">
        <f t="shared" si="94"/>
        <v>342.5</v>
      </c>
      <c r="BA63" s="72">
        <f t="shared" si="95"/>
        <v>153.19999999999999</v>
      </c>
      <c r="BB63" s="72">
        <f t="shared" si="96"/>
        <v>73.22</v>
      </c>
      <c r="BC63" s="72" t="str">
        <f t="shared" si="97"/>
        <v/>
      </c>
      <c r="BD63" s="72">
        <f t="shared" si="98"/>
        <v>144.6</v>
      </c>
      <c r="BE63" s="72">
        <f t="shared" si="99"/>
        <v>869.3</v>
      </c>
      <c r="BF63" s="72" t="str">
        <f t="shared" si="100"/>
        <v/>
      </c>
      <c r="BG63" s="72" t="str">
        <f t="shared" si="101"/>
        <v/>
      </c>
      <c r="BH63" s="72">
        <f t="shared" si="102"/>
        <v>663.3</v>
      </c>
      <c r="BI63" s="72">
        <f t="shared" si="103"/>
        <v>224.3</v>
      </c>
      <c r="BJ63" s="72">
        <f t="shared" si="104"/>
        <v>712</v>
      </c>
      <c r="BK63" s="73" t="str">
        <f t="shared" si="105"/>
        <v/>
      </c>
      <c r="BL63" s="72">
        <f t="shared" si="106"/>
        <v>75.622968580715053</v>
      </c>
      <c r="BM63" s="72">
        <f t="shared" si="107"/>
        <v>88.270522933099613</v>
      </c>
      <c r="BN63" s="72">
        <f t="shared" si="108"/>
        <v>74.354838709677423</v>
      </c>
      <c r="BO63" s="72">
        <f t="shared" si="109"/>
        <v>69.275889967637539</v>
      </c>
      <c r="BP63" s="72">
        <f t="shared" si="110"/>
        <v>44.431554524361943</v>
      </c>
      <c r="BQ63" s="72">
        <f t="shared" si="111"/>
        <v>9.7770062758712779</v>
      </c>
      <c r="BR63" s="72" t="str">
        <f t="shared" si="112"/>
        <v/>
      </c>
      <c r="BS63" s="72">
        <f t="shared" si="113"/>
        <v>15.647657179958879</v>
      </c>
      <c r="BT63" s="72">
        <f t="shared" si="114"/>
        <v>81.471415182755393</v>
      </c>
      <c r="BU63" s="72" t="str">
        <f t="shared" si="115"/>
        <v/>
      </c>
      <c r="BV63" s="72" t="str">
        <f t="shared" si="116"/>
        <v/>
      </c>
      <c r="BW63" s="72">
        <f t="shared" si="117"/>
        <v>22.265861027190333</v>
      </c>
      <c r="BX63" s="72">
        <f t="shared" si="118"/>
        <v>15.6743535988819</v>
      </c>
      <c r="BY63" s="72">
        <f t="shared" si="119"/>
        <v>31.146106736657917</v>
      </c>
      <c r="BZ63" s="71"/>
      <c r="CA63" s="70">
        <v>8.2360000000000007</v>
      </c>
      <c r="CB63" s="70">
        <v>8.4030000000000005</v>
      </c>
      <c r="CC63" s="70">
        <v>8.5630000000000006</v>
      </c>
      <c r="CD63" s="70">
        <v>9.1709999999999994</v>
      </c>
      <c r="CE63" s="70">
        <v>8.6720000000000006</v>
      </c>
      <c r="CF63" s="70">
        <v>5.7220000000000004</v>
      </c>
      <c r="CG63" s="84"/>
      <c r="CH63" s="70">
        <v>5.7329999999999997</v>
      </c>
      <c r="CI63" s="70">
        <v>6.9450000000000003</v>
      </c>
      <c r="CJ63" s="70"/>
      <c r="CK63" s="70"/>
      <c r="CL63" s="70">
        <v>6.5430000000000001</v>
      </c>
      <c r="CM63" s="70">
        <v>6.0519999999999996</v>
      </c>
      <c r="CN63" s="70">
        <v>6.9960000000000004</v>
      </c>
      <c r="CO63" s="75" t="str">
        <f t="shared" si="120"/>
        <v/>
      </c>
      <c r="CP63" s="74">
        <f t="shared" si="121"/>
        <v>8.2360000000000007</v>
      </c>
      <c r="CQ63" s="74">
        <f t="shared" si="122"/>
        <v>8.4030000000000005</v>
      </c>
      <c r="CR63" s="74">
        <f t="shared" si="123"/>
        <v>8.5630000000000006</v>
      </c>
      <c r="CS63" s="74">
        <f t="shared" si="124"/>
        <v>9.1709999999999994</v>
      </c>
      <c r="CT63" s="74">
        <f t="shared" si="125"/>
        <v>8.6720000000000006</v>
      </c>
      <c r="CU63" s="74">
        <f t="shared" si="126"/>
        <v>5.7220000000000004</v>
      </c>
      <c r="CV63" s="74" t="str">
        <f t="shared" si="127"/>
        <v/>
      </c>
      <c r="CW63" s="74">
        <f t="shared" si="128"/>
        <v>5.7329999999999997</v>
      </c>
      <c r="CX63" s="74">
        <f t="shared" si="129"/>
        <v>6.9450000000000003</v>
      </c>
      <c r="CY63" s="74" t="str">
        <f t="shared" si="130"/>
        <v/>
      </c>
      <c r="CZ63" s="74" t="str">
        <f t="shared" si="131"/>
        <v/>
      </c>
      <c r="DA63" s="74">
        <f t="shared" si="132"/>
        <v>6.5430000000000001</v>
      </c>
      <c r="DB63" s="74">
        <f t="shared" si="133"/>
        <v>6.0519999999999996</v>
      </c>
      <c r="DC63" s="74">
        <f t="shared" si="134"/>
        <v>6.9960000000000004</v>
      </c>
      <c r="DD63" s="270" t="str">
        <f t="shared" si="135"/>
        <v/>
      </c>
      <c r="DE63" s="271">
        <f t="shared" si="136"/>
        <v>1</v>
      </c>
      <c r="DF63" s="271">
        <f t="shared" si="137"/>
        <v>1</v>
      </c>
      <c r="DG63" s="271" t="str">
        <f t="shared" si="138"/>
        <v/>
      </c>
      <c r="DH63" s="271">
        <f t="shared" si="139"/>
        <v>2</v>
      </c>
      <c r="DI63" s="270">
        <f>_xlfn.IFNA(VLOOKUP($A63,GtP!$A:$DH,MATCH(DI$1,GtP!$A$1:$DH$1,0),FALSE),"")</f>
        <v>0</v>
      </c>
      <c r="DJ63" s="271">
        <f>_xlfn.IFNA(VLOOKUP($A63,GtP!$A:$DH,MATCH(DJ$1,GtP!$A$1:$DH$1,0),FALSE),"")</f>
        <v>1</v>
      </c>
      <c r="DK63" s="271">
        <f>_xlfn.IFNA(VLOOKUP($A63,GtP!$A:$DH,MATCH(DK$1,GtP!$A$1:$DH$1,0),FALSE),"")</f>
        <v>0</v>
      </c>
      <c r="DL63" s="271">
        <f>_xlfn.IFNA(VLOOKUP($A63,GtP!$A:$DH,MATCH(DL$1,GtP!$A$1:$DH$1,0),FALSE),"")</f>
        <v>0</v>
      </c>
      <c r="DM63" s="270" t="str">
        <f t="shared" si="140"/>
        <v/>
      </c>
      <c r="DN63" s="271" t="str">
        <f t="shared" si="141"/>
        <v/>
      </c>
      <c r="DO63" s="271" t="str">
        <f t="shared" si="142"/>
        <v>new</v>
      </c>
      <c r="DP63" s="271" t="str">
        <f t="shared" si="143"/>
        <v/>
      </c>
      <c r="DR63" s="271" t="str">
        <f>_xlfn.IFNA(VLOOKUP(A63,'BIG-QaulComp'!B:C,2,FALSE),"")</f>
        <v>A</v>
      </c>
      <c r="DS63" s="270" t="str">
        <f t="shared" si="69"/>
        <v/>
      </c>
      <c r="DT63" s="271">
        <f t="shared" si="70"/>
        <v>1</v>
      </c>
      <c r="DU63" s="271">
        <f t="shared" si="71"/>
        <v>1</v>
      </c>
      <c r="DV63" s="271" t="str">
        <f t="shared" si="72"/>
        <v/>
      </c>
      <c r="DW63" s="271">
        <f t="shared" si="73"/>
        <v>2</v>
      </c>
      <c r="DX63" s="271">
        <f t="shared" si="74"/>
        <v>1</v>
      </c>
    </row>
    <row r="64" spans="1:128" s="271" customFormat="1" x14ac:dyDescent="0.2">
      <c r="A64" s="313" t="s">
        <v>258</v>
      </c>
      <c r="B64" s="78" t="s">
        <v>2510</v>
      </c>
      <c r="C64" s="83">
        <v>13.356204077439971</v>
      </c>
      <c r="D64" s="83">
        <v>26.030223264476934</v>
      </c>
      <c r="E64" s="83">
        <v>22.377924996977512</v>
      </c>
      <c r="F64" s="83">
        <v>20.763890013390974</v>
      </c>
      <c r="G64" s="83">
        <v>5.8149318661993608</v>
      </c>
      <c r="H64" s="83">
        <v>43.144067484934354</v>
      </c>
      <c r="I64" s="83">
        <v>24.579985006877074</v>
      </c>
      <c r="J64" s="83">
        <v>24.593236331029292</v>
      </c>
      <c r="K64" s="83">
        <v>27.979712244929122</v>
      </c>
      <c r="L64" s="83">
        <v>12.609480580342098</v>
      </c>
      <c r="M64" s="83">
        <v>23.131809843884533</v>
      </c>
      <c r="N64" s="83">
        <v>29.783521919596833</v>
      </c>
      <c r="O64" s="83">
        <v>47.249447489529921</v>
      </c>
      <c r="P64" s="83">
        <v>50.450375133671855</v>
      </c>
      <c r="Q64" s="83">
        <v>15.540808377726327</v>
      </c>
      <c r="R64" s="82">
        <v>37.200000000000003</v>
      </c>
      <c r="S64" s="272">
        <v>41.59</v>
      </c>
      <c r="T64" s="85"/>
      <c r="U64" s="272">
        <v>38.1</v>
      </c>
      <c r="V64" s="85"/>
      <c r="W64" s="85"/>
      <c r="X64" s="81">
        <v>692</v>
      </c>
      <c r="Y64" s="81">
        <v>746.9</v>
      </c>
      <c r="Z64" s="81">
        <v>827.5</v>
      </c>
      <c r="AA64" s="81">
        <v>1040</v>
      </c>
      <c r="AB64" s="81"/>
      <c r="AC64" s="81"/>
      <c r="AD64" s="81"/>
      <c r="AE64" s="81"/>
      <c r="AF64" s="272">
        <v>19</v>
      </c>
      <c r="AG64" s="75">
        <f t="shared" si="75"/>
        <v>2.7852224916834496</v>
      </c>
      <c r="AH64" s="74">
        <f t="shared" si="76"/>
        <v>1.5977580974788361</v>
      </c>
      <c r="AI64" s="74" t="str">
        <f t="shared" si="77"/>
        <v/>
      </c>
      <c r="AJ64" s="74">
        <f t="shared" si="78"/>
        <v>1.8349162885869983</v>
      </c>
      <c r="AK64" s="74" t="str">
        <f t="shared" si="79"/>
        <v/>
      </c>
      <c r="AL64" s="74" t="str">
        <f t="shared" si="80"/>
        <v/>
      </c>
      <c r="AM64" s="74">
        <f t="shared" si="81"/>
        <v>28.152987066769562</v>
      </c>
      <c r="AN64" s="74">
        <f t="shared" si="82"/>
        <v>30.370138762812445</v>
      </c>
      <c r="AO64" s="74">
        <f t="shared" si="83"/>
        <v>29.575000370133228</v>
      </c>
      <c r="AP64" s="74">
        <f t="shared" si="84"/>
        <v>82.477624147447997</v>
      </c>
      <c r="AQ64" s="74" t="str">
        <f t="shared" si="85"/>
        <v/>
      </c>
      <c r="AR64" s="74" t="str">
        <f t="shared" si="86"/>
        <v/>
      </c>
      <c r="AS64" s="74" t="str">
        <f t="shared" si="87"/>
        <v/>
      </c>
      <c r="AT64" s="74" t="str">
        <f t="shared" si="88"/>
        <v/>
      </c>
      <c r="AU64" s="74">
        <f t="shared" si="89"/>
        <v>1.2225876246715401</v>
      </c>
      <c r="AV64" s="73">
        <f t="shared" si="90"/>
        <v>37.200000000000003</v>
      </c>
      <c r="AW64" s="72">
        <f t="shared" si="91"/>
        <v>41.59</v>
      </c>
      <c r="AX64" s="72" t="str">
        <f t="shared" si="92"/>
        <v/>
      </c>
      <c r="AY64" s="72">
        <f t="shared" si="93"/>
        <v>38.1</v>
      </c>
      <c r="AZ64" s="72" t="str">
        <f t="shared" si="94"/>
        <v/>
      </c>
      <c r="BA64" s="72" t="str">
        <f t="shared" si="95"/>
        <v/>
      </c>
      <c r="BB64" s="72">
        <f t="shared" si="96"/>
        <v>692</v>
      </c>
      <c r="BC64" s="72">
        <f t="shared" si="97"/>
        <v>746.9</v>
      </c>
      <c r="BD64" s="72">
        <f t="shared" si="98"/>
        <v>827.5</v>
      </c>
      <c r="BE64" s="72">
        <f t="shared" si="99"/>
        <v>1040</v>
      </c>
      <c r="BF64" s="72" t="str">
        <f t="shared" si="100"/>
        <v/>
      </c>
      <c r="BG64" s="72" t="str">
        <f t="shared" si="101"/>
        <v/>
      </c>
      <c r="BH64" s="72" t="str">
        <f t="shared" si="102"/>
        <v/>
      </c>
      <c r="BI64" s="72" t="str">
        <f t="shared" si="103"/>
        <v/>
      </c>
      <c r="BJ64" s="72" t="str">
        <f t="shared" si="104"/>
        <v/>
      </c>
      <c r="BK64" s="73">
        <f t="shared" si="105"/>
        <v>56.950398040416424</v>
      </c>
      <c r="BL64" s="72">
        <f t="shared" si="106"/>
        <v>4.5059588299024922</v>
      </c>
      <c r="BM64" s="72" t="str">
        <f t="shared" si="107"/>
        <v/>
      </c>
      <c r="BN64" s="72">
        <f t="shared" si="108"/>
        <v>10.241935483870968</v>
      </c>
      <c r="BO64" s="72" t="str">
        <f t="shared" si="109"/>
        <v/>
      </c>
      <c r="BP64" s="72" t="str">
        <f t="shared" si="110"/>
        <v/>
      </c>
      <c r="BQ64" s="72">
        <f t="shared" si="111"/>
        <v>92.402189878488457</v>
      </c>
      <c r="BR64" s="72">
        <f t="shared" si="112"/>
        <v>87.932658347068525</v>
      </c>
      <c r="BS64" s="72">
        <f t="shared" si="113"/>
        <v>89.546585867330379</v>
      </c>
      <c r="BT64" s="72">
        <f t="shared" si="114"/>
        <v>97.469540768509844</v>
      </c>
      <c r="BU64" s="72" t="str">
        <f t="shared" si="115"/>
        <v/>
      </c>
      <c r="BV64" s="72" t="str">
        <f t="shared" si="116"/>
        <v/>
      </c>
      <c r="BW64" s="72" t="str">
        <f t="shared" si="117"/>
        <v/>
      </c>
      <c r="BX64" s="72" t="str">
        <f t="shared" si="118"/>
        <v/>
      </c>
      <c r="BY64" s="72" t="str">
        <f t="shared" si="119"/>
        <v/>
      </c>
      <c r="BZ64" s="80">
        <v>6.8220000000000001</v>
      </c>
      <c r="CA64" s="273">
        <v>7.2450000000000001</v>
      </c>
      <c r="CB64" s="91"/>
      <c r="CC64" s="273">
        <v>7.4359999999999999</v>
      </c>
      <c r="CD64" s="91"/>
      <c r="CE64" s="91"/>
      <c r="CF64" s="79">
        <v>7.7409999999999997</v>
      </c>
      <c r="CG64" s="79">
        <v>7.6760000000000002</v>
      </c>
      <c r="CH64" s="79">
        <v>6.7130000000000001</v>
      </c>
      <c r="CI64" s="79">
        <v>7.782</v>
      </c>
      <c r="CJ64" s="79"/>
      <c r="CK64" s="79"/>
      <c r="CL64" s="79"/>
      <c r="CM64" s="79"/>
      <c r="CN64" s="273">
        <v>7</v>
      </c>
      <c r="CO64" s="75">
        <f t="shared" si="120"/>
        <v>6.8220000000000001</v>
      </c>
      <c r="CP64" s="74">
        <f t="shared" si="121"/>
        <v>7.2450000000000001</v>
      </c>
      <c r="CQ64" s="74" t="str">
        <f t="shared" si="122"/>
        <v/>
      </c>
      <c r="CR64" s="74">
        <f t="shared" si="123"/>
        <v>7.4359999999999999</v>
      </c>
      <c r="CS64" s="74" t="str">
        <f t="shared" si="124"/>
        <v/>
      </c>
      <c r="CT64" s="74" t="str">
        <f t="shared" si="125"/>
        <v/>
      </c>
      <c r="CU64" s="74">
        <f t="shared" si="126"/>
        <v>7.7409999999999997</v>
      </c>
      <c r="CV64" s="74">
        <f t="shared" si="127"/>
        <v>7.6760000000000002</v>
      </c>
      <c r="CW64" s="74">
        <f t="shared" si="128"/>
        <v>6.7130000000000001</v>
      </c>
      <c r="CX64" s="74">
        <f t="shared" si="129"/>
        <v>7.782</v>
      </c>
      <c r="CY64" s="74" t="str">
        <f t="shared" si="130"/>
        <v/>
      </c>
      <c r="CZ64" s="74" t="str">
        <f t="shared" si="131"/>
        <v/>
      </c>
      <c r="DA64" s="74" t="str">
        <f t="shared" si="132"/>
        <v/>
      </c>
      <c r="DB64" s="74" t="str">
        <f t="shared" si="133"/>
        <v/>
      </c>
      <c r="DC64" s="74" t="str">
        <f t="shared" si="134"/>
        <v/>
      </c>
      <c r="DD64" s="270">
        <f t="shared" si="135"/>
        <v>1</v>
      </c>
      <c r="DE64" s="271">
        <f t="shared" si="136"/>
        <v>1</v>
      </c>
      <c r="DF64" s="271">
        <f t="shared" si="137"/>
        <v>1</v>
      </c>
      <c r="DG64" s="271" t="str">
        <f t="shared" si="138"/>
        <v/>
      </c>
      <c r="DH64" s="271">
        <f t="shared" si="139"/>
        <v>1</v>
      </c>
      <c r="DI64" s="270">
        <f>_xlfn.IFNA(VLOOKUP($A64,GtP!$A:$DH,MATCH(DI$1,GtP!$A$1:$DH$1,0),FALSE),"")</f>
        <v>0</v>
      </c>
      <c r="DJ64" s="271">
        <f>_xlfn.IFNA(VLOOKUP($A64,GtP!$A:$DH,MATCH(DJ$1,GtP!$A$1:$DH$1,0),FALSE),"")</f>
        <v>0</v>
      </c>
      <c r="DK64" s="271">
        <f>_xlfn.IFNA(VLOOKUP($A64,GtP!$A:$DH,MATCH(DK$1,GtP!$A$1:$DH$1,0),FALSE),"")</f>
        <v>1</v>
      </c>
      <c r="DL64" s="271">
        <f>_xlfn.IFNA(VLOOKUP($A64,GtP!$A:$DH,MATCH(DL$1,GtP!$A$1:$DH$1,0),FALSE),"")</f>
        <v>2</v>
      </c>
      <c r="DM64" s="270" t="str">
        <f t="shared" si="140"/>
        <v>new</v>
      </c>
      <c r="DN64" s="271" t="str">
        <f t="shared" si="141"/>
        <v>new</v>
      </c>
      <c r="DO64" s="271" t="str">
        <f t="shared" si="142"/>
        <v/>
      </c>
      <c r="DP64" s="271" t="str">
        <f t="shared" si="143"/>
        <v/>
      </c>
      <c r="DR64" s="271" t="str">
        <f>_xlfn.IFNA(VLOOKUP(A64,'BIG-QaulComp'!B:C,2,FALSE),"")</f>
        <v>A</v>
      </c>
      <c r="DS64" s="270">
        <f t="shared" si="69"/>
        <v>1</v>
      </c>
      <c r="DT64" s="271">
        <f t="shared" si="70"/>
        <v>1</v>
      </c>
      <c r="DU64" s="271">
        <f t="shared" si="71"/>
        <v>1</v>
      </c>
      <c r="DV64" s="271" t="str">
        <f t="shared" si="72"/>
        <v/>
      </c>
      <c r="DW64" s="271">
        <f t="shared" si="73"/>
        <v>3</v>
      </c>
      <c r="DX64" s="271">
        <f t="shared" si="74"/>
        <v>1</v>
      </c>
    </row>
    <row r="65" spans="1:128" s="271" customFormat="1" x14ac:dyDescent="0.2">
      <c r="A65" s="313" t="s">
        <v>269</v>
      </c>
      <c r="B65" s="78" t="s">
        <v>2518</v>
      </c>
      <c r="C65" s="83">
        <v>14.996128647323188</v>
      </c>
      <c r="D65" s="83">
        <v>26.073457095334788</v>
      </c>
      <c r="E65" s="83">
        <v>4.0588257059475215</v>
      </c>
      <c r="F65" s="83">
        <v>69.442158401327021</v>
      </c>
      <c r="G65" s="83">
        <v>54.124123153321385</v>
      </c>
      <c r="H65" s="83">
        <v>43.637241210790819</v>
      </c>
      <c r="I65" s="83">
        <v>11.525209703045952</v>
      </c>
      <c r="J65" s="83">
        <v>16.945176226087131</v>
      </c>
      <c r="K65" s="83">
        <v>3.2654559488472441</v>
      </c>
      <c r="L65" s="83">
        <v>5.2628458043660196</v>
      </c>
      <c r="M65" s="83">
        <v>29.818111371445191</v>
      </c>
      <c r="N65" s="83">
        <v>30.086201407545204</v>
      </c>
      <c r="O65" s="83">
        <v>38.298844125026136</v>
      </c>
      <c r="P65" s="83">
        <v>21.979576310363878</v>
      </c>
      <c r="Q65" s="83">
        <v>11.069270491425817</v>
      </c>
      <c r="R65" s="82"/>
      <c r="S65" s="81">
        <v>620.79999999999995</v>
      </c>
      <c r="T65" s="81">
        <v>318.5</v>
      </c>
      <c r="U65" s="81">
        <v>192.2</v>
      </c>
      <c r="V65" s="81">
        <v>347</v>
      </c>
      <c r="W65" s="81">
        <v>159.4</v>
      </c>
      <c r="X65" s="81"/>
      <c r="Y65" s="81"/>
      <c r="Z65" s="81"/>
      <c r="AA65" s="81">
        <v>264</v>
      </c>
      <c r="AB65" s="81"/>
      <c r="AC65" s="81"/>
      <c r="AD65" s="81">
        <v>149.69999999999999</v>
      </c>
      <c r="AE65" s="81">
        <v>75.760000000000005</v>
      </c>
      <c r="AF65" s="81">
        <v>359.5</v>
      </c>
      <c r="AG65" s="75" t="str">
        <f t="shared" si="75"/>
        <v/>
      </c>
      <c r="AH65" s="74">
        <f t="shared" si="76"/>
        <v>23.809654305913927</v>
      </c>
      <c r="AI65" s="74">
        <f t="shared" si="77"/>
        <v>78.470972412856312</v>
      </c>
      <c r="AJ65" s="74">
        <f t="shared" si="78"/>
        <v>2.7677711123150672</v>
      </c>
      <c r="AK65" s="74">
        <f t="shared" si="79"/>
        <v>6.4111893141811755</v>
      </c>
      <c r="AL65" s="74">
        <f t="shared" si="80"/>
        <v>3.6528432040424872</v>
      </c>
      <c r="AM65" s="74" t="str">
        <f t="shared" si="81"/>
        <v/>
      </c>
      <c r="AN65" s="74" t="str">
        <f t="shared" si="82"/>
        <v/>
      </c>
      <c r="AO65" s="74" t="str">
        <f t="shared" si="83"/>
        <v/>
      </c>
      <c r="AP65" s="74">
        <f t="shared" si="84"/>
        <v>50.162974522450853</v>
      </c>
      <c r="AQ65" s="74" t="str">
        <f t="shared" si="85"/>
        <v/>
      </c>
      <c r="AR65" s="74" t="str">
        <f t="shared" si="86"/>
        <v/>
      </c>
      <c r="AS65" s="74">
        <f t="shared" si="87"/>
        <v>3.9087341516445266</v>
      </c>
      <c r="AT65" s="74">
        <f t="shared" si="88"/>
        <v>3.4468362324289852</v>
      </c>
      <c r="AU65" s="74">
        <f t="shared" si="89"/>
        <v>32.477298325889343</v>
      </c>
      <c r="AV65" s="73" t="str">
        <f t="shared" si="90"/>
        <v/>
      </c>
      <c r="AW65" s="72">
        <f t="shared" si="91"/>
        <v>620.79999999999995</v>
      </c>
      <c r="AX65" s="72">
        <f t="shared" si="92"/>
        <v>318.5</v>
      </c>
      <c r="AY65" s="72">
        <f t="shared" si="93"/>
        <v>192.2</v>
      </c>
      <c r="AZ65" s="72">
        <f t="shared" si="94"/>
        <v>347</v>
      </c>
      <c r="BA65" s="72">
        <f t="shared" si="95"/>
        <v>159.4</v>
      </c>
      <c r="BB65" s="72" t="str">
        <f t="shared" si="96"/>
        <v/>
      </c>
      <c r="BC65" s="72" t="str">
        <f t="shared" si="97"/>
        <v/>
      </c>
      <c r="BD65" s="72" t="str">
        <f t="shared" si="98"/>
        <v/>
      </c>
      <c r="BE65" s="72">
        <f t="shared" si="99"/>
        <v>264</v>
      </c>
      <c r="BF65" s="72" t="str">
        <f t="shared" si="100"/>
        <v/>
      </c>
      <c r="BG65" s="72" t="str">
        <f t="shared" si="101"/>
        <v/>
      </c>
      <c r="BH65" s="72">
        <f t="shared" si="102"/>
        <v>149.69999999999999</v>
      </c>
      <c r="BI65" s="72">
        <f t="shared" si="103"/>
        <v>75.760000000000005</v>
      </c>
      <c r="BJ65" s="72">
        <f t="shared" si="104"/>
        <v>359.5</v>
      </c>
      <c r="BK65" s="73" t="str">
        <f t="shared" si="105"/>
        <v/>
      </c>
      <c r="BL65" s="72">
        <f t="shared" si="106"/>
        <v>67.258938244853724</v>
      </c>
      <c r="BM65" s="72">
        <f t="shared" si="107"/>
        <v>46.52351738241309</v>
      </c>
      <c r="BN65" s="72">
        <f t="shared" si="108"/>
        <v>51.666666666666664</v>
      </c>
      <c r="BO65" s="72">
        <f t="shared" si="109"/>
        <v>70.186084142394819</v>
      </c>
      <c r="BP65" s="72">
        <f t="shared" si="110"/>
        <v>46.229698375870065</v>
      </c>
      <c r="BQ65" s="72" t="str">
        <f t="shared" si="111"/>
        <v/>
      </c>
      <c r="BR65" s="72" t="str">
        <f t="shared" si="112"/>
        <v/>
      </c>
      <c r="BS65" s="72" t="str">
        <f t="shared" si="113"/>
        <v/>
      </c>
      <c r="BT65" s="72">
        <f t="shared" si="114"/>
        <v>24.742268041237114</v>
      </c>
      <c r="BU65" s="72" t="str">
        <f t="shared" si="115"/>
        <v/>
      </c>
      <c r="BV65" s="72" t="str">
        <f t="shared" si="116"/>
        <v/>
      </c>
      <c r="BW65" s="72">
        <f t="shared" si="117"/>
        <v>5.025176233635448</v>
      </c>
      <c r="BX65" s="72">
        <f t="shared" si="118"/>
        <v>5.2941998602375966</v>
      </c>
      <c r="BY65" s="72">
        <f t="shared" si="119"/>
        <v>15.726159230096238</v>
      </c>
      <c r="BZ65" s="80"/>
      <c r="CA65" s="79">
        <v>7.6710000000000003</v>
      </c>
      <c r="CB65" s="79">
        <v>7.609</v>
      </c>
      <c r="CC65" s="79">
        <v>8.2829999999999995</v>
      </c>
      <c r="CD65" s="79">
        <v>8.5670000000000002</v>
      </c>
      <c r="CE65" s="79">
        <v>8.9540000000000006</v>
      </c>
      <c r="CF65" s="79"/>
      <c r="CG65" s="79"/>
      <c r="CH65" s="79"/>
      <c r="CI65" s="79">
        <v>6.5430000000000001</v>
      </c>
      <c r="CJ65" s="79"/>
      <c r="CK65" s="79"/>
      <c r="CL65" s="79">
        <v>6.9409999999999998</v>
      </c>
      <c r="CM65" s="79">
        <v>6.6630000000000003</v>
      </c>
      <c r="CN65" s="79">
        <v>6.8239999999999998</v>
      </c>
      <c r="CO65" s="75" t="str">
        <f t="shared" si="120"/>
        <v/>
      </c>
      <c r="CP65" s="74">
        <f t="shared" si="121"/>
        <v>7.6710000000000003</v>
      </c>
      <c r="CQ65" s="74">
        <f t="shared" si="122"/>
        <v>7.609</v>
      </c>
      <c r="CR65" s="74">
        <f t="shared" si="123"/>
        <v>8.2829999999999995</v>
      </c>
      <c r="CS65" s="74">
        <f t="shared" si="124"/>
        <v>8.5670000000000002</v>
      </c>
      <c r="CT65" s="74">
        <f t="shared" si="125"/>
        <v>8.9540000000000006</v>
      </c>
      <c r="CU65" s="74" t="str">
        <f t="shared" si="126"/>
        <v/>
      </c>
      <c r="CV65" s="74" t="str">
        <f t="shared" si="127"/>
        <v/>
      </c>
      <c r="CW65" s="74" t="str">
        <f t="shared" si="128"/>
        <v/>
      </c>
      <c r="CX65" s="74">
        <f t="shared" si="129"/>
        <v>6.5430000000000001</v>
      </c>
      <c r="CY65" s="74" t="str">
        <f t="shared" si="130"/>
        <v/>
      </c>
      <c r="CZ65" s="74" t="str">
        <f t="shared" si="131"/>
        <v/>
      </c>
      <c r="DA65" s="74">
        <f t="shared" si="132"/>
        <v>6.9409999999999998</v>
      </c>
      <c r="DB65" s="74">
        <f t="shared" si="133"/>
        <v>6.6630000000000003</v>
      </c>
      <c r="DC65" s="74">
        <f t="shared" si="134"/>
        <v>6.8239999999999998</v>
      </c>
      <c r="DD65" s="270" t="str">
        <f t="shared" si="135"/>
        <v/>
      </c>
      <c r="DE65" s="271">
        <f t="shared" si="136"/>
        <v>1</v>
      </c>
      <c r="DF65" s="271">
        <f t="shared" si="137"/>
        <v>1</v>
      </c>
      <c r="DG65" s="271" t="str">
        <f t="shared" si="138"/>
        <v/>
      </c>
      <c r="DH65" s="271">
        <f t="shared" si="139"/>
        <v>2</v>
      </c>
      <c r="DI65" s="270">
        <f>_xlfn.IFNA(VLOOKUP($A65,GtP!$A:$DH,MATCH(DI$1,GtP!$A$1:$DH$1,0),FALSE),"")</f>
        <v>2</v>
      </c>
      <c r="DJ65" s="271">
        <f>_xlfn.IFNA(VLOOKUP($A65,GtP!$A:$DH,MATCH(DJ$1,GtP!$A$1:$DH$1,0),FALSE),"")</f>
        <v>1</v>
      </c>
      <c r="DK65" s="271">
        <f>_xlfn.IFNA(VLOOKUP($A65,GtP!$A:$DH,MATCH(DK$1,GtP!$A$1:$DH$1,0),FALSE),"")</f>
        <v>0</v>
      </c>
      <c r="DL65" s="271">
        <f>_xlfn.IFNA(VLOOKUP($A65,GtP!$A:$DH,MATCH(DL$1,GtP!$A$1:$DH$1,0),FALSE),"")</f>
        <v>0</v>
      </c>
      <c r="DM65" s="270" t="str">
        <f t="shared" si="140"/>
        <v/>
      </c>
      <c r="DN65" s="271" t="str">
        <f t="shared" si="141"/>
        <v/>
      </c>
      <c r="DO65" s="271" t="str">
        <f t="shared" si="142"/>
        <v>new</v>
      </c>
      <c r="DP65" s="271" t="str">
        <f t="shared" si="143"/>
        <v/>
      </c>
      <c r="DR65" s="271" t="str">
        <f>_xlfn.IFNA(VLOOKUP(A65,'BIG-QaulComp'!B:C,2,FALSE),"")</f>
        <v>A</v>
      </c>
      <c r="DS65" s="270" t="str">
        <f t="shared" si="69"/>
        <v/>
      </c>
      <c r="DT65" s="271">
        <f t="shared" si="70"/>
        <v>1</v>
      </c>
      <c r="DU65" s="271">
        <f t="shared" si="71"/>
        <v>1</v>
      </c>
      <c r="DV65" s="271" t="str">
        <f t="shared" si="72"/>
        <v/>
      </c>
      <c r="DW65" s="271">
        <f t="shared" si="73"/>
        <v>2</v>
      </c>
      <c r="DX65" s="271">
        <f t="shared" si="74"/>
        <v>1</v>
      </c>
    </row>
    <row r="66" spans="1:128" s="271" customFormat="1" x14ac:dyDescent="0.2">
      <c r="A66" s="313" t="s">
        <v>277</v>
      </c>
      <c r="B66" s="78" t="s">
        <v>2524</v>
      </c>
      <c r="C66" s="72">
        <v>16.730871326130597</v>
      </c>
      <c r="D66" s="72">
        <v>26.573325562763387</v>
      </c>
      <c r="E66" s="72">
        <v>11.034069502226371</v>
      </c>
      <c r="F66" s="72">
        <v>21.250712514098694</v>
      </c>
      <c r="G66" s="72">
        <v>22.946563205889181</v>
      </c>
      <c r="H66" s="72">
        <v>24.275382483587844</v>
      </c>
      <c r="I66" s="72">
        <v>15.425518863155251</v>
      </c>
      <c r="J66" s="72">
        <v>27.788086435587214</v>
      </c>
      <c r="K66" s="72">
        <v>11.184139403621824</v>
      </c>
      <c r="L66" s="72">
        <v>13.751208052053345</v>
      </c>
      <c r="M66" s="72">
        <v>11.563217571281664</v>
      </c>
      <c r="N66" s="72">
        <v>8.3499314287152764</v>
      </c>
      <c r="O66" s="72">
        <v>16.409586255560047</v>
      </c>
      <c r="P66" s="72">
        <v>14.037809564866318</v>
      </c>
      <c r="Q66" s="72">
        <v>17.922740893649465</v>
      </c>
      <c r="R66" s="77">
        <v>54.4</v>
      </c>
      <c r="S66" s="76"/>
      <c r="T66" s="76"/>
      <c r="U66" s="90"/>
      <c r="V66" s="85"/>
      <c r="W66" s="85"/>
      <c r="X66" s="76"/>
      <c r="Y66" s="76"/>
      <c r="Z66" s="76"/>
      <c r="AA66" s="76">
        <v>767.2</v>
      </c>
      <c r="AB66" s="76"/>
      <c r="AC66" s="76"/>
      <c r="AD66" s="76">
        <v>400</v>
      </c>
      <c r="AE66" s="76">
        <v>376.3</v>
      </c>
      <c r="AF66" s="76">
        <v>839.5</v>
      </c>
      <c r="AG66" s="75">
        <f t="shared" ref="AG66:AG101" si="144">IF(R66="","",R66/C66)</f>
        <v>3.2514744115590104</v>
      </c>
      <c r="AH66" s="74" t="str">
        <f t="shared" ref="AH66:AH101" si="145">IF(S66="","",S66/D66)</f>
        <v/>
      </c>
      <c r="AI66" s="74" t="str">
        <f t="shared" ref="AI66:AI101" si="146">IF(T66="","",T66/E66)</f>
        <v/>
      </c>
      <c r="AJ66" s="74" t="str">
        <f t="shared" ref="AJ66:AJ101" si="147">IF(U66="","",U66/F66)</f>
        <v/>
      </c>
      <c r="AK66" s="74" t="str">
        <f t="shared" ref="AK66:AK101" si="148">IF(V66="","",V66/G66)</f>
        <v/>
      </c>
      <c r="AL66" s="74" t="str">
        <f t="shared" ref="AL66:AL101" si="149">IF(W66="","",W66/H66)</f>
        <v/>
      </c>
      <c r="AM66" s="74" t="str">
        <f t="shared" ref="AM66:AM101" si="150">IF(X66="","",X66/I66)</f>
        <v/>
      </c>
      <c r="AN66" s="74" t="str">
        <f t="shared" ref="AN66:AN101" si="151">IF(Y66="","",Y66/J66)</f>
        <v/>
      </c>
      <c r="AO66" s="74" t="str">
        <f t="shared" ref="AO66:AO101" si="152">IF(Z66="","",Z66/K66)</f>
        <v/>
      </c>
      <c r="AP66" s="74">
        <f t="shared" ref="AP66:AP101" si="153">IF(AA66="","",AA66/L66)</f>
        <v>55.791461891629289</v>
      </c>
      <c r="AQ66" s="74" t="str">
        <f t="shared" ref="AQ66:AQ101" si="154">IF(AB66="","",AB66/M66)</f>
        <v/>
      </c>
      <c r="AR66" s="74" t="str">
        <f t="shared" ref="AR66:AR101" si="155">IF(AC66="","",AC66/N66)</f>
        <v/>
      </c>
      <c r="AS66" s="74">
        <f t="shared" ref="AS66:AS101" si="156">IF(AD66="","",AD66/O66)</f>
        <v>24.375995455977346</v>
      </c>
      <c r="AT66" s="74">
        <f t="shared" ref="AT66:AT101" si="157">IF(AE66="","",AE66/P66)</f>
        <v>26.806176438081884</v>
      </c>
      <c r="AU66" s="74">
        <f t="shared" ref="AU66:AU101" si="158">IF(AF66="","",AF66/Q66)</f>
        <v>46.839933968886349</v>
      </c>
      <c r="AV66" s="73">
        <f t="shared" ref="AV66:AV101" si="159">IF(AG66="","",IF(AG66&lt;1.35,"",R66))</f>
        <v>54.4</v>
      </c>
      <c r="AW66" s="72" t="str">
        <f t="shared" ref="AW66:AW101" si="160">IF(AH66="","",IF(AH66&lt;1.35,"",S66))</f>
        <v/>
      </c>
      <c r="AX66" s="72" t="str">
        <f t="shared" ref="AX66:AX101" si="161">IF(AI66="","",IF(AI66&lt;1.35,"",T66))</f>
        <v/>
      </c>
      <c r="AY66" s="72" t="str">
        <f t="shared" ref="AY66:AY101" si="162">IF(AJ66="","",IF(AJ66&lt;1.35,"",U66))</f>
        <v/>
      </c>
      <c r="AZ66" s="72" t="str">
        <f t="shared" ref="AZ66:AZ101" si="163">IF(AK66="","",IF(AK66&lt;1.35,"",V66))</f>
        <v/>
      </c>
      <c r="BA66" s="72" t="str">
        <f t="shared" ref="BA66:BA101" si="164">IF(AL66="","",IF(AL66&lt;1.35,"",W66))</f>
        <v/>
      </c>
      <c r="BB66" s="72" t="str">
        <f t="shared" ref="BB66:BB101" si="165">IF(AM66="","",IF(AM66&lt;1.35,"",X66))</f>
        <v/>
      </c>
      <c r="BC66" s="72" t="str">
        <f t="shared" ref="BC66:BC101" si="166">IF(AN66="","",IF(AN66&lt;1.35,"",Y66))</f>
        <v/>
      </c>
      <c r="BD66" s="72" t="str">
        <f t="shared" ref="BD66:BD101" si="167">IF(AO66="","",IF(AO66&lt;1.35,"",Z66))</f>
        <v/>
      </c>
      <c r="BE66" s="72">
        <f t="shared" ref="BE66:BE101" si="168">IF(AP66="","",IF(AP66&lt;1.35,"",AA66))</f>
        <v>767.2</v>
      </c>
      <c r="BF66" s="72" t="str">
        <f t="shared" ref="BF66:BF101" si="169">IF(AQ66="","",IF(AQ66&lt;1.35,"",AB66))</f>
        <v/>
      </c>
      <c r="BG66" s="72" t="str">
        <f t="shared" ref="BG66:BG101" si="170">IF(AR66="","",IF(AR66&lt;1.35,"",AC66))</f>
        <v/>
      </c>
      <c r="BH66" s="72">
        <f t="shared" ref="BH66:BH101" si="171">IF(AS66="","",IF(AS66&lt;1.35,"",AD66))</f>
        <v>400</v>
      </c>
      <c r="BI66" s="72">
        <f t="shared" ref="BI66:BI101" si="172">IF(AT66="","",IF(AT66&lt;1.35,"",AE66))</f>
        <v>376.3</v>
      </c>
      <c r="BJ66" s="72">
        <f t="shared" ref="BJ66:BJ101" si="173">IF(AU66="","",IF(AU66&lt;1.35,"",AF66))</f>
        <v>839.5</v>
      </c>
      <c r="BK66" s="73">
        <f t="shared" ref="BK66:BK101" si="174">IF(AV66="","",100*(AV66)/MAX(AV:AV))</f>
        <v>83.282302510716477</v>
      </c>
      <c r="BL66" s="72" t="str">
        <f t="shared" ref="BL66:BL101" si="175">IF(AW66="","",100*(AW66)/MAX(AW:AW))</f>
        <v/>
      </c>
      <c r="BM66" s="72" t="str">
        <f t="shared" ref="BM66:BM101" si="176">IF(AX66="","",100*(AX66)/MAX(AX:AX))</f>
        <v/>
      </c>
      <c r="BN66" s="72" t="str">
        <f t="shared" ref="BN66:BN101" si="177">IF(AY66="","",100*(AY66)/MAX(AY:AY))</f>
        <v/>
      </c>
      <c r="BO66" s="72" t="str">
        <f t="shared" ref="BO66:BO101" si="178">IF(AZ66="","",100*(AZ66)/MAX(AZ:AZ))</f>
        <v/>
      </c>
      <c r="BP66" s="72" t="str">
        <f t="shared" ref="BP66:BP101" si="179">IF(BA66="","",100*(BA66)/MAX(BA:BA))</f>
        <v/>
      </c>
      <c r="BQ66" s="72" t="str">
        <f t="shared" ref="BQ66:BQ101" si="180">IF(BB66="","",100*(BB66)/MAX(BB:BB))</f>
        <v/>
      </c>
      <c r="BR66" s="72" t="str">
        <f t="shared" ref="BR66:BR101" si="181">IF(BC66="","",100*(BC66)/MAX(BC:BC))</f>
        <v/>
      </c>
      <c r="BS66" s="72" t="str">
        <f t="shared" ref="BS66:BS101" si="182">IF(BD66="","",100*(BD66)/MAX(BD:BD))</f>
        <v/>
      </c>
      <c r="BT66" s="72">
        <f t="shared" ref="BT66:BT101" si="183">IF(BE66="","",100*(BE66)/MAX(BE:BE))</f>
        <v>71.902530459231485</v>
      </c>
      <c r="BU66" s="72" t="str">
        <f t="shared" ref="BU66:BU101" si="184">IF(BF66="","",100*(BF66)/MAX(BF:BF))</f>
        <v/>
      </c>
      <c r="BV66" s="72" t="str">
        <f t="shared" ref="BV66:BV101" si="185">IF(BG66="","",100*(BG66)/MAX(BG:BG))</f>
        <v/>
      </c>
      <c r="BW66" s="72">
        <f t="shared" ref="BW66:BW101" si="186">IF(BH66="","",100*(BH66)/MAX(BH:BH))</f>
        <v>13.427324605572339</v>
      </c>
      <c r="BX66" s="72">
        <f t="shared" ref="BX66:BX101" si="187">IF(BI66="","",100*(BI66)/MAX(BI:BI))</f>
        <v>26.296296296296298</v>
      </c>
      <c r="BY66" s="72">
        <f t="shared" ref="BY66:BY101" si="188">IF(BJ66="","",100*(BJ66)/MAX(BJ:BJ))</f>
        <v>36.723534558180226</v>
      </c>
      <c r="BZ66" s="71">
        <v>8.2750000000000004</v>
      </c>
      <c r="CA66" s="70"/>
      <c r="CB66" s="70"/>
      <c r="CC66" s="84"/>
      <c r="CD66" s="84"/>
      <c r="CE66" s="84"/>
      <c r="CF66" s="70"/>
      <c r="CG66" s="70"/>
      <c r="CH66" s="70"/>
      <c r="CI66" s="70">
        <v>6.4509999999999996</v>
      </c>
      <c r="CJ66" s="70"/>
      <c r="CK66" s="70"/>
      <c r="CL66" s="70">
        <v>4.42</v>
      </c>
      <c r="CM66" s="70">
        <v>4.8860000000000001</v>
      </c>
      <c r="CN66" s="70">
        <v>5.3079999999999998</v>
      </c>
      <c r="CO66" s="75">
        <f t="shared" ref="CO66:CO101" si="189">IF(BZ66="","",IF(AG66&lt;1.35,"",BZ66))</f>
        <v>8.2750000000000004</v>
      </c>
      <c r="CP66" s="74" t="str">
        <f t="shared" ref="CP66:CP101" si="190">IF(CA66="","",IF(AH66&lt;1.35,"",CA66))</f>
        <v/>
      </c>
      <c r="CQ66" s="74" t="str">
        <f t="shared" ref="CQ66:CQ101" si="191">IF(CB66="","",IF(AI66&lt;1.35,"",CB66))</f>
        <v/>
      </c>
      <c r="CR66" s="74" t="str">
        <f t="shared" ref="CR66:CR101" si="192">IF(CC66="","",IF(AJ66&lt;1.35,"",CC66))</f>
        <v/>
      </c>
      <c r="CS66" s="74" t="str">
        <f t="shared" ref="CS66:CS101" si="193">IF(CD66="","",IF(AK66&lt;1.35,"",CD66))</f>
        <v/>
      </c>
      <c r="CT66" s="74" t="str">
        <f t="shared" ref="CT66:CT101" si="194">IF(CE66="","",IF(AL66&lt;1.35,"",CE66))</f>
        <v/>
      </c>
      <c r="CU66" s="74" t="str">
        <f t="shared" ref="CU66:CU101" si="195">IF(CF66="","",IF(AM66&lt;1.35,"",CF66))</f>
        <v/>
      </c>
      <c r="CV66" s="74" t="str">
        <f t="shared" ref="CV66:CV101" si="196">IF(CG66="","",IF(AN66&lt;1.35,"",CG66))</f>
        <v/>
      </c>
      <c r="CW66" s="74" t="str">
        <f t="shared" ref="CW66:CW101" si="197">IF(CH66="","",IF(AO66&lt;1.35,"",CH66))</f>
        <v/>
      </c>
      <c r="CX66" s="74">
        <f t="shared" ref="CX66:CX101" si="198">IF(CI66="","",IF(AP66&lt;1.35,"",CI66))</f>
        <v>6.4509999999999996</v>
      </c>
      <c r="CY66" s="74" t="str">
        <f t="shared" ref="CY66:CY101" si="199">IF(CJ66="","",IF(AQ66&lt;1.35,"",CJ66))</f>
        <v/>
      </c>
      <c r="CZ66" s="74" t="str">
        <f t="shared" ref="CZ66:CZ101" si="200">IF(CK66="","",IF(AR66&lt;1.35,"",CK66))</f>
        <v/>
      </c>
      <c r="DA66" s="74">
        <f t="shared" ref="DA66:DA101" si="201">IF(CL66="","",IF(AS66&lt;1.35,"",CL66))</f>
        <v>4.42</v>
      </c>
      <c r="DB66" s="74">
        <f t="shared" ref="DB66:DB101" si="202">IF(CM66="","",IF(AT66&lt;1.35,"",CM66))</f>
        <v>4.8860000000000001</v>
      </c>
      <c r="DC66" s="74">
        <f t="shared" ref="DC66:DC101" si="203">IF(CN66="","",IF(AU66&lt;1.35,"",CN66))</f>
        <v>5.3079999999999998</v>
      </c>
      <c r="DD66" s="270">
        <f t="shared" ref="DD66:DD101" si="204">IF(COUNT(CO66)&gt;0,1,"")</f>
        <v>1</v>
      </c>
      <c r="DE66" s="271" t="str">
        <f t="shared" ref="DE66:DE101" si="205">IF(COUNT(CP66:CT66)&gt;0,1,"")</f>
        <v/>
      </c>
      <c r="DF66" s="271">
        <f t="shared" ref="DF66:DF101" si="206">IF(COUNT(CU66:CX66)&gt;0,1,"")</f>
        <v>1</v>
      </c>
      <c r="DG66" s="271" t="str">
        <f t="shared" ref="DG66:DG101" si="207">IF(COUNT(CY66:CZ66)&gt;0,1,"")</f>
        <v/>
      </c>
      <c r="DH66" s="271">
        <f t="shared" ref="DH66:DH97" si="208">4-SUM(DD66:DG66)</f>
        <v>2</v>
      </c>
      <c r="DI66" s="270">
        <f>_xlfn.IFNA(VLOOKUP($A66,GtP!$A:$DH,MATCH(DI$1,GtP!$A$1:$DH$1,0),FALSE),"")</f>
        <v>1</v>
      </c>
      <c r="DJ66" s="271">
        <f>_xlfn.IFNA(VLOOKUP($A66,GtP!$A:$DH,MATCH(DJ$1,GtP!$A$1:$DH$1,0),FALSE),"")</f>
        <v>2</v>
      </c>
      <c r="DK66" s="271">
        <f>_xlfn.IFNA(VLOOKUP($A66,GtP!$A:$DH,MATCH(DK$1,GtP!$A$1:$DH$1,0),FALSE),"")</f>
        <v>0</v>
      </c>
      <c r="DL66" s="271">
        <f>_xlfn.IFNA(VLOOKUP($A66,GtP!$A:$DH,MATCH(DL$1,GtP!$A$1:$DH$1,0),FALSE),"")</f>
        <v>0</v>
      </c>
      <c r="DM66" s="270" t="str">
        <f t="shared" ref="DM66:DM101" si="209">IF(AND(DD66=1,DD66&gt;DI66),"new","")</f>
        <v/>
      </c>
      <c r="DN66" s="271" t="str">
        <f t="shared" ref="DN66:DN101" si="210">IF(AND(DE66=1,DE66&gt;DJ66),"new","")</f>
        <v/>
      </c>
      <c r="DO66" s="271" t="str">
        <f t="shared" ref="DO66:DO101" si="211">IF(AND(DF66=1,DF66&gt;DK66),"new","")</f>
        <v>new</v>
      </c>
      <c r="DP66" s="271" t="str">
        <f t="shared" ref="DP66:DP101" si="212">IF(AND(DG66=1,DG66&gt;DL66),"new","")</f>
        <v/>
      </c>
      <c r="DR66" s="271" t="str">
        <f>_xlfn.IFNA(VLOOKUP(A66,'BIG-QaulComp'!B:C,2,FALSE),"")</f>
        <v>A</v>
      </c>
      <c r="DS66" s="270">
        <f t="shared" si="69"/>
        <v>1</v>
      </c>
      <c r="DT66" s="271" t="str">
        <f t="shared" si="70"/>
        <v/>
      </c>
      <c r="DU66" s="271">
        <f t="shared" si="71"/>
        <v>1</v>
      </c>
      <c r="DV66" s="271" t="str">
        <f t="shared" si="72"/>
        <v/>
      </c>
      <c r="DW66" s="271">
        <f t="shared" si="73"/>
        <v>2</v>
      </c>
      <c r="DX66" s="271">
        <f t="shared" si="74"/>
        <v>1</v>
      </c>
    </row>
    <row r="67" spans="1:128" s="271" customFormat="1" x14ac:dyDescent="0.2">
      <c r="A67" s="313" t="s">
        <v>302</v>
      </c>
      <c r="B67" s="78" t="s">
        <v>2536</v>
      </c>
      <c r="C67" s="72">
        <v>14.016325388731248</v>
      </c>
      <c r="D67" s="72">
        <v>25.538983068460144</v>
      </c>
      <c r="E67" s="72">
        <v>27.631880951145632</v>
      </c>
      <c r="F67" s="72">
        <v>21.408492007324593</v>
      </c>
      <c r="G67" s="72">
        <v>36.527349728645568</v>
      </c>
      <c r="H67" s="72">
        <v>7.0325236030870482</v>
      </c>
      <c r="I67" s="72">
        <v>10.660518284143961</v>
      </c>
      <c r="J67" s="72">
        <v>8.4526880300069358</v>
      </c>
      <c r="K67" s="72">
        <v>5.396598040256058</v>
      </c>
      <c r="L67" s="72">
        <v>9.7299096198052073</v>
      </c>
      <c r="M67" s="72">
        <v>6.9937893269024514</v>
      </c>
      <c r="N67" s="72">
        <v>9.700506543199511</v>
      </c>
      <c r="O67" s="72">
        <v>58.158078130219515</v>
      </c>
      <c r="P67" s="72">
        <v>12.455443966658578</v>
      </c>
      <c r="Q67" s="72">
        <v>15.264434809101893</v>
      </c>
      <c r="R67" s="77"/>
      <c r="S67" s="76">
        <v>94.76</v>
      </c>
      <c r="T67" s="76">
        <v>65.7</v>
      </c>
      <c r="U67" s="76">
        <v>81.3</v>
      </c>
      <c r="V67" s="76">
        <v>161</v>
      </c>
      <c r="W67" s="76">
        <v>32.32</v>
      </c>
      <c r="X67" s="76">
        <v>171</v>
      </c>
      <c r="Y67" s="76">
        <v>201.4</v>
      </c>
      <c r="Z67" s="76">
        <v>161.80000000000001</v>
      </c>
      <c r="AA67" s="76">
        <v>78.92</v>
      </c>
      <c r="AB67" s="76"/>
      <c r="AC67" s="76"/>
      <c r="AD67" s="76"/>
      <c r="AE67" s="76"/>
      <c r="AF67" s="87"/>
      <c r="AG67" s="75" t="str">
        <f t="shared" si="144"/>
        <v/>
      </c>
      <c r="AH67" s="74">
        <f t="shared" si="145"/>
        <v>3.7104061561881716</v>
      </c>
      <c r="AI67" s="74">
        <f t="shared" si="146"/>
        <v>2.3776882983883891</v>
      </c>
      <c r="AJ67" s="74">
        <f t="shared" si="147"/>
        <v>3.7975584628840009</v>
      </c>
      <c r="AK67" s="74">
        <f t="shared" si="148"/>
        <v>4.4076562136600943</v>
      </c>
      <c r="AL67" s="74">
        <f t="shared" si="149"/>
        <v>4.595789765399803</v>
      </c>
      <c r="AM67" s="74">
        <f t="shared" si="150"/>
        <v>16.040495916069926</v>
      </c>
      <c r="AN67" s="74">
        <f t="shared" si="151"/>
        <v>23.826740000936098</v>
      </c>
      <c r="AO67" s="74">
        <f t="shared" si="152"/>
        <v>29.981851305776132</v>
      </c>
      <c r="AP67" s="74">
        <f t="shared" si="153"/>
        <v>8.1110722590226878</v>
      </c>
      <c r="AQ67" s="74" t="str">
        <f t="shared" si="154"/>
        <v/>
      </c>
      <c r="AR67" s="74" t="str">
        <f t="shared" si="155"/>
        <v/>
      </c>
      <c r="AS67" s="74" t="str">
        <f t="shared" si="156"/>
        <v/>
      </c>
      <c r="AT67" s="74" t="str">
        <f t="shared" si="157"/>
        <v/>
      </c>
      <c r="AU67" s="74" t="str">
        <f t="shared" si="158"/>
        <v/>
      </c>
      <c r="AV67" s="73" t="str">
        <f t="shared" si="159"/>
        <v/>
      </c>
      <c r="AW67" s="72">
        <f t="shared" si="160"/>
        <v>94.76</v>
      </c>
      <c r="AX67" s="72">
        <f t="shared" si="161"/>
        <v>65.7</v>
      </c>
      <c r="AY67" s="72">
        <f t="shared" si="162"/>
        <v>81.3</v>
      </c>
      <c r="AZ67" s="72">
        <f t="shared" si="163"/>
        <v>161</v>
      </c>
      <c r="BA67" s="72">
        <f t="shared" si="164"/>
        <v>32.32</v>
      </c>
      <c r="BB67" s="72">
        <f t="shared" si="165"/>
        <v>171</v>
      </c>
      <c r="BC67" s="72">
        <f t="shared" si="166"/>
        <v>201.4</v>
      </c>
      <c r="BD67" s="72">
        <f t="shared" si="167"/>
        <v>161.80000000000001</v>
      </c>
      <c r="BE67" s="72">
        <f t="shared" si="168"/>
        <v>78.92</v>
      </c>
      <c r="BF67" s="72" t="str">
        <f t="shared" si="169"/>
        <v/>
      </c>
      <c r="BG67" s="72" t="str">
        <f t="shared" si="170"/>
        <v/>
      </c>
      <c r="BH67" s="72" t="str">
        <f t="shared" si="171"/>
        <v/>
      </c>
      <c r="BI67" s="72" t="str">
        <f t="shared" si="172"/>
        <v/>
      </c>
      <c r="BJ67" s="72" t="str">
        <f t="shared" si="173"/>
        <v/>
      </c>
      <c r="BK67" s="73" t="str">
        <f t="shared" si="174"/>
        <v/>
      </c>
      <c r="BL67" s="72">
        <f t="shared" si="175"/>
        <v>10.266522210184181</v>
      </c>
      <c r="BM67" s="72">
        <f t="shared" si="176"/>
        <v>9.5968448729184921</v>
      </c>
      <c r="BN67" s="72">
        <f t="shared" si="177"/>
        <v>21.85483870967742</v>
      </c>
      <c r="BO67" s="72">
        <f t="shared" si="178"/>
        <v>32.564724919093855</v>
      </c>
      <c r="BP67" s="72">
        <f t="shared" si="179"/>
        <v>9.3735498839907194</v>
      </c>
      <c r="BQ67" s="72">
        <f t="shared" si="180"/>
        <v>22.833489117372146</v>
      </c>
      <c r="BR67" s="72">
        <f t="shared" si="181"/>
        <v>23.710854720979516</v>
      </c>
      <c r="BS67" s="72">
        <f t="shared" si="182"/>
        <v>17.508927605237531</v>
      </c>
      <c r="BT67" s="72">
        <f t="shared" si="183"/>
        <v>7.3964386129334585</v>
      </c>
      <c r="BU67" s="72" t="str">
        <f t="shared" si="184"/>
        <v/>
      </c>
      <c r="BV67" s="72" t="str">
        <f t="shared" si="185"/>
        <v/>
      </c>
      <c r="BW67" s="72" t="str">
        <f t="shared" si="186"/>
        <v/>
      </c>
      <c r="BX67" s="72" t="str">
        <f t="shared" si="187"/>
        <v/>
      </c>
      <c r="BY67" s="72" t="str">
        <f t="shared" si="188"/>
        <v/>
      </c>
      <c r="BZ67" s="71"/>
      <c r="CA67" s="70">
        <v>6.6429999999999998</v>
      </c>
      <c r="CB67" s="70">
        <v>6.7530000000000001</v>
      </c>
      <c r="CC67" s="70">
        <v>6.7039999999999997</v>
      </c>
      <c r="CD67" s="70">
        <v>6.7750000000000004</v>
      </c>
      <c r="CE67" s="70">
        <v>6.9279999999999999</v>
      </c>
      <c r="CF67" s="70">
        <v>6.9050000000000002</v>
      </c>
      <c r="CG67" s="70">
        <v>6.8049999999999997</v>
      </c>
      <c r="CH67" s="70">
        <v>6.883</v>
      </c>
      <c r="CI67" s="70">
        <v>7.5359999999999996</v>
      </c>
      <c r="CJ67" s="70"/>
      <c r="CK67" s="70"/>
      <c r="CL67" s="70"/>
      <c r="CM67" s="70"/>
      <c r="CN67" s="86"/>
      <c r="CO67" s="75" t="str">
        <f t="shared" si="189"/>
        <v/>
      </c>
      <c r="CP67" s="74">
        <f t="shared" si="190"/>
        <v>6.6429999999999998</v>
      </c>
      <c r="CQ67" s="74">
        <f t="shared" si="191"/>
        <v>6.7530000000000001</v>
      </c>
      <c r="CR67" s="74">
        <f t="shared" si="192"/>
        <v>6.7039999999999997</v>
      </c>
      <c r="CS67" s="74">
        <f t="shared" si="193"/>
        <v>6.7750000000000004</v>
      </c>
      <c r="CT67" s="74">
        <f t="shared" si="194"/>
        <v>6.9279999999999999</v>
      </c>
      <c r="CU67" s="74">
        <f t="shared" si="195"/>
        <v>6.9050000000000002</v>
      </c>
      <c r="CV67" s="74">
        <f t="shared" si="196"/>
        <v>6.8049999999999997</v>
      </c>
      <c r="CW67" s="74">
        <f t="shared" si="197"/>
        <v>6.883</v>
      </c>
      <c r="CX67" s="74">
        <f t="shared" si="198"/>
        <v>7.5359999999999996</v>
      </c>
      <c r="CY67" s="74" t="str">
        <f t="shared" si="199"/>
        <v/>
      </c>
      <c r="CZ67" s="74" t="str">
        <f t="shared" si="200"/>
        <v/>
      </c>
      <c r="DA67" s="74" t="str">
        <f t="shared" si="201"/>
        <v/>
      </c>
      <c r="DB67" s="74" t="str">
        <f t="shared" si="202"/>
        <v/>
      </c>
      <c r="DC67" s="74" t="str">
        <f t="shared" si="203"/>
        <v/>
      </c>
      <c r="DD67" s="270" t="str">
        <f t="shared" si="204"/>
        <v/>
      </c>
      <c r="DE67" s="271">
        <f t="shared" si="205"/>
        <v>1</v>
      </c>
      <c r="DF67" s="271">
        <f t="shared" si="206"/>
        <v>1</v>
      </c>
      <c r="DG67" s="271" t="str">
        <f t="shared" si="207"/>
        <v/>
      </c>
      <c r="DH67" s="271">
        <f t="shared" si="208"/>
        <v>2</v>
      </c>
      <c r="DI67" s="270">
        <f>_xlfn.IFNA(VLOOKUP($A67,GtP!$A:$DH,MATCH(DI$1,GtP!$A$1:$DH$1,0),FALSE),"")</f>
        <v>0</v>
      </c>
      <c r="DJ67" s="271">
        <f>_xlfn.IFNA(VLOOKUP($A67,GtP!$A:$DH,MATCH(DJ$1,GtP!$A$1:$DH$1,0),FALSE),"")</f>
        <v>1</v>
      </c>
      <c r="DK67" s="271">
        <f>_xlfn.IFNA(VLOOKUP($A67,GtP!$A:$DH,MATCH(DK$1,GtP!$A$1:$DH$1,0),FALSE),"")</f>
        <v>1</v>
      </c>
      <c r="DL67" s="271">
        <f>_xlfn.IFNA(VLOOKUP($A67,GtP!$A:$DH,MATCH(DL$1,GtP!$A$1:$DH$1,0),FALSE),"")</f>
        <v>0</v>
      </c>
      <c r="DM67" s="270" t="str">
        <f t="shared" si="209"/>
        <v/>
      </c>
      <c r="DN67" s="271" t="str">
        <f t="shared" si="210"/>
        <v/>
      </c>
      <c r="DO67" s="271" t="str">
        <f t="shared" si="211"/>
        <v/>
      </c>
      <c r="DP67" s="271" t="str">
        <f t="shared" si="212"/>
        <v/>
      </c>
      <c r="DR67" s="271" t="str">
        <f>_xlfn.IFNA(VLOOKUP(A67,'BIG-QaulComp'!B:C,2,FALSE),"")</f>
        <v>A</v>
      </c>
      <c r="DS67" s="270" t="str">
        <f t="shared" ref="DS67:DS101" si="213">IF(COUNT(R67)&gt;0,1,"")</f>
        <v/>
      </c>
      <c r="DT67" s="271">
        <f t="shared" ref="DT67:DT101" si="214">IF(COUNT(S67:W67)&gt;0,1,"")</f>
        <v>1</v>
      </c>
      <c r="DU67" s="271">
        <f t="shared" ref="DU67:DU101" si="215">IF(COUNT(X67:AA67)&gt;0,1,"")</f>
        <v>1</v>
      </c>
      <c r="DV67" s="271" t="str">
        <f t="shared" ref="DV67:DV101" si="216">IF(COUNT(AB67:AC67)&gt;0,1,"")</f>
        <v/>
      </c>
      <c r="DW67" s="271">
        <f t="shared" ref="DW67:DW101" si="217">IF(DR67&lt;&gt;"",SUM(DS67:DV67),"")</f>
        <v>2</v>
      </c>
      <c r="DX67" s="271">
        <f t="shared" ref="DX67:DX101" si="218">IF(COUNT(AD67:AF68)&gt;0,1,"")</f>
        <v>1</v>
      </c>
    </row>
    <row r="68" spans="1:128" s="271" customFormat="1" x14ac:dyDescent="0.2">
      <c r="A68" s="313" t="s">
        <v>463</v>
      </c>
      <c r="B68" s="78" t="s">
        <v>2542</v>
      </c>
      <c r="C68" s="72">
        <v>17.313394107049046</v>
      </c>
      <c r="D68" s="72">
        <v>21.216173640516562</v>
      </c>
      <c r="E68" s="72">
        <v>16.809793407769011</v>
      </c>
      <c r="F68" s="72">
        <v>15.238532809383198</v>
      </c>
      <c r="G68" s="72">
        <v>18.243291075043636</v>
      </c>
      <c r="H68" s="72">
        <v>15.596135255993369</v>
      </c>
      <c r="I68" s="72">
        <v>8.4043285280118152</v>
      </c>
      <c r="J68" s="72">
        <v>18.406285127233456</v>
      </c>
      <c r="K68" s="72">
        <v>8.7586007112867748</v>
      </c>
      <c r="L68" s="72">
        <v>6.2404158700239281</v>
      </c>
      <c r="M68" s="72">
        <v>8.3063648262707552</v>
      </c>
      <c r="N68" s="72">
        <v>12.61687736286399</v>
      </c>
      <c r="O68" s="72">
        <v>24.850086977189907</v>
      </c>
      <c r="P68" s="72">
        <v>16.514067288939462</v>
      </c>
      <c r="Q68" s="72">
        <v>9.2008570598341723</v>
      </c>
      <c r="R68" s="77"/>
      <c r="S68" s="76">
        <v>750.7</v>
      </c>
      <c r="T68" s="76">
        <v>408.7</v>
      </c>
      <c r="U68" s="76">
        <v>200</v>
      </c>
      <c r="V68" s="76">
        <v>401.5</v>
      </c>
      <c r="W68" s="76">
        <v>197.6</v>
      </c>
      <c r="X68" s="76"/>
      <c r="Y68" s="76"/>
      <c r="Z68" s="76"/>
      <c r="AA68" s="76">
        <v>704.3</v>
      </c>
      <c r="AB68" s="76"/>
      <c r="AC68" s="76"/>
      <c r="AD68" s="76">
        <v>2979</v>
      </c>
      <c r="AE68" s="76">
        <v>1192</v>
      </c>
      <c r="AF68" s="76">
        <v>2286</v>
      </c>
      <c r="AG68" s="75" t="str">
        <f t="shared" si="144"/>
        <v/>
      </c>
      <c r="AH68" s="74">
        <f t="shared" si="145"/>
        <v>35.383383107611216</v>
      </c>
      <c r="AI68" s="74">
        <f t="shared" si="146"/>
        <v>24.313207788211749</v>
      </c>
      <c r="AJ68" s="74">
        <f t="shared" si="147"/>
        <v>13.124623118365376</v>
      </c>
      <c r="AK68" s="74">
        <f t="shared" si="148"/>
        <v>22.008090445327703</v>
      </c>
      <c r="AL68" s="74">
        <f t="shared" si="149"/>
        <v>12.669805484282728</v>
      </c>
      <c r="AM68" s="74" t="str">
        <f t="shared" si="150"/>
        <v/>
      </c>
      <c r="AN68" s="74" t="str">
        <f t="shared" si="151"/>
        <v/>
      </c>
      <c r="AO68" s="74" t="str">
        <f t="shared" si="152"/>
        <v/>
      </c>
      <c r="AP68" s="74">
        <f t="shared" si="153"/>
        <v>112.86106802322766</v>
      </c>
      <c r="AQ68" s="74" t="str">
        <f t="shared" si="154"/>
        <v/>
      </c>
      <c r="AR68" s="74" t="str">
        <f t="shared" si="155"/>
        <v/>
      </c>
      <c r="AS68" s="74">
        <f t="shared" si="156"/>
        <v>119.87885606736297</v>
      </c>
      <c r="AT68" s="74">
        <f t="shared" si="157"/>
        <v>72.180885492598151</v>
      </c>
      <c r="AU68" s="74">
        <f t="shared" si="158"/>
        <v>248.45511511959091</v>
      </c>
      <c r="AV68" s="73" t="str">
        <f t="shared" si="159"/>
        <v/>
      </c>
      <c r="AW68" s="72">
        <f t="shared" si="160"/>
        <v>750.7</v>
      </c>
      <c r="AX68" s="72">
        <f t="shared" si="161"/>
        <v>408.7</v>
      </c>
      <c r="AY68" s="72">
        <f t="shared" si="162"/>
        <v>200</v>
      </c>
      <c r="AZ68" s="72">
        <f t="shared" si="163"/>
        <v>401.5</v>
      </c>
      <c r="BA68" s="72">
        <f t="shared" si="164"/>
        <v>197.6</v>
      </c>
      <c r="BB68" s="72" t="str">
        <f t="shared" si="165"/>
        <v/>
      </c>
      <c r="BC68" s="72" t="str">
        <f t="shared" si="166"/>
        <v/>
      </c>
      <c r="BD68" s="72" t="str">
        <f t="shared" si="167"/>
        <v/>
      </c>
      <c r="BE68" s="72">
        <f t="shared" si="168"/>
        <v>704.3</v>
      </c>
      <c r="BF68" s="72" t="str">
        <f t="shared" si="169"/>
        <v/>
      </c>
      <c r="BG68" s="72" t="str">
        <f t="shared" si="170"/>
        <v/>
      </c>
      <c r="BH68" s="72">
        <f t="shared" si="171"/>
        <v>2979</v>
      </c>
      <c r="BI68" s="72">
        <f t="shared" si="172"/>
        <v>1192</v>
      </c>
      <c r="BJ68" s="72">
        <f t="shared" si="173"/>
        <v>2286</v>
      </c>
      <c r="BK68" s="73" t="str">
        <f t="shared" si="174"/>
        <v/>
      </c>
      <c r="BL68" s="72">
        <f t="shared" si="175"/>
        <v>81.332611050920903</v>
      </c>
      <c r="BM68" s="72">
        <f t="shared" si="176"/>
        <v>59.699094361671044</v>
      </c>
      <c r="BN68" s="72">
        <f t="shared" si="177"/>
        <v>53.763440860215056</v>
      </c>
      <c r="BO68" s="72">
        <f t="shared" si="178"/>
        <v>81.209546925566343</v>
      </c>
      <c r="BP68" s="72">
        <f t="shared" si="179"/>
        <v>57.308584686774942</v>
      </c>
      <c r="BQ68" s="72" t="str">
        <f t="shared" si="180"/>
        <v/>
      </c>
      <c r="BR68" s="72" t="str">
        <f t="shared" si="181"/>
        <v/>
      </c>
      <c r="BS68" s="72" t="str">
        <f t="shared" si="182"/>
        <v/>
      </c>
      <c r="BT68" s="72">
        <f t="shared" si="183"/>
        <v>66.007497656982196</v>
      </c>
      <c r="BU68" s="72" t="str">
        <f t="shared" si="184"/>
        <v/>
      </c>
      <c r="BV68" s="72" t="str">
        <f t="shared" si="185"/>
        <v/>
      </c>
      <c r="BW68" s="72">
        <f t="shared" si="186"/>
        <v>100</v>
      </c>
      <c r="BX68" s="72">
        <f t="shared" si="187"/>
        <v>83.298392732354998</v>
      </c>
      <c r="BY68" s="72">
        <f t="shared" si="188"/>
        <v>100</v>
      </c>
      <c r="BZ68" s="71"/>
      <c r="CA68" s="70">
        <v>9.1649999999999991</v>
      </c>
      <c r="CB68" s="70">
        <v>9.5210000000000008</v>
      </c>
      <c r="CC68" s="70">
        <v>9.1669999999999998</v>
      </c>
      <c r="CD68" s="70">
        <v>9.4390000000000001</v>
      </c>
      <c r="CE68" s="70">
        <v>8.8109999999999999</v>
      </c>
      <c r="CF68" s="70"/>
      <c r="CG68" s="70"/>
      <c r="CH68" s="70"/>
      <c r="CI68" s="70">
        <v>9.4410000000000007</v>
      </c>
      <c r="CJ68" s="70"/>
      <c r="CK68" s="70"/>
      <c r="CL68" s="70">
        <v>7.77</v>
      </c>
      <c r="CM68" s="70">
        <v>7.6890000000000001</v>
      </c>
      <c r="CN68" s="70">
        <v>7.6660000000000004</v>
      </c>
      <c r="CO68" s="75" t="str">
        <f t="shared" si="189"/>
        <v/>
      </c>
      <c r="CP68" s="74">
        <f t="shared" si="190"/>
        <v>9.1649999999999991</v>
      </c>
      <c r="CQ68" s="74">
        <f t="shared" si="191"/>
        <v>9.5210000000000008</v>
      </c>
      <c r="CR68" s="74">
        <f t="shared" si="192"/>
        <v>9.1669999999999998</v>
      </c>
      <c r="CS68" s="74">
        <f t="shared" si="193"/>
        <v>9.4390000000000001</v>
      </c>
      <c r="CT68" s="74">
        <f t="shared" si="194"/>
        <v>8.8109999999999999</v>
      </c>
      <c r="CU68" s="74" t="str">
        <f t="shared" si="195"/>
        <v/>
      </c>
      <c r="CV68" s="74" t="str">
        <f t="shared" si="196"/>
        <v/>
      </c>
      <c r="CW68" s="74" t="str">
        <f t="shared" si="197"/>
        <v/>
      </c>
      <c r="CX68" s="74">
        <f t="shared" si="198"/>
        <v>9.4410000000000007</v>
      </c>
      <c r="CY68" s="74" t="str">
        <f t="shared" si="199"/>
        <v/>
      </c>
      <c r="CZ68" s="74" t="str">
        <f t="shared" si="200"/>
        <v/>
      </c>
      <c r="DA68" s="74">
        <f t="shared" si="201"/>
        <v>7.77</v>
      </c>
      <c r="DB68" s="74">
        <f t="shared" si="202"/>
        <v>7.6890000000000001</v>
      </c>
      <c r="DC68" s="74">
        <f t="shared" si="203"/>
        <v>7.6660000000000004</v>
      </c>
      <c r="DD68" s="270" t="str">
        <f t="shared" si="204"/>
        <v/>
      </c>
      <c r="DE68" s="271">
        <f t="shared" si="205"/>
        <v>1</v>
      </c>
      <c r="DF68" s="271">
        <f t="shared" si="206"/>
        <v>1</v>
      </c>
      <c r="DG68" s="271" t="str">
        <f t="shared" si="207"/>
        <v/>
      </c>
      <c r="DH68" s="271">
        <f t="shared" si="208"/>
        <v>2</v>
      </c>
      <c r="DI68" s="270">
        <f>_xlfn.IFNA(VLOOKUP($A68,GtP!$A:$DH,MATCH(DI$1,GtP!$A$1:$DH$1,0),FALSE),"")</f>
        <v>0</v>
      </c>
      <c r="DJ68" s="271">
        <f>_xlfn.IFNA(VLOOKUP($A68,GtP!$A:$DH,MATCH(DJ$1,GtP!$A$1:$DH$1,0),FALSE),"")</f>
        <v>1</v>
      </c>
      <c r="DK68" s="271">
        <f>_xlfn.IFNA(VLOOKUP($A68,GtP!$A:$DH,MATCH(DK$1,GtP!$A$1:$DH$1,0),FALSE),"")</f>
        <v>2</v>
      </c>
      <c r="DL68" s="271">
        <f>_xlfn.IFNA(VLOOKUP($A68,GtP!$A:$DH,MATCH(DL$1,GtP!$A$1:$DH$1,0),FALSE),"")</f>
        <v>0</v>
      </c>
      <c r="DM68" s="270" t="str">
        <f t="shared" si="209"/>
        <v/>
      </c>
      <c r="DN68" s="271" t="str">
        <f t="shared" si="210"/>
        <v/>
      </c>
      <c r="DO68" s="271" t="str">
        <f t="shared" si="211"/>
        <v/>
      </c>
      <c r="DP68" s="271" t="str">
        <f t="shared" si="212"/>
        <v/>
      </c>
      <c r="DR68" s="271" t="str">
        <f>_xlfn.IFNA(VLOOKUP(A68,'BIG-QaulComp'!B:C,2,FALSE),"")</f>
        <v/>
      </c>
      <c r="DS68" s="270" t="str">
        <f t="shared" si="213"/>
        <v/>
      </c>
      <c r="DT68" s="271">
        <f t="shared" si="214"/>
        <v>1</v>
      </c>
      <c r="DU68" s="271">
        <f t="shared" si="215"/>
        <v>1</v>
      </c>
      <c r="DV68" s="271" t="str">
        <f t="shared" si="216"/>
        <v/>
      </c>
      <c r="DW68" s="271" t="str">
        <f t="shared" si="217"/>
        <v/>
      </c>
      <c r="DX68" s="271">
        <f t="shared" si="218"/>
        <v>1</v>
      </c>
    </row>
    <row r="69" spans="1:128" s="271" customFormat="1" x14ac:dyDescent="0.2">
      <c r="A69" s="313" t="s">
        <v>15</v>
      </c>
      <c r="B69" s="78" t="s">
        <v>15</v>
      </c>
      <c r="C69" s="72">
        <v>12.612578070757456</v>
      </c>
      <c r="D69" s="72">
        <v>25.872845134223322</v>
      </c>
      <c r="E69" s="72">
        <v>13.360582179083295</v>
      </c>
      <c r="F69" s="72">
        <v>20.158385317126392</v>
      </c>
      <c r="G69" s="72">
        <v>15.453799220499318</v>
      </c>
      <c r="H69" s="72">
        <v>13.527494133930752</v>
      </c>
      <c r="I69" s="72">
        <v>19.700552733718148</v>
      </c>
      <c r="J69" s="72">
        <v>16.435553549767949</v>
      </c>
      <c r="K69" s="72">
        <v>23.716119857014526</v>
      </c>
      <c r="L69" s="72">
        <v>13.282573168843621</v>
      </c>
      <c r="M69" s="72">
        <v>4.9321675501958824</v>
      </c>
      <c r="N69" s="72">
        <v>6.572371414638523</v>
      </c>
      <c r="O69" s="72">
        <v>40.105211426186173</v>
      </c>
      <c r="P69" s="72">
        <v>29.856902146821039</v>
      </c>
      <c r="Q69" s="72">
        <v>29.843861219695032</v>
      </c>
      <c r="R69" s="77"/>
      <c r="S69" s="76">
        <v>508</v>
      </c>
      <c r="T69" s="76">
        <v>327.10000000000002</v>
      </c>
      <c r="U69" s="76">
        <v>199.9</v>
      </c>
      <c r="V69" s="76">
        <v>308</v>
      </c>
      <c r="W69" s="76">
        <v>108.6</v>
      </c>
      <c r="X69" s="76"/>
      <c r="Y69" s="76"/>
      <c r="Z69" s="87"/>
      <c r="AA69" s="76">
        <v>65.209999999999994</v>
      </c>
      <c r="AB69" s="76"/>
      <c r="AC69" s="76"/>
      <c r="AD69" s="76">
        <v>998.7</v>
      </c>
      <c r="AE69" s="76">
        <v>301.89999999999998</v>
      </c>
      <c r="AF69" s="76">
        <v>1180</v>
      </c>
      <c r="AG69" s="75" t="str">
        <f t="shared" si="144"/>
        <v/>
      </c>
      <c r="AH69" s="74">
        <f t="shared" si="145"/>
        <v>19.634485398285118</v>
      </c>
      <c r="AI69" s="74">
        <f t="shared" si="146"/>
        <v>24.482466079366851</v>
      </c>
      <c r="AJ69" s="74">
        <f t="shared" si="147"/>
        <v>9.9164688468459161</v>
      </c>
      <c r="AK69" s="74">
        <f t="shared" si="148"/>
        <v>19.930374117417088</v>
      </c>
      <c r="AL69" s="74">
        <f t="shared" si="149"/>
        <v>8.0280944071970222</v>
      </c>
      <c r="AM69" s="74" t="str">
        <f t="shared" si="150"/>
        <v/>
      </c>
      <c r="AN69" s="74" t="str">
        <f t="shared" si="151"/>
        <v/>
      </c>
      <c r="AO69" s="74" t="str">
        <f t="shared" si="152"/>
        <v/>
      </c>
      <c r="AP69" s="74">
        <f t="shared" si="153"/>
        <v>4.9094402997877227</v>
      </c>
      <c r="AQ69" s="74" t="str">
        <f t="shared" si="154"/>
        <v/>
      </c>
      <c r="AR69" s="74" t="str">
        <f t="shared" si="155"/>
        <v/>
      </c>
      <c r="AS69" s="74">
        <f t="shared" si="156"/>
        <v>24.902000624983913</v>
      </c>
      <c r="AT69" s="74">
        <f t="shared" si="157"/>
        <v>10.111564773713278</v>
      </c>
      <c r="AU69" s="74">
        <f t="shared" si="158"/>
        <v>39.539119663955404</v>
      </c>
      <c r="AV69" s="73" t="str">
        <f t="shared" si="159"/>
        <v/>
      </c>
      <c r="AW69" s="72">
        <f t="shared" si="160"/>
        <v>508</v>
      </c>
      <c r="AX69" s="72">
        <f t="shared" si="161"/>
        <v>327.10000000000002</v>
      </c>
      <c r="AY69" s="72">
        <f t="shared" si="162"/>
        <v>199.9</v>
      </c>
      <c r="AZ69" s="72">
        <f t="shared" si="163"/>
        <v>308</v>
      </c>
      <c r="BA69" s="72">
        <f t="shared" si="164"/>
        <v>108.6</v>
      </c>
      <c r="BB69" s="72" t="str">
        <f t="shared" si="165"/>
        <v/>
      </c>
      <c r="BC69" s="72" t="str">
        <f t="shared" si="166"/>
        <v/>
      </c>
      <c r="BD69" s="72" t="str">
        <f t="shared" si="167"/>
        <v/>
      </c>
      <c r="BE69" s="72">
        <f t="shared" si="168"/>
        <v>65.209999999999994</v>
      </c>
      <c r="BF69" s="72" t="str">
        <f t="shared" si="169"/>
        <v/>
      </c>
      <c r="BG69" s="72" t="str">
        <f t="shared" si="170"/>
        <v/>
      </c>
      <c r="BH69" s="72">
        <f t="shared" si="171"/>
        <v>998.7</v>
      </c>
      <c r="BI69" s="72">
        <f t="shared" si="172"/>
        <v>301.89999999999998</v>
      </c>
      <c r="BJ69" s="72">
        <f t="shared" si="173"/>
        <v>1180</v>
      </c>
      <c r="BK69" s="73" t="str">
        <f t="shared" si="174"/>
        <v/>
      </c>
      <c r="BL69" s="72">
        <f t="shared" si="175"/>
        <v>55.037919826652221</v>
      </c>
      <c r="BM69" s="72">
        <f t="shared" si="176"/>
        <v>47.779725387087353</v>
      </c>
      <c r="BN69" s="72">
        <f t="shared" si="177"/>
        <v>53.736559139784944</v>
      </c>
      <c r="BO69" s="72">
        <f t="shared" si="178"/>
        <v>62.297734627831716</v>
      </c>
      <c r="BP69" s="72">
        <f t="shared" si="179"/>
        <v>31.496519721577727</v>
      </c>
      <c r="BQ69" s="72" t="str">
        <f t="shared" si="180"/>
        <v/>
      </c>
      <c r="BR69" s="72" t="str">
        <f t="shared" si="181"/>
        <v/>
      </c>
      <c r="BS69" s="72" t="str">
        <f t="shared" si="182"/>
        <v/>
      </c>
      <c r="BT69" s="72">
        <f t="shared" si="183"/>
        <v>6.1115276476101208</v>
      </c>
      <c r="BU69" s="72" t="str">
        <f t="shared" si="184"/>
        <v/>
      </c>
      <c r="BV69" s="72" t="str">
        <f t="shared" si="185"/>
        <v/>
      </c>
      <c r="BW69" s="72">
        <f t="shared" si="186"/>
        <v>33.52467270896274</v>
      </c>
      <c r="BX69" s="72">
        <f t="shared" si="187"/>
        <v>21.097134870719774</v>
      </c>
      <c r="BY69" s="72">
        <f t="shared" si="188"/>
        <v>51.618547681539809</v>
      </c>
      <c r="BZ69" s="71"/>
      <c r="CA69" s="70">
        <v>9.1509999999999998</v>
      </c>
      <c r="CB69" s="70">
        <v>9.19</v>
      </c>
      <c r="CC69" s="70">
        <v>9.2040000000000006</v>
      </c>
      <c r="CD69" s="70">
        <v>9.3140000000000001</v>
      </c>
      <c r="CE69" s="70">
        <v>10.029999999999999</v>
      </c>
      <c r="CF69" s="70"/>
      <c r="CG69" s="70"/>
      <c r="CH69" s="86"/>
      <c r="CI69" s="70">
        <v>7.5949999999999998</v>
      </c>
      <c r="CJ69" s="70"/>
      <c r="CK69" s="70"/>
      <c r="CL69" s="70">
        <v>8.1809999999999992</v>
      </c>
      <c r="CM69" s="70">
        <v>7.58</v>
      </c>
      <c r="CN69" s="70">
        <v>8.2569999999999997</v>
      </c>
      <c r="CO69" s="75" t="str">
        <f t="shared" si="189"/>
        <v/>
      </c>
      <c r="CP69" s="74">
        <f t="shared" si="190"/>
        <v>9.1509999999999998</v>
      </c>
      <c r="CQ69" s="74">
        <f t="shared" si="191"/>
        <v>9.19</v>
      </c>
      <c r="CR69" s="74">
        <f t="shared" si="192"/>
        <v>9.2040000000000006</v>
      </c>
      <c r="CS69" s="74">
        <f t="shared" si="193"/>
        <v>9.3140000000000001</v>
      </c>
      <c r="CT69" s="74">
        <f t="shared" si="194"/>
        <v>10.029999999999999</v>
      </c>
      <c r="CU69" s="74" t="str">
        <f t="shared" si="195"/>
        <v/>
      </c>
      <c r="CV69" s="74" t="str">
        <f t="shared" si="196"/>
        <v/>
      </c>
      <c r="CW69" s="74" t="str">
        <f t="shared" si="197"/>
        <v/>
      </c>
      <c r="CX69" s="74">
        <f t="shared" si="198"/>
        <v>7.5949999999999998</v>
      </c>
      <c r="CY69" s="74" t="str">
        <f t="shared" si="199"/>
        <v/>
      </c>
      <c r="CZ69" s="74" t="str">
        <f t="shared" si="200"/>
        <v/>
      </c>
      <c r="DA69" s="74">
        <f t="shared" si="201"/>
        <v>8.1809999999999992</v>
      </c>
      <c r="DB69" s="74">
        <f t="shared" si="202"/>
        <v>7.58</v>
      </c>
      <c r="DC69" s="74">
        <f t="shared" si="203"/>
        <v>8.2569999999999997</v>
      </c>
      <c r="DD69" s="270" t="str">
        <f t="shared" si="204"/>
        <v/>
      </c>
      <c r="DE69" s="271">
        <f t="shared" si="205"/>
        <v>1</v>
      </c>
      <c r="DF69" s="271">
        <f t="shared" si="206"/>
        <v>1</v>
      </c>
      <c r="DG69" s="271" t="str">
        <f t="shared" si="207"/>
        <v/>
      </c>
      <c r="DH69" s="271">
        <f t="shared" si="208"/>
        <v>2</v>
      </c>
      <c r="DI69" s="270">
        <f>_xlfn.IFNA(VLOOKUP($A69,GtP!$A:$DH,MATCH(DI$1,GtP!$A$1:$DH$1,0),FALSE),"")</f>
        <v>0</v>
      </c>
      <c r="DJ69" s="271">
        <f>_xlfn.IFNA(VLOOKUP($A69,GtP!$A:$DH,MATCH(DJ$1,GtP!$A$1:$DH$1,0),FALSE),"")</f>
        <v>1</v>
      </c>
      <c r="DK69" s="271">
        <f>_xlfn.IFNA(VLOOKUP($A69,GtP!$A:$DH,MATCH(DK$1,GtP!$A$1:$DH$1,0),FALSE),"")</f>
        <v>0</v>
      </c>
      <c r="DL69" s="271">
        <f>_xlfn.IFNA(VLOOKUP($A69,GtP!$A:$DH,MATCH(DL$1,GtP!$A$1:$DH$1,0),FALSE),"")</f>
        <v>0</v>
      </c>
      <c r="DM69" s="270" t="str">
        <f t="shared" si="209"/>
        <v/>
      </c>
      <c r="DN69" s="271" t="str">
        <f t="shared" si="210"/>
        <v/>
      </c>
      <c r="DO69" s="271" t="str">
        <f t="shared" si="211"/>
        <v>new</v>
      </c>
      <c r="DP69" s="271" t="str">
        <f t="shared" si="212"/>
        <v/>
      </c>
      <c r="DR69" s="271" t="str">
        <f>_xlfn.IFNA(VLOOKUP(A69,'BIG-QaulComp'!B:C,2,FALSE),"")</f>
        <v/>
      </c>
      <c r="DS69" s="270" t="str">
        <f t="shared" si="213"/>
        <v/>
      </c>
      <c r="DT69" s="271">
        <f t="shared" si="214"/>
        <v>1</v>
      </c>
      <c r="DU69" s="271">
        <f t="shared" si="215"/>
        <v>1</v>
      </c>
      <c r="DV69" s="271" t="str">
        <f t="shared" si="216"/>
        <v/>
      </c>
      <c r="DW69" s="271" t="str">
        <f t="shared" si="217"/>
        <v/>
      </c>
      <c r="DX69" s="271">
        <f t="shared" si="218"/>
        <v>1</v>
      </c>
    </row>
    <row r="70" spans="1:128" s="271" customFormat="1" x14ac:dyDescent="0.2">
      <c r="A70" s="313" t="s">
        <v>566</v>
      </c>
      <c r="B70" s="78" t="s">
        <v>2570</v>
      </c>
      <c r="C70" s="72">
        <v>14.470053834363924</v>
      </c>
      <c r="D70" s="72">
        <v>20.517057467619843</v>
      </c>
      <c r="E70" s="72">
        <v>11.598418650762051</v>
      </c>
      <c r="F70" s="72">
        <v>7.7505097238499046</v>
      </c>
      <c r="G70" s="72">
        <v>11.02794930330567</v>
      </c>
      <c r="H70" s="72">
        <v>12.147550886042538</v>
      </c>
      <c r="I70" s="72">
        <v>7.5088374784224543</v>
      </c>
      <c r="J70" s="72">
        <v>12.670739203066482</v>
      </c>
      <c r="K70" s="72">
        <v>16.045595488456581</v>
      </c>
      <c r="L70" s="72">
        <v>8.0742232171409967</v>
      </c>
      <c r="M70" s="72">
        <v>22.916028436590754</v>
      </c>
      <c r="N70" s="72">
        <v>14.456617905007171</v>
      </c>
      <c r="O70" s="72">
        <v>15.84745517794587</v>
      </c>
      <c r="P70" s="72">
        <v>12.572113262159784</v>
      </c>
      <c r="Q70" s="72">
        <v>18.030632832188193</v>
      </c>
      <c r="R70" s="77"/>
      <c r="S70" s="76">
        <v>917</v>
      </c>
      <c r="T70" s="76">
        <v>323.7</v>
      </c>
      <c r="U70" s="76">
        <v>315.3</v>
      </c>
      <c r="V70" s="76">
        <v>437</v>
      </c>
      <c r="W70" s="76">
        <v>195.1</v>
      </c>
      <c r="X70" s="76">
        <v>656.1</v>
      </c>
      <c r="Y70" s="76">
        <v>784.6</v>
      </c>
      <c r="Z70" s="76">
        <v>462.6</v>
      </c>
      <c r="AA70" s="76">
        <v>770.7</v>
      </c>
      <c r="AB70" s="76"/>
      <c r="AC70" s="76"/>
      <c r="AD70" s="76">
        <v>407.3</v>
      </c>
      <c r="AE70" s="76">
        <v>252.1</v>
      </c>
      <c r="AF70" s="76">
        <v>448.4</v>
      </c>
      <c r="AG70" s="75" t="str">
        <f t="shared" si="144"/>
        <v/>
      </c>
      <c r="AH70" s="74">
        <f t="shared" si="145"/>
        <v>44.694518278131042</v>
      </c>
      <c r="AI70" s="74">
        <f t="shared" si="146"/>
        <v>27.908977055137765</v>
      </c>
      <c r="AJ70" s="74">
        <f t="shared" si="147"/>
        <v>40.681195332193106</v>
      </c>
      <c r="AK70" s="74">
        <f t="shared" si="148"/>
        <v>39.626587680177998</v>
      </c>
      <c r="AL70" s="74">
        <f t="shared" si="149"/>
        <v>16.060850605216949</v>
      </c>
      <c r="AM70" s="74">
        <f t="shared" si="150"/>
        <v>87.377040971439598</v>
      </c>
      <c r="AN70" s="74">
        <f t="shared" si="151"/>
        <v>61.922196284342803</v>
      </c>
      <c r="AO70" s="74">
        <f t="shared" si="152"/>
        <v>28.830341655615133</v>
      </c>
      <c r="AP70" s="74">
        <f t="shared" si="153"/>
        <v>95.451906551686506</v>
      </c>
      <c r="AQ70" s="74" t="str">
        <f t="shared" si="154"/>
        <v/>
      </c>
      <c r="AR70" s="74" t="str">
        <f t="shared" si="155"/>
        <v/>
      </c>
      <c r="AS70" s="74">
        <f t="shared" si="156"/>
        <v>25.701287394509848</v>
      </c>
      <c r="AT70" s="74">
        <f t="shared" si="157"/>
        <v>20.052316960807538</v>
      </c>
      <c r="AU70" s="74">
        <f t="shared" si="158"/>
        <v>24.868788809204666</v>
      </c>
      <c r="AV70" s="73" t="str">
        <f t="shared" si="159"/>
        <v/>
      </c>
      <c r="AW70" s="72">
        <f t="shared" si="160"/>
        <v>917</v>
      </c>
      <c r="AX70" s="72">
        <f t="shared" si="161"/>
        <v>323.7</v>
      </c>
      <c r="AY70" s="72">
        <f t="shared" si="162"/>
        <v>315.3</v>
      </c>
      <c r="AZ70" s="72">
        <f t="shared" si="163"/>
        <v>437</v>
      </c>
      <c r="BA70" s="72">
        <f t="shared" si="164"/>
        <v>195.1</v>
      </c>
      <c r="BB70" s="72">
        <f t="shared" si="165"/>
        <v>656.1</v>
      </c>
      <c r="BC70" s="72">
        <f t="shared" si="166"/>
        <v>784.6</v>
      </c>
      <c r="BD70" s="72">
        <f t="shared" si="167"/>
        <v>462.6</v>
      </c>
      <c r="BE70" s="72">
        <f t="shared" si="168"/>
        <v>770.7</v>
      </c>
      <c r="BF70" s="72" t="str">
        <f t="shared" si="169"/>
        <v/>
      </c>
      <c r="BG70" s="72" t="str">
        <f t="shared" si="170"/>
        <v/>
      </c>
      <c r="BH70" s="72">
        <f t="shared" si="171"/>
        <v>407.3</v>
      </c>
      <c r="BI70" s="72">
        <f t="shared" si="172"/>
        <v>252.1</v>
      </c>
      <c r="BJ70" s="72">
        <f t="shared" si="173"/>
        <v>448.4</v>
      </c>
      <c r="BK70" s="73" t="str">
        <f t="shared" si="174"/>
        <v/>
      </c>
      <c r="BL70" s="72">
        <f t="shared" si="175"/>
        <v>99.349945828819074</v>
      </c>
      <c r="BM70" s="72">
        <f t="shared" si="176"/>
        <v>47.283085013146362</v>
      </c>
      <c r="BN70" s="72">
        <f t="shared" si="177"/>
        <v>84.758064516129039</v>
      </c>
      <c r="BO70" s="72">
        <f t="shared" si="178"/>
        <v>88.389967637540451</v>
      </c>
      <c r="BP70" s="72">
        <f t="shared" si="179"/>
        <v>56.583526682134568</v>
      </c>
      <c r="BQ70" s="72">
        <f t="shared" si="180"/>
        <v>87.608492455601549</v>
      </c>
      <c r="BR70" s="72">
        <f t="shared" si="181"/>
        <v>92.37108547209796</v>
      </c>
      <c r="BS70" s="72">
        <f t="shared" si="182"/>
        <v>50.059517368250191</v>
      </c>
      <c r="BT70" s="72">
        <f t="shared" si="183"/>
        <v>72.23055295220243</v>
      </c>
      <c r="BU70" s="72" t="str">
        <f t="shared" si="184"/>
        <v/>
      </c>
      <c r="BV70" s="72" t="str">
        <f t="shared" si="185"/>
        <v/>
      </c>
      <c r="BW70" s="72">
        <f t="shared" si="186"/>
        <v>13.672373279624034</v>
      </c>
      <c r="BX70" s="72">
        <f t="shared" si="187"/>
        <v>17.617051013277429</v>
      </c>
      <c r="BY70" s="72">
        <f t="shared" si="188"/>
        <v>19.615048118985126</v>
      </c>
      <c r="BZ70" s="71"/>
      <c r="CA70" s="70">
        <v>8.1620000000000008</v>
      </c>
      <c r="CB70" s="70">
        <v>8.5760000000000005</v>
      </c>
      <c r="CC70" s="70">
        <v>8.1010000000000009</v>
      </c>
      <c r="CD70" s="70">
        <v>8.4510000000000005</v>
      </c>
      <c r="CE70" s="70">
        <v>8.9629999999999992</v>
      </c>
      <c r="CF70" s="70">
        <v>7.2469999999999999</v>
      </c>
      <c r="CG70" s="70">
        <v>7.0549999999999997</v>
      </c>
      <c r="CH70" s="70">
        <v>7.01</v>
      </c>
      <c r="CI70" s="70">
        <v>7.4829999999999997</v>
      </c>
      <c r="CJ70" s="70"/>
      <c r="CK70" s="70"/>
      <c r="CL70" s="70">
        <v>6.4349999999999996</v>
      </c>
      <c r="CM70" s="70">
        <v>6.7160000000000002</v>
      </c>
      <c r="CN70" s="70">
        <v>6.5890000000000004</v>
      </c>
      <c r="CO70" s="75" t="str">
        <f t="shared" si="189"/>
        <v/>
      </c>
      <c r="CP70" s="74">
        <f t="shared" si="190"/>
        <v>8.1620000000000008</v>
      </c>
      <c r="CQ70" s="74">
        <f t="shared" si="191"/>
        <v>8.5760000000000005</v>
      </c>
      <c r="CR70" s="74">
        <f t="shared" si="192"/>
        <v>8.1010000000000009</v>
      </c>
      <c r="CS70" s="74">
        <f t="shared" si="193"/>
        <v>8.4510000000000005</v>
      </c>
      <c r="CT70" s="74">
        <f t="shared" si="194"/>
        <v>8.9629999999999992</v>
      </c>
      <c r="CU70" s="74">
        <f t="shared" si="195"/>
        <v>7.2469999999999999</v>
      </c>
      <c r="CV70" s="74">
        <f t="shared" si="196"/>
        <v>7.0549999999999997</v>
      </c>
      <c r="CW70" s="74">
        <f t="shared" si="197"/>
        <v>7.01</v>
      </c>
      <c r="CX70" s="74">
        <f t="shared" si="198"/>
        <v>7.4829999999999997</v>
      </c>
      <c r="CY70" s="74" t="str">
        <f t="shared" si="199"/>
        <v/>
      </c>
      <c r="CZ70" s="74" t="str">
        <f t="shared" si="200"/>
        <v/>
      </c>
      <c r="DA70" s="74">
        <f t="shared" si="201"/>
        <v>6.4349999999999996</v>
      </c>
      <c r="DB70" s="74">
        <f t="shared" si="202"/>
        <v>6.7160000000000002</v>
      </c>
      <c r="DC70" s="74">
        <f t="shared" si="203"/>
        <v>6.5890000000000004</v>
      </c>
      <c r="DD70" s="270" t="str">
        <f t="shared" si="204"/>
        <v/>
      </c>
      <c r="DE70" s="271">
        <f t="shared" si="205"/>
        <v>1</v>
      </c>
      <c r="DF70" s="271">
        <f t="shared" si="206"/>
        <v>1</v>
      </c>
      <c r="DG70" s="271" t="str">
        <f t="shared" si="207"/>
        <v/>
      </c>
      <c r="DH70" s="271">
        <f t="shared" si="208"/>
        <v>2</v>
      </c>
      <c r="DI70" s="270">
        <f>_xlfn.IFNA(VLOOKUP($A70,GtP!$A:$DH,MATCH(DI$1,GtP!$A$1:$DH$1,0),FALSE),"")</f>
        <v>0</v>
      </c>
      <c r="DJ70" s="271">
        <f>_xlfn.IFNA(VLOOKUP($A70,GtP!$A:$DH,MATCH(DJ$1,GtP!$A$1:$DH$1,0),FALSE),"")</f>
        <v>2</v>
      </c>
      <c r="DK70" s="271">
        <f>_xlfn.IFNA(VLOOKUP($A70,GtP!$A:$DH,MATCH(DK$1,GtP!$A$1:$DH$1,0),FALSE),"")</f>
        <v>1</v>
      </c>
      <c r="DL70" s="271">
        <f>_xlfn.IFNA(VLOOKUP($A70,GtP!$A:$DH,MATCH(DL$1,GtP!$A$1:$DH$1,0),FALSE),"")</f>
        <v>0</v>
      </c>
      <c r="DM70" s="270" t="str">
        <f t="shared" si="209"/>
        <v/>
      </c>
      <c r="DN70" s="271" t="str">
        <f t="shared" si="210"/>
        <v/>
      </c>
      <c r="DO70" s="271" t="str">
        <f t="shared" si="211"/>
        <v/>
      </c>
      <c r="DP70" s="271" t="str">
        <f t="shared" si="212"/>
        <v/>
      </c>
      <c r="DR70" s="271" t="str">
        <f>_xlfn.IFNA(VLOOKUP(A70,'BIG-QaulComp'!B:C,2,FALSE),"")</f>
        <v>A</v>
      </c>
      <c r="DS70" s="270" t="str">
        <f t="shared" si="213"/>
        <v/>
      </c>
      <c r="DT70" s="271">
        <f t="shared" si="214"/>
        <v>1</v>
      </c>
      <c r="DU70" s="271">
        <f t="shared" si="215"/>
        <v>1</v>
      </c>
      <c r="DV70" s="271" t="str">
        <f t="shared" si="216"/>
        <v/>
      </c>
      <c r="DW70" s="271">
        <f t="shared" si="217"/>
        <v>2</v>
      </c>
      <c r="DX70" s="271">
        <f t="shared" si="218"/>
        <v>1</v>
      </c>
    </row>
    <row r="71" spans="1:128" s="271" customFormat="1" x14ac:dyDescent="0.2">
      <c r="A71" s="313" t="s">
        <v>325</v>
      </c>
      <c r="B71" s="78" t="s">
        <v>2578</v>
      </c>
      <c r="C71" s="72">
        <v>8.9393945130453432</v>
      </c>
      <c r="D71" s="72">
        <v>12.792023364091074</v>
      </c>
      <c r="E71" s="72">
        <v>16.463334098720306</v>
      </c>
      <c r="F71" s="72">
        <v>4.257475964263838</v>
      </c>
      <c r="G71" s="72">
        <v>7.5113107978577807</v>
      </c>
      <c r="H71" s="72">
        <v>13.716249405915718</v>
      </c>
      <c r="I71" s="72">
        <v>11.417360158347284</v>
      </c>
      <c r="J71" s="72">
        <v>11.680099793357737</v>
      </c>
      <c r="K71" s="72">
        <v>11.702352802413703</v>
      </c>
      <c r="L71" s="72">
        <v>11.66541414907238</v>
      </c>
      <c r="M71" s="72">
        <v>17.564904878367706</v>
      </c>
      <c r="N71" s="72">
        <v>11.11933668539165</v>
      </c>
      <c r="O71" s="72">
        <v>11.937517217405933</v>
      </c>
      <c r="P71" s="72">
        <v>9.0618058722463068</v>
      </c>
      <c r="Q71" s="72">
        <v>15.798485051865308</v>
      </c>
      <c r="R71" s="77"/>
      <c r="S71" s="76">
        <v>266.7</v>
      </c>
      <c r="T71" s="76">
        <v>147.19999999999999</v>
      </c>
      <c r="U71" s="76">
        <v>152.9</v>
      </c>
      <c r="V71" s="76">
        <v>218.1</v>
      </c>
      <c r="W71" s="76">
        <v>60.27</v>
      </c>
      <c r="X71" s="76"/>
      <c r="Y71" s="76"/>
      <c r="Z71" s="76"/>
      <c r="AA71" s="272">
        <v>16</v>
      </c>
      <c r="AB71" s="76"/>
      <c r="AC71" s="76"/>
      <c r="AD71" s="76">
        <v>124.7</v>
      </c>
      <c r="AE71" s="76">
        <v>46.95</v>
      </c>
      <c r="AF71" s="76">
        <v>103.2</v>
      </c>
      <c r="AG71" s="75" t="str">
        <f t="shared" si="144"/>
        <v/>
      </c>
      <c r="AH71" s="74">
        <f t="shared" si="145"/>
        <v>20.848930025304885</v>
      </c>
      <c r="AI71" s="74">
        <f t="shared" si="146"/>
        <v>8.9410807748499632</v>
      </c>
      <c r="AJ71" s="74">
        <f t="shared" si="147"/>
        <v>35.91329728773654</v>
      </c>
      <c r="AK71" s="74">
        <f t="shared" si="148"/>
        <v>29.036210305956441</v>
      </c>
      <c r="AL71" s="74">
        <f t="shared" si="149"/>
        <v>4.3940583330313308</v>
      </c>
      <c r="AM71" s="74" t="str">
        <f t="shared" si="150"/>
        <v/>
      </c>
      <c r="AN71" s="74" t="str">
        <f t="shared" si="151"/>
        <v/>
      </c>
      <c r="AO71" s="74" t="str">
        <f t="shared" si="152"/>
        <v/>
      </c>
      <c r="AP71" s="74">
        <f t="shared" si="153"/>
        <v>1.3715758219584773</v>
      </c>
      <c r="AQ71" s="74" t="str">
        <f t="shared" si="154"/>
        <v/>
      </c>
      <c r="AR71" s="74" t="str">
        <f t="shared" si="155"/>
        <v/>
      </c>
      <c r="AS71" s="74">
        <f t="shared" si="156"/>
        <v>10.446058232123562</v>
      </c>
      <c r="AT71" s="74">
        <f t="shared" si="157"/>
        <v>5.1810864922403921</v>
      </c>
      <c r="AU71" s="74">
        <f t="shared" si="158"/>
        <v>6.5322719020970501</v>
      </c>
      <c r="AV71" s="73" t="str">
        <f t="shared" si="159"/>
        <v/>
      </c>
      <c r="AW71" s="72">
        <f t="shared" si="160"/>
        <v>266.7</v>
      </c>
      <c r="AX71" s="72">
        <f t="shared" si="161"/>
        <v>147.19999999999999</v>
      </c>
      <c r="AY71" s="72">
        <f t="shared" si="162"/>
        <v>152.9</v>
      </c>
      <c r="AZ71" s="72">
        <f t="shared" si="163"/>
        <v>218.1</v>
      </c>
      <c r="BA71" s="72">
        <f t="shared" si="164"/>
        <v>60.27</v>
      </c>
      <c r="BB71" s="72" t="str">
        <f t="shared" si="165"/>
        <v/>
      </c>
      <c r="BC71" s="72" t="str">
        <f t="shared" si="166"/>
        <v/>
      </c>
      <c r="BD71" s="72" t="str">
        <f t="shared" si="167"/>
        <v/>
      </c>
      <c r="BE71" s="72">
        <f t="shared" si="168"/>
        <v>16</v>
      </c>
      <c r="BF71" s="72" t="str">
        <f t="shared" si="169"/>
        <v/>
      </c>
      <c r="BG71" s="72" t="str">
        <f t="shared" si="170"/>
        <v/>
      </c>
      <c r="BH71" s="72">
        <f t="shared" si="171"/>
        <v>124.7</v>
      </c>
      <c r="BI71" s="72">
        <f t="shared" si="172"/>
        <v>46.95</v>
      </c>
      <c r="BJ71" s="72">
        <f t="shared" si="173"/>
        <v>103.2</v>
      </c>
      <c r="BK71" s="73" t="str">
        <f t="shared" si="174"/>
        <v/>
      </c>
      <c r="BL71" s="72">
        <f t="shared" si="175"/>
        <v>28.894907908992415</v>
      </c>
      <c r="BM71" s="72">
        <f t="shared" si="176"/>
        <v>21.501606777680394</v>
      </c>
      <c r="BN71" s="72">
        <f t="shared" si="177"/>
        <v>41.102150537634408</v>
      </c>
      <c r="BO71" s="72">
        <f t="shared" si="178"/>
        <v>44.114077669902912</v>
      </c>
      <c r="BP71" s="72">
        <f t="shared" si="179"/>
        <v>17.479698375870068</v>
      </c>
      <c r="BQ71" s="72" t="str">
        <f t="shared" si="180"/>
        <v/>
      </c>
      <c r="BR71" s="72" t="str">
        <f t="shared" si="181"/>
        <v/>
      </c>
      <c r="BS71" s="72" t="str">
        <f t="shared" si="182"/>
        <v/>
      </c>
      <c r="BT71" s="72">
        <f t="shared" si="183"/>
        <v>1.499531396438613</v>
      </c>
      <c r="BU71" s="72" t="str">
        <f t="shared" si="184"/>
        <v/>
      </c>
      <c r="BV71" s="72" t="str">
        <f t="shared" si="185"/>
        <v/>
      </c>
      <c r="BW71" s="72">
        <f t="shared" si="186"/>
        <v>4.1859684457871769</v>
      </c>
      <c r="BX71" s="72">
        <f t="shared" si="187"/>
        <v>3.2809224318658279</v>
      </c>
      <c r="BY71" s="72">
        <f t="shared" si="188"/>
        <v>4.514435695538058</v>
      </c>
      <c r="BZ71" s="71"/>
      <c r="CA71" s="70">
        <v>9.43</v>
      </c>
      <c r="CB71" s="70">
        <v>9.5120000000000005</v>
      </c>
      <c r="CC71" s="70">
        <v>8.8729999999999993</v>
      </c>
      <c r="CD71" s="70">
        <v>9.2769999999999992</v>
      </c>
      <c r="CE71" s="70">
        <v>9.4489999999999998</v>
      </c>
      <c r="CF71" s="70"/>
      <c r="CG71" s="70"/>
      <c r="CH71" s="70"/>
      <c r="CI71" s="273">
        <v>7.2</v>
      </c>
      <c r="CJ71" s="70"/>
      <c r="CK71" s="70"/>
      <c r="CL71" s="70">
        <v>8.61</v>
      </c>
      <c r="CM71" s="70">
        <v>8.5549999999999997</v>
      </c>
      <c r="CN71" s="70">
        <v>8.6460000000000008</v>
      </c>
      <c r="CO71" s="75" t="str">
        <f t="shared" si="189"/>
        <v/>
      </c>
      <c r="CP71" s="74">
        <f t="shared" si="190"/>
        <v>9.43</v>
      </c>
      <c r="CQ71" s="74">
        <f t="shared" si="191"/>
        <v>9.5120000000000005</v>
      </c>
      <c r="CR71" s="74">
        <f t="shared" si="192"/>
        <v>8.8729999999999993</v>
      </c>
      <c r="CS71" s="74">
        <f t="shared" si="193"/>
        <v>9.2769999999999992</v>
      </c>
      <c r="CT71" s="74">
        <f t="shared" si="194"/>
        <v>9.4489999999999998</v>
      </c>
      <c r="CU71" s="74" t="str">
        <f t="shared" si="195"/>
        <v/>
      </c>
      <c r="CV71" s="74" t="str">
        <f t="shared" si="196"/>
        <v/>
      </c>
      <c r="CW71" s="74" t="str">
        <f t="shared" si="197"/>
        <v/>
      </c>
      <c r="CX71" s="74">
        <f t="shared" si="198"/>
        <v>7.2</v>
      </c>
      <c r="CY71" s="74" t="str">
        <f t="shared" si="199"/>
        <v/>
      </c>
      <c r="CZ71" s="74" t="str">
        <f t="shared" si="200"/>
        <v/>
      </c>
      <c r="DA71" s="74">
        <f t="shared" si="201"/>
        <v>8.61</v>
      </c>
      <c r="DB71" s="74">
        <f t="shared" si="202"/>
        <v>8.5549999999999997</v>
      </c>
      <c r="DC71" s="74">
        <f t="shared" si="203"/>
        <v>8.6460000000000008</v>
      </c>
      <c r="DD71" s="270" t="str">
        <f t="shared" si="204"/>
        <v/>
      </c>
      <c r="DE71" s="271">
        <f t="shared" si="205"/>
        <v>1</v>
      </c>
      <c r="DF71" s="271">
        <f t="shared" si="206"/>
        <v>1</v>
      </c>
      <c r="DG71" s="271" t="str">
        <f t="shared" si="207"/>
        <v/>
      </c>
      <c r="DH71" s="271">
        <f t="shared" si="208"/>
        <v>2</v>
      </c>
      <c r="DI71" s="270">
        <f>_xlfn.IFNA(VLOOKUP($A71,GtP!$A:$DH,MATCH(DI$1,GtP!$A$1:$DH$1,0),FALSE),"")</f>
        <v>2</v>
      </c>
      <c r="DJ71" s="271">
        <f>_xlfn.IFNA(VLOOKUP($A71,GtP!$A:$DH,MATCH(DJ$1,GtP!$A$1:$DH$1,0),FALSE),"")</f>
        <v>1</v>
      </c>
      <c r="DK71" s="271">
        <f>_xlfn.IFNA(VLOOKUP($A71,GtP!$A:$DH,MATCH(DK$1,GtP!$A$1:$DH$1,0),FALSE),"")</f>
        <v>0</v>
      </c>
      <c r="DL71" s="271">
        <f>_xlfn.IFNA(VLOOKUP($A71,GtP!$A:$DH,MATCH(DL$1,GtP!$A$1:$DH$1,0),FALSE),"")</f>
        <v>0</v>
      </c>
      <c r="DM71" s="270" t="str">
        <f t="shared" si="209"/>
        <v/>
      </c>
      <c r="DN71" s="271" t="str">
        <f t="shared" si="210"/>
        <v/>
      </c>
      <c r="DO71" s="271" t="str">
        <f t="shared" si="211"/>
        <v>new</v>
      </c>
      <c r="DP71" s="271" t="str">
        <f t="shared" si="212"/>
        <v/>
      </c>
      <c r="DR71" s="271" t="str">
        <f>_xlfn.IFNA(VLOOKUP(A71,'BIG-QaulComp'!B:C,2,FALSE),"")</f>
        <v>A</v>
      </c>
      <c r="DS71" s="270" t="str">
        <f t="shared" si="213"/>
        <v/>
      </c>
      <c r="DT71" s="271">
        <f t="shared" si="214"/>
        <v>1</v>
      </c>
      <c r="DU71" s="271">
        <f t="shared" si="215"/>
        <v>1</v>
      </c>
      <c r="DV71" s="271" t="str">
        <f t="shared" si="216"/>
        <v/>
      </c>
      <c r="DW71" s="271">
        <f t="shared" si="217"/>
        <v>2</v>
      </c>
      <c r="DX71" s="271">
        <f t="shared" si="218"/>
        <v>1</v>
      </c>
    </row>
    <row r="72" spans="1:128" s="271" customFormat="1" x14ac:dyDescent="0.2">
      <c r="A72" s="313" t="s">
        <v>17</v>
      </c>
      <c r="B72" s="78" t="s">
        <v>2583</v>
      </c>
      <c r="C72" s="83">
        <v>11.340793825790836</v>
      </c>
      <c r="D72" s="83">
        <v>3.4940506204559476</v>
      </c>
      <c r="E72" s="83">
        <v>12.847723294023019</v>
      </c>
      <c r="F72" s="83">
        <v>14.477746328113014</v>
      </c>
      <c r="G72" s="83">
        <v>8.9008475797642443</v>
      </c>
      <c r="H72" s="83">
        <v>4.1228211961074157</v>
      </c>
      <c r="I72" s="83">
        <v>8.5483003056519227</v>
      </c>
      <c r="J72" s="83">
        <v>11.100247616841566</v>
      </c>
      <c r="K72" s="83">
        <v>8.7834103591318939</v>
      </c>
      <c r="L72" s="83">
        <v>8.6627983061573879</v>
      </c>
      <c r="M72" s="83">
        <v>4.6388900568599007</v>
      </c>
      <c r="N72" s="83">
        <v>8.1442373572366549</v>
      </c>
      <c r="O72" s="83">
        <v>19.664780728704667</v>
      </c>
      <c r="P72" s="83">
        <v>8.5606147843407641</v>
      </c>
      <c r="Q72" s="83">
        <v>6.5446502886481355</v>
      </c>
      <c r="R72" s="82">
        <v>57.32</v>
      </c>
      <c r="S72" s="81">
        <v>442.2</v>
      </c>
      <c r="T72" s="81">
        <v>206.1</v>
      </c>
      <c r="U72" s="81">
        <v>158.9</v>
      </c>
      <c r="V72" s="81">
        <v>262.60000000000002</v>
      </c>
      <c r="W72" s="81">
        <v>72.849999999999994</v>
      </c>
      <c r="X72" s="81"/>
      <c r="Y72" s="81"/>
      <c r="Z72" s="272">
        <v>13.48</v>
      </c>
      <c r="AA72" s="81">
        <v>725.2</v>
      </c>
      <c r="AB72" s="81"/>
      <c r="AC72" s="81"/>
      <c r="AD72" s="81">
        <v>1418</v>
      </c>
      <c r="AE72" s="81">
        <v>1093</v>
      </c>
      <c r="AF72" s="81">
        <v>1444</v>
      </c>
      <c r="AG72" s="75">
        <f t="shared" si="144"/>
        <v>5.0543199074517045</v>
      </c>
      <c r="AH72" s="74">
        <f t="shared" si="145"/>
        <v>126.55798327910206</v>
      </c>
      <c r="AI72" s="74">
        <f t="shared" si="146"/>
        <v>16.04175271239545</v>
      </c>
      <c r="AJ72" s="74">
        <f t="shared" si="147"/>
        <v>10.975465131022956</v>
      </c>
      <c r="AK72" s="74">
        <f t="shared" si="148"/>
        <v>29.50280831648119</v>
      </c>
      <c r="AL72" s="74">
        <f t="shared" si="149"/>
        <v>17.669939232092268</v>
      </c>
      <c r="AM72" s="74" t="str">
        <f t="shared" si="150"/>
        <v/>
      </c>
      <c r="AN72" s="74" t="str">
        <f t="shared" si="151"/>
        <v/>
      </c>
      <c r="AO72" s="74">
        <f t="shared" si="152"/>
        <v>1.5347113989710361</v>
      </c>
      <c r="AP72" s="74">
        <f t="shared" si="153"/>
        <v>83.714288890292949</v>
      </c>
      <c r="AQ72" s="74" t="str">
        <f t="shared" si="154"/>
        <v/>
      </c>
      <c r="AR72" s="74" t="str">
        <f t="shared" si="155"/>
        <v/>
      </c>
      <c r="AS72" s="74">
        <f t="shared" si="156"/>
        <v>72.108609781249498</v>
      </c>
      <c r="AT72" s="74">
        <f t="shared" si="157"/>
        <v>127.67774599545537</v>
      </c>
      <c r="AU72" s="74">
        <f t="shared" si="158"/>
        <v>220.63822149590715</v>
      </c>
      <c r="AV72" s="73">
        <f t="shared" si="159"/>
        <v>57.32</v>
      </c>
      <c r="AW72" s="72">
        <f t="shared" si="160"/>
        <v>442.2</v>
      </c>
      <c r="AX72" s="72">
        <f t="shared" si="161"/>
        <v>206.1</v>
      </c>
      <c r="AY72" s="72">
        <f t="shared" si="162"/>
        <v>158.9</v>
      </c>
      <c r="AZ72" s="72">
        <f t="shared" si="163"/>
        <v>262.60000000000002</v>
      </c>
      <c r="BA72" s="72">
        <f t="shared" si="164"/>
        <v>72.849999999999994</v>
      </c>
      <c r="BB72" s="72" t="str">
        <f t="shared" si="165"/>
        <v/>
      </c>
      <c r="BC72" s="72" t="str">
        <f t="shared" si="166"/>
        <v/>
      </c>
      <c r="BD72" s="72">
        <f t="shared" si="167"/>
        <v>13.48</v>
      </c>
      <c r="BE72" s="72">
        <f t="shared" si="168"/>
        <v>725.2</v>
      </c>
      <c r="BF72" s="72" t="str">
        <f t="shared" si="169"/>
        <v/>
      </c>
      <c r="BG72" s="72" t="str">
        <f t="shared" si="170"/>
        <v/>
      </c>
      <c r="BH72" s="72">
        <f t="shared" si="171"/>
        <v>1418</v>
      </c>
      <c r="BI72" s="72">
        <f t="shared" si="172"/>
        <v>1093</v>
      </c>
      <c r="BJ72" s="72">
        <f t="shared" si="173"/>
        <v>1444</v>
      </c>
      <c r="BK72" s="73">
        <f t="shared" si="174"/>
        <v>87.752602571953474</v>
      </c>
      <c r="BL72" s="72">
        <f t="shared" si="175"/>
        <v>47.908992416034671</v>
      </c>
      <c r="BM72" s="72">
        <f t="shared" si="176"/>
        <v>30.105170902716914</v>
      </c>
      <c r="BN72" s="72">
        <f t="shared" si="177"/>
        <v>42.715053763440864</v>
      </c>
      <c r="BO72" s="72">
        <f t="shared" si="178"/>
        <v>53.114886731391593</v>
      </c>
      <c r="BP72" s="72">
        <f t="shared" si="179"/>
        <v>21.128190255220414</v>
      </c>
      <c r="BQ72" s="72" t="str">
        <f t="shared" si="180"/>
        <v/>
      </c>
      <c r="BR72" s="72" t="str">
        <f t="shared" si="181"/>
        <v/>
      </c>
      <c r="BS72" s="72">
        <f t="shared" si="182"/>
        <v>1.4587165891137321</v>
      </c>
      <c r="BT72" s="72">
        <f t="shared" si="183"/>
        <v>67.966260543580134</v>
      </c>
      <c r="BU72" s="72" t="str">
        <f t="shared" si="184"/>
        <v/>
      </c>
      <c r="BV72" s="72" t="str">
        <f t="shared" si="185"/>
        <v/>
      </c>
      <c r="BW72" s="72">
        <f t="shared" si="186"/>
        <v>47.599865726753947</v>
      </c>
      <c r="BX72" s="72">
        <f t="shared" si="187"/>
        <v>76.38015373864431</v>
      </c>
      <c r="BY72" s="72">
        <f t="shared" si="188"/>
        <v>63.167104111985999</v>
      </c>
      <c r="BZ72" s="80">
        <v>10.35</v>
      </c>
      <c r="CA72" s="79">
        <v>8.1959999999999997</v>
      </c>
      <c r="CB72" s="79">
        <v>8.2799999999999994</v>
      </c>
      <c r="CC72" s="79">
        <v>8.327</v>
      </c>
      <c r="CD72" s="79">
        <v>8.3670000000000009</v>
      </c>
      <c r="CE72" s="79">
        <v>8.1989999999999998</v>
      </c>
      <c r="CF72" s="79"/>
      <c r="CG72" s="79"/>
      <c r="CH72" s="273">
        <v>7.7270000000000003</v>
      </c>
      <c r="CI72" s="79">
        <v>8.77</v>
      </c>
      <c r="CJ72" s="79"/>
      <c r="CK72" s="79"/>
      <c r="CL72" s="79">
        <v>8.077</v>
      </c>
      <c r="CM72" s="79">
        <v>7.9809999999999999</v>
      </c>
      <c r="CN72" s="79">
        <v>8.1630000000000003</v>
      </c>
      <c r="CO72" s="75">
        <f t="shared" si="189"/>
        <v>10.35</v>
      </c>
      <c r="CP72" s="74">
        <f t="shared" si="190"/>
        <v>8.1959999999999997</v>
      </c>
      <c r="CQ72" s="74">
        <f t="shared" si="191"/>
        <v>8.2799999999999994</v>
      </c>
      <c r="CR72" s="74">
        <f t="shared" si="192"/>
        <v>8.327</v>
      </c>
      <c r="CS72" s="74">
        <f t="shared" si="193"/>
        <v>8.3670000000000009</v>
      </c>
      <c r="CT72" s="74">
        <f t="shared" si="194"/>
        <v>8.1989999999999998</v>
      </c>
      <c r="CU72" s="74" t="str">
        <f t="shared" si="195"/>
        <v/>
      </c>
      <c r="CV72" s="74" t="str">
        <f t="shared" si="196"/>
        <v/>
      </c>
      <c r="CW72" s="74">
        <f t="shared" si="197"/>
        <v>7.7270000000000003</v>
      </c>
      <c r="CX72" s="74">
        <f t="shared" si="198"/>
        <v>8.77</v>
      </c>
      <c r="CY72" s="74" t="str">
        <f t="shared" si="199"/>
        <v/>
      </c>
      <c r="CZ72" s="74" t="str">
        <f t="shared" si="200"/>
        <v/>
      </c>
      <c r="DA72" s="74">
        <f t="shared" si="201"/>
        <v>8.077</v>
      </c>
      <c r="DB72" s="74">
        <f t="shared" si="202"/>
        <v>7.9809999999999999</v>
      </c>
      <c r="DC72" s="74">
        <f t="shared" si="203"/>
        <v>8.1630000000000003</v>
      </c>
      <c r="DD72" s="270">
        <f t="shared" si="204"/>
        <v>1</v>
      </c>
      <c r="DE72" s="271">
        <f t="shared" si="205"/>
        <v>1</v>
      </c>
      <c r="DF72" s="271">
        <f t="shared" si="206"/>
        <v>1</v>
      </c>
      <c r="DG72" s="271" t="str">
        <f t="shared" si="207"/>
        <v/>
      </c>
      <c r="DH72" s="271">
        <f t="shared" si="208"/>
        <v>1</v>
      </c>
      <c r="DI72" s="270">
        <f>_xlfn.IFNA(VLOOKUP($A34,GtP!$A:$DH,MATCH(DI$1,GtP!$A$1:$DH$1,0),FALSE),"")</f>
        <v>1</v>
      </c>
      <c r="DJ72" s="271">
        <f>_xlfn.IFNA(VLOOKUP($A34,GtP!$A:$DH,MATCH(DJ$1,GtP!$A$1:$DH$1,0),FALSE),"")</f>
        <v>0</v>
      </c>
      <c r="DK72" s="271">
        <f>_xlfn.IFNA(VLOOKUP($A34,GtP!$A:$DH,MATCH(DK$1,GtP!$A$1:$DH$1,0),FALSE),"")</f>
        <v>2</v>
      </c>
      <c r="DL72" s="271">
        <f>_xlfn.IFNA(VLOOKUP($A34,GtP!$A:$DH,MATCH(DL$1,GtP!$A$1:$DH$1,0),FALSE),"")</f>
        <v>0</v>
      </c>
      <c r="DM72" s="270" t="str">
        <f t="shared" si="209"/>
        <v/>
      </c>
      <c r="DN72" s="271" t="str">
        <f t="shared" si="210"/>
        <v>new</v>
      </c>
      <c r="DO72" s="271" t="str">
        <f t="shared" si="211"/>
        <v/>
      </c>
      <c r="DP72" s="271" t="str">
        <f t="shared" si="212"/>
        <v/>
      </c>
      <c r="DR72" s="271" t="str">
        <f>_xlfn.IFNA(VLOOKUP(A72,'BIG-QaulComp'!B:C,2,FALSE),"")</f>
        <v/>
      </c>
      <c r="DS72" s="270">
        <f t="shared" si="213"/>
        <v>1</v>
      </c>
      <c r="DT72" s="271">
        <f t="shared" si="214"/>
        <v>1</v>
      </c>
      <c r="DU72" s="271">
        <f t="shared" si="215"/>
        <v>1</v>
      </c>
      <c r="DV72" s="271" t="str">
        <f t="shared" si="216"/>
        <v/>
      </c>
      <c r="DW72" s="271" t="str">
        <f t="shared" si="217"/>
        <v/>
      </c>
      <c r="DX72" s="271">
        <f t="shared" si="218"/>
        <v>1</v>
      </c>
    </row>
    <row r="73" spans="1:128" s="271" customFormat="1" x14ac:dyDescent="0.2">
      <c r="A73" s="313" t="s">
        <v>20</v>
      </c>
      <c r="B73" s="78" t="s">
        <v>20</v>
      </c>
      <c r="C73" s="83">
        <v>18.898138789684765</v>
      </c>
      <c r="D73" s="83">
        <v>16.855614146704735</v>
      </c>
      <c r="E73" s="83">
        <v>28.608621148320552</v>
      </c>
      <c r="F73" s="83">
        <v>24.433670465117057</v>
      </c>
      <c r="G73" s="83">
        <v>26.782256062122265</v>
      </c>
      <c r="H73" s="83">
        <v>20.302819043592542</v>
      </c>
      <c r="I73" s="83">
        <v>16.339331450949107</v>
      </c>
      <c r="J73" s="83">
        <v>20.906531175178227</v>
      </c>
      <c r="K73" s="83">
        <v>10.581319203173418</v>
      </c>
      <c r="L73" s="83">
        <v>9.0253015436778412</v>
      </c>
      <c r="M73" s="83">
        <v>12.154539927289354</v>
      </c>
      <c r="N73" s="83">
        <v>8.7890934121488495</v>
      </c>
      <c r="O73" s="83">
        <v>22.84336285683391</v>
      </c>
      <c r="P73" s="83">
        <v>11.209531143965082</v>
      </c>
      <c r="Q73" s="83">
        <v>22.021116138763229</v>
      </c>
      <c r="R73" s="82"/>
      <c r="S73" s="81">
        <v>456.2</v>
      </c>
      <c r="T73" s="81">
        <v>242.8</v>
      </c>
      <c r="U73" s="81">
        <v>183.3</v>
      </c>
      <c r="V73" s="81">
        <v>268</v>
      </c>
      <c r="W73" s="81">
        <v>171</v>
      </c>
      <c r="X73" s="81"/>
      <c r="Y73" s="81"/>
      <c r="Z73" s="81"/>
      <c r="AA73" s="81">
        <v>511.8</v>
      </c>
      <c r="AB73" s="81"/>
      <c r="AC73" s="81"/>
      <c r="AD73" s="81">
        <v>1311</v>
      </c>
      <c r="AE73" s="81">
        <v>614.5</v>
      </c>
      <c r="AF73" s="81">
        <v>594.5</v>
      </c>
      <c r="AG73" s="75" t="str">
        <f t="shared" si="144"/>
        <v/>
      </c>
      <c r="AH73" s="74">
        <f t="shared" si="145"/>
        <v>27.065166301827507</v>
      </c>
      <c r="AI73" s="74">
        <f t="shared" si="146"/>
        <v>8.4869521932291168</v>
      </c>
      <c r="AJ73" s="74">
        <f t="shared" si="147"/>
        <v>7.5019428727128759</v>
      </c>
      <c r="AK73" s="74">
        <f t="shared" si="148"/>
        <v>10.006625258841741</v>
      </c>
      <c r="AL73" s="74">
        <f t="shared" si="149"/>
        <v>8.4224756982191913</v>
      </c>
      <c r="AM73" s="74" t="str">
        <f t="shared" si="150"/>
        <v/>
      </c>
      <c r="AN73" s="74" t="str">
        <f t="shared" si="151"/>
        <v/>
      </c>
      <c r="AO73" s="74" t="str">
        <f t="shared" si="152"/>
        <v/>
      </c>
      <c r="AP73" s="74">
        <f t="shared" si="153"/>
        <v>56.707246569341741</v>
      </c>
      <c r="AQ73" s="74" t="str">
        <f t="shared" si="154"/>
        <v/>
      </c>
      <c r="AR73" s="74" t="str">
        <f t="shared" si="155"/>
        <v/>
      </c>
      <c r="AS73" s="74">
        <f t="shared" si="156"/>
        <v>57.390849509173563</v>
      </c>
      <c r="AT73" s="74">
        <f t="shared" si="157"/>
        <v>54.81942037609938</v>
      </c>
      <c r="AU73" s="74">
        <f t="shared" si="158"/>
        <v>26.996815068493113</v>
      </c>
      <c r="AV73" s="73" t="str">
        <f t="shared" si="159"/>
        <v/>
      </c>
      <c r="AW73" s="72">
        <f t="shared" si="160"/>
        <v>456.2</v>
      </c>
      <c r="AX73" s="72">
        <f t="shared" si="161"/>
        <v>242.8</v>
      </c>
      <c r="AY73" s="72">
        <f t="shared" si="162"/>
        <v>183.3</v>
      </c>
      <c r="AZ73" s="72">
        <f t="shared" si="163"/>
        <v>268</v>
      </c>
      <c r="BA73" s="72">
        <f t="shared" si="164"/>
        <v>171</v>
      </c>
      <c r="BB73" s="72" t="str">
        <f t="shared" si="165"/>
        <v/>
      </c>
      <c r="BC73" s="72" t="str">
        <f t="shared" si="166"/>
        <v/>
      </c>
      <c r="BD73" s="72" t="str">
        <f t="shared" si="167"/>
        <v/>
      </c>
      <c r="BE73" s="72">
        <f t="shared" si="168"/>
        <v>511.8</v>
      </c>
      <c r="BF73" s="72" t="str">
        <f t="shared" si="169"/>
        <v/>
      </c>
      <c r="BG73" s="72" t="str">
        <f t="shared" si="170"/>
        <v/>
      </c>
      <c r="BH73" s="72">
        <f t="shared" si="171"/>
        <v>1311</v>
      </c>
      <c r="BI73" s="72">
        <f t="shared" si="172"/>
        <v>614.5</v>
      </c>
      <c r="BJ73" s="72">
        <f t="shared" si="173"/>
        <v>594.5</v>
      </c>
      <c r="BK73" s="73" t="str">
        <f t="shared" si="174"/>
        <v/>
      </c>
      <c r="BL73" s="72">
        <f t="shared" si="175"/>
        <v>49.425785482123509</v>
      </c>
      <c r="BM73" s="72">
        <f t="shared" si="176"/>
        <v>35.46596552731522</v>
      </c>
      <c r="BN73" s="72">
        <f t="shared" si="177"/>
        <v>49.274193548387096</v>
      </c>
      <c r="BO73" s="72">
        <f t="shared" si="178"/>
        <v>54.207119741100328</v>
      </c>
      <c r="BP73" s="72">
        <f t="shared" si="179"/>
        <v>49.593967517401389</v>
      </c>
      <c r="BQ73" s="72" t="str">
        <f t="shared" si="180"/>
        <v/>
      </c>
      <c r="BR73" s="72" t="str">
        <f t="shared" si="181"/>
        <v/>
      </c>
      <c r="BS73" s="72" t="str">
        <f t="shared" si="182"/>
        <v/>
      </c>
      <c r="BT73" s="72">
        <f t="shared" si="183"/>
        <v>47.966260543580134</v>
      </c>
      <c r="BU73" s="72" t="str">
        <f t="shared" si="184"/>
        <v/>
      </c>
      <c r="BV73" s="72" t="str">
        <f t="shared" si="185"/>
        <v/>
      </c>
      <c r="BW73" s="72">
        <f t="shared" si="186"/>
        <v>44.008056394763344</v>
      </c>
      <c r="BX73" s="72">
        <f t="shared" si="187"/>
        <v>42.941998602375961</v>
      </c>
      <c r="BY73" s="72">
        <f t="shared" si="188"/>
        <v>26.00612423447069</v>
      </c>
      <c r="BZ73" s="80"/>
      <c r="CA73" s="79">
        <v>9.6950000000000003</v>
      </c>
      <c r="CB73" s="79">
        <v>9.9290000000000003</v>
      </c>
      <c r="CC73" s="79">
        <v>9.8249999999999993</v>
      </c>
      <c r="CD73" s="79">
        <v>9.9849999999999994</v>
      </c>
      <c r="CE73" s="79">
        <v>9.3659999999999997</v>
      </c>
      <c r="CF73" s="79"/>
      <c r="CG73" s="79"/>
      <c r="CH73" s="79"/>
      <c r="CI73" s="79">
        <v>8.5</v>
      </c>
      <c r="CJ73" s="79"/>
      <c r="CK73" s="79"/>
      <c r="CL73" s="79">
        <v>8.6440000000000001</v>
      </c>
      <c r="CM73" s="79">
        <v>7.9770000000000003</v>
      </c>
      <c r="CN73" s="79">
        <v>8.1790000000000003</v>
      </c>
      <c r="CO73" s="75" t="str">
        <f t="shared" si="189"/>
        <v/>
      </c>
      <c r="CP73" s="74">
        <f t="shared" si="190"/>
        <v>9.6950000000000003</v>
      </c>
      <c r="CQ73" s="74">
        <f t="shared" si="191"/>
        <v>9.9290000000000003</v>
      </c>
      <c r="CR73" s="74">
        <f t="shared" si="192"/>
        <v>9.8249999999999993</v>
      </c>
      <c r="CS73" s="74">
        <f t="shared" si="193"/>
        <v>9.9849999999999994</v>
      </c>
      <c r="CT73" s="74">
        <f t="shared" si="194"/>
        <v>9.3659999999999997</v>
      </c>
      <c r="CU73" s="74" t="str">
        <f t="shared" si="195"/>
        <v/>
      </c>
      <c r="CV73" s="74" t="str">
        <f t="shared" si="196"/>
        <v/>
      </c>
      <c r="CW73" s="74" t="str">
        <f t="shared" si="197"/>
        <v/>
      </c>
      <c r="CX73" s="74">
        <f t="shared" si="198"/>
        <v>8.5</v>
      </c>
      <c r="CY73" s="74" t="str">
        <f t="shared" si="199"/>
        <v/>
      </c>
      <c r="CZ73" s="74" t="str">
        <f t="shared" si="200"/>
        <v/>
      </c>
      <c r="DA73" s="74">
        <f t="shared" si="201"/>
        <v>8.6440000000000001</v>
      </c>
      <c r="DB73" s="74">
        <f t="shared" si="202"/>
        <v>7.9770000000000003</v>
      </c>
      <c r="DC73" s="74">
        <f t="shared" si="203"/>
        <v>8.1790000000000003</v>
      </c>
      <c r="DD73" s="270" t="str">
        <f t="shared" si="204"/>
        <v/>
      </c>
      <c r="DE73" s="271">
        <f t="shared" si="205"/>
        <v>1</v>
      </c>
      <c r="DF73" s="271">
        <f t="shared" si="206"/>
        <v>1</v>
      </c>
      <c r="DG73" s="271" t="str">
        <f t="shared" si="207"/>
        <v/>
      </c>
      <c r="DH73" s="271">
        <f t="shared" si="208"/>
        <v>2</v>
      </c>
      <c r="DI73" s="270">
        <f>_xlfn.IFNA(VLOOKUP($A73,GtP!$A:$DH,MATCH(DI$1,GtP!$A$1:$DH$1,0),FALSE),"")</f>
        <v>0</v>
      </c>
      <c r="DJ73" s="271">
        <f>_xlfn.IFNA(VLOOKUP($A73,GtP!$A:$DH,MATCH(DJ$1,GtP!$A$1:$DH$1,0),FALSE),"")</f>
        <v>1</v>
      </c>
      <c r="DK73" s="271">
        <f>_xlfn.IFNA(VLOOKUP($A73,GtP!$A:$DH,MATCH(DK$1,GtP!$A$1:$DH$1,0),FALSE),"")</f>
        <v>0</v>
      </c>
      <c r="DL73" s="271">
        <f>_xlfn.IFNA(VLOOKUP($A73,GtP!$A:$DH,MATCH(DL$1,GtP!$A$1:$DH$1,0),FALSE),"")</f>
        <v>0</v>
      </c>
      <c r="DM73" s="270" t="str">
        <f t="shared" si="209"/>
        <v/>
      </c>
      <c r="DN73" s="271" t="str">
        <f t="shared" si="210"/>
        <v/>
      </c>
      <c r="DO73" s="271" t="str">
        <f t="shared" si="211"/>
        <v>new</v>
      </c>
      <c r="DP73" s="271" t="str">
        <f t="shared" si="212"/>
        <v/>
      </c>
      <c r="DR73" s="271" t="str">
        <f>_xlfn.IFNA(VLOOKUP(A73,'BIG-QaulComp'!B:C,2,FALSE),"")</f>
        <v/>
      </c>
      <c r="DS73" s="270" t="str">
        <f t="shared" si="213"/>
        <v/>
      </c>
      <c r="DT73" s="271">
        <f t="shared" si="214"/>
        <v>1</v>
      </c>
      <c r="DU73" s="271">
        <f t="shared" si="215"/>
        <v>1</v>
      </c>
      <c r="DV73" s="271" t="str">
        <f t="shared" si="216"/>
        <v/>
      </c>
      <c r="DW73" s="271" t="str">
        <f t="shared" si="217"/>
        <v/>
      </c>
      <c r="DX73" s="271">
        <f t="shared" si="218"/>
        <v>1</v>
      </c>
    </row>
    <row r="74" spans="1:128" s="271" customFormat="1" x14ac:dyDescent="0.2">
      <c r="A74" s="313" t="s">
        <v>21</v>
      </c>
      <c r="B74" s="78" t="s">
        <v>21</v>
      </c>
      <c r="C74" s="72">
        <v>14.237232109459157</v>
      </c>
      <c r="D74" s="72">
        <v>11.793970954053261</v>
      </c>
      <c r="E74" s="72">
        <v>14.004069700785481</v>
      </c>
      <c r="F74" s="72">
        <v>33.174223954866285</v>
      </c>
      <c r="G74" s="72">
        <v>33.355034612498301</v>
      </c>
      <c r="H74" s="72">
        <v>26.701420197437752</v>
      </c>
      <c r="I74" s="72">
        <v>4.5475412537220841</v>
      </c>
      <c r="J74" s="72">
        <v>4.3538062727199227</v>
      </c>
      <c r="K74" s="72">
        <v>12.665953352356414</v>
      </c>
      <c r="L74" s="72">
        <v>8.5567299087345035</v>
      </c>
      <c r="M74" s="72">
        <v>4.9340855309524398</v>
      </c>
      <c r="N74" s="72">
        <v>1.7247644284744599</v>
      </c>
      <c r="O74" s="72">
        <v>3.0688579124838231</v>
      </c>
      <c r="P74" s="72">
        <v>5.3021675603785123</v>
      </c>
      <c r="Q74" s="72">
        <v>17.792877332614037</v>
      </c>
      <c r="R74" s="77"/>
      <c r="S74" s="76">
        <v>351.9</v>
      </c>
      <c r="T74" s="76">
        <v>202.4</v>
      </c>
      <c r="U74" s="76">
        <v>139.5</v>
      </c>
      <c r="V74" s="76">
        <v>192</v>
      </c>
      <c r="W74" s="76">
        <v>116.7</v>
      </c>
      <c r="X74" s="76"/>
      <c r="Y74" s="76"/>
      <c r="Z74" s="76"/>
      <c r="AA74" s="76"/>
      <c r="AB74" s="76"/>
      <c r="AC74" s="76"/>
      <c r="AD74" s="76">
        <v>29.6</v>
      </c>
      <c r="AE74" s="87">
        <v>67.73</v>
      </c>
      <c r="AF74" s="87">
        <v>92.98</v>
      </c>
      <c r="AG74" s="75" t="str">
        <f t="shared" si="144"/>
        <v/>
      </c>
      <c r="AH74" s="74">
        <f t="shared" si="145"/>
        <v>29.837278841106667</v>
      </c>
      <c r="AI74" s="74">
        <f t="shared" si="146"/>
        <v>14.45294148947627</v>
      </c>
      <c r="AJ74" s="74">
        <f t="shared" si="147"/>
        <v>4.2050719917304029</v>
      </c>
      <c r="AK74" s="74">
        <f t="shared" si="148"/>
        <v>5.7562524587534565</v>
      </c>
      <c r="AL74" s="74">
        <f t="shared" si="149"/>
        <v>4.3705540430841374</v>
      </c>
      <c r="AM74" s="74" t="str">
        <f t="shared" si="150"/>
        <v/>
      </c>
      <c r="AN74" s="74" t="str">
        <f t="shared" si="151"/>
        <v/>
      </c>
      <c r="AO74" s="74" t="str">
        <f t="shared" si="152"/>
        <v/>
      </c>
      <c r="AP74" s="74" t="str">
        <f t="shared" si="153"/>
        <v/>
      </c>
      <c r="AQ74" s="74" t="str">
        <f t="shared" si="154"/>
        <v/>
      </c>
      <c r="AR74" s="74" t="str">
        <f t="shared" si="155"/>
        <v/>
      </c>
      <c r="AS74" s="74">
        <f t="shared" si="156"/>
        <v>9.6452820052665214</v>
      </c>
      <c r="AT74" s="74">
        <f t="shared" si="157"/>
        <v>12.774021044926178</v>
      </c>
      <c r="AU74" s="74">
        <f t="shared" si="158"/>
        <v>5.2256865633288703</v>
      </c>
      <c r="AV74" s="73" t="str">
        <f t="shared" si="159"/>
        <v/>
      </c>
      <c r="AW74" s="72">
        <f t="shared" si="160"/>
        <v>351.9</v>
      </c>
      <c r="AX74" s="72">
        <f t="shared" si="161"/>
        <v>202.4</v>
      </c>
      <c r="AY74" s="72">
        <f t="shared" si="162"/>
        <v>139.5</v>
      </c>
      <c r="AZ74" s="72">
        <f t="shared" si="163"/>
        <v>192</v>
      </c>
      <c r="BA74" s="72">
        <f t="shared" si="164"/>
        <v>116.7</v>
      </c>
      <c r="BB74" s="72" t="str">
        <f t="shared" si="165"/>
        <v/>
      </c>
      <c r="BC74" s="72" t="str">
        <f t="shared" si="166"/>
        <v/>
      </c>
      <c r="BD74" s="72" t="str">
        <f t="shared" si="167"/>
        <v/>
      </c>
      <c r="BE74" s="72" t="str">
        <f t="shared" si="168"/>
        <v/>
      </c>
      <c r="BF74" s="72" t="str">
        <f t="shared" si="169"/>
        <v/>
      </c>
      <c r="BG74" s="72" t="str">
        <f t="shared" si="170"/>
        <v/>
      </c>
      <c r="BH74" s="72">
        <f t="shared" si="171"/>
        <v>29.6</v>
      </c>
      <c r="BI74" s="72">
        <f t="shared" si="172"/>
        <v>67.73</v>
      </c>
      <c r="BJ74" s="72">
        <f t="shared" si="173"/>
        <v>92.98</v>
      </c>
      <c r="BK74" s="73" t="str">
        <f t="shared" si="174"/>
        <v/>
      </c>
      <c r="BL74" s="72">
        <f t="shared" si="175"/>
        <v>38.125677139761649</v>
      </c>
      <c r="BM74" s="72">
        <f t="shared" si="176"/>
        <v>29.564709319310545</v>
      </c>
      <c r="BN74" s="72">
        <f t="shared" si="177"/>
        <v>37.5</v>
      </c>
      <c r="BO74" s="72">
        <f t="shared" si="178"/>
        <v>38.834951456310684</v>
      </c>
      <c r="BP74" s="72">
        <f t="shared" si="179"/>
        <v>33.845707656612525</v>
      </c>
      <c r="BQ74" s="72" t="str">
        <f t="shared" si="180"/>
        <v/>
      </c>
      <c r="BR74" s="72" t="str">
        <f t="shared" si="181"/>
        <v/>
      </c>
      <c r="BS74" s="72" t="str">
        <f t="shared" si="182"/>
        <v/>
      </c>
      <c r="BT74" s="72" t="str">
        <f t="shared" si="183"/>
        <v/>
      </c>
      <c r="BU74" s="72" t="str">
        <f t="shared" si="184"/>
        <v/>
      </c>
      <c r="BV74" s="72" t="str">
        <f t="shared" si="185"/>
        <v/>
      </c>
      <c r="BW74" s="72">
        <f t="shared" si="186"/>
        <v>0.99362202081235318</v>
      </c>
      <c r="BX74" s="72">
        <f t="shared" si="187"/>
        <v>4.7330538085255069</v>
      </c>
      <c r="BY74" s="72">
        <f t="shared" si="188"/>
        <v>4.0673665791776026</v>
      </c>
      <c r="BZ74" s="71"/>
      <c r="CA74" s="70">
        <v>8.7029999999999994</v>
      </c>
      <c r="CB74" s="70">
        <v>9.1560000000000006</v>
      </c>
      <c r="CC74" s="70">
        <v>8.6630000000000003</v>
      </c>
      <c r="CD74" s="70">
        <v>8.7349999999999994</v>
      </c>
      <c r="CE74" s="70">
        <v>8.3829999999999991</v>
      </c>
      <c r="CF74" s="70"/>
      <c r="CG74" s="70"/>
      <c r="CH74" s="70"/>
      <c r="CI74" s="70"/>
      <c r="CJ74" s="70"/>
      <c r="CK74" s="70"/>
      <c r="CL74" s="70">
        <v>8.4420000000000002</v>
      </c>
      <c r="CM74" s="86">
        <v>6.44</v>
      </c>
      <c r="CN74" s="86">
        <v>7.27</v>
      </c>
      <c r="CO74" s="75" t="str">
        <f t="shared" si="189"/>
        <v/>
      </c>
      <c r="CP74" s="74">
        <f t="shared" si="190"/>
        <v>8.7029999999999994</v>
      </c>
      <c r="CQ74" s="74">
        <f t="shared" si="191"/>
        <v>9.1560000000000006</v>
      </c>
      <c r="CR74" s="74">
        <f t="shared" si="192"/>
        <v>8.6630000000000003</v>
      </c>
      <c r="CS74" s="74">
        <f t="shared" si="193"/>
        <v>8.7349999999999994</v>
      </c>
      <c r="CT74" s="74">
        <f t="shared" si="194"/>
        <v>8.3829999999999991</v>
      </c>
      <c r="CU74" s="74" t="str">
        <f t="shared" si="195"/>
        <v/>
      </c>
      <c r="CV74" s="74" t="str">
        <f t="shared" si="196"/>
        <v/>
      </c>
      <c r="CW74" s="74" t="str">
        <f t="shared" si="197"/>
        <v/>
      </c>
      <c r="CX74" s="74" t="str">
        <f t="shared" si="198"/>
        <v/>
      </c>
      <c r="CY74" s="74" t="str">
        <f t="shared" si="199"/>
        <v/>
      </c>
      <c r="CZ74" s="74" t="str">
        <f t="shared" si="200"/>
        <v/>
      </c>
      <c r="DA74" s="74">
        <f t="shared" si="201"/>
        <v>8.4420000000000002</v>
      </c>
      <c r="DB74" s="74">
        <f t="shared" si="202"/>
        <v>6.44</v>
      </c>
      <c r="DC74" s="74">
        <f t="shared" si="203"/>
        <v>7.27</v>
      </c>
      <c r="DD74" s="270" t="str">
        <f t="shared" si="204"/>
        <v/>
      </c>
      <c r="DE74" s="271">
        <f t="shared" si="205"/>
        <v>1</v>
      </c>
      <c r="DF74" s="271" t="str">
        <f t="shared" si="206"/>
        <v/>
      </c>
      <c r="DG74" s="271" t="str">
        <f t="shared" si="207"/>
        <v/>
      </c>
      <c r="DH74" s="271">
        <f t="shared" si="208"/>
        <v>3</v>
      </c>
      <c r="DI74" s="270">
        <f>_xlfn.IFNA(VLOOKUP($A74,GtP!$A:$DH,MATCH(DI$1,GtP!$A$1:$DH$1,0),FALSE),"")</f>
        <v>0</v>
      </c>
      <c r="DJ74" s="271">
        <f>_xlfn.IFNA(VLOOKUP($A74,GtP!$A:$DH,MATCH(DJ$1,GtP!$A$1:$DH$1,0),FALSE),"")</f>
        <v>1</v>
      </c>
      <c r="DK74" s="271">
        <f>_xlfn.IFNA(VLOOKUP($A74,GtP!$A:$DH,MATCH(DK$1,GtP!$A$1:$DH$1,0),FALSE),"")</f>
        <v>0</v>
      </c>
      <c r="DL74" s="271">
        <f>_xlfn.IFNA(VLOOKUP($A74,GtP!$A:$DH,MATCH(DL$1,GtP!$A$1:$DH$1,0),FALSE),"")</f>
        <v>0</v>
      </c>
      <c r="DM74" s="270" t="str">
        <f t="shared" si="209"/>
        <v/>
      </c>
      <c r="DN74" s="271" t="str">
        <f t="shared" si="210"/>
        <v/>
      </c>
      <c r="DO74" s="271" t="str">
        <f t="shared" si="211"/>
        <v/>
      </c>
      <c r="DP74" s="271" t="str">
        <f t="shared" si="212"/>
        <v/>
      </c>
      <c r="DR74" s="271" t="str">
        <f>_xlfn.IFNA(VLOOKUP(A74,'BIG-QaulComp'!B:C,2,FALSE),"")</f>
        <v/>
      </c>
      <c r="DS74" s="270" t="str">
        <f t="shared" si="213"/>
        <v/>
      </c>
      <c r="DT74" s="271">
        <f t="shared" si="214"/>
        <v>1</v>
      </c>
      <c r="DU74" s="271" t="str">
        <f t="shared" si="215"/>
        <v/>
      </c>
      <c r="DV74" s="271" t="str">
        <f t="shared" si="216"/>
        <v/>
      </c>
      <c r="DW74" s="271" t="str">
        <f t="shared" si="217"/>
        <v/>
      </c>
      <c r="DX74" s="271">
        <f t="shared" si="218"/>
        <v>1</v>
      </c>
    </row>
    <row r="75" spans="1:128" s="271" customFormat="1" x14ac:dyDescent="0.2">
      <c r="A75" s="313" t="s">
        <v>22</v>
      </c>
      <c r="B75" s="78" t="s">
        <v>22</v>
      </c>
      <c r="C75" s="83">
        <v>4.9568252497034919</v>
      </c>
      <c r="D75" s="83">
        <v>19.598984877141476</v>
      </c>
      <c r="E75" s="83">
        <v>3.8663903868818932</v>
      </c>
      <c r="F75" s="83">
        <v>8.1336253225109587</v>
      </c>
      <c r="G75" s="83">
        <v>9.2317428876891352</v>
      </c>
      <c r="H75" s="83">
        <v>3.4685029963674197</v>
      </c>
      <c r="I75" s="83">
        <v>24.70967423736764</v>
      </c>
      <c r="J75" s="83">
        <v>4.912050996876915</v>
      </c>
      <c r="K75" s="83">
        <v>14.786855335861238</v>
      </c>
      <c r="L75" s="83">
        <v>15.010209441195322</v>
      </c>
      <c r="M75" s="83">
        <v>19.920801728406172</v>
      </c>
      <c r="N75" s="83">
        <v>17.165666411072326</v>
      </c>
      <c r="O75" s="83">
        <v>35.259734577907395</v>
      </c>
      <c r="P75" s="83">
        <v>15.938380210014742</v>
      </c>
      <c r="Q75" s="83">
        <v>15.694642972777107</v>
      </c>
      <c r="R75" s="82"/>
      <c r="S75" s="81">
        <v>814.3</v>
      </c>
      <c r="T75" s="81">
        <v>684.6</v>
      </c>
      <c r="U75" s="81">
        <v>246.8</v>
      </c>
      <c r="V75" s="81">
        <v>494.4</v>
      </c>
      <c r="W75" s="81">
        <v>208</v>
      </c>
      <c r="X75" s="87"/>
      <c r="Y75" s="87"/>
      <c r="Z75" s="87"/>
      <c r="AA75" s="81"/>
      <c r="AB75" s="81"/>
      <c r="AC75" s="81"/>
      <c r="AD75" s="81">
        <v>1328</v>
      </c>
      <c r="AE75" s="81">
        <v>659.9</v>
      </c>
      <c r="AF75" s="81">
        <v>1297</v>
      </c>
      <c r="AG75" s="75" t="str">
        <f t="shared" si="144"/>
        <v/>
      </c>
      <c r="AH75" s="74">
        <f t="shared" si="145"/>
        <v>41.548070224276131</v>
      </c>
      <c r="AI75" s="74">
        <f t="shared" si="146"/>
        <v>177.06437568300123</v>
      </c>
      <c r="AJ75" s="74">
        <f t="shared" si="147"/>
        <v>30.343172965804818</v>
      </c>
      <c r="AK75" s="74">
        <f t="shared" si="148"/>
        <v>53.554351113840092</v>
      </c>
      <c r="AL75" s="74">
        <f t="shared" si="149"/>
        <v>59.96823419724285</v>
      </c>
      <c r="AM75" s="74" t="str">
        <f t="shared" si="150"/>
        <v/>
      </c>
      <c r="AN75" s="74" t="str">
        <f t="shared" si="151"/>
        <v/>
      </c>
      <c r="AO75" s="74" t="str">
        <f t="shared" si="152"/>
        <v/>
      </c>
      <c r="AP75" s="74" t="str">
        <f t="shared" si="153"/>
        <v/>
      </c>
      <c r="AQ75" s="74" t="str">
        <f t="shared" si="154"/>
        <v/>
      </c>
      <c r="AR75" s="74" t="str">
        <f t="shared" si="155"/>
        <v/>
      </c>
      <c r="AS75" s="74">
        <f t="shared" si="156"/>
        <v>37.663357818696731</v>
      </c>
      <c r="AT75" s="74">
        <f t="shared" si="157"/>
        <v>41.403203544194383</v>
      </c>
      <c r="AU75" s="74">
        <f t="shared" si="158"/>
        <v>82.63966260651425</v>
      </c>
      <c r="AV75" s="73" t="str">
        <f t="shared" si="159"/>
        <v/>
      </c>
      <c r="AW75" s="72">
        <f t="shared" si="160"/>
        <v>814.3</v>
      </c>
      <c r="AX75" s="72">
        <f t="shared" si="161"/>
        <v>684.6</v>
      </c>
      <c r="AY75" s="72">
        <f t="shared" si="162"/>
        <v>246.8</v>
      </c>
      <c r="AZ75" s="72">
        <f t="shared" si="163"/>
        <v>494.4</v>
      </c>
      <c r="BA75" s="72">
        <f t="shared" si="164"/>
        <v>208</v>
      </c>
      <c r="BB75" s="72" t="str">
        <f t="shared" si="165"/>
        <v/>
      </c>
      <c r="BC75" s="72" t="str">
        <f t="shared" si="166"/>
        <v/>
      </c>
      <c r="BD75" s="72" t="str">
        <f t="shared" si="167"/>
        <v/>
      </c>
      <c r="BE75" s="72" t="str">
        <f t="shared" si="168"/>
        <v/>
      </c>
      <c r="BF75" s="72" t="str">
        <f t="shared" si="169"/>
        <v/>
      </c>
      <c r="BG75" s="72" t="str">
        <f t="shared" si="170"/>
        <v/>
      </c>
      <c r="BH75" s="72">
        <f t="shared" si="171"/>
        <v>1328</v>
      </c>
      <c r="BI75" s="72">
        <f t="shared" si="172"/>
        <v>659.9</v>
      </c>
      <c r="BJ75" s="72">
        <f t="shared" si="173"/>
        <v>1297</v>
      </c>
      <c r="BK75" s="73" t="str">
        <f t="shared" si="174"/>
        <v/>
      </c>
      <c r="BL75" s="72">
        <f t="shared" si="175"/>
        <v>88.223185265438786</v>
      </c>
      <c r="BM75" s="72">
        <f t="shared" si="176"/>
        <v>100</v>
      </c>
      <c r="BN75" s="72">
        <f t="shared" si="177"/>
        <v>66.344086021505376</v>
      </c>
      <c r="BO75" s="72">
        <f t="shared" si="178"/>
        <v>100</v>
      </c>
      <c r="BP75" s="72">
        <f t="shared" si="179"/>
        <v>60.324825986078885</v>
      </c>
      <c r="BQ75" s="72" t="str">
        <f t="shared" si="180"/>
        <v/>
      </c>
      <c r="BR75" s="72" t="str">
        <f t="shared" si="181"/>
        <v/>
      </c>
      <c r="BS75" s="72" t="str">
        <f t="shared" si="182"/>
        <v/>
      </c>
      <c r="BT75" s="72" t="str">
        <f t="shared" si="183"/>
        <v/>
      </c>
      <c r="BU75" s="72" t="str">
        <f t="shared" si="184"/>
        <v/>
      </c>
      <c r="BV75" s="72" t="str">
        <f t="shared" si="185"/>
        <v/>
      </c>
      <c r="BW75" s="72">
        <f t="shared" si="186"/>
        <v>44.57871769050017</v>
      </c>
      <c r="BX75" s="72">
        <f t="shared" si="187"/>
        <v>46.114605171208943</v>
      </c>
      <c r="BY75" s="72">
        <f t="shared" si="188"/>
        <v>56.736657917760283</v>
      </c>
      <c r="BZ75" s="80"/>
      <c r="CA75" s="79">
        <v>7.7859999999999996</v>
      </c>
      <c r="CB75" s="79">
        <v>7.7750000000000004</v>
      </c>
      <c r="CC75" s="79">
        <v>8.3659999999999997</v>
      </c>
      <c r="CD75" s="79">
        <v>8.4309999999999992</v>
      </c>
      <c r="CE75" s="79">
        <v>8.7170000000000005</v>
      </c>
      <c r="CF75" s="86"/>
      <c r="CG75" s="86"/>
      <c r="CH75" s="86"/>
      <c r="CI75" s="79"/>
      <c r="CJ75" s="79"/>
      <c r="CK75" s="79"/>
      <c r="CL75" s="79">
        <v>6.8559999999999999</v>
      </c>
      <c r="CM75" s="79">
        <v>6.81</v>
      </c>
      <c r="CN75" s="79">
        <v>7.0039999999999996</v>
      </c>
      <c r="CO75" s="75" t="str">
        <f t="shared" si="189"/>
        <v/>
      </c>
      <c r="CP75" s="74">
        <f t="shared" si="190"/>
        <v>7.7859999999999996</v>
      </c>
      <c r="CQ75" s="74">
        <f t="shared" si="191"/>
        <v>7.7750000000000004</v>
      </c>
      <c r="CR75" s="74">
        <f t="shared" si="192"/>
        <v>8.3659999999999997</v>
      </c>
      <c r="CS75" s="74">
        <f t="shared" si="193"/>
        <v>8.4309999999999992</v>
      </c>
      <c r="CT75" s="74">
        <f t="shared" si="194"/>
        <v>8.7170000000000005</v>
      </c>
      <c r="CU75" s="74" t="str">
        <f t="shared" si="195"/>
        <v/>
      </c>
      <c r="CV75" s="74" t="str">
        <f t="shared" si="196"/>
        <v/>
      </c>
      <c r="CW75" s="74" t="str">
        <f t="shared" si="197"/>
        <v/>
      </c>
      <c r="CX75" s="74" t="str">
        <f t="shared" si="198"/>
        <v/>
      </c>
      <c r="CY75" s="74" t="str">
        <f t="shared" si="199"/>
        <v/>
      </c>
      <c r="CZ75" s="74" t="str">
        <f t="shared" si="200"/>
        <v/>
      </c>
      <c r="DA75" s="74">
        <f t="shared" si="201"/>
        <v>6.8559999999999999</v>
      </c>
      <c r="DB75" s="74">
        <f t="shared" si="202"/>
        <v>6.81</v>
      </c>
      <c r="DC75" s="74">
        <f t="shared" si="203"/>
        <v>7.0039999999999996</v>
      </c>
      <c r="DD75" s="270" t="str">
        <f t="shared" si="204"/>
        <v/>
      </c>
      <c r="DE75" s="271">
        <f t="shared" si="205"/>
        <v>1</v>
      </c>
      <c r="DF75" s="271" t="str">
        <f t="shared" si="206"/>
        <v/>
      </c>
      <c r="DG75" s="271" t="str">
        <f t="shared" si="207"/>
        <v/>
      </c>
      <c r="DH75" s="271">
        <f t="shared" si="208"/>
        <v>3</v>
      </c>
      <c r="DI75" s="270">
        <f>_xlfn.IFNA(VLOOKUP($A75,GtP!$A:$DH,MATCH(DI$1,GtP!$A$1:$DH$1,0),FALSE),"")</f>
        <v>0</v>
      </c>
      <c r="DJ75" s="271">
        <f>_xlfn.IFNA(VLOOKUP($A75,GtP!$A:$DH,MATCH(DJ$1,GtP!$A$1:$DH$1,0),FALSE),"")</f>
        <v>1</v>
      </c>
      <c r="DK75" s="271">
        <f>_xlfn.IFNA(VLOOKUP($A75,GtP!$A:$DH,MATCH(DK$1,GtP!$A$1:$DH$1,0),FALSE),"")</f>
        <v>0</v>
      </c>
      <c r="DL75" s="271">
        <f>_xlfn.IFNA(VLOOKUP($A75,GtP!$A:$DH,MATCH(DL$1,GtP!$A$1:$DH$1,0),FALSE),"")</f>
        <v>0</v>
      </c>
      <c r="DM75" s="270" t="str">
        <f t="shared" si="209"/>
        <v/>
      </c>
      <c r="DN75" s="271" t="str">
        <f t="shared" si="210"/>
        <v/>
      </c>
      <c r="DO75" s="271" t="str">
        <f t="shared" si="211"/>
        <v/>
      </c>
      <c r="DP75" s="271" t="str">
        <f t="shared" si="212"/>
        <v/>
      </c>
      <c r="DR75" s="271" t="str">
        <f>_xlfn.IFNA(VLOOKUP(A75,'BIG-QaulComp'!B:C,2,FALSE),"")</f>
        <v/>
      </c>
      <c r="DS75" s="270" t="str">
        <f t="shared" si="213"/>
        <v/>
      </c>
      <c r="DT75" s="271">
        <f t="shared" si="214"/>
        <v>1</v>
      </c>
      <c r="DU75" s="271" t="str">
        <f t="shared" si="215"/>
        <v/>
      </c>
      <c r="DV75" s="271" t="str">
        <f t="shared" si="216"/>
        <v/>
      </c>
      <c r="DW75" s="271" t="str">
        <f t="shared" si="217"/>
        <v/>
      </c>
      <c r="DX75" s="271">
        <f t="shared" si="218"/>
        <v>1</v>
      </c>
    </row>
    <row r="76" spans="1:128" s="271" customFormat="1" x14ac:dyDescent="0.2">
      <c r="A76" s="313" t="s">
        <v>471</v>
      </c>
      <c r="B76" s="78" t="s">
        <v>2592</v>
      </c>
      <c r="C76" s="72">
        <v>13.398107160517627</v>
      </c>
      <c r="D76" s="72">
        <v>15.466994710631823</v>
      </c>
      <c r="E76" s="72">
        <v>18.171585315585912</v>
      </c>
      <c r="F76" s="72">
        <v>21.509927706680266</v>
      </c>
      <c r="G76" s="72">
        <v>20.428785041730354</v>
      </c>
      <c r="H76" s="72">
        <v>20.227435985662321</v>
      </c>
      <c r="I76" s="72">
        <v>13.338555126327515</v>
      </c>
      <c r="J76" s="72">
        <v>10.375950566344457</v>
      </c>
      <c r="K76" s="72">
        <v>12.710086567783575</v>
      </c>
      <c r="L76" s="72">
        <v>12.157987633724375</v>
      </c>
      <c r="M76" s="72">
        <v>14.386813668877153</v>
      </c>
      <c r="N76" s="72">
        <v>21.134470768668098</v>
      </c>
      <c r="O76" s="72">
        <v>11.855900402690898</v>
      </c>
      <c r="P76" s="72">
        <v>19.71889400363704</v>
      </c>
      <c r="Q76" s="72">
        <v>8.1767932647064612</v>
      </c>
      <c r="R76" s="77">
        <v>42.52</v>
      </c>
      <c r="S76" s="76"/>
      <c r="T76" s="76"/>
      <c r="U76" s="85"/>
      <c r="V76" s="76">
        <v>156.5</v>
      </c>
      <c r="W76" s="76">
        <v>175.4</v>
      </c>
      <c r="X76" s="76"/>
      <c r="Y76" s="76"/>
      <c r="Z76" s="76"/>
      <c r="AA76" s="76">
        <v>643.29999999999995</v>
      </c>
      <c r="AB76" s="76"/>
      <c r="AC76" s="76"/>
      <c r="AD76" s="76">
        <v>437.3</v>
      </c>
      <c r="AE76" s="76">
        <v>567.5</v>
      </c>
      <c r="AF76" s="76">
        <v>687.7</v>
      </c>
      <c r="AG76" s="75">
        <f t="shared" si="144"/>
        <v>3.1735826180955304</v>
      </c>
      <c r="AH76" s="74" t="str">
        <f t="shared" si="145"/>
        <v/>
      </c>
      <c r="AI76" s="74" t="str">
        <f t="shared" si="146"/>
        <v/>
      </c>
      <c r="AJ76" s="74" t="str">
        <f t="shared" si="147"/>
        <v/>
      </c>
      <c r="AK76" s="74">
        <f t="shared" si="148"/>
        <v>7.6607590554364258</v>
      </c>
      <c r="AL76" s="74">
        <f t="shared" si="149"/>
        <v>8.6713906856176735</v>
      </c>
      <c r="AM76" s="74" t="str">
        <f t="shared" si="150"/>
        <v/>
      </c>
      <c r="AN76" s="74" t="str">
        <f t="shared" si="151"/>
        <v/>
      </c>
      <c r="AO76" s="74" t="str">
        <f t="shared" si="152"/>
        <v/>
      </c>
      <c r="AP76" s="74">
        <f t="shared" si="153"/>
        <v>52.911716920618126</v>
      </c>
      <c r="AQ76" s="74" t="str">
        <f t="shared" si="154"/>
        <v/>
      </c>
      <c r="AR76" s="74" t="str">
        <f t="shared" si="155"/>
        <v/>
      </c>
      <c r="AS76" s="74">
        <f t="shared" si="156"/>
        <v>36.884587854731585</v>
      </c>
      <c r="AT76" s="74">
        <f t="shared" si="157"/>
        <v>28.77950456528281</v>
      </c>
      <c r="AU76" s="74">
        <f t="shared" si="158"/>
        <v>84.103875166848525</v>
      </c>
      <c r="AV76" s="73">
        <f t="shared" si="159"/>
        <v>42.52</v>
      </c>
      <c r="AW76" s="72" t="str">
        <f t="shared" si="160"/>
        <v/>
      </c>
      <c r="AX76" s="72" t="str">
        <f t="shared" si="161"/>
        <v/>
      </c>
      <c r="AY76" s="72" t="str">
        <f t="shared" si="162"/>
        <v/>
      </c>
      <c r="AZ76" s="72">
        <f t="shared" si="163"/>
        <v>156.5</v>
      </c>
      <c r="BA76" s="72">
        <f t="shared" si="164"/>
        <v>175.4</v>
      </c>
      <c r="BB76" s="72" t="str">
        <f t="shared" si="165"/>
        <v/>
      </c>
      <c r="BC76" s="72" t="str">
        <f t="shared" si="166"/>
        <v/>
      </c>
      <c r="BD76" s="72" t="str">
        <f t="shared" si="167"/>
        <v/>
      </c>
      <c r="BE76" s="72">
        <f t="shared" si="168"/>
        <v>643.29999999999995</v>
      </c>
      <c r="BF76" s="72" t="str">
        <f t="shared" si="169"/>
        <v/>
      </c>
      <c r="BG76" s="72" t="str">
        <f t="shared" si="170"/>
        <v/>
      </c>
      <c r="BH76" s="72">
        <f t="shared" si="171"/>
        <v>437.3</v>
      </c>
      <c r="BI76" s="72">
        <f t="shared" si="172"/>
        <v>567.5</v>
      </c>
      <c r="BJ76" s="72">
        <f t="shared" si="173"/>
        <v>687.7</v>
      </c>
      <c r="BK76" s="73">
        <f t="shared" si="174"/>
        <v>65.094917330067361</v>
      </c>
      <c r="BL76" s="72" t="str">
        <f t="shared" si="175"/>
        <v/>
      </c>
      <c r="BM76" s="72" t="str">
        <f t="shared" si="176"/>
        <v/>
      </c>
      <c r="BN76" s="72" t="str">
        <f t="shared" si="177"/>
        <v/>
      </c>
      <c r="BO76" s="72">
        <f t="shared" si="178"/>
        <v>31.654530744336572</v>
      </c>
      <c r="BP76" s="72">
        <f t="shared" si="179"/>
        <v>50.870069605568446</v>
      </c>
      <c r="BQ76" s="72" t="str">
        <f t="shared" si="180"/>
        <v/>
      </c>
      <c r="BR76" s="72" t="str">
        <f t="shared" si="181"/>
        <v/>
      </c>
      <c r="BS76" s="72" t="str">
        <f t="shared" si="182"/>
        <v/>
      </c>
      <c r="BT76" s="72">
        <f t="shared" si="183"/>
        <v>60.290534208059974</v>
      </c>
      <c r="BU76" s="72" t="str">
        <f t="shared" si="184"/>
        <v/>
      </c>
      <c r="BV76" s="72" t="str">
        <f t="shared" si="185"/>
        <v/>
      </c>
      <c r="BW76" s="72">
        <f t="shared" si="186"/>
        <v>14.67942262504196</v>
      </c>
      <c r="BX76" s="72">
        <f t="shared" si="187"/>
        <v>39.657582110412299</v>
      </c>
      <c r="BY76" s="72">
        <f t="shared" si="188"/>
        <v>30.083114610673665</v>
      </c>
      <c r="BZ76" s="71">
        <v>8.81</v>
      </c>
      <c r="CA76" s="70"/>
      <c r="CB76" s="70"/>
      <c r="CC76" s="84"/>
      <c r="CD76" s="70">
        <v>5.6040000000000001</v>
      </c>
      <c r="CE76" s="70">
        <v>5.9859999999999998</v>
      </c>
      <c r="CF76" s="70"/>
      <c r="CG76" s="70"/>
      <c r="CH76" s="70"/>
      <c r="CI76" s="70">
        <v>7.657</v>
      </c>
      <c r="CJ76" s="70"/>
      <c r="CK76" s="70"/>
      <c r="CL76" s="70">
        <v>5.5629999999999997</v>
      </c>
      <c r="CM76" s="70">
        <v>5.2930000000000001</v>
      </c>
      <c r="CN76" s="70">
        <v>5.6360000000000001</v>
      </c>
      <c r="CO76" s="75">
        <f t="shared" si="189"/>
        <v>8.81</v>
      </c>
      <c r="CP76" s="74" t="str">
        <f t="shared" si="190"/>
        <v/>
      </c>
      <c r="CQ76" s="74" t="str">
        <f t="shared" si="191"/>
        <v/>
      </c>
      <c r="CR76" s="74" t="str">
        <f t="shared" si="192"/>
        <v/>
      </c>
      <c r="CS76" s="74">
        <f t="shared" si="193"/>
        <v>5.6040000000000001</v>
      </c>
      <c r="CT76" s="74">
        <f t="shared" si="194"/>
        <v>5.9859999999999998</v>
      </c>
      <c r="CU76" s="74" t="str">
        <f t="shared" si="195"/>
        <v/>
      </c>
      <c r="CV76" s="74" t="str">
        <f t="shared" si="196"/>
        <v/>
      </c>
      <c r="CW76" s="74" t="str">
        <f t="shared" si="197"/>
        <v/>
      </c>
      <c r="CX76" s="74">
        <f t="shared" si="198"/>
        <v>7.657</v>
      </c>
      <c r="CY76" s="74" t="str">
        <f t="shared" si="199"/>
        <v/>
      </c>
      <c r="CZ76" s="74" t="str">
        <f t="shared" si="200"/>
        <v/>
      </c>
      <c r="DA76" s="74">
        <f t="shared" si="201"/>
        <v>5.5629999999999997</v>
      </c>
      <c r="DB76" s="74">
        <f t="shared" si="202"/>
        <v>5.2930000000000001</v>
      </c>
      <c r="DC76" s="74">
        <f t="shared" si="203"/>
        <v>5.6360000000000001</v>
      </c>
      <c r="DD76" s="270">
        <f t="shared" si="204"/>
        <v>1</v>
      </c>
      <c r="DE76" s="271">
        <f t="shared" si="205"/>
        <v>1</v>
      </c>
      <c r="DF76" s="271">
        <f t="shared" si="206"/>
        <v>1</v>
      </c>
      <c r="DG76" s="271" t="str">
        <f t="shared" si="207"/>
        <v/>
      </c>
      <c r="DH76" s="271">
        <f t="shared" si="208"/>
        <v>1</v>
      </c>
      <c r="DI76" s="270">
        <f>_xlfn.IFNA(VLOOKUP($A76,GtP!$A:$DH,MATCH(DI$1,GtP!$A$1:$DH$1,0),FALSE),"")</f>
        <v>1</v>
      </c>
      <c r="DJ76" s="271">
        <f>_xlfn.IFNA(VLOOKUP($A76,GtP!$A:$DH,MATCH(DJ$1,GtP!$A$1:$DH$1,0),FALSE),"")</f>
        <v>0</v>
      </c>
      <c r="DK76" s="271">
        <f>_xlfn.IFNA(VLOOKUP($A76,GtP!$A:$DH,MATCH(DK$1,GtP!$A$1:$DH$1,0),FALSE),"")</f>
        <v>0</v>
      </c>
      <c r="DL76" s="271">
        <f>_xlfn.IFNA(VLOOKUP($A76,GtP!$A:$DH,MATCH(DL$1,GtP!$A$1:$DH$1,0),FALSE),"")</f>
        <v>0</v>
      </c>
      <c r="DM76" s="270" t="str">
        <f t="shared" si="209"/>
        <v/>
      </c>
      <c r="DN76" s="271" t="str">
        <f t="shared" si="210"/>
        <v>new</v>
      </c>
      <c r="DO76" s="271" t="str">
        <f t="shared" si="211"/>
        <v>new</v>
      </c>
      <c r="DP76" s="271" t="str">
        <f t="shared" si="212"/>
        <v/>
      </c>
      <c r="DR76" s="271" t="str">
        <f>_xlfn.IFNA(VLOOKUP(A76,'BIG-QaulComp'!B:C,2,FALSE),"")</f>
        <v>A</v>
      </c>
      <c r="DS76" s="270">
        <f t="shared" si="213"/>
        <v>1</v>
      </c>
      <c r="DT76" s="271">
        <f t="shared" si="214"/>
        <v>1</v>
      </c>
      <c r="DU76" s="271">
        <f t="shared" si="215"/>
        <v>1</v>
      </c>
      <c r="DV76" s="271" t="str">
        <f t="shared" si="216"/>
        <v/>
      </c>
      <c r="DW76" s="271">
        <f t="shared" si="217"/>
        <v>3</v>
      </c>
      <c r="DX76" s="271">
        <f t="shared" si="218"/>
        <v>1</v>
      </c>
    </row>
    <row r="77" spans="1:128" s="271" customFormat="1" x14ac:dyDescent="0.2">
      <c r="A77" s="313" t="s">
        <v>474</v>
      </c>
      <c r="B77" s="78" t="s">
        <v>2594</v>
      </c>
      <c r="C77" s="83">
        <v>8.272238308922649</v>
      </c>
      <c r="D77" s="83">
        <v>4.3932905296583815</v>
      </c>
      <c r="E77" s="83">
        <v>7.0391227401198204</v>
      </c>
      <c r="F77" s="83">
        <v>7.2086635472279337</v>
      </c>
      <c r="G77" s="83">
        <v>9.2439055798193674</v>
      </c>
      <c r="H77" s="83">
        <v>14.0775141764172</v>
      </c>
      <c r="I77" s="83">
        <v>20.810461195417069</v>
      </c>
      <c r="J77" s="83">
        <v>23.835032852444858</v>
      </c>
      <c r="K77" s="83">
        <v>28.359697828741051</v>
      </c>
      <c r="L77" s="83">
        <v>17.445117248037231</v>
      </c>
      <c r="M77" s="83">
        <v>18.939523531852771</v>
      </c>
      <c r="N77" s="83">
        <v>19.252051975070763</v>
      </c>
      <c r="O77" s="83">
        <v>29.183969726488751</v>
      </c>
      <c r="P77" s="83">
        <v>12.457059302845954</v>
      </c>
      <c r="Q77" s="83">
        <v>15.696185825863614</v>
      </c>
      <c r="R77" s="82"/>
      <c r="S77" s="81">
        <v>699.7</v>
      </c>
      <c r="T77" s="81">
        <v>382.9</v>
      </c>
      <c r="U77" s="81">
        <v>241.9</v>
      </c>
      <c r="V77" s="81">
        <v>333.4</v>
      </c>
      <c r="W77" s="81">
        <v>141.6</v>
      </c>
      <c r="X77" s="81"/>
      <c r="Y77" s="81"/>
      <c r="Z77" s="81"/>
      <c r="AA77" s="272">
        <v>20</v>
      </c>
      <c r="AB77" s="81"/>
      <c r="AC77" s="81"/>
      <c r="AD77" s="81">
        <v>112.2</v>
      </c>
      <c r="AE77" s="81">
        <v>68.98</v>
      </c>
      <c r="AF77" s="81">
        <v>213.4</v>
      </c>
      <c r="AG77" s="75" t="str">
        <f t="shared" si="144"/>
        <v/>
      </c>
      <c r="AH77" s="74">
        <f t="shared" si="145"/>
        <v>159.26558812271588</v>
      </c>
      <c r="AI77" s="74">
        <f t="shared" si="146"/>
        <v>54.395982871223843</v>
      </c>
      <c r="AJ77" s="74">
        <f t="shared" si="147"/>
        <v>33.556844263181326</v>
      </c>
      <c r="AK77" s="74">
        <f t="shared" si="148"/>
        <v>36.067006215192741</v>
      </c>
      <c r="AL77" s="74">
        <f t="shared" si="149"/>
        <v>10.058594026295481</v>
      </c>
      <c r="AM77" s="74" t="str">
        <f t="shared" si="150"/>
        <v/>
      </c>
      <c r="AN77" s="74" t="str">
        <f t="shared" si="151"/>
        <v/>
      </c>
      <c r="AO77" s="74" t="str">
        <f t="shared" si="152"/>
        <v/>
      </c>
      <c r="AP77" s="74">
        <f t="shared" si="153"/>
        <v>1.1464525984914329</v>
      </c>
      <c r="AQ77" s="74" t="str">
        <f t="shared" si="154"/>
        <v/>
      </c>
      <c r="AR77" s="74" t="str">
        <f t="shared" si="155"/>
        <v/>
      </c>
      <c r="AS77" s="74">
        <f t="shared" si="156"/>
        <v>3.8445763565249993</v>
      </c>
      <c r="AT77" s="74">
        <f t="shared" si="157"/>
        <v>5.5374224624780233</v>
      </c>
      <c r="AU77" s="74">
        <f t="shared" si="158"/>
        <v>13.595659631422503</v>
      </c>
      <c r="AV77" s="73" t="str">
        <f t="shared" si="159"/>
        <v/>
      </c>
      <c r="AW77" s="72">
        <f t="shared" si="160"/>
        <v>699.7</v>
      </c>
      <c r="AX77" s="72">
        <f t="shared" si="161"/>
        <v>382.9</v>
      </c>
      <c r="AY77" s="72">
        <f t="shared" si="162"/>
        <v>241.9</v>
      </c>
      <c r="AZ77" s="72">
        <f t="shared" si="163"/>
        <v>333.4</v>
      </c>
      <c r="BA77" s="72">
        <f t="shared" si="164"/>
        <v>141.6</v>
      </c>
      <c r="BB77" s="72" t="str">
        <f t="shared" si="165"/>
        <v/>
      </c>
      <c r="BC77" s="72" t="str">
        <f t="shared" si="166"/>
        <v/>
      </c>
      <c r="BD77" s="72" t="str">
        <f t="shared" si="167"/>
        <v/>
      </c>
      <c r="BE77" s="72" t="str">
        <f t="shared" si="168"/>
        <v/>
      </c>
      <c r="BF77" s="72" t="str">
        <f t="shared" si="169"/>
        <v/>
      </c>
      <c r="BG77" s="72" t="str">
        <f t="shared" si="170"/>
        <v/>
      </c>
      <c r="BH77" s="72">
        <f t="shared" si="171"/>
        <v>112.2</v>
      </c>
      <c r="BI77" s="72">
        <f t="shared" si="172"/>
        <v>68.98</v>
      </c>
      <c r="BJ77" s="72">
        <f t="shared" si="173"/>
        <v>213.4</v>
      </c>
      <c r="BK77" s="73" t="str">
        <f t="shared" si="174"/>
        <v/>
      </c>
      <c r="BL77" s="72">
        <f t="shared" si="175"/>
        <v>75.807150595882987</v>
      </c>
      <c r="BM77" s="72">
        <f t="shared" si="176"/>
        <v>55.93047034764826</v>
      </c>
      <c r="BN77" s="72">
        <f t="shared" si="177"/>
        <v>65.026881720430111</v>
      </c>
      <c r="BO77" s="72">
        <f t="shared" si="178"/>
        <v>67.435275080906152</v>
      </c>
      <c r="BP77" s="72">
        <f t="shared" si="179"/>
        <v>41.067285382830626</v>
      </c>
      <c r="BQ77" s="72" t="str">
        <f t="shared" si="180"/>
        <v/>
      </c>
      <c r="BR77" s="72" t="str">
        <f t="shared" si="181"/>
        <v/>
      </c>
      <c r="BS77" s="72" t="str">
        <f t="shared" si="182"/>
        <v/>
      </c>
      <c r="BT77" s="72" t="str">
        <f t="shared" si="183"/>
        <v/>
      </c>
      <c r="BU77" s="72" t="str">
        <f t="shared" si="184"/>
        <v/>
      </c>
      <c r="BV77" s="72" t="str">
        <f t="shared" si="185"/>
        <v/>
      </c>
      <c r="BW77" s="72">
        <f t="shared" si="186"/>
        <v>3.7663645518630413</v>
      </c>
      <c r="BX77" s="72">
        <f t="shared" si="187"/>
        <v>4.8204053109713483</v>
      </c>
      <c r="BY77" s="72">
        <f t="shared" si="188"/>
        <v>9.3350831146106739</v>
      </c>
      <c r="BZ77" s="80"/>
      <c r="CA77" s="79">
        <v>8.1440000000000001</v>
      </c>
      <c r="CB77" s="79">
        <v>7.9160000000000004</v>
      </c>
      <c r="CC77" s="79">
        <v>8.6170000000000009</v>
      </c>
      <c r="CD77" s="79">
        <v>9.0739999999999998</v>
      </c>
      <c r="CE77" s="79">
        <v>8.2390000000000008</v>
      </c>
      <c r="CF77" s="79"/>
      <c r="CG77" s="79"/>
      <c r="CH77" s="79"/>
      <c r="CI77" s="273">
        <v>7</v>
      </c>
      <c r="CJ77" s="79"/>
      <c r="CK77" s="79"/>
      <c r="CL77" s="79">
        <v>7.1310000000000002</v>
      </c>
      <c r="CM77" s="79">
        <v>6.8410000000000002</v>
      </c>
      <c r="CN77" s="79">
        <v>7.17</v>
      </c>
      <c r="CO77" s="75" t="str">
        <f t="shared" si="189"/>
        <v/>
      </c>
      <c r="CP77" s="74">
        <f t="shared" si="190"/>
        <v>8.1440000000000001</v>
      </c>
      <c r="CQ77" s="74">
        <f t="shared" si="191"/>
        <v>7.9160000000000004</v>
      </c>
      <c r="CR77" s="74">
        <f t="shared" si="192"/>
        <v>8.6170000000000009</v>
      </c>
      <c r="CS77" s="74">
        <f t="shared" si="193"/>
        <v>9.0739999999999998</v>
      </c>
      <c r="CT77" s="74">
        <f t="shared" si="194"/>
        <v>8.2390000000000008</v>
      </c>
      <c r="CU77" s="74" t="str">
        <f t="shared" si="195"/>
        <v/>
      </c>
      <c r="CV77" s="74" t="str">
        <f t="shared" si="196"/>
        <v/>
      </c>
      <c r="CW77" s="74" t="str">
        <f t="shared" si="197"/>
        <v/>
      </c>
      <c r="CX77" s="74" t="str">
        <f t="shared" si="198"/>
        <v/>
      </c>
      <c r="CY77" s="74" t="str">
        <f t="shared" si="199"/>
        <v/>
      </c>
      <c r="CZ77" s="74" t="str">
        <f t="shared" si="200"/>
        <v/>
      </c>
      <c r="DA77" s="74">
        <f t="shared" si="201"/>
        <v>7.1310000000000002</v>
      </c>
      <c r="DB77" s="74">
        <f t="shared" si="202"/>
        <v>6.8410000000000002</v>
      </c>
      <c r="DC77" s="74">
        <f t="shared" si="203"/>
        <v>7.17</v>
      </c>
      <c r="DD77" s="270" t="str">
        <f t="shared" si="204"/>
        <v/>
      </c>
      <c r="DE77" s="271">
        <f t="shared" si="205"/>
        <v>1</v>
      </c>
      <c r="DF77" s="271" t="str">
        <f t="shared" si="206"/>
        <v/>
      </c>
      <c r="DG77" s="271" t="str">
        <f t="shared" si="207"/>
        <v/>
      </c>
      <c r="DH77" s="271">
        <f t="shared" si="208"/>
        <v>3</v>
      </c>
      <c r="DI77" s="270">
        <f>_xlfn.IFNA(VLOOKUP($A77,GtP!$A:$DH,MATCH(DI$1,GtP!$A$1:$DH$1,0),FALSE),"")</f>
        <v>0</v>
      </c>
      <c r="DJ77" s="271">
        <f>_xlfn.IFNA(VLOOKUP($A77,GtP!$A:$DH,MATCH(DJ$1,GtP!$A$1:$DH$1,0),FALSE),"")</f>
        <v>1</v>
      </c>
      <c r="DK77" s="271">
        <f>_xlfn.IFNA(VLOOKUP($A77,GtP!$A:$DH,MATCH(DK$1,GtP!$A$1:$DH$1,0),FALSE),"")</f>
        <v>0</v>
      </c>
      <c r="DL77" s="271">
        <f>_xlfn.IFNA(VLOOKUP($A77,GtP!$A:$DH,MATCH(DL$1,GtP!$A$1:$DH$1,0),FALSE),"")</f>
        <v>0</v>
      </c>
      <c r="DM77" s="270" t="str">
        <f t="shared" si="209"/>
        <v/>
      </c>
      <c r="DN77" s="271" t="str">
        <f t="shared" si="210"/>
        <v/>
      </c>
      <c r="DO77" s="271" t="str">
        <f t="shared" si="211"/>
        <v/>
      </c>
      <c r="DP77" s="271" t="str">
        <f t="shared" si="212"/>
        <v/>
      </c>
      <c r="DR77" s="271" t="str">
        <f>_xlfn.IFNA(VLOOKUP(A77,'BIG-QaulComp'!B:C,2,FALSE),"")</f>
        <v>A</v>
      </c>
      <c r="DS77" s="270" t="str">
        <f t="shared" si="213"/>
        <v/>
      </c>
      <c r="DT77" s="271">
        <f t="shared" si="214"/>
        <v>1</v>
      </c>
      <c r="DU77" s="271">
        <f t="shared" si="215"/>
        <v>1</v>
      </c>
      <c r="DV77" s="271" t="str">
        <f t="shared" si="216"/>
        <v/>
      </c>
      <c r="DW77" s="271">
        <f t="shared" si="217"/>
        <v>2</v>
      </c>
      <c r="DX77" s="271">
        <f t="shared" si="218"/>
        <v>1</v>
      </c>
    </row>
    <row r="78" spans="1:128" s="271" customFormat="1" x14ac:dyDescent="0.2">
      <c r="A78" s="313" t="s">
        <v>478</v>
      </c>
      <c r="B78" s="78" t="s">
        <v>2600</v>
      </c>
      <c r="C78" s="72">
        <v>6.4006712742104419</v>
      </c>
      <c r="D78" s="72">
        <v>9.6036035831237871</v>
      </c>
      <c r="E78" s="72">
        <v>11.445380411570266</v>
      </c>
      <c r="F78" s="72">
        <v>0.86675891719617204</v>
      </c>
      <c r="G78" s="72">
        <v>6.6066699265058491</v>
      </c>
      <c r="H78" s="72">
        <v>8.980151235329668</v>
      </c>
      <c r="I78" s="72">
        <v>6.5463228824030146</v>
      </c>
      <c r="J78" s="72">
        <v>20.832347739045606</v>
      </c>
      <c r="K78" s="72">
        <v>9.9786358415619762</v>
      </c>
      <c r="L78" s="72">
        <v>20.964960352218611</v>
      </c>
      <c r="M78" s="72">
        <v>32.528925003631379</v>
      </c>
      <c r="N78" s="72">
        <v>18.52904363493472</v>
      </c>
      <c r="O78" s="72">
        <v>16.969527867122778</v>
      </c>
      <c r="P78" s="72">
        <v>22.567237697443016</v>
      </c>
      <c r="Q78" s="72">
        <v>10.575857944703147</v>
      </c>
      <c r="R78" s="77">
        <v>49.8</v>
      </c>
      <c r="S78" s="272">
        <v>20.55</v>
      </c>
      <c r="T78" s="272">
        <v>19.37</v>
      </c>
      <c r="U78" s="85"/>
      <c r="V78" s="76">
        <v>97.48</v>
      </c>
      <c r="W78" s="85"/>
      <c r="X78" s="76"/>
      <c r="Y78" s="76"/>
      <c r="Z78" s="76"/>
      <c r="AA78" s="76">
        <v>773.3</v>
      </c>
      <c r="AB78" s="76"/>
      <c r="AC78" s="76"/>
      <c r="AD78" s="76">
        <v>119.6</v>
      </c>
      <c r="AE78" s="76">
        <v>265.60000000000002</v>
      </c>
      <c r="AF78" s="76">
        <v>283.2</v>
      </c>
      <c r="AG78" s="75">
        <f t="shared" si="144"/>
        <v>7.7804339367737807</v>
      </c>
      <c r="AH78" s="74">
        <f t="shared" si="145"/>
        <v>2.1398217681654508</v>
      </c>
      <c r="AI78" s="74">
        <f t="shared" si="146"/>
        <v>1.6923858625457873</v>
      </c>
      <c r="AJ78" s="74" t="str">
        <f t="shared" si="147"/>
        <v/>
      </c>
      <c r="AK78" s="74">
        <f t="shared" si="148"/>
        <v>14.754785857987528</v>
      </c>
      <c r="AL78" s="74" t="str">
        <f t="shared" si="149"/>
        <v/>
      </c>
      <c r="AM78" s="74" t="str">
        <f t="shared" si="150"/>
        <v/>
      </c>
      <c r="AN78" s="74" t="str">
        <f t="shared" si="151"/>
        <v/>
      </c>
      <c r="AO78" s="74" t="str">
        <f t="shared" si="152"/>
        <v/>
      </c>
      <c r="AP78" s="74">
        <f t="shared" si="153"/>
        <v>36.885354754232374</v>
      </c>
      <c r="AQ78" s="74" t="str">
        <f t="shared" si="154"/>
        <v/>
      </c>
      <c r="AR78" s="74" t="str">
        <f t="shared" si="155"/>
        <v/>
      </c>
      <c r="AS78" s="74">
        <f t="shared" si="156"/>
        <v>7.0479273752640026</v>
      </c>
      <c r="AT78" s="74">
        <f t="shared" si="157"/>
        <v>11.769273827877209</v>
      </c>
      <c r="AU78" s="74">
        <f t="shared" si="158"/>
        <v>26.777969360097064</v>
      </c>
      <c r="AV78" s="73">
        <f t="shared" si="159"/>
        <v>49.8</v>
      </c>
      <c r="AW78" s="72">
        <f t="shared" si="160"/>
        <v>20.55</v>
      </c>
      <c r="AX78" s="72">
        <f t="shared" si="161"/>
        <v>19.37</v>
      </c>
      <c r="AY78" s="72" t="str">
        <f t="shared" si="162"/>
        <v/>
      </c>
      <c r="AZ78" s="72">
        <f t="shared" si="163"/>
        <v>97.48</v>
      </c>
      <c r="BA78" s="72" t="str">
        <f t="shared" si="164"/>
        <v/>
      </c>
      <c r="BB78" s="72" t="str">
        <f t="shared" si="165"/>
        <v/>
      </c>
      <c r="BC78" s="72" t="str">
        <f t="shared" si="166"/>
        <v/>
      </c>
      <c r="BD78" s="72" t="str">
        <f t="shared" si="167"/>
        <v/>
      </c>
      <c r="BE78" s="72">
        <f t="shared" si="168"/>
        <v>773.3</v>
      </c>
      <c r="BF78" s="72" t="str">
        <f t="shared" si="169"/>
        <v/>
      </c>
      <c r="BG78" s="72" t="str">
        <f t="shared" si="170"/>
        <v/>
      </c>
      <c r="BH78" s="72">
        <f t="shared" si="171"/>
        <v>119.6</v>
      </c>
      <c r="BI78" s="72">
        <f t="shared" si="172"/>
        <v>265.60000000000002</v>
      </c>
      <c r="BJ78" s="72">
        <f t="shared" si="173"/>
        <v>283.2</v>
      </c>
      <c r="BK78" s="73">
        <f t="shared" si="174"/>
        <v>76.240048989589724</v>
      </c>
      <c r="BL78" s="72">
        <f t="shared" si="175"/>
        <v>2.2264355362946913</v>
      </c>
      <c r="BM78" s="72">
        <f t="shared" si="176"/>
        <v>2.829389424481449</v>
      </c>
      <c r="BN78" s="72" t="str">
        <f t="shared" si="177"/>
        <v/>
      </c>
      <c r="BO78" s="72">
        <f t="shared" si="178"/>
        <v>19.716828478964402</v>
      </c>
      <c r="BP78" s="72" t="str">
        <f t="shared" si="179"/>
        <v/>
      </c>
      <c r="BQ78" s="72" t="str">
        <f t="shared" si="180"/>
        <v/>
      </c>
      <c r="BR78" s="72" t="str">
        <f t="shared" si="181"/>
        <v/>
      </c>
      <c r="BS78" s="72" t="str">
        <f t="shared" si="182"/>
        <v/>
      </c>
      <c r="BT78" s="72">
        <f t="shared" si="183"/>
        <v>72.474226804123717</v>
      </c>
      <c r="BU78" s="72" t="str">
        <f t="shared" si="184"/>
        <v/>
      </c>
      <c r="BV78" s="72" t="str">
        <f t="shared" si="185"/>
        <v/>
      </c>
      <c r="BW78" s="72">
        <f t="shared" si="186"/>
        <v>4.01477005706613</v>
      </c>
      <c r="BX78" s="72">
        <f t="shared" si="187"/>
        <v>18.560447239692525</v>
      </c>
      <c r="BY78" s="72">
        <f t="shared" si="188"/>
        <v>12.388451443569554</v>
      </c>
      <c r="BZ78" s="71">
        <v>8.56</v>
      </c>
      <c r="CA78" s="273">
        <v>6.7510000000000003</v>
      </c>
      <c r="CB78" s="273">
        <v>6.2930000000000001</v>
      </c>
      <c r="CC78" s="84"/>
      <c r="CD78" s="70">
        <v>6.8470000000000004</v>
      </c>
      <c r="CE78" s="84"/>
      <c r="CF78" s="70"/>
      <c r="CG78" s="70"/>
      <c r="CH78" s="70"/>
      <c r="CI78" s="70">
        <v>7.8540000000000001</v>
      </c>
      <c r="CJ78" s="70"/>
      <c r="CK78" s="70"/>
      <c r="CL78" s="70">
        <v>6.7530000000000001</v>
      </c>
      <c r="CM78" s="70">
        <v>6.6909999999999998</v>
      </c>
      <c r="CN78" s="70">
        <v>6.9420000000000002</v>
      </c>
      <c r="CO78" s="75">
        <f t="shared" si="189"/>
        <v>8.56</v>
      </c>
      <c r="CP78" s="74">
        <f t="shared" si="190"/>
        <v>6.7510000000000003</v>
      </c>
      <c r="CQ78" s="74">
        <f t="shared" si="191"/>
        <v>6.2930000000000001</v>
      </c>
      <c r="CR78" s="74" t="str">
        <f t="shared" si="192"/>
        <v/>
      </c>
      <c r="CS78" s="74">
        <f t="shared" si="193"/>
        <v>6.8470000000000004</v>
      </c>
      <c r="CT78" s="74" t="str">
        <f t="shared" si="194"/>
        <v/>
      </c>
      <c r="CU78" s="74" t="str">
        <f t="shared" si="195"/>
        <v/>
      </c>
      <c r="CV78" s="74" t="str">
        <f t="shared" si="196"/>
        <v/>
      </c>
      <c r="CW78" s="74" t="str">
        <f t="shared" si="197"/>
        <v/>
      </c>
      <c r="CX78" s="74">
        <f t="shared" si="198"/>
        <v>7.8540000000000001</v>
      </c>
      <c r="CY78" s="74" t="str">
        <f t="shared" si="199"/>
        <v/>
      </c>
      <c r="CZ78" s="74" t="str">
        <f t="shared" si="200"/>
        <v/>
      </c>
      <c r="DA78" s="74">
        <f t="shared" si="201"/>
        <v>6.7530000000000001</v>
      </c>
      <c r="DB78" s="74">
        <f t="shared" si="202"/>
        <v>6.6909999999999998</v>
      </c>
      <c r="DC78" s="74">
        <f t="shared" si="203"/>
        <v>6.9420000000000002</v>
      </c>
      <c r="DD78" s="270">
        <f t="shared" si="204"/>
        <v>1</v>
      </c>
      <c r="DE78" s="271">
        <f t="shared" si="205"/>
        <v>1</v>
      </c>
      <c r="DF78" s="271">
        <f t="shared" si="206"/>
        <v>1</v>
      </c>
      <c r="DG78" s="271" t="str">
        <f t="shared" si="207"/>
        <v/>
      </c>
      <c r="DH78" s="271">
        <f t="shared" si="208"/>
        <v>1</v>
      </c>
      <c r="DI78" s="270">
        <f>_xlfn.IFNA(VLOOKUP($A78,GtP!$A:$DH,MATCH(DI$1,GtP!$A$1:$DH$1,0),FALSE),"")</f>
        <v>1</v>
      </c>
      <c r="DJ78" s="271">
        <f>_xlfn.IFNA(VLOOKUP($A78,GtP!$A:$DH,MATCH(DJ$1,GtP!$A$1:$DH$1,0),FALSE),"")</f>
        <v>0</v>
      </c>
      <c r="DK78" s="271">
        <f>_xlfn.IFNA(VLOOKUP($A78,GtP!$A:$DH,MATCH(DK$1,GtP!$A$1:$DH$1,0),FALSE),"")</f>
        <v>0</v>
      </c>
      <c r="DL78" s="271">
        <f>_xlfn.IFNA(VLOOKUP($A78,GtP!$A:$DH,MATCH(DL$1,GtP!$A$1:$DH$1,0),FALSE),"")</f>
        <v>0</v>
      </c>
      <c r="DM78" s="270" t="str">
        <f t="shared" si="209"/>
        <v/>
      </c>
      <c r="DN78" s="271" t="str">
        <f t="shared" si="210"/>
        <v>new</v>
      </c>
      <c r="DO78" s="271" t="str">
        <f t="shared" si="211"/>
        <v>new</v>
      </c>
      <c r="DP78" s="271" t="str">
        <f t="shared" si="212"/>
        <v/>
      </c>
      <c r="DR78" s="271" t="str">
        <f>_xlfn.IFNA(VLOOKUP(A78,'BIG-QaulComp'!B:C,2,FALSE),"")</f>
        <v>A</v>
      </c>
      <c r="DS78" s="270">
        <f t="shared" si="213"/>
        <v>1</v>
      </c>
      <c r="DT78" s="271">
        <f t="shared" si="214"/>
        <v>1</v>
      </c>
      <c r="DU78" s="271">
        <f t="shared" si="215"/>
        <v>1</v>
      </c>
      <c r="DV78" s="271" t="str">
        <f t="shared" si="216"/>
        <v/>
      </c>
      <c r="DW78" s="271">
        <f t="shared" si="217"/>
        <v>3</v>
      </c>
      <c r="DX78" s="271">
        <f t="shared" si="218"/>
        <v>1</v>
      </c>
    </row>
    <row r="79" spans="1:128" s="271" customFormat="1" x14ac:dyDescent="0.2">
      <c r="A79" s="313" t="s">
        <v>493</v>
      </c>
      <c r="B79" s="78" t="s">
        <v>2608</v>
      </c>
      <c r="C79" s="83">
        <v>19.278922210226966</v>
      </c>
      <c r="D79" s="83">
        <v>15.226961776610421</v>
      </c>
      <c r="E79" s="83">
        <v>6.3255327249149635</v>
      </c>
      <c r="F79" s="83">
        <v>14.414694542654638</v>
      </c>
      <c r="G79" s="83">
        <v>4.0566067026402584</v>
      </c>
      <c r="H79" s="83">
        <v>5.7421278112727077</v>
      </c>
      <c r="I79" s="83">
        <v>10.527036903988996</v>
      </c>
      <c r="J79" s="83">
        <v>7.7321266585544981</v>
      </c>
      <c r="K79" s="83">
        <v>17.537478334730825</v>
      </c>
      <c r="L79" s="83">
        <v>9.9584200942959722</v>
      </c>
      <c r="M79" s="83">
        <v>15.046049833353615</v>
      </c>
      <c r="N79" s="83">
        <v>15.556964303968613</v>
      </c>
      <c r="O79" s="83">
        <v>11.677234736798562</v>
      </c>
      <c r="P79" s="83">
        <v>13.781601253641833</v>
      </c>
      <c r="Q79" s="83">
        <v>14.250193669755227</v>
      </c>
      <c r="R79" s="82"/>
      <c r="S79" s="81">
        <v>457.7</v>
      </c>
      <c r="T79" s="81">
        <v>250.8</v>
      </c>
      <c r="U79" s="81"/>
      <c r="V79" s="81"/>
      <c r="W79" s="81"/>
      <c r="X79" s="81">
        <v>451.9</v>
      </c>
      <c r="Y79" s="81">
        <v>256.3</v>
      </c>
      <c r="Z79" s="81">
        <v>77.989999999999995</v>
      </c>
      <c r="AA79" s="81"/>
      <c r="AB79" s="81"/>
      <c r="AC79" s="81"/>
      <c r="AD79" s="81"/>
      <c r="AE79" s="81"/>
      <c r="AF79" s="81"/>
      <c r="AG79" s="75" t="str">
        <f t="shared" si="144"/>
        <v/>
      </c>
      <c r="AH79" s="74">
        <f t="shared" si="145"/>
        <v>30.058524262079398</v>
      </c>
      <c r="AI79" s="74">
        <f t="shared" si="146"/>
        <v>39.648834478738962</v>
      </c>
      <c r="AJ79" s="74" t="str">
        <f t="shared" si="147"/>
        <v/>
      </c>
      <c r="AK79" s="74" t="str">
        <f t="shared" si="148"/>
        <v/>
      </c>
      <c r="AL79" s="74" t="str">
        <f t="shared" si="149"/>
        <v/>
      </c>
      <c r="AM79" s="74">
        <f t="shared" si="150"/>
        <v>42.927559209824949</v>
      </c>
      <c r="AN79" s="74">
        <f t="shared" si="151"/>
        <v>33.147413553610185</v>
      </c>
      <c r="AO79" s="74">
        <f t="shared" si="152"/>
        <v>4.4470475464850816</v>
      </c>
      <c r="AP79" s="74" t="str">
        <f t="shared" si="153"/>
        <v/>
      </c>
      <c r="AQ79" s="74" t="str">
        <f t="shared" si="154"/>
        <v/>
      </c>
      <c r="AR79" s="74" t="str">
        <f t="shared" si="155"/>
        <v/>
      </c>
      <c r="AS79" s="74" t="str">
        <f t="shared" si="156"/>
        <v/>
      </c>
      <c r="AT79" s="74" t="str">
        <f t="shared" si="157"/>
        <v/>
      </c>
      <c r="AU79" s="74" t="str">
        <f t="shared" si="158"/>
        <v/>
      </c>
      <c r="AV79" s="73" t="str">
        <f t="shared" si="159"/>
        <v/>
      </c>
      <c r="AW79" s="72">
        <f t="shared" si="160"/>
        <v>457.7</v>
      </c>
      <c r="AX79" s="72">
        <f t="shared" si="161"/>
        <v>250.8</v>
      </c>
      <c r="AY79" s="72" t="str">
        <f t="shared" si="162"/>
        <v/>
      </c>
      <c r="AZ79" s="72" t="str">
        <f t="shared" si="163"/>
        <v/>
      </c>
      <c r="BA79" s="72" t="str">
        <f t="shared" si="164"/>
        <v/>
      </c>
      <c r="BB79" s="72">
        <f t="shared" si="165"/>
        <v>451.9</v>
      </c>
      <c r="BC79" s="72">
        <f t="shared" si="166"/>
        <v>256.3</v>
      </c>
      <c r="BD79" s="72">
        <f t="shared" si="167"/>
        <v>77.989999999999995</v>
      </c>
      <c r="BE79" s="72" t="str">
        <f t="shared" si="168"/>
        <v/>
      </c>
      <c r="BF79" s="72" t="str">
        <f t="shared" si="169"/>
        <v/>
      </c>
      <c r="BG79" s="72" t="str">
        <f t="shared" si="170"/>
        <v/>
      </c>
      <c r="BH79" s="72" t="str">
        <f t="shared" si="171"/>
        <v/>
      </c>
      <c r="BI79" s="72" t="str">
        <f t="shared" si="172"/>
        <v/>
      </c>
      <c r="BJ79" s="72" t="str">
        <f t="shared" si="173"/>
        <v/>
      </c>
      <c r="BK79" s="73" t="str">
        <f t="shared" si="174"/>
        <v/>
      </c>
      <c r="BL79" s="72">
        <f t="shared" si="175"/>
        <v>49.58829902491874</v>
      </c>
      <c r="BM79" s="72">
        <f t="shared" si="176"/>
        <v>36.634531113058721</v>
      </c>
      <c r="BN79" s="72" t="str">
        <f t="shared" si="177"/>
        <v/>
      </c>
      <c r="BO79" s="72" t="str">
        <f t="shared" si="178"/>
        <v/>
      </c>
      <c r="BP79" s="72" t="str">
        <f t="shared" si="179"/>
        <v/>
      </c>
      <c r="BQ79" s="72">
        <f t="shared" si="180"/>
        <v>60.341834690879956</v>
      </c>
      <c r="BR79" s="72">
        <f t="shared" si="181"/>
        <v>30.174240640452084</v>
      </c>
      <c r="BS79" s="72">
        <f t="shared" si="182"/>
        <v>8.4395628178768511</v>
      </c>
      <c r="BT79" s="72" t="str">
        <f t="shared" si="183"/>
        <v/>
      </c>
      <c r="BU79" s="72" t="str">
        <f t="shared" si="184"/>
        <v/>
      </c>
      <c r="BV79" s="72" t="str">
        <f t="shared" si="185"/>
        <v/>
      </c>
      <c r="BW79" s="72" t="str">
        <f t="shared" si="186"/>
        <v/>
      </c>
      <c r="BX79" s="72" t="str">
        <f t="shared" si="187"/>
        <v/>
      </c>
      <c r="BY79" s="72" t="str">
        <f t="shared" si="188"/>
        <v/>
      </c>
      <c r="BZ79" s="80"/>
      <c r="CA79" s="79">
        <v>4.5830000000000002</v>
      </c>
      <c r="CB79" s="79">
        <v>4.6500000000000004</v>
      </c>
      <c r="CC79" s="79"/>
      <c r="CD79" s="79"/>
      <c r="CE79" s="79"/>
      <c r="CF79" s="79">
        <v>4.0949999999999998</v>
      </c>
      <c r="CG79" s="79">
        <v>4.4729999999999999</v>
      </c>
      <c r="CH79" s="79">
        <v>5.2009999999999996</v>
      </c>
      <c r="CI79" s="79"/>
      <c r="CJ79" s="79"/>
      <c r="CK79" s="79"/>
      <c r="CL79" s="79"/>
      <c r="CM79" s="79"/>
      <c r="CN79" s="79"/>
      <c r="CO79" s="75" t="str">
        <f t="shared" si="189"/>
        <v/>
      </c>
      <c r="CP79" s="74">
        <f t="shared" si="190"/>
        <v>4.5830000000000002</v>
      </c>
      <c r="CQ79" s="74">
        <f t="shared" si="191"/>
        <v>4.6500000000000004</v>
      </c>
      <c r="CR79" s="74" t="str">
        <f t="shared" si="192"/>
        <v/>
      </c>
      <c r="CS79" s="74" t="str">
        <f t="shared" si="193"/>
        <v/>
      </c>
      <c r="CT79" s="74" t="str">
        <f t="shared" si="194"/>
        <v/>
      </c>
      <c r="CU79" s="74">
        <f t="shared" si="195"/>
        <v>4.0949999999999998</v>
      </c>
      <c r="CV79" s="74">
        <f t="shared" si="196"/>
        <v>4.4729999999999999</v>
      </c>
      <c r="CW79" s="74">
        <f t="shared" si="197"/>
        <v>5.2009999999999996</v>
      </c>
      <c r="CX79" s="74" t="str">
        <f t="shared" si="198"/>
        <v/>
      </c>
      <c r="CY79" s="74" t="str">
        <f t="shared" si="199"/>
        <v/>
      </c>
      <c r="CZ79" s="74" t="str">
        <f t="shared" si="200"/>
        <v/>
      </c>
      <c r="DA79" s="74" t="str">
        <f t="shared" si="201"/>
        <v/>
      </c>
      <c r="DB79" s="74" t="str">
        <f t="shared" si="202"/>
        <v/>
      </c>
      <c r="DC79" s="74" t="str">
        <f t="shared" si="203"/>
        <v/>
      </c>
      <c r="DD79" s="270" t="str">
        <f t="shared" si="204"/>
        <v/>
      </c>
      <c r="DE79" s="271">
        <f t="shared" si="205"/>
        <v>1</v>
      </c>
      <c r="DF79" s="271">
        <f t="shared" si="206"/>
        <v>1</v>
      </c>
      <c r="DG79" s="271" t="str">
        <f t="shared" si="207"/>
        <v/>
      </c>
      <c r="DH79" s="271">
        <f t="shared" si="208"/>
        <v>2</v>
      </c>
      <c r="DI79" s="270">
        <f>_xlfn.IFNA(VLOOKUP($A79,GtP!$A:$DH,MATCH(DI$1,GtP!$A$1:$DH$1,0),FALSE),"")</f>
        <v>0</v>
      </c>
      <c r="DJ79" s="271">
        <f>_xlfn.IFNA(VLOOKUP($A79,GtP!$A:$DH,MATCH(DJ$1,GtP!$A$1:$DH$1,0),FALSE),"")</f>
        <v>2</v>
      </c>
      <c r="DK79" s="271">
        <f>_xlfn.IFNA(VLOOKUP($A79,GtP!$A:$DH,MATCH(DK$1,GtP!$A$1:$DH$1,0),FALSE),"")</f>
        <v>1</v>
      </c>
      <c r="DL79" s="271">
        <f>_xlfn.IFNA(VLOOKUP($A79,GtP!$A:$DH,MATCH(DL$1,GtP!$A$1:$DH$1,0),FALSE),"")</f>
        <v>0</v>
      </c>
      <c r="DM79" s="270" t="str">
        <f t="shared" si="209"/>
        <v/>
      </c>
      <c r="DN79" s="271" t="str">
        <f t="shared" si="210"/>
        <v/>
      </c>
      <c r="DO79" s="271" t="str">
        <f t="shared" si="211"/>
        <v/>
      </c>
      <c r="DP79" s="271" t="str">
        <f t="shared" si="212"/>
        <v/>
      </c>
      <c r="DR79" s="271" t="str">
        <f>_xlfn.IFNA(VLOOKUP(A79,'BIG-QaulComp'!B:C,2,FALSE),"")</f>
        <v>A</v>
      </c>
      <c r="DS79" s="270" t="str">
        <f t="shared" si="213"/>
        <v/>
      </c>
      <c r="DT79" s="271">
        <f t="shared" si="214"/>
        <v>1</v>
      </c>
      <c r="DU79" s="271">
        <f t="shared" si="215"/>
        <v>1</v>
      </c>
      <c r="DV79" s="271" t="str">
        <f t="shared" si="216"/>
        <v/>
      </c>
      <c r="DW79" s="271">
        <f t="shared" si="217"/>
        <v>2</v>
      </c>
      <c r="DX79" s="271">
        <f t="shared" si="218"/>
        <v>1</v>
      </c>
    </row>
    <row r="80" spans="1:128" s="271" customFormat="1" x14ac:dyDescent="0.2">
      <c r="A80" s="313" t="s">
        <v>526</v>
      </c>
      <c r="B80" s="78" t="s">
        <v>123</v>
      </c>
      <c r="C80" s="83">
        <v>3.9851542931523944</v>
      </c>
      <c r="D80" s="83">
        <v>1.6693920635095478</v>
      </c>
      <c r="E80" s="83">
        <v>12.354383638408343</v>
      </c>
      <c r="F80" s="83">
        <v>3.0683134489357062</v>
      </c>
      <c r="G80" s="83">
        <v>14.598079983938822</v>
      </c>
      <c r="H80" s="83">
        <v>20.671394161493698</v>
      </c>
      <c r="I80" s="83">
        <v>14.504754485877887</v>
      </c>
      <c r="J80" s="83">
        <v>4.8482626484609304</v>
      </c>
      <c r="K80" s="83">
        <v>16.757765723417826</v>
      </c>
      <c r="L80" s="83">
        <v>4.9968104504554613</v>
      </c>
      <c r="M80" s="83">
        <v>23.519906777571222</v>
      </c>
      <c r="N80" s="83">
        <v>23.223645609277714</v>
      </c>
      <c r="O80" s="83">
        <v>7</v>
      </c>
      <c r="P80" s="83">
        <v>12.898879208336455</v>
      </c>
      <c r="Q80" s="83">
        <v>7</v>
      </c>
      <c r="R80" s="82">
        <v>54.47</v>
      </c>
      <c r="S80" s="81">
        <v>181.5</v>
      </c>
      <c r="T80" s="81">
        <v>200.9</v>
      </c>
      <c r="U80" s="81">
        <v>122.1</v>
      </c>
      <c r="V80" s="81">
        <v>266.7</v>
      </c>
      <c r="W80" s="81">
        <v>133.19999999999999</v>
      </c>
      <c r="X80" s="81"/>
      <c r="Y80" s="81"/>
      <c r="Z80" s="272">
        <v>17</v>
      </c>
      <c r="AA80" s="81">
        <v>587.79999999999995</v>
      </c>
      <c r="AB80" s="81"/>
      <c r="AC80" s="81"/>
      <c r="AD80" s="81">
        <v>68.23</v>
      </c>
      <c r="AE80" s="81">
        <v>27.79</v>
      </c>
      <c r="AF80" s="81">
        <v>132.69999999999999</v>
      </c>
      <c r="AG80" s="75">
        <f t="shared" si="144"/>
        <v>13.668228628837442</v>
      </c>
      <c r="AH80" s="74">
        <f t="shared" si="145"/>
        <v>108.72221329388267</v>
      </c>
      <c r="AI80" s="74">
        <f t="shared" si="146"/>
        <v>16.261434473786718</v>
      </c>
      <c r="AJ80" s="74">
        <f t="shared" si="147"/>
        <v>39.793848324835373</v>
      </c>
      <c r="AK80" s="74">
        <f t="shared" si="148"/>
        <v>18.269525875555559</v>
      </c>
      <c r="AL80" s="74">
        <f t="shared" si="149"/>
        <v>6.4436872984659432</v>
      </c>
      <c r="AM80" s="74" t="str">
        <f t="shared" si="150"/>
        <v/>
      </c>
      <c r="AN80" s="74" t="str">
        <f t="shared" si="151"/>
        <v/>
      </c>
      <c r="AO80" s="74">
        <f t="shared" si="152"/>
        <v>1.0144550461308615</v>
      </c>
      <c r="AP80" s="74">
        <f t="shared" si="153"/>
        <v>117.63504055800671</v>
      </c>
      <c r="AQ80" s="74" t="str">
        <f t="shared" si="154"/>
        <v/>
      </c>
      <c r="AR80" s="74" t="str">
        <f t="shared" si="155"/>
        <v/>
      </c>
      <c r="AS80" s="74">
        <f t="shared" si="156"/>
        <v>9.7471428571428582</v>
      </c>
      <c r="AT80" s="74">
        <f t="shared" si="157"/>
        <v>2.1544507511970123</v>
      </c>
      <c r="AU80" s="74">
        <f t="shared" si="158"/>
        <v>18.957142857142856</v>
      </c>
      <c r="AV80" s="73">
        <f t="shared" si="159"/>
        <v>54.47</v>
      </c>
      <c r="AW80" s="72">
        <f t="shared" si="160"/>
        <v>181.5</v>
      </c>
      <c r="AX80" s="72">
        <f t="shared" si="161"/>
        <v>200.9</v>
      </c>
      <c r="AY80" s="72">
        <f t="shared" si="162"/>
        <v>122.1</v>
      </c>
      <c r="AZ80" s="72">
        <f t="shared" si="163"/>
        <v>266.7</v>
      </c>
      <c r="BA80" s="72">
        <f t="shared" si="164"/>
        <v>133.19999999999999</v>
      </c>
      <c r="BB80" s="72" t="str">
        <f t="shared" si="165"/>
        <v/>
      </c>
      <c r="BC80" s="72" t="str">
        <f t="shared" si="166"/>
        <v/>
      </c>
      <c r="BD80" s="72" t="str">
        <f t="shared" si="167"/>
        <v/>
      </c>
      <c r="BE80" s="72">
        <f t="shared" si="168"/>
        <v>587.79999999999995</v>
      </c>
      <c r="BF80" s="72" t="str">
        <f t="shared" si="169"/>
        <v/>
      </c>
      <c r="BG80" s="72" t="str">
        <f t="shared" si="170"/>
        <v/>
      </c>
      <c r="BH80" s="72">
        <f t="shared" si="171"/>
        <v>68.23</v>
      </c>
      <c r="BI80" s="72">
        <f t="shared" si="172"/>
        <v>27.79</v>
      </c>
      <c r="BJ80" s="72">
        <f t="shared" si="173"/>
        <v>132.69999999999999</v>
      </c>
      <c r="BK80" s="73">
        <f t="shared" si="174"/>
        <v>83.389467238211893</v>
      </c>
      <c r="BL80" s="72">
        <f t="shared" si="175"/>
        <v>19.664138678223186</v>
      </c>
      <c r="BM80" s="72">
        <f t="shared" si="176"/>
        <v>29.345603271983638</v>
      </c>
      <c r="BN80" s="72">
        <f t="shared" si="177"/>
        <v>32.822580645161288</v>
      </c>
      <c r="BO80" s="72">
        <f t="shared" si="178"/>
        <v>53.944174757281559</v>
      </c>
      <c r="BP80" s="72">
        <f t="shared" si="179"/>
        <v>38.631090487238971</v>
      </c>
      <c r="BQ80" s="72" t="str">
        <f t="shared" si="180"/>
        <v/>
      </c>
      <c r="BR80" s="72" t="str">
        <f t="shared" si="181"/>
        <v/>
      </c>
      <c r="BS80" s="72" t="str">
        <f t="shared" si="182"/>
        <v/>
      </c>
      <c r="BT80" s="72">
        <f t="shared" si="183"/>
        <v>55.089034676663537</v>
      </c>
      <c r="BU80" s="72" t="str">
        <f t="shared" si="184"/>
        <v/>
      </c>
      <c r="BV80" s="72" t="str">
        <f t="shared" si="185"/>
        <v/>
      </c>
      <c r="BW80" s="72">
        <f t="shared" si="186"/>
        <v>2.2903658945955017</v>
      </c>
      <c r="BX80" s="72">
        <f t="shared" si="187"/>
        <v>1.9419986023759608</v>
      </c>
      <c r="BY80" s="72">
        <f t="shared" si="188"/>
        <v>5.804899387576552</v>
      </c>
      <c r="BZ80" s="80">
        <v>10.47</v>
      </c>
      <c r="CA80" s="79">
        <v>8.8680000000000003</v>
      </c>
      <c r="CB80" s="79">
        <v>9.0519999999999996</v>
      </c>
      <c r="CC80" s="79">
        <v>9.0820000000000007</v>
      </c>
      <c r="CD80" s="79">
        <v>9.2170000000000005</v>
      </c>
      <c r="CE80" s="79">
        <v>9.2899999999999991</v>
      </c>
      <c r="CF80" s="79"/>
      <c r="CG80" s="79"/>
      <c r="CH80" s="273">
        <v>8.1999999999999993</v>
      </c>
      <c r="CI80" s="79">
        <v>9.0860000000000003</v>
      </c>
      <c r="CJ80" s="79"/>
      <c r="CK80" s="79"/>
      <c r="CL80" s="79">
        <v>7.3849999999999998</v>
      </c>
      <c r="CM80" s="79">
        <v>8.4369999999999994</v>
      </c>
      <c r="CN80" s="79">
        <v>8.3989999999999991</v>
      </c>
      <c r="CO80" s="75">
        <f t="shared" si="189"/>
        <v>10.47</v>
      </c>
      <c r="CP80" s="74">
        <f t="shared" si="190"/>
        <v>8.8680000000000003</v>
      </c>
      <c r="CQ80" s="74">
        <f t="shared" si="191"/>
        <v>9.0519999999999996</v>
      </c>
      <c r="CR80" s="74">
        <f t="shared" si="192"/>
        <v>9.0820000000000007</v>
      </c>
      <c r="CS80" s="74">
        <f t="shared" si="193"/>
        <v>9.2170000000000005</v>
      </c>
      <c r="CT80" s="74">
        <f t="shared" si="194"/>
        <v>9.2899999999999991</v>
      </c>
      <c r="CU80" s="74" t="str">
        <f t="shared" si="195"/>
        <v/>
      </c>
      <c r="CV80" s="74" t="str">
        <f t="shared" si="196"/>
        <v/>
      </c>
      <c r="CW80" s="74" t="str">
        <f t="shared" si="197"/>
        <v/>
      </c>
      <c r="CX80" s="74">
        <f t="shared" si="198"/>
        <v>9.0860000000000003</v>
      </c>
      <c r="CY80" s="74" t="str">
        <f t="shared" si="199"/>
        <v/>
      </c>
      <c r="CZ80" s="74" t="str">
        <f t="shared" si="200"/>
        <v/>
      </c>
      <c r="DA80" s="74">
        <f t="shared" si="201"/>
        <v>7.3849999999999998</v>
      </c>
      <c r="DB80" s="74">
        <f t="shared" si="202"/>
        <v>8.4369999999999994</v>
      </c>
      <c r="DC80" s="74">
        <f t="shared" si="203"/>
        <v>8.3989999999999991</v>
      </c>
      <c r="DD80" s="270">
        <f t="shared" si="204"/>
        <v>1</v>
      </c>
      <c r="DE80" s="271">
        <f t="shared" si="205"/>
        <v>1</v>
      </c>
      <c r="DF80" s="271">
        <f t="shared" si="206"/>
        <v>1</v>
      </c>
      <c r="DG80" s="271" t="str">
        <f t="shared" si="207"/>
        <v/>
      </c>
      <c r="DH80" s="271">
        <f t="shared" si="208"/>
        <v>1</v>
      </c>
      <c r="DI80" s="270">
        <f>_xlfn.IFNA(VLOOKUP($A80,GtP!$A:$DH,MATCH(DI$1,GtP!$A$1:$DH$1,0),FALSE),"")</f>
        <v>1</v>
      </c>
      <c r="DJ80" s="271">
        <f>_xlfn.IFNA(VLOOKUP($A80,GtP!$A:$DH,MATCH(DJ$1,GtP!$A$1:$DH$1,0),FALSE),"")</f>
        <v>0</v>
      </c>
      <c r="DK80" s="271">
        <f>_xlfn.IFNA(VLOOKUP($A80,GtP!$A:$DH,MATCH(DK$1,GtP!$A$1:$DH$1,0),FALSE),"")</f>
        <v>0</v>
      </c>
      <c r="DL80" s="271">
        <f>_xlfn.IFNA(VLOOKUP($A80,GtP!$A:$DH,MATCH(DL$1,GtP!$A$1:$DH$1,0),FALSE),"")</f>
        <v>0</v>
      </c>
      <c r="DM80" s="270" t="str">
        <f t="shared" si="209"/>
        <v/>
      </c>
      <c r="DN80" s="271" t="str">
        <f t="shared" si="210"/>
        <v>new</v>
      </c>
      <c r="DO80" s="271" t="str">
        <f t="shared" si="211"/>
        <v>new</v>
      </c>
      <c r="DP80" s="271" t="str">
        <f t="shared" si="212"/>
        <v/>
      </c>
      <c r="DR80" s="271" t="str">
        <f>_xlfn.IFNA(VLOOKUP(A80,'BIG-QaulComp'!B:C,2,FALSE),"")</f>
        <v>B1</v>
      </c>
      <c r="DS80" s="270">
        <f t="shared" si="213"/>
        <v>1</v>
      </c>
      <c r="DT80" s="271">
        <f t="shared" si="214"/>
        <v>1</v>
      </c>
      <c r="DU80" s="271">
        <f t="shared" si="215"/>
        <v>1</v>
      </c>
      <c r="DV80" s="271" t="str">
        <f t="shared" si="216"/>
        <v/>
      </c>
      <c r="DW80" s="271">
        <f t="shared" si="217"/>
        <v>3</v>
      </c>
      <c r="DX80" s="271">
        <f t="shared" si="218"/>
        <v>1</v>
      </c>
    </row>
    <row r="81" spans="1:128" s="271" customFormat="1" x14ac:dyDescent="0.2">
      <c r="A81" s="313" t="s">
        <v>531</v>
      </c>
      <c r="B81" s="78" t="s">
        <v>2640</v>
      </c>
      <c r="C81" s="83">
        <v>13.865304774337574</v>
      </c>
      <c r="D81" s="83">
        <v>0.94596224907899518</v>
      </c>
      <c r="E81" s="83">
        <v>19.52420476906611</v>
      </c>
      <c r="F81" s="83">
        <v>1.2539824690993027</v>
      </c>
      <c r="G81" s="83">
        <v>6.8290668975353315</v>
      </c>
      <c r="H81" s="83">
        <v>14.269926005873092</v>
      </c>
      <c r="I81" s="83">
        <v>4</v>
      </c>
      <c r="J81" s="83">
        <v>6.6197230579166213</v>
      </c>
      <c r="K81" s="83">
        <v>12.781095274706482</v>
      </c>
      <c r="L81" s="83">
        <v>6.2264550742163189</v>
      </c>
      <c r="M81" s="83">
        <v>4.3676723672654783</v>
      </c>
      <c r="N81" s="83">
        <v>6.9501425669212731</v>
      </c>
      <c r="O81" s="83">
        <v>33.375131536577229</v>
      </c>
      <c r="P81" s="83">
        <v>16.741812132474628</v>
      </c>
      <c r="Q81" s="83">
        <v>9.0521549141490691</v>
      </c>
      <c r="R81" s="82">
        <v>63.31</v>
      </c>
      <c r="S81" s="81">
        <v>108.4</v>
      </c>
      <c r="T81" s="81">
        <v>46.94</v>
      </c>
      <c r="U81" s="81">
        <v>144.6</v>
      </c>
      <c r="V81" s="81">
        <v>195.7</v>
      </c>
      <c r="W81" s="81">
        <v>47.17</v>
      </c>
      <c r="X81" s="81"/>
      <c r="Y81" s="81"/>
      <c r="Z81" s="81"/>
      <c r="AA81" s="81">
        <v>246.8</v>
      </c>
      <c r="AB81" s="81"/>
      <c r="AC81" s="81"/>
      <c r="AD81" s="81">
        <v>605.9</v>
      </c>
      <c r="AE81" s="81">
        <v>229.6</v>
      </c>
      <c r="AF81" s="81">
        <v>695.5</v>
      </c>
      <c r="AG81" s="75">
        <f t="shared" si="144"/>
        <v>4.5660734495484387</v>
      </c>
      <c r="AH81" s="74">
        <f t="shared" si="145"/>
        <v>114.5923107455293</v>
      </c>
      <c r="AI81" s="74">
        <f t="shared" si="146"/>
        <v>2.4041952312634578</v>
      </c>
      <c r="AJ81" s="74">
        <f t="shared" si="147"/>
        <v>115.31261685329761</v>
      </c>
      <c r="AK81" s="74">
        <f t="shared" si="148"/>
        <v>28.656916521147242</v>
      </c>
      <c r="AL81" s="74">
        <f t="shared" si="149"/>
        <v>3.3055532299597199</v>
      </c>
      <c r="AM81" s="74" t="str">
        <f t="shared" si="150"/>
        <v/>
      </c>
      <c r="AN81" s="74" t="str">
        <f t="shared" si="151"/>
        <v/>
      </c>
      <c r="AO81" s="74" t="str">
        <f t="shared" si="152"/>
        <v/>
      </c>
      <c r="AP81" s="74">
        <f t="shared" si="153"/>
        <v>39.637321245919857</v>
      </c>
      <c r="AQ81" s="74" t="str">
        <f t="shared" si="154"/>
        <v/>
      </c>
      <c r="AR81" s="74" t="str">
        <f t="shared" si="155"/>
        <v/>
      </c>
      <c r="AS81" s="74">
        <f t="shared" si="156"/>
        <v>18.154235567160786</v>
      </c>
      <c r="AT81" s="74">
        <f t="shared" si="157"/>
        <v>13.714166553968045</v>
      </c>
      <c r="AU81" s="74">
        <f t="shared" si="158"/>
        <v>76.832533976290122</v>
      </c>
      <c r="AV81" s="73">
        <f t="shared" si="159"/>
        <v>63.31</v>
      </c>
      <c r="AW81" s="72">
        <f t="shared" si="160"/>
        <v>108.4</v>
      </c>
      <c r="AX81" s="72">
        <f t="shared" si="161"/>
        <v>46.94</v>
      </c>
      <c r="AY81" s="72">
        <f t="shared" si="162"/>
        <v>144.6</v>
      </c>
      <c r="AZ81" s="72">
        <f t="shared" si="163"/>
        <v>195.7</v>
      </c>
      <c r="BA81" s="72">
        <f t="shared" si="164"/>
        <v>47.17</v>
      </c>
      <c r="BB81" s="72" t="str">
        <f t="shared" si="165"/>
        <v/>
      </c>
      <c r="BC81" s="72" t="str">
        <f t="shared" si="166"/>
        <v/>
      </c>
      <c r="BD81" s="72" t="str">
        <f t="shared" si="167"/>
        <v/>
      </c>
      <c r="BE81" s="72">
        <f t="shared" si="168"/>
        <v>246.8</v>
      </c>
      <c r="BF81" s="72" t="str">
        <f t="shared" si="169"/>
        <v/>
      </c>
      <c r="BG81" s="72" t="str">
        <f t="shared" si="170"/>
        <v/>
      </c>
      <c r="BH81" s="72">
        <f t="shared" si="171"/>
        <v>605.9</v>
      </c>
      <c r="BI81" s="72">
        <f t="shared" si="172"/>
        <v>229.6</v>
      </c>
      <c r="BJ81" s="72">
        <f t="shared" si="173"/>
        <v>695.5</v>
      </c>
      <c r="BK81" s="73">
        <f t="shared" si="174"/>
        <v>96.92284139620331</v>
      </c>
      <c r="BL81" s="72">
        <f t="shared" si="175"/>
        <v>11.744312026002167</v>
      </c>
      <c r="BM81" s="72">
        <f t="shared" si="176"/>
        <v>6.8565585743499851</v>
      </c>
      <c r="BN81" s="72">
        <f t="shared" si="177"/>
        <v>38.87096774193548</v>
      </c>
      <c r="BO81" s="72">
        <f t="shared" si="178"/>
        <v>39.583333333333336</v>
      </c>
      <c r="BP81" s="72">
        <f t="shared" si="179"/>
        <v>13.680394431554523</v>
      </c>
      <c r="BQ81" s="72" t="str">
        <f t="shared" si="180"/>
        <v/>
      </c>
      <c r="BR81" s="72" t="str">
        <f t="shared" si="181"/>
        <v/>
      </c>
      <c r="BS81" s="72" t="str">
        <f t="shared" si="182"/>
        <v/>
      </c>
      <c r="BT81" s="72">
        <f t="shared" si="183"/>
        <v>23.130271790065603</v>
      </c>
      <c r="BU81" s="72" t="str">
        <f t="shared" si="184"/>
        <v/>
      </c>
      <c r="BV81" s="72" t="str">
        <f t="shared" si="185"/>
        <v/>
      </c>
      <c r="BW81" s="72">
        <f t="shared" si="186"/>
        <v>20.339039946290701</v>
      </c>
      <c r="BX81" s="72">
        <f t="shared" si="187"/>
        <v>16.044723969252271</v>
      </c>
      <c r="BY81" s="72">
        <f t="shared" si="188"/>
        <v>30.42432195975503</v>
      </c>
      <c r="BZ81" s="80">
        <v>10.1</v>
      </c>
      <c r="CA81" s="79">
        <v>8.6859999999999999</v>
      </c>
      <c r="CB81" s="79">
        <v>8.6219999999999999</v>
      </c>
      <c r="CC81" s="79">
        <v>9.2349999999999994</v>
      </c>
      <c r="CD81" s="79">
        <v>9.1980000000000004</v>
      </c>
      <c r="CE81" s="79">
        <v>9.0329999999999995</v>
      </c>
      <c r="CF81" s="79"/>
      <c r="CG81" s="79"/>
      <c r="CH81" s="79"/>
      <c r="CI81" s="79">
        <v>8.24</v>
      </c>
      <c r="CJ81" s="79"/>
      <c r="CK81" s="79"/>
      <c r="CL81" s="79">
        <v>8.7720000000000002</v>
      </c>
      <c r="CM81" s="79">
        <v>8.2439999999999998</v>
      </c>
      <c r="CN81" s="79">
        <v>8.6029999999999998</v>
      </c>
      <c r="CO81" s="75">
        <f t="shared" si="189"/>
        <v>10.1</v>
      </c>
      <c r="CP81" s="74">
        <f t="shared" si="190"/>
        <v>8.6859999999999999</v>
      </c>
      <c r="CQ81" s="74">
        <f t="shared" si="191"/>
        <v>8.6219999999999999</v>
      </c>
      <c r="CR81" s="74">
        <f t="shared" si="192"/>
        <v>9.2349999999999994</v>
      </c>
      <c r="CS81" s="74">
        <f t="shared" si="193"/>
        <v>9.1980000000000004</v>
      </c>
      <c r="CT81" s="74">
        <f t="shared" si="194"/>
        <v>9.0329999999999995</v>
      </c>
      <c r="CU81" s="74" t="str">
        <f t="shared" si="195"/>
        <v/>
      </c>
      <c r="CV81" s="74" t="str">
        <f t="shared" si="196"/>
        <v/>
      </c>
      <c r="CW81" s="74" t="str">
        <f t="shared" si="197"/>
        <v/>
      </c>
      <c r="CX81" s="74">
        <f t="shared" si="198"/>
        <v>8.24</v>
      </c>
      <c r="CY81" s="74" t="str">
        <f t="shared" si="199"/>
        <v/>
      </c>
      <c r="CZ81" s="74" t="str">
        <f t="shared" si="200"/>
        <v/>
      </c>
      <c r="DA81" s="74">
        <f t="shared" si="201"/>
        <v>8.7720000000000002</v>
      </c>
      <c r="DB81" s="74">
        <f t="shared" si="202"/>
        <v>8.2439999999999998</v>
      </c>
      <c r="DC81" s="74">
        <f t="shared" si="203"/>
        <v>8.6029999999999998</v>
      </c>
      <c r="DD81" s="270">
        <f t="shared" si="204"/>
        <v>1</v>
      </c>
      <c r="DE81" s="271">
        <f t="shared" si="205"/>
        <v>1</v>
      </c>
      <c r="DF81" s="271">
        <f t="shared" si="206"/>
        <v>1</v>
      </c>
      <c r="DG81" s="271" t="str">
        <f t="shared" si="207"/>
        <v/>
      </c>
      <c r="DH81" s="271">
        <f t="shared" si="208"/>
        <v>1</v>
      </c>
      <c r="DI81" s="270">
        <f>_xlfn.IFNA(VLOOKUP($A81,GtP!$A:$DH,MATCH(DI$1,GtP!$A$1:$DH$1,0),FALSE),"")</f>
        <v>1</v>
      </c>
      <c r="DJ81" s="271">
        <f>_xlfn.IFNA(VLOOKUP($A81,GtP!$A:$DH,MATCH(DJ$1,GtP!$A$1:$DH$1,0),FALSE),"")</f>
        <v>0</v>
      </c>
      <c r="DK81" s="271">
        <f>_xlfn.IFNA(VLOOKUP($A81,GtP!$A:$DH,MATCH(DK$1,GtP!$A$1:$DH$1,0),FALSE),"")</f>
        <v>0</v>
      </c>
      <c r="DL81" s="271">
        <f>_xlfn.IFNA(VLOOKUP($A81,GtP!$A:$DH,MATCH(DL$1,GtP!$A$1:$DH$1,0),FALSE),"")</f>
        <v>0</v>
      </c>
      <c r="DM81" s="270" t="str">
        <f t="shared" si="209"/>
        <v/>
      </c>
      <c r="DN81" s="271" t="str">
        <f t="shared" si="210"/>
        <v>new</v>
      </c>
      <c r="DO81" s="271" t="str">
        <f t="shared" si="211"/>
        <v>new</v>
      </c>
      <c r="DP81" s="271" t="str">
        <f t="shared" si="212"/>
        <v/>
      </c>
      <c r="DR81" s="271" t="str">
        <f>_xlfn.IFNA(VLOOKUP(A81,'BIG-QaulComp'!B:C,2,FALSE),"")</f>
        <v/>
      </c>
      <c r="DS81" s="270">
        <f t="shared" si="213"/>
        <v>1</v>
      </c>
      <c r="DT81" s="271">
        <f t="shared" si="214"/>
        <v>1</v>
      </c>
      <c r="DU81" s="271">
        <f t="shared" si="215"/>
        <v>1</v>
      </c>
      <c r="DV81" s="271" t="str">
        <f t="shared" si="216"/>
        <v/>
      </c>
      <c r="DW81" s="271" t="str">
        <f t="shared" si="217"/>
        <v/>
      </c>
      <c r="DX81" s="271">
        <f t="shared" si="218"/>
        <v>1</v>
      </c>
    </row>
    <row r="82" spans="1:128" s="271" customFormat="1" x14ac:dyDescent="0.2">
      <c r="A82" s="313" t="s">
        <v>540</v>
      </c>
      <c r="B82" s="78" t="s">
        <v>2643</v>
      </c>
      <c r="C82" s="72">
        <v>17.185388822543747</v>
      </c>
      <c r="D82" s="72">
        <v>18.395515929492046</v>
      </c>
      <c r="E82" s="72">
        <v>33.10328500242845</v>
      </c>
      <c r="F82" s="72">
        <v>16.171091455276457</v>
      </c>
      <c r="G82" s="72">
        <v>13.147157142965137</v>
      </c>
      <c r="H82" s="72">
        <v>18.771573742325764</v>
      </c>
      <c r="I82" s="72">
        <v>15.687665874930602</v>
      </c>
      <c r="J82" s="72">
        <v>14.520680132952146</v>
      </c>
      <c r="K82" s="72">
        <v>16.302480432803808</v>
      </c>
      <c r="L82" s="72">
        <v>9.7456536107090042</v>
      </c>
      <c r="M82" s="72">
        <v>14.91221134034925</v>
      </c>
      <c r="N82" s="72">
        <v>17.037176797387236</v>
      </c>
      <c r="O82" s="72">
        <v>10.022528918758518</v>
      </c>
      <c r="P82" s="72">
        <v>13.336476489854331</v>
      </c>
      <c r="Q82" s="72">
        <v>16.453555937168552</v>
      </c>
      <c r="R82" s="77"/>
      <c r="S82" s="76"/>
      <c r="T82" s="76"/>
      <c r="U82" s="76"/>
      <c r="V82" s="76"/>
      <c r="W82" s="76"/>
      <c r="X82" s="76">
        <v>282.5</v>
      </c>
      <c r="Y82" s="76">
        <v>390.8</v>
      </c>
      <c r="Z82" s="76">
        <v>189.2</v>
      </c>
      <c r="AA82" s="76">
        <v>264.7</v>
      </c>
      <c r="AB82" s="76"/>
      <c r="AC82" s="76"/>
      <c r="AD82" s="76"/>
      <c r="AE82" s="76"/>
      <c r="AF82" s="76"/>
      <c r="AG82" s="75" t="str">
        <f t="shared" si="144"/>
        <v/>
      </c>
      <c r="AH82" s="74" t="str">
        <f t="shared" si="145"/>
        <v/>
      </c>
      <c r="AI82" s="74" t="str">
        <f t="shared" si="146"/>
        <v/>
      </c>
      <c r="AJ82" s="74" t="str">
        <f t="shared" si="147"/>
        <v/>
      </c>
      <c r="AK82" s="74" t="str">
        <f t="shared" si="148"/>
        <v/>
      </c>
      <c r="AL82" s="74" t="str">
        <f t="shared" si="149"/>
        <v/>
      </c>
      <c r="AM82" s="74">
        <f t="shared" si="150"/>
        <v>18.007777718637172</v>
      </c>
      <c r="AN82" s="74">
        <f t="shared" si="151"/>
        <v>26.913339900184685</v>
      </c>
      <c r="AO82" s="74">
        <f t="shared" si="152"/>
        <v>11.605595895658444</v>
      </c>
      <c r="AP82" s="74">
        <f t="shared" si="153"/>
        <v>27.160825797167117</v>
      </c>
      <c r="AQ82" s="74" t="str">
        <f t="shared" si="154"/>
        <v/>
      </c>
      <c r="AR82" s="74" t="str">
        <f t="shared" si="155"/>
        <v/>
      </c>
      <c r="AS82" s="74" t="str">
        <f t="shared" si="156"/>
        <v/>
      </c>
      <c r="AT82" s="74" t="str">
        <f t="shared" si="157"/>
        <v/>
      </c>
      <c r="AU82" s="74" t="str">
        <f t="shared" si="158"/>
        <v/>
      </c>
      <c r="AV82" s="73" t="str">
        <f t="shared" si="159"/>
        <v/>
      </c>
      <c r="AW82" s="72" t="str">
        <f t="shared" si="160"/>
        <v/>
      </c>
      <c r="AX82" s="72" t="str">
        <f t="shared" si="161"/>
        <v/>
      </c>
      <c r="AY82" s="72" t="str">
        <f t="shared" si="162"/>
        <v/>
      </c>
      <c r="AZ82" s="72" t="str">
        <f t="shared" si="163"/>
        <v/>
      </c>
      <c r="BA82" s="72" t="str">
        <f t="shared" si="164"/>
        <v/>
      </c>
      <c r="BB82" s="72">
        <f t="shared" si="165"/>
        <v>282.5</v>
      </c>
      <c r="BC82" s="72">
        <f t="shared" si="166"/>
        <v>390.8</v>
      </c>
      <c r="BD82" s="72">
        <f t="shared" si="167"/>
        <v>189.2</v>
      </c>
      <c r="BE82" s="72">
        <f t="shared" si="168"/>
        <v>264.7</v>
      </c>
      <c r="BF82" s="72" t="str">
        <f t="shared" si="169"/>
        <v/>
      </c>
      <c r="BG82" s="72" t="str">
        <f t="shared" si="170"/>
        <v/>
      </c>
      <c r="BH82" s="72" t="str">
        <f t="shared" si="171"/>
        <v/>
      </c>
      <c r="BI82" s="72" t="str">
        <f t="shared" si="172"/>
        <v/>
      </c>
      <c r="BJ82" s="72" t="str">
        <f t="shared" si="173"/>
        <v/>
      </c>
      <c r="BK82" s="73" t="str">
        <f t="shared" si="174"/>
        <v/>
      </c>
      <c r="BL82" s="72" t="str">
        <f t="shared" si="175"/>
        <v/>
      </c>
      <c r="BM82" s="72" t="str">
        <f t="shared" si="176"/>
        <v/>
      </c>
      <c r="BN82" s="72" t="str">
        <f t="shared" si="177"/>
        <v/>
      </c>
      <c r="BO82" s="72" t="str">
        <f t="shared" si="178"/>
        <v/>
      </c>
      <c r="BP82" s="72" t="str">
        <f t="shared" si="179"/>
        <v/>
      </c>
      <c r="BQ82" s="72">
        <f t="shared" si="180"/>
        <v>37.721992255307789</v>
      </c>
      <c r="BR82" s="72">
        <f t="shared" si="181"/>
        <v>46.008947492347538</v>
      </c>
      <c r="BS82" s="72">
        <f t="shared" si="182"/>
        <v>20.473974678065144</v>
      </c>
      <c r="BT82" s="72">
        <f t="shared" si="183"/>
        <v>24.807872539831301</v>
      </c>
      <c r="BU82" s="72" t="str">
        <f t="shared" si="184"/>
        <v/>
      </c>
      <c r="BV82" s="72" t="str">
        <f t="shared" si="185"/>
        <v/>
      </c>
      <c r="BW82" s="72" t="str">
        <f t="shared" si="186"/>
        <v/>
      </c>
      <c r="BX82" s="72" t="str">
        <f t="shared" si="187"/>
        <v/>
      </c>
      <c r="BY82" s="72" t="str">
        <f t="shared" si="188"/>
        <v/>
      </c>
      <c r="BZ82" s="71"/>
      <c r="CA82" s="70"/>
      <c r="CB82" s="70"/>
      <c r="CC82" s="70"/>
      <c r="CD82" s="70"/>
      <c r="CE82" s="70"/>
      <c r="CF82" s="70">
        <v>9.4740000000000002</v>
      </c>
      <c r="CG82" s="70">
        <v>9.2959999999999994</v>
      </c>
      <c r="CH82" s="70">
        <v>8.9600000000000009</v>
      </c>
      <c r="CI82" s="70">
        <v>8.9390000000000001</v>
      </c>
      <c r="CJ82" s="70"/>
      <c r="CK82" s="70"/>
      <c r="CL82" s="70"/>
      <c r="CM82" s="70"/>
      <c r="CN82" s="70"/>
      <c r="CO82" s="75" t="str">
        <f t="shared" si="189"/>
        <v/>
      </c>
      <c r="CP82" s="74" t="str">
        <f t="shared" si="190"/>
        <v/>
      </c>
      <c r="CQ82" s="74" t="str">
        <f t="shared" si="191"/>
        <v/>
      </c>
      <c r="CR82" s="74" t="str">
        <f t="shared" si="192"/>
        <v/>
      </c>
      <c r="CS82" s="74" t="str">
        <f t="shared" si="193"/>
        <v/>
      </c>
      <c r="CT82" s="74" t="str">
        <f t="shared" si="194"/>
        <v/>
      </c>
      <c r="CU82" s="74">
        <f t="shared" si="195"/>
        <v>9.4740000000000002</v>
      </c>
      <c r="CV82" s="74">
        <f t="shared" si="196"/>
        <v>9.2959999999999994</v>
      </c>
      <c r="CW82" s="74">
        <f t="shared" si="197"/>
        <v>8.9600000000000009</v>
      </c>
      <c r="CX82" s="74">
        <f t="shared" si="198"/>
        <v>8.9390000000000001</v>
      </c>
      <c r="CY82" s="74" t="str">
        <f t="shared" si="199"/>
        <v/>
      </c>
      <c r="CZ82" s="74" t="str">
        <f t="shared" si="200"/>
        <v/>
      </c>
      <c r="DA82" s="74" t="str">
        <f t="shared" si="201"/>
        <v/>
      </c>
      <c r="DB82" s="74" t="str">
        <f t="shared" si="202"/>
        <v/>
      </c>
      <c r="DC82" s="74" t="str">
        <f t="shared" si="203"/>
        <v/>
      </c>
      <c r="DD82" s="270" t="str">
        <f t="shared" si="204"/>
        <v/>
      </c>
      <c r="DE82" s="271" t="str">
        <f t="shared" si="205"/>
        <v/>
      </c>
      <c r="DF82" s="271">
        <f t="shared" si="206"/>
        <v>1</v>
      </c>
      <c r="DG82" s="271" t="str">
        <f t="shared" si="207"/>
        <v/>
      </c>
      <c r="DH82" s="271">
        <f t="shared" si="208"/>
        <v>3</v>
      </c>
      <c r="DI82" s="270">
        <f>_xlfn.IFNA(VLOOKUP($A82,GtP!$A:$DH,MATCH(DI$1,GtP!$A$1:$DH$1,0),FALSE),"")</f>
        <v>0</v>
      </c>
      <c r="DJ82" s="271">
        <f>_xlfn.IFNA(VLOOKUP($A82,GtP!$A:$DH,MATCH(DJ$1,GtP!$A$1:$DH$1,0),FALSE),"")</f>
        <v>2</v>
      </c>
      <c r="DK82" s="271">
        <f>_xlfn.IFNA(VLOOKUP($A82,GtP!$A:$DH,MATCH(DK$1,GtP!$A$1:$DH$1,0),FALSE),"")</f>
        <v>1</v>
      </c>
      <c r="DL82" s="271">
        <f>_xlfn.IFNA(VLOOKUP($A82,GtP!$A:$DH,MATCH(DL$1,GtP!$A$1:$DH$1,0),FALSE),"")</f>
        <v>0</v>
      </c>
      <c r="DM82" s="270" t="str">
        <f t="shared" si="209"/>
        <v/>
      </c>
      <c r="DN82" s="271" t="str">
        <f t="shared" si="210"/>
        <v/>
      </c>
      <c r="DO82" s="271" t="str">
        <f t="shared" si="211"/>
        <v/>
      </c>
      <c r="DP82" s="271" t="str">
        <f t="shared" si="212"/>
        <v/>
      </c>
      <c r="DR82" s="271" t="str">
        <f>_xlfn.IFNA(VLOOKUP(A82,'BIG-QaulComp'!B:C,2,FALSE),"")</f>
        <v>A</v>
      </c>
      <c r="DS82" s="270" t="str">
        <f t="shared" si="213"/>
        <v/>
      </c>
      <c r="DT82" s="271" t="str">
        <f t="shared" si="214"/>
        <v/>
      </c>
      <c r="DU82" s="271">
        <f t="shared" si="215"/>
        <v>1</v>
      </c>
      <c r="DV82" s="271" t="str">
        <f t="shared" si="216"/>
        <v/>
      </c>
      <c r="DW82" s="271">
        <f t="shared" si="217"/>
        <v>1</v>
      </c>
      <c r="DX82" s="271" t="str">
        <f t="shared" si="218"/>
        <v/>
      </c>
    </row>
    <row r="83" spans="1:128" s="271" customFormat="1" x14ac:dyDescent="0.2">
      <c r="A83" s="313" t="s">
        <v>292</v>
      </c>
      <c r="B83" s="78" t="s">
        <v>2652</v>
      </c>
      <c r="C83" s="83">
        <v>2.7794049864884118</v>
      </c>
      <c r="D83" s="83">
        <v>13.215061424817764</v>
      </c>
      <c r="E83" s="83">
        <v>4.9566511180934194</v>
      </c>
      <c r="F83" s="83">
        <v>15.671218614643861</v>
      </c>
      <c r="G83" s="83">
        <v>14.468840812143821</v>
      </c>
      <c r="H83" s="83">
        <v>1.9950172254486049</v>
      </c>
      <c r="I83" s="83">
        <v>3.8786338702779481</v>
      </c>
      <c r="J83" s="83">
        <v>6.2517586202249076</v>
      </c>
      <c r="K83" s="83">
        <v>4.6764759600432653</v>
      </c>
      <c r="L83" s="83">
        <v>8.3032015155785626</v>
      </c>
      <c r="M83" s="83">
        <v>4.3638726065264004</v>
      </c>
      <c r="N83" s="83">
        <v>3.4156325111031984</v>
      </c>
      <c r="O83" s="83">
        <v>18.551002685550301</v>
      </c>
      <c r="P83" s="83">
        <v>3.6166535357088354</v>
      </c>
      <c r="Q83" s="83">
        <v>12.412896466169558</v>
      </c>
      <c r="R83" s="82">
        <v>65.319999999999993</v>
      </c>
      <c r="S83" s="81"/>
      <c r="T83" s="81"/>
      <c r="U83" s="81"/>
      <c r="V83" s="81"/>
      <c r="W83" s="81"/>
      <c r="X83" s="81"/>
      <c r="Y83" s="81"/>
      <c r="Z83" s="81"/>
      <c r="AA83" s="81"/>
      <c r="AB83" s="81"/>
      <c r="AC83" s="81"/>
      <c r="AD83" s="81"/>
      <c r="AE83" s="81"/>
      <c r="AF83" s="81"/>
      <c r="AG83" s="75">
        <f t="shared" si="144"/>
        <v>23.50143297487832</v>
      </c>
      <c r="AH83" s="74" t="str">
        <f t="shared" si="145"/>
        <v/>
      </c>
      <c r="AI83" s="74" t="str">
        <f t="shared" si="146"/>
        <v/>
      </c>
      <c r="AJ83" s="74" t="str">
        <f t="shared" si="147"/>
        <v/>
      </c>
      <c r="AK83" s="74" t="str">
        <f t="shared" si="148"/>
        <v/>
      </c>
      <c r="AL83" s="74" t="str">
        <f t="shared" si="149"/>
        <v/>
      </c>
      <c r="AM83" s="74" t="str">
        <f t="shared" si="150"/>
        <v/>
      </c>
      <c r="AN83" s="74" t="str">
        <f t="shared" si="151"/>
        <v/>
      </c>
      <c r="AO83" s="74" t="str">
        <f t="shared" si="152"/>
        <v/>
      </c>
      <c r="AP83" s="74" t="str">
        <f t="shared" si="153"/>
        <v/>
      </c>
      <c r="AQ83" s="74" t="str">
        <f t="shared" si="154"/>
        <v/>
      </c>
      <c r="AR83" s="74" t="str">
        <f t="shared" si="155"/>
        <v/>
      </c>
      <c r="AS83" s="74" t="str">
        <f t="shared" si="156"/>
        <v/>
      </c>
      <c r="AT83" s="74" t="str">
        <f t="shared" si="157"/>
        <v/>
      </c>
      <c r="AU83" s="74" t="str">
        <f t="shared" si="158"/>
        <v/>
      </c>
      <c r="AV83" s="73">
        <f t="shared" si="159"/>
        <v>65.319999999999993</v>
      </c>
      <c r="AW83" s="72" t="str">
        <f t="shared" si="160"/>
        <v/>
      </c>
      <c r="AX83" s="72" t="str">
        <f t="shared" si="161"/>
        <v/>
      </c>
      <c r="AY83" s="72" t="str">
        <f t="shared" si="162"/>
        <v/>
      </c>
      <c r="AZ83" s="72" t="str">
        <f t="shared" si="163"/>
        <v/>
      </c>
      <c r="BA83" s="72" t="str">
        <f t="shared" si="164"/>
        <v/>
      </c>
      <c r="BB83" s="72" t="str">
        <f t="shared" si="165"/>
        <v/>
      </c>
      <c r="BC83" s="72" t="str">
        <f t="shared" si="166"/>
        <v/>
      </c>
      <c r="BD83" s="72" t="str">
        <f t="shared" si="167"/>
        <v/>
      </c>
      <c r="BE83" s="72" t="str">
        <f t="shared" si="168"/>
        <v/>
      </c>
      <c r="BF83" s="72" t="str">
        <f t="shared" si="169"/>
        <v/>
      </c>
      <c r="BG83" s="72" t="str">
        <f t="shared" si="170"/>
        <v/>
      </c>
      <c r="BH83" s="72" t="str">
        <f t="shared" si="171"/>
        <v/>
      </c>
      <c r="BI83" s="72" t="str">
        <f t="shared" si="172"/>
        <v/>
      </c>
      <c r="BJ83" s="72" t="str">
        <f t="shared" si="173"/>
        <v/>
      </c>
      <c r="BK83" s="73">
        <f t="shared" si="174"/>
        <v>100</v>
      </c>
      <c r="BL83" s="72" t="str">
        <f t="shared" si="175"/>
        <v/>
      </c>
      <c r="BM83" s="72" t="str">
        <f t="shared" si="176"/>
        <v/>
      </c>
      <c r="BN83" s="72" t="str">
        <f t="shared" si="177"/>
        <v/>
      </c>
      <c r="BO83" s="72" t="str">
        <f t="shared" si="178"/>
        <v/>
      </c>
      <c r="BP83" s="72" t="str">
        <f t="shared" si="179"/>
        <v/>
      </c>
      <c r="BQ83" s="72" t="str">
        <f t="shared" si="180"/>
        <v/>
      </c>
      <c r="BR83" s="72" t="str">
        <f t="shared" si="181"/>
        <v/>
      </c>
      <c r="BS83" s="72" t="str">
        <f t="shared" si="182"/>
        <v/>
      </c>
      <c r="BT83" s="72" t="str">
        <f t="shared" si="183"/>
        <v/>
      </c>
      <c r="BU83" s="72" t="str">
        <f t="shared" si="184"/>
        <v/>
      </c>
      <c r="BV83" s="72" t="str">
        <f t="shared" si="185"/>
        <v/>
      </c>
      <c r="BW83" s="72" t="str">
        <f t="shared" si="186"/>
        <v/>
      </c>
      <c r="BX83" s="72" t="str">
        <f t="shared" si="187"/>
        <v/>
      </c>
      <c r="BY83" s="72" t="str">
        <f t="shared" si="188"/>
        <v/>
      </c>
      <c r="BZ83" s="80">
        <v>5.9139999999999997</v>
      </c>
      <c r="CA83" s="79"/>
      <c r="CB83" s="79"/>
      <c r="CC83" s="79"/>
      <c r="CD83" s="79"/>
      <c r="CE83" s="79"/>
      <c r="CF83" s="79"/>
      <c r="CG83" s="79"/>
      <c r="CH83" s="79"/>
      <c r="CI83" s="79"/>
      <c r="CJ83" s="79"/>
      <c r="CK83" s="79"/>
      <c r="CL83" s="79"/>
      <c r="CM83" s="79"/>
      <c r="CN83" s="79"/>
      <c r="CO83" s="75">
        <f t="shared" si="189"/>
        <v>5.9139999999999997</v>
      </c>
      <c r="CP83" s="74" t="str">
        <f t="shared" si="190"/>
        <v/>
      </c>
      <c r="CQ83" s="74" t="str">
        <f t="shared" si="191"/>
        <v/>
      </c>
      <c r="CR83" s="74" t="str">
        <f t="shared" si="192"/>
        <v/>
      </c>
      <c r="CS83" s="74" t="str">
        <f t="shared" si="193"/>
        <v/>
      </c>
      <c r="CT83" s="74" t="str">
        <f t="shared" si="194"/>
        <v/>
      </c>
      <c r="CU83" s="74" t="str">
        <f t="shared" si="195"/>
        <v/>
      </c>
      <c r="CV83" s="74" t="str">
        <f t="shared" si="196"/>
        <v/>
      </c>
      <c r="CW83" s="74" t="str">
        <f t="shared" si="197"/>
        <v/>
      </c>
      <c r="CX83" s="74" t="str">
        <f t="shared" si="198"/>
        <v/>
      </c>
      <c r="CY83" s="74" t="str">
        <f t="shared" si="199"/>
        <v/>
      </c>
      <c r="CZ83" s="74" t="str">
        <f t="shared" si="200"/>
        <v/>
      </c>
      <c r="DA83" s="74" t="str">
        <f t="shared" si="201"/>
        <v/>
      </c>
      <c r="DB83" s="74" t="str">
        <f t="shared" si="202"/>
        <v/>
      </c>
      <c r="DC83" s="74" t="str">
        <f t="shared" si="203"/>
        <v/>
      </c>
      <c r="DD83" s="270">
        <f t="shared" si="204"/>
        <v>1</v>
      </c>
      <c r="DE83" s="271" t="str">
        <f t="shared" si="205"/>
        <v/>
      </c>
      <c r="DF83" s="271" t="str">
        <f t="shared" si="206"/>
        <v/>
      </c>
      <c r="DG83" s="271" t="str">
        <f t="shared" si="207"/>
        <v/>
      </c>
      <c r="DH83" s="271">
        <f t="shared" si="208"/>
        <v>3</v>
      </c>
      <c r="DI83" s="270">
        <f>_xlfn.IFNA(VLOOKUP($A83,GtP!$A:$DH,MATCH(DI$1,GtP!$A$1:$DH$1,0),FALSE),"")</f>
        <v>1</v>
      </c>
      <c r="DJ83" s="271">
        <f>_xlfn.IFNA(VLOOKUP($A83,GtP!$A:$DH,MATCH(DJ$1,GtP!$A$1:$DH$1,0),FALSE),"")</f>
        <v>0</v>
      </c>
      <c r="DK83" s="271">
        <f>_xlfn.IFNA(VLOOKUP($A83,GtP!$A:$DH,MATCH(DK$1,GtP!$A$1:$DH$1,0),FALSE),"")</f>
        <v>0</v>
      </c>
      <c r="DL83" s="271">
        <f>_xlfn.IFNA(VLOOKUP($A83,GtP!$A:$DH,MATCH(DL$1,GtP!$A$1:$DH$1,0),FALSE),"")</f>
        <v>0</v>
      </c>
      <c r="DM83" s="270" t="str">
        <f t="shared" si="209"/>
        <v/>
      </c>
      <c r="DN83" s="271" t="str">
        <f t="shared" si="210"/>
        <v/>
      </c>
      <c r="DO83" s="271" t="str">
        <f t="shared" si="211"/>
        <v/>
      </c>
      <c r="DP83" s="271" t="str">
        <f t="shared" si="212"/>
        <v/>
      </c>
      <c r="DR83" s="271" t="str">
        <f>_xlfn.IFNA(VLOOKUP(A83,'BIG-QaulComp'!B:C,2,FALSE),"")</f>
        <v/>
      </c>
      <c r="DS83" s="270">
        <f t="shared" si="213"/>
        <v>1</v>
      </c>
      <c r="DT83" s="271" t="str">
        <f t="shared" si="214"/>
        <v/>
      </c>
      <c r="DU83" s="271" t="str">
        <f t="shared" si="215"/>
        <v/>
      </c>
      <c r="DV83" s="271" t="str">
        <f t="shared" si="216"/>
        <v/>
      </c>
      <c r="DW83" s="271" t="str">
        <f t="shared" si="217"/>
        <v/>
      </c>
      <c r="DX83" s="271">
        <f t="shared" si="218"/>
        <v>1</v>
      </c>
    </row>
    <row r="84" spans="1:128" s="271" customFormat="1" x14ac:dyDescent="0.2">
      <c r="A84" s="313" t="s">
        <v>40</v>
      </c>
      <c r="B84" s="78" t="s">
        <v>40</v>
      </c>
      <c r="C84" s="83">
        <v>12.592696863505433</v>
      </c>
      <c r="D84" s="83">
        <v>6.6038794577390751</v>
      </c>
      <c r="E84" s="83">
        <v>1.5295155000707261</v>
      </c>
      <c r="F84" s="83">
        <v>8.7735322544101351</v>
      </c>
      <c r="G84" s="83">
        <v>13.340899863647945</v>
      </c>
      <c r="H84" s="83">
        <v>7.0349936014007257</v>
      </c>
      <c r="I84" s="83">
        <v>5.3251833051694355</v>
      </c>
      <c r="J84" s="83">
        <v>13.555079588092042</v>
      </c>
      <c r="K84" s="83">
        <v>11.479779016344905</v>
      </c>
      <c r="L84" s="83">
        <v>19.212980674155631</v>
      </c>
      <c r="M84" s="83">
        <v>4.5366568943246213</v>
      </c>
      <c r="N84" s="83">
        <v>4.6114905107631889</v>
      </c>
      <c r="O84" s="83">
        <v>7.0101103307287103</v>
      </c>
      <c r="P84" s="83">
        <v>5.594183321919207</v>
      </c>
      <c r="Q84" s="83">
        <v>4.9956163089608348</v>
      </c>
      <c r="R84" s="82">
        <v>44.24</v>
      </c>
      <c r="S84" s="87">
        <v>117.1</v>
      </c>
      <c r="T84" s="87">
        <v>82.51</v>
      </c>
      <c r="U84" s="81"/>
      <c r="V84" s="85"/>
      <c r="W84" s="85"/>
      <c r="X84" s="81">
        <v>152.1</v>
      </c>
      <c r="Y84" s="81">
        <v>164.5</v>
      </c>
      <c r="Z84" s="81">
        <v>61.28</v>
      </c>
      <c r="AA84" s="81">
        <v>110.7</v>
      </c>
      <c r="AB84" s="81"/>
      <c r="AC84" s="81"/>
      <c r="AD84" s="81">
        <v>41.38</v>
      </c>
      <c r="AE84" s="81">
        <v>173.3</v>
      </c>
      <c r="AF84" s="85"/>
      <c r="AG84" s="75">
        <f t="shared" si="144"/>
        <v>3.5131473805433049</v>
      </c>
      <c r="AH84" s="74">
        <f t="shared" si="145"/>
        <v>17.732001431790327</v>
      </c>
      <c r="AI84" s="74">
        <f t="shared" si="146"/>
        <v>53.945187215287895</v>
      </c>
      <c r="AJ84" s="74" t="str">
        <f t="shared" si="147"/>
        <v/>
      </c>
      <c r="AK84" s="74" t="str">
        <f t="shared" si="148"/>
        <v/>
      </c>
      <c r="AL84" s="74" t="str">
        <f t="shared" si="149"/>
        <v/>
      </c>
      <c r="AM84" s="74">
        <f t="shared" si="150"/>
        <v>28.562397063843516</v>
      </c>
      <c r="AN84" s="74">
        <f t="shared" si="151"/>
        <v>12.135672013649486</v>
      </c>
      <c r="AO84" s="74">
        <f t="shared" si="152"/>
        <v>5.3380818492019371</v>
      </c>
      <c r="AP84" s="74">
        <f t="shared" si="153"/>
        <v>5.761729628391719</v>
      </c>
      <c r="AQ84" s="74" t="str">
        <f t="shared" si="154"/>
        <v/>
      </c>
      <c r="AR84" s="74" t="str">
        <f t="shared" si="155"/>
        <v/>
      </c>
      <c r="AS84" s="74">
        <f t="shared" si="156"/>
        <v>5.9029028143268176</v>
      </c>
      <c r="AT84" s="74">
        <f t="shared" si="157"/>
        <v>30.978605817398499</v>
      </c>
      <c r="AU84" s="74" t="str">
        <f t="shared" si="158"/>
        <v/>
      </c>
      <c r="AV84" s="73">
        <f t="shared" si="159"/>
        <v>44.24</v>
      </c>
      <c r="AW84" s="72">
        <f t="shared" si="160"/>
        <v>117.1</v>
      </c>
      <c r="AX84" s="72">
        <f t="shared" si="161"/>
        <v>82.51</v>
      </c>
      <c r="AY84" s="72" t="str">
        <f t="shared" si="162"/>
        <v/>
      </c>
      <c r="AZ84" s="72" t="str">
        <f t="shared" si="163"/>
        <v/>
      </c>
      <c r="BA84" s="72" t="str">
        <f t="shared" si="164"/>
        <v/>
      </c>
      <c r="BB84" s="72">
        <f t="shared" si="165"/>
        <v>152.1</v>
      </c>
      <c r="BC84" s="72">
        <f t="shared" si="166"/>
        <v>164.5</v>
      </c>
      <c r="BD84" s="72">
        <f t="shared" si="167"/>
        <v>61.28</v>
      </c>
      <c r="BE84" s="72">
        <f t="shared" si="168"/>
        <v>110.7</v>
      </c>
      <c r="BF84" s="72" t="str">
        <f t="shared" si="169"/>
        <v/>
      </c>
      <c r="BG84" s="72" t="str">
        <f t="shared" si="170"/>
        <v/>
      </c>
      <c r="BH84" s="72">
        <f t="shared" si="171"/>
        <v>41.38</v>
      </c>
      <c r="BI84" s="72">
        <f t="shared" si="172"/>
        <v>173.3</v>
      </c>
      <c r="BJ84" s="72" t="str">
        <f t="shared" si="173"/>
        <v/>
      </c>
      <c r="BK84" s="73">
        <f t="shared" si="174"/>
        <v>67.728107777097378</v>
      </c>
      <c r="BL84" s="72">
        <f t="shared" si="175"/>
        <v>12.686890574214518</v>
      </c>
      <c r="BM84" s="72">
        <f t="shared" si="176"/>
        <v>12.052293309962021</v>
      </c>
      <c r="BN84" s="72" t="str">
        <f t="shared" si="177"/>
        <v/>
      </c>
      <c r="BO84" s="72" t="str">
        <f t="shared" si="178"/>
        <v/>
      </c>
      <c r="BP84" s="72" t="str">
        <f t="shared" si="179"/>
        <v/>
      </c>
      <c r="BQ84" s="72">
        <f t="shared" si="180"/>
        <v>20.309787688609962</v>
      </c>
      <c r="BR84" s="72">
        <f t="shared" si="181"/>
        <v>19.366611725924184</v>
      </c>
      <c r="BS84" s="72">
        <f t="shared" si="182"/>
        <v>6.6313169570392816</v>
      </c>
      <c r="BT84" s="72">
        <f t="shared" si="183"/>
        <v>10.374882849109653</v>
      </c>
      <c r="BU84" s="72" t="str">
        <f t="shared" si="184"/>
        <v/>
      </c>
      <c r="BV84" s="72" t="str">
        <f t="shared" si="185"/>
        <v/>
      </c>
      <c r="BW84" s="72">
        <f t="shared" si="186"/>
        <v>1.3890567304464585</v>
      </c>
      <c r="BX84" s="72">
        <f t="shared" si="187"/>
        <v>12.110412299091545</v>
      </c>
      <c r="BY84" s="72" t="str">
        <f t="shared" si="188"/>
        <v/>
      </c>
      <c r="BZ84" s="80">
        <v>7.9130000000000003</v>
      </c>
      <c r="CA84" s="86">
        <v>5.1520000000000001</v>
      </c>
      <c r="CB84" s="86">
        <v>5.23</v>
      </c>
      <c r="CC84" s="79"/>
      <c r="CD84" s="84"/>
      <c r="CE84" s="84"/>
      <c r="CF84" s="79">
        <v>6.7279999999999998</v>
      </c>
      <c r="CG84" s="79">
        <v>6.6420000000000003</v>
      </c>
      <c r="CH84" s="79">
        <v>6.2590000000000003</v>
      </c>
      <c r="CI84" s="79">
        <v>6.5910000000000002</v>
      </c>
      <c r="CJ84" s="79"/>
      <c r="CK84" s="79"/>
      <c r="CL84" s="79" t="s">
        <v>2887</v>
      </c>
      <c r="CM84" s="79">
        <v>6.9859999999999998</v>
      </c>
      <c r="CN84" s="84"/>
      <c r="CO84" s="75">
        <f t="shared" si="189"/>
        <v>7.9130000000000003</v>
      </c>
      <c r="CP84" s="74">
        <f t="shared" si="190"/>
        <v>5.1520000000000001</v>
      </c>
      <c r="CQ84" s="74">
        <f t="shared" si="191"/>
        <v>5.23</v>
      </c>
      <c r="CR84" s="74" t="str">
        <f t="shared" si="192"/>
        <v/>
      </c>
      <c r="CS84" s="74" t="str">
        <f t="shared" si="193"/>
        <v/>
      </c>
      <c r="CT84" s="74" t="str">
        <f t="shared" si="194"/>
        <v/>
      </c>
      <c r="CU84" s="74">
        <f t="shared" si="195"/>
        <v>6.7279999999999998</v>
      </c>
      <c r="CV84" s="74">
        <f t="shared" si="196"/>
        <v>6.6420000000000003</v>
      </c>
      <c r="CW84" s="74">
        <f t="shared" si="197"/>
        <v>6.2590000000000003</v>
      </c>
      <c r="CX84" s="74">
        <f t="shared" si="198"/>
        <v>6.5910000000000002</v>
      </c>
      <c r="CY84" s="74" t="str">
        <f t="shared" si="199"/>
        <v/>
      </c>
      <c r="CZ84" s="74" t="str">
        <f t="shared" si="200"/>
        <v/>
      </c>
      <c r="DA84" s="74" t="str">
        <f t="shared" si="201"/>
        <v>~7.657</v>
      </c>
      <c r="DB84" s="74">
        <f t="shared" si="202"/>
        <v>6.9859999999999998</v>
      </c>
      <c r="DC84" s="74" t="str">
        <f t="shared" si="203"/>
        <v/>
      </c>
      <c r="DD84" s="270">
        <f t="shared" si="204"/>
        <v>1</v>
      </c>
      <c r="DE84" s="271">
        <f t="shared" si="205"/>
        <v>1</v>
      </c>
      <c r="DF84" s="271">
        <f t="shared" si="206"/>
        <v>1</v>
      </c>
      <c r="DG84" s="271" t="str">
        <f t="shared" si="207"/>
        <v/>
      </c>
      <c r="DH84" s="271">
        <f t="shared" si="208"/>
        <v>1</v>
      </c>
      <c r="DI84" s="270">
        <f>_xlfn.IFNA(VLOOKUP($A84,GtP!$A:$DH,MATCH(DI$1,GtP!$A$1:$DH$1,0),FALSE),"")</f>
        <v>1</v>
      </c>
      <c r="DJ84" s="271">
        <f>_xlfn.IFNA(VLOOKUP($A84,GtP!$A:$DH,MATCH(DJ$1,GtP!$A$1:$DH$1,0),FALSE),"")</f>
        <v>1</v>
      </c>
      <c r="DK84" s="271">
        <f>_xlfn.IFNA(VLOOKUP($A84,GtP!$A:$DH,MATCH(DK$1,GtP!$A$1:$DH$1,0),FALSE),"")</f>
        <v>1</v>
      </c>
      <c r="DL84" s="271">
        <f>_xlfn.IFNA(VLOOKUP($A84,GtP!$A:$DH,MATCH(DL$1,GtP!$A$1:$DH$1,0),FALSE),"")</f>
        <v>1</v>
      </c>
      <c r="DM84" s="270" t="str">
        <f t="shared" si="209"/>
        <v/>
      </c>
      <c r="DN84" s="271" t="str">
        <f t="shared" si="210"/>
        <v/>
      </c>
      <c r="DO84" s="271" t="str">
        <f t="shared" si="211"/>
        <v/>
      </c>
      <c r="DP84" s="271" t="str">
        <f t="shared" si="212"/>
        <v/>
      </c>
      <c r="DR84" s="271" t="str">
        <f>_xlfn.IFNA(VLOOKUP(A84,'BIG-QaulComp'!B:C,2,FALSE),"")</f>
        <v/>
      </c>
      <c r="DS84" s="270">
        <f t="shared" si="213"/>
        <v>1</v>
      </c>
      <c r="DT84" s="271">
        <f t="shared" si="214"/>
        <v>1</v>
      </c>
      <c r="DU84" s="271">
        <f t="shared" si="215"/>
        <v>1</v>
      </c>
      <c r="DV84" s="271" t="str">
        <f t="shared" si="216"/>
        <v/>
      </c>
      <c r="DW84" s="271" t="str">
        <f t="shared" si="217"/>
        <v/>
      </c>
      <c r="DX84" s="271">
        <f t="shared" si="218"/>
        <v>1</v>
      </c>
    </row>
    <row r="85" spans="1:128" s="271" customFormat="1" x14ac:dyDescent="0.2">
      <c r="A85" s="313" t="s">
        <v>45</v>
      </c>
      <c r="B85" s="78" t="s">
        <v>45</v>
      </c>
      <c r="C85" s="72">
        <v>10.413715139087291</v>
      </c>
      <c r="D85" s="72">
        <v>8.0166175774056327</v>
      </c>
      <c r="E85" s="72">
        <v>15.85407835712998</v>
      </c>
      <c r="F85" s="72">
        <v>32.441870139071014</v>
      </c>
      <c r="G85" s="72">
        <v>33.857526665680972</v>
      </c>
      <c r="H85" s="72">
        <v>6.6895390553450405</v>
      </c>
      <c r="I85" s="72">
        <v>9.2415306743587955</v>
      </c>
      <c r="J85" s="72">
        <v>8.5313615263313061</v>
      </c>
      <c r="K85" s="72">
        <v>14.889118836453068</v>
      </c>
      <c r="L85" s="72">
        <v>14.103521396886361</v>
      </c>
      <c r="M85" s="72">
        <v>4.6289462865151565</v>
      </c>
      <c r="N85" s="72">
        <v>8.5301539036151972</v>
      </c>
      <c r="O85" s="72">
        <v>25.578451576553704</v>
      </c>
      <c r="P85" s="72">
        <v>28.68929661138738</v>
      </c>
      <c r="Q85" s="72">
        <v>7.7037656538958306</v>
      </c>
      <c r="R85" s="77"/>
      <c r="S85" s="76">
        <v>148.69999999999999</v>
      </c>
      <c r="T85" s="76">
        <v>105.9</v>
      </c>
      <c r="U85" s="87">
        <v>86.85</v>
      </c>
      <c r="V85" s="76"/>
      <c r="W85" s="76">
        <v>38.99</v>
      </c>
      <c r="X85" s="76"/>
      <c r="Y85" s="76"/>
      <c r="Z85" s="76"/>
      <c r="AA85" s="76"/>
      <c r="AB85" s="76"/>
      <c r="AC85" s="76"/>
      <c r="AD85" s="76"/>
      <c r="AE85" s="76"/>
      <c r="AF85" s="87">
        <v>118.8</v>
      </c>
      <c r="AG85" s="75" t="str">
        <f t="shared" si="144"/>
        <v/>
      </c>
      <c r="AH85" s="74">
        <f t="shared" si="145"/>
        <v>18.548970131630355</v>
      </c>
      <c r="AI85" s="74">
        <f t="shared" si="146"/>
        <v>6.6796692696030542</v>
      </c>
      <c r="AJ85" s="74">
        <f t="shared" si="147"/>
        <v>2.6770959759006967</v>
      </c>
      <c r="AK85" s="74" t="str">
        <f t="shared" si="148"/>
        <v/>
      </c>
      <c r="AL85" s="74">
        <f t="shared" si="149"/>
        <v>5.8285032313020757</v>
      </c>
      <c r="AM85" s="74" t="str">
        <f t="shared" si="150"/>
        <v/>
      </c>
      <c r="AN85" s="74" t="str">
        <f t="shared" si="151"/>
        <v/>
      </c>
      <c r="AO85" s="74" t="str">
        <f t="shared" si="152"/>
        <v/>
      </c>
      <c r="AP85" s="74" t="str">
        <f t="shared" si="153"/>
        <v/>
      </c>
      <c r="AQ85" s="74" t="str">
        <f t="shared" si="154"/>
        <v/>
      </c>
      <c r="AR85" s="74" t="str">
        <f t="shared" si="155"/>
        <v/>
      </c>
      <c r="AS85" s="74" t="str">
        <f t="shared" si="156"/>
        <v/>
      </c>
      <c r="AT85" s="74" t="str">
        <f t="shared" si="157"/>
        <v/>
      </c>
      <c r="AU85" s="74">
        <f t="shared" si="158"/>
        <v>15.421029836223312</v>
      </c>
      <c r="AV85" s="73" t="str">
        <f t="shared" si="159"/>
        <v/>
      </c>
      <c r="AW85" s="72">
        <f t="shared" si="160"/>
        <v>148.69999999999999</v>
      </c>
      <c r="AX85" s="72">
        <f t="shared" si="161"/>
        <v>105.9</v>
      </c>
      <c r="AY85" s="72">
        <f t="shared" si="162"/>
        <v>86.85</v>
      </c>
      <c r="AZ85" s="72" t="str">
        <f t="shared" si="163"/>
        <v/>
      </c>
      <c r="BA85" s="72">
        <f t="shared" si="164"/>
        <v>38.99</v>
      </c>
      <c r="BB85" s="72" t="str">
        <f t="shared" si="165"/>
        <v/>
      </c>
      <c r="BC85" s="72" t="str">
        <f t="shared" si="166"/>
        <v/>
      </c>
      <c r="BD85" s="72" t="str">
        <f t="shared" si="167"/>
        <v/>
      </c>
      <c r="BE85" s="72" t="str">
        <f t="shared" si="168"/>
        <v/>
      </c>
      <c r="BF85" s="72" t="str">
        <f t="shared" si="169"/>
        <v/>
      </c>
      <c r="BG85" s="72" t="str">
        <f t="shared" si="170"/>
        <v/>
      </c>
      <c r="BH85" s="72" t="str">
        <f t="shared" si="171"/>
        <v/>
      </c>
      <c r="BI85" s="72" t="str">
        <f t="shared" si="172"/>
        <v/>
      </c>
      <c r="BJ85" s="72">
        <f t="shared" si="173"/>
        <v>118.8</v>
      </c>
      <c r="BK85" s="73" t="str">
        <f t="shared" si="174"/>
        <v/>
      </c>
      <c r="BL85" s="72">
        <f t="shared" si="175"/>
        <v>16.110509209100755</v>
      </c>
      <c r="BM85" s="72">
        <f t="shared" si="176"/>
        <v>15.468886941279578</v>
      </c>
      <c r="BN85" s="72">
        <f t="shared" si="177"/>
        <v>23.346774193548388</v>
      </c>
      <c r="BO85" s="72" t="str">
        <f t="shared" si="178"/>
        <v/>
      </c>
      <c r="BP85" s="72">
        <f t="shared" si="179"/>
        <v>11.30800464037123</v>
      </c>
      <c r="BQ85" s="72" t="str">
        <f t="shared" si="180"/>
        <v/>
      </c>
      <c r="BR85" s="72" t="str">
        <f t="shared" si="181"/>
        <v/>
      </c>
      <c r="BS85" s="72" t="str">
        <f t="shared" si="182"/>
        <v/>
      </c>
      <c r="BT85" s="72" t="str">
        <f t="shared" si="183"/>
        <v/>
      </c>
      <c r="BU85" s="72" t="str">
        <f t="shared" si="184"/>
        <v/>
      </c>
      <c r="BV85" s="72" t="str">
        <f t="shared" si="185"/>
        <v/>
      </c>
      <c r="BW85" s="72" t="str">
        <f t="shared" si="186"/>
        <v/>
      </c>
      <c r="BX85" s="72" t="str">
        <f t="shared" si="187"/>
        <v/>
      </c>
      <c r="BY85" s="72">
        <f t="shared" si="188"/>
        <v>5.1968503937007871</v>
      </c>
      <c r="BZ85" s="71"/>
      <c r="CA85" s="70">
        <v>4.1260000000000003</v>
      </c>
      <c r="CB85" s="70">
        <v>4.0190000000000001</v>
      </c>
      <c r="CC85" s="86">
        <v>2.6619999999999999</v>
      </c>
      <c r="CD85" s="70"/>
      <c r="CE85" s="70">
        <v>5.1749999999999998</v>
      </c>
      <c r="CF85" s="70"/>
      <c r="CG85" s="70"/>
      <c r="CH85" s="70"/>
      <c r="CI85" s="70"/>
      <c r="CJ85" s="70"/>
      <c r="CK85" s="70"/>
      <c r="CL85" s="70"/>
      <c r="CM85" s="70"/>
      <c r="CN85" s="86">
        <v>2.4169999999999998</v>
      </c>
      <c r="CO85" s="75" t="str">
        <f t="shared" si="189"/>
        <v/>
      </c>
      <c r="CP85" s="74">
        <f t="shared" si="190"/>
        <v>4.1260000000000003</v>
      </c>
      <c r="CQ85" s="74">
        <f t="shared" si="191"/>
        <v>4.0190000000000001</v>
      </c>
      <c r="CR85" s="74">
        <f t="shared" si="192"/>
        <v>2.6619999999999999</v>
      </c>
      <c r="CS85" s="74" t="str">
        <f t="shared" si="193"/>
        <v/>
      </c>
      <c r="CT85" s="74">
        <f t="shared" si="194"/>
        <v>5.1749999999999998</v>
      </c>
      <c r="CU85" s="74" t="str">
        <f t="shared" si="195"/>
        <v/>
      </c>
      <c r="CV85" s="74" t="str">
        <f t="shared" si="196"/>
        <v/>
      </c>
      <c r="CW85" s="74" t="str">
        <f t="shared" si="197"/>
        <v/>
      </c>
      <c r="CX85" s="74" t="str">
        <f t="shared" si="198"/>
        <v/>
      </c>
      <c r="CY85" s="74" t="str">
        <f t="shared" si="199"/>
        <v/>
      </c>
      <c r="CZ85" s="74" t="str">
        <f t="shared" si="200"/>
        <v/>
      </c>
      <c r="DA85" s="74" t="str">
        <f t="shared" si="201"/>
        <v/>
      </c>
      <c r="DB85" s="74" t="str">
        <f t="shared" si="202"/>
        <v/>
      </c>
      <c r="DC85" s="74">
        <f t="shared" si="203"/>
        <v>2.4169999999999998</v>
      </c>
      <c r="DD85" s="270" t="str">
        <f t="shared" si="204"/>
        <v/>
      </c>
      <c r="DE85" s="271">
        <f t="shared" si="205"/>
        <v>1</v>
      </c>
      <c r="DF85" s="271" t="str">
        <f t="shared" si="206"/>
        <v/>
      </c>
      <c r="DG85" s="271" t="str">
        <f t="shared" si="207"/>
        <v/>
      </c>
      <c r="DH85" s="271">
        <f t="shared" si="208"/>
        <v>3</v>
      </c>
      <c r="DI85" s="270">
        <f>_xlfn.IFNA(VLOOKUP($A85,GtP!$A:$DH,MATCH(DI$1,GtP!$A$1:$DH$1,0),FALSE),"")</f>
        <v>0</v>
      </c>
      <c r="DJ85" s="271">
        <f>_xlfn.IFNA(VLOOKUP($A85,GtP!$A:$DH,MATCH(DJ$1,GtP!$A$1:$DH$1,0),FALSE),"")</f>
        <v>1</v>
      </c>
      <c r="DK85" s="271">
        <f>_xlfn.IFNA(VLOOKUP($A85,GtP!$A:$DH,MATCH(DK$1,GtP!$A$1:$DH$1,0),FALSE),"")</f>
        <v>0</v>
      </c>
      <c r="DL85" s="271">
        <f>_xlfn.IFNA(VLOOKUP($A85,GtP!$A:$DH,MATCH(DL$1,GtP!$A$1:$DH$1,0),FALSE),"")</f>
        <v>0</v>
      </c>
      <c r="DM85" s="270" t="str">
        <f t="shared" si="209"/>
        <v/>
      </c>
      <c r="DN85" s="271" t="str">
        <f t="shared" si="210"/>
        <v/>
      </c>
      <c r="DO85" s="271" t="str">
        <f t="shared" si="211"/>
        <v/>
      </c>
      <c r="DP85" s="271" t="str">
        <f t="shared" si="212"/>
        <v/>
      </c>
      <c r="DR85" s="271" t="str">
        <f>_xlfn.IFNA(VLOOKUP(A85,'BIG-QaulComp'!B:C,2,FALSE),"")</f>
        <v>A</v>
      </c>
      <c r="DS85" s="270" t="str">
        <f t="shared" si="213"/>
        <v/>
      </c>
      <c r="DT85" s="271">
        <f t="shared" si="214"/>
        <v>1</v>
      </c>
      <c r="DU85" s="271" t="str">
        <f t="shared" si="215"/>
        <v/>
      </c>
      <c r="DV85" s="271" t="str">
        <f t="shared" si="216"/>
        <v/>
      </c>
      <c r="DW85" s="271">
        <f t="shared" si="217"/>
        <v>1</v>
      </c>
      <c r="DX85" s="271">
        <f t="shared" si="218"/>
        <v>1</v>
      </c>
    </row>
    <row r="86" spans="1:128" s="271" customFormat="1" x14ac:dyDescent="0.2">
      <c r="A86" s="313" t="s">
        <v>616</v>
      </c>
      <c r="B86" s="78" t="s">
        <v>2675</v>
      </c>
      <c r="C86" s="83">
        <v>24.155537715122279</v>
      </c>
      <c r="D86" s="83">
        <v>6.2754378298286282</v>
      </c>
      <c r="E86" s="83">
        <v>17.598159771659148</v>
      </c>
      <c r="F86" s="83">
        <v>19.44651131175738</v>
      </c>
      <c r="G86" s="83">
        <v>11.838328187979014</v>
      </c>
      <c r="H86" s="83">
        <v>7.1409261629355463</v>
      </c>
      <c r="I86" s="83">
        <v>12.736700505749237</v>
      </c>
      <c r="J86" s="83">
        <v>7.4806704454418362</v>
      </c>
      <c r="K86" s="83">
        <v>19.694014214606707</v>
      </c>
      <c r="L86" s="83">
        <v>5.7856142779239965</v>
      </c>
      <c r="M86" s="83">
        <v>27.211989660519979</v>
      </c>
      <c r="N86" s="83">
        <v>7.389323783921534</v>
      </c>
      <c r="O86" s="83">
        <v>24.029031880220987</v>
      </c>
      <c r="P86" s="83">
        <v>18.99603836325204</v>
      </c>
      <c r="Q86" s="83">
        <v>5.1582148116782083</v>
      </c>
      <c r="R86" s="82"/>
      <c r="S86" s="81">
        <v>418.9</v>
      </c>
      <c r="T86" s="81">
        <v>158.5</v>
      </c>
      <c r="U86" s="81">
        <v>92.82</v>
      </c>
      <c r="V86" s="81">
        <v>83.71</v>
      </c>
      <c r="W86" s="81">
        <v>53.4</v>
      </c>
      <c r="X86" s="81"/>
      <c r="Y86" s="81"/>
      <c r="Z86" s="81"/>
      <c r="AA86" s="81">
        <v>659.2</v>
      </c>
      <c r="AB86" s="81"/>
      <c r="AC86" s="81"/>
      <c r="AD86" s="81"/>
      <c r="AE86" s="81"/>
      <c r="AF86" s="81"/>
      <c r="AG86" s="75" t="str">
        <f t="shared" si="144"/>
        <v/>
      </c>
      <c r="AH86" s="74">
        <f t="shared" si="145"/>
        <v>66.75231455706087</v>
      </c>
      <c r="AI86" s="74">
        <f t="shared" si="146"/>
        <v>9.0066235365845113</v>
      </c>
      <c r="AJ86" s="74">
        <f t="shared" si="147"/>
        <v>4.7730926391861832</v>
      </c>
      <c r="AK86" s="74">
        <f t="shared" si="148"/>
        <v>7.0710997930435466</v>
      </c>
      <c r="AL86" s="74">
        <f t="shared" si="149"/>
        <v>7.4780215873353777</v>
      </c>
      <c r="AM86" s="74" t="str">
        <f t="shared" si="150"/>
        <v/>
      </c>
      <c r="AN86" s="74" t="str">
        <f t="shared" si="151"/>
        <v/>
      </c>
      <c r="AO86" s="74" t="str">
        <f t="shared" si="152"/>
        <v/>
      </c>
      <c r="AP86" s="74">
        <f t="shared" si="153"/>
        <v>113.93777191737284</v>
      </c>
      <c r="AQ86" s="74" t="str">
        <f t="shared" si="154"/>
        <v/>
      </c>
      <c r="AR86" s="74" t="str">
        <f t="shared" si="155"/>
        <v/>
      </c>
      <c r="AS86" s="74" t="str">
        <f t="shared" si="156"/>
        <v/>
      </c>
      <c r="AT86" s="74" t="str">
        <f t="shared" si="157"/>
        <v/>
      </c>
      <c r="AU86" s="74" t="str">
        <f t="shared" si="158"/>
        <v/>
      </c>
      <c r="AV86" s="73" t="str">
        <f t="shared" si="159"/>
        <v/>
      </c>
      <c r="AW86" s="72">
        <f t="shared" si="160"/>
        <v>418.9</v>
      </c>
      <c r="AX86" s="72">
        <f t="shared" si="161"/>
        <v>158.5</v>
      </c>
      <c r="AY86" s="72">
        <f t="shared" si="162"/>
        <v>92.82</v>
      </c>
      <c r="AZ86" s="72">
        <f t="shared" si="163"/>
        <v>83.71</v>
      </c>
      <c r="BA86" s="72">
        <f t="shared" si="164"/>
        <v>53.4</v>
      </c>
      <c r="BB86" s="72" t="str">
        <f t="shared" si="165"/>
        <v/>
      </c>
      <c r="BC86" s="72" t="str">
        <f t="shared" si="166"/>
        <v/>
      </c>
      <c r="BD86" s="72" t="str">
        <f t="shared" si="167"/>
        <v/>
      </c>
      <c r="BE86" s="72">
        <f t="shared" si="168"/>
        <v>659.2</v>
      </c>
      <c r="BF86" s="72" t="str">
        <f t="shared" si="169"/>
        <v/>
      </c>
      <c r="BG86" s="72" t="str">
        <f t="shared" si="170"/>
        <v/>
      </c>
      <c r="BH86" s="72" t="str">
        <f t="shared" si="171"/>
        <v/>
      </c>
      <c r="BI86" s="72" t="str">
        <f t="shared" si="172"/>
        <v/>
      </c>
      <c r="BJ86" s="72" t="str">
        <f t="shared" si="173"/>
        <v/>
      </c>
      <c r="BK86" s="73" t="str">
        <f t="shared" si="174"/>
        <v/>
      </c>
      <c r="BL86" s="72">
        <f t="shared" si="175"/>
        <v>45.384615384615387</v>
      </c>
      <c r="BM86" s="72">
        <f t="shared" si="176"/>
        <v>23.15220566754309</v>
      </c>
      <c r="BN86" s="72">
        <f t="shared" si="177"/>
        <v>24.951612903225808</v>
      </c>
      <c r="BO86" s="72">
        <f t="shared" si="178"/>
        <v>16.931634304207119</v>
      </c>
      <c r="BP86" s="72">
        <f t="shared" si="179"/>
        <v>15.487238979118329</v>
      </c>
      <c r="BQ86" s="72" t="str">
        <f t="shared" si="180"/>
        <v/>
      </c>
      <c r="BR86" s="72" t="str">
        <f t="shared" si="181"/>
        <v/>
      </c>
      <c r="BS86" s="72" t="str">
        <f t="shared" si="182"/>
        <v/>
      </c>
      <c r="BT86" s="72">
        <f t="shared" si="183"/>
        <v>61.780693533270856</v>
      </c>
      <c r="BU86" s="72" t="str">
        <f t="shared" si="184"/>
        <v/>
      </c>
      <c r="BV86" s="72" t="str">
        <f t="shared" si="185"/>
        <v/>
      </c>
      <c r="BW86" s="72" t="str">
        <f t="shared" si="186"/>
        <v/>
      </c>
      <c r="BX86" s="72" t="str">
        <f t="shared" si="187"/>
        <v/>
      </c>
      <c r="BY86" s="72" t="str">
        <f t="shared" si="188"/>
        <v/>
      </c>
      <c r="BZ86" s="80"/>
      <c r="CA86" s="79">
        <v>5.4119999999999999</v>
      </c>
      <c r="CB86" s="79">
        <v>5.3570000000000002</v>
      </c>
      <c r="CC86" s="79">
        <v>5.9649999999999999</v>
      </c>
      <c r="CD86" s="79">
        <v>6.085</v>
      </c>
      <c r="CE86" s="79">
        <v>5.5</v>
      </c>
      <c r="CF86" s="79"/>
      <c r="CG86" s="79"/>
      <c r="CH86" s="79"/>
      <c r="CI86" s="79">
        <v>4.9850000000000003</v>
      </c>
      <c r="CJ86" s="79"/>
      <c r="CK86" s="79"/>
      <c r="CL86" s="79"/>
      <c r="CM86" s="79"/>
      <c r="CN86" s="79"/>
      <c r="CO86" s="75" t="str">
        <f t="shared" si="189"/>
        <v/>
      </c>
      <c r="CP86" s="74">
        <f t="shared" si="190"/>
        <v>5.4119999999999999</v>
      </c>
      <c r="CQ86" s="74">
        <f t="shared" si="191"/>
        <v>5.3570000000000002</v>
      </c>
      <c r="CR86" s="74">
        <f t="shared" si="192"/>
        <v>5.9649999999999999</v>
      </c>
      <c r="CS86" s="74">
        <f t="shared" si="193"/>
        <v>6.085</v>
      </c>
      <c r="CT86" s="74">
        <f t="shared" si="194"/>
        <v>5.5</v>
      </c>
      <c r="CU86" s="74" t="str">
        <f t="shared" si="195"/>
        <v/>
      </c>
      <c r="CV86" s="74" t="str">
        <f t="shared" si="196"/>
        <v/>
      </c>
      <c r="CW86" s="74" t="str">
        <f t="shared" si="197"/>
        <v/>
      </c>
      <c r="CX86" s="74">
        <f t="shared" si="198"/>
        <v>4.9850000000000003</v>
      </c>
      <c r="CY86" s="74" t="str">
        <f t="shared" si="199"/>
        <v/>
      </c>
      <c r="CZ86" s="74" t="str">
        <f t="shared" si="200"/>
        <v/>
      </c>
      <c r="DA86" s="74" t="str">
        <f t="shared" si="201"/>
        <v/>
      </c>
      <c r="DB86" s="74" t="str">
        <f t="shared" si="202"/>
        <v/>
      </c>
      <c r="DC86" s="74" t="str">
        <f t="shared" si="203"/>
        <v/>
      </c>
      <c r="DD86" s="270" t="str">
        <f t="shared" si="204"/>
        <v/>
      </c>
      <c r="DE86" s="271">
        <f t="shared" si="205"/>
        <v>1</v>
      </c>
      <c r="DF86" s="271">
        <f t="shared" si="206"/>
        <v>1</v>
      </c>
      <c r="DG86" s="271" t="str">
        <f t="shared" si="207"/>
        <v/>
      </c>
      <c r="DH86" s="271">
        <f t="shared" si="208"/>
        <v>2</v>
      </c>
      <c r="DI86" s="270">
        <f>_xlfn.IFNA(VLOOKUP($A86,GtP!$A:$DH,MATCH(DI$1,GtP!$A$1:$DH$1,0),FALSE),"")</f>
        <v>0</v>
      </c>
      <c r="DJ86" s="271">
        <f>_xlfn.IFNA(VLOOKUP($A86,GtP!$A:$DH,MATCH(DJ$1,GtP!$A$1:$DH$1,0),FALSE),"")</f>
        <v>1</v>
      </c>
      <c r="DK86" s="271">
        <f>_xlfn.IFNA(VLOOKUP($A86,GtP!$A:$DH,MATCH(DK$1,GtP!$A$1:$DH$1,0),FALSE),"")</f>
        <v>0</v>
      </c>
      <c r="DL86" s="271">
        <f>_xlfn.IFNA(VLOOKUP($A86,GtP!$A:$DH,MATCH(DL$1,GtP!$A$1:$DH$1,0),FALSE),"")</f>
        <v>0</v>
      </c>
      <c r="DM86" s="270" t="str">
        <f t="shared" si="209"/>
        <v/>
      </c>
      <c r="DN86" s="271" t="str">
        <f t="shared" si="210"/>
        <v/>
      </c>
      <c r="DO86" s="271" t="str">
        <f t="shared" si="211"/>
        <v>new</v>
      </c>
      <c r="DP86" s="271" t="str">
        <f t="shared" si="212"/>
        <v/>
      </c>
      <c r="DR86" s="271" t="str">
        <f>_xlfn.IFNA(VLOOKUP(A86,'BIG-QaulComp'!B:C,2,FALSE),"")</f>
        <v/>
      </c>
      <c r="DS86" s="270" t="str">
        <f t="shared" si="213"/>
        <v/>
      </c>
      <c r="DT86" s="271">
        <f t="shared" si="214"/>
        <v>1</v>
      </c>
      <c r="DU86" s="271">
        <f t="shared" si="215"/>
        <v>1</v>
      </c>
      <c r="DV86" s="271" t="str">
        <f t="shared" si="216"/>
        <v/>
      </c>
      <c r="DW86" s="271" t="str">
        <f t="shared" si="217"/>
        <v/>
      </c>
      <c r="DX86" s="271" t="str">
        <f t="shared" si="218"/>
        <v/>
      </c>
    </row>
    <row r="87" spans="1:128" s="271" customFormat="1" x14ac:dyDescent="0.2">
      <c r="A87" s="313" t="s">
        <v>621</v>
      </c>
      <c r="B87" s="78" t="s">
        <v>2678</v>
      </c>
      <c r="C87" s="72">
        <v>12.809733185944987</v>
      </c>
      <c r="D87" s="72">
        <v>11.241917687672283</v>
      </c>
      <c r="E87" s="72">
        <v>13.818863473910431</v>
      </c>
      <c r="F87" s="72">
        <v>10.158791585607874</v>
      </c>
      <c r="G87" s="72">
        <v>7.6607850516820646</v>
      </c>
      <c r="H87" s="72">
        <v>8.4729655455664936</v>
      </c>
      <c r="I87" s="72">
        <v>8.9890628274777828</v>
      </c>
      <c r="J87" s="72">
        <v>8.6814953217081499</v>
      </c>
      <c r="K87" s="72">
        <v>10.299356801312886</v>
      </c>
      <c r="L87" s="72">
        <v>7.2409991428541192</v>
      </c>
      <c r="M87" s="72">
        <v>11.185521796808853</v>
      </c>
      <c r="N87" s="72">
        <v>28.171145092606377</v>
      </c>
      <c r="O87" s="72">
        <v>22.824688812876804</v>
      </c>
      <c r="P87" s="72">
        <v>7.310991515942713</v>
      </c>
      <c r="Q87" s="72">
        <v>23.888908166530367</v>
      </c>
      <c r="R87" s="77"/>
      <c r="S87" s="76">
        <v>93.19</v>
      </c>
      <c r="T87" s="76"/>
      <c r="U87" s="76">
        <v>67.569999999999993</v>
      </c>
      <c r="V87" s="76">
        <v>140.1</v>
      </c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5" t="str">
        <f t="shared" si="144"/>
        <v/>
      </c>
      <c r="AH87" s="74">
        <f t="shared" si="145"/>
        <v>8.2895109703739198</v>
      </c>
      <c r="AI87" s="74" t="str">
        <f t="shared" si="146"/>
        <v/>
      </c>
      <c r="AJ87" s="74">
        <f t="shared" si="147"/>
        <v>6.6513816560354986</v>
      </c>
      <c r="AK87" s="74">
        <f t="shared" si="148"/>
        <v>18.287942952953429</v>
      </c>
      <c r="AL87" s="74" t="str">
        <f t="shared" si="149"/>
        <v/>
      </c>
      <c r="AM87" s="74" t="str">
        <f t="shared" si="150"/>
        <v/>
      </c>
      <c r="AN87" s="74" t="str">
        <f t="shared" si="151"/>
        <v/>
      </c>
      <c r="AO87" s="74" t="str">
        <f t="shared" si="152"/>
        <v/>
      </c>
      <c r="AP87" s="74" t="str">
        <f t="shared" si="153"/>
        <v/>
      </c>
      <c r="AQ87" s="74" t="str">
        <f t="shared" si="154"/>
        <v/>
      </c>
      <c r="AR87" s="74" t="str">
        <f t="shared" si="155"/>
        <v/>
      </c>
      <c r="AS87" s="74" t="str">
        <f t="shared" si="156"/>
        <v/>
      </c>
      <c r="AT87" s="74" t="str">
        <f t="shared" si="157"/>
        <v/>
      </c>
      <c r="AU87" s="74" t="str">
        <f t="shared" si="158"/>
        <v/>
      </c>
      <c r="AV87" s="73" t="str">
        <f t="shared" si="159"/>
        <v/>
      </c>
      <c r="AW87" s="72">
        <f t="shared" si="160"/>
        <v>93.19</v>
      </c>
      <c r="AX87" s="72" t="str">
        <f t="shared" si="161"/>
        <v/>
      </c>
      <c r="AY87" s="72">
        <f t="shared" si="162"/>
        <v>67.569999999999993</v>
      </c>
      <c r="AZ87" s="72">
        <f t="shared" si="163"/>
        <v>140.1</v>
      </c>
      <c r="BA87" s="72" t="str">
        <f t="shared" si="164"/>
        <v/>
      </c>
      <c r="BB87" s="72" t="str">
        <f t="shared" si="165"/>
        <v/>
      </c>
      <c r="BC87" s="72" t="str">
        <f t="shared" si="166"/>
        <v/>
      </c>
      <c r="BD87" s="72" t="str">
        <f t="shared" si="167"/>
        <v/>
      </c>
      <c r="BE87" s="72" t="str">
        <f t="shared" si="168"/>
        <v/>
      </c>
      <c r="BF87" s="72" t="str">
        <f t="shared" si="169"/>
        <v/>
      </c>
      <c r="BG87" s="72" t="str">
        <f t="shared" si="170"/>
        <v/>
      </c>
      <c r="BH87" s="72" t="str">
        <f t="shared" si="171"/>
        <v/>
      </c>
      <c r="BI87" s="72" t="str">
        <f t="shared" si="172"/>
        <v/>
      </c>
      <c r="BJ87" s="72" t="str">
        <f t="shared" si="173"/>
        <v/>
      </c>
      <c r="BK87" s="73" t="str">
        <f t="shared" si="174"/>
        <v/>
      </c>
      <c r="BL87" s="72">
        <f t="shared" si="175"/>
        <v>10.096424702058505</v>
      </c>
      <c r="BM87" s="72" t="str">
        <f t="shared" si="176"/>
        <v/>
      </c>
      <c r="BN87" s="72">
        <f t="shared" si="177"/>
        <v>18.163978494623652</v>
      </c>
      <c r="BO87" s="72">
        <f t="shared" si="178"/>
        <v>28.337378640776702</v>
      </c>
      <c r="BP87" s="72" t="str">
        <f t="shared" si="179"/>
        <v/>
      </c>
      <c r="BQ87" s="72" t="str">
        <f t="shared" si="180"/>
        <v/>
      </c>
      <c r="BR87" s="72" t="str">
        <f t="shared" si="181"/>
        <v/>
      </c>
      <c r="BS87" s="72" t="str">
        <f t="shared" si="182"/>
        <v/>
      </c>
      <c r="BT87" s="72" t="str">
        <f t="shared" si="183"/>
        <v/>
      </c>
      <c r="BU87" s="72" t="str">
        <f t="shared" si="184"/>
        <v/>
      </c>
      <c r="BV87" s="72" t="str">
        <f t="shared" si="185"/>
        <v/>
      </c>
      <c r="BW87" s="72" t="str">
        <f t="shared" si="186"/>
        <v/>
      </c>
      <c r="BX87" s="72" t="str">
        <f t="shared" si="187"/>
        <v/>
      </c>
      <c r="BY87" s="72" t="str">
        <f t="shared" si="188"/>
        <v/>
      </c>
      <c r="BZ87" s="71"/>
      <c r="CA87" s="70">
        <v>4.58</v>
      </c>
      <c r="CB87" s="70"/>
      <c r="CC87" s="70">
        <v>5.2519999999999998</v>
      </c>
      <c r="CD87" s="70">
        <v>4.843</v>
      </c>
      <c r="CE87" s="70"/>
      <c r="CF87" s="70"/>
      <c r="CG87" s="70"/>
      <c r="CH87" s="70"/>
      <c r="CI87" s="70"/>
      <c r="CJ87" s="70"/>
      <c r="CK87" s="70"/>
      <c r="CL87" s="70"/>
      <c r="CM87" s="70"/>
      <c r="CN87" s="70"/>
      <c r="CO87" s="75" t="str">
        <f t="shared" si="189"/>
        <v/>
      </c>
      <c r="CP87" s="74">
        <f t="shared" si="190"/>
        <v>4.58</v>
      </c>
      <c r="CQ87" s="74" t="str">
        <f t="shared" si="191"/>
        <v/>
      </c>
      <c r="CR87" s="74">
        <f t="shared" si="192"/>
        <v>5.2519999999999998</v>
      </c>
      <c r="CS87" s="74">
        <f t="shared" si="193"/>
        <v>4.843</v>
      </c>
      <c r="CT87" s="74" t="str">
        <f t="shared" si="194"/>
        <v/>
      </c>
      <c r="CU87" s="74" t="str">
        <f t="shared" si="195"/>
        <v/>
      </c>
      <c r="CV87" s="74" t="str">
        <f t="shared" si="196"/>
        <v/>
      </c>
      <c r="CW87" s="74" t="str">
        <f t="shared" si="197"/>
        <v/>
      </c>
      <c r="CX87" s="74" t="str">
        <f t="shared" si="198"/>
        <v/>
      </c>
      <c r="CY87" s="74" t="str">
        <f t="shared" si="199"/>
        <v/>
      </c>
      <c r="CZ87" s="74" t="str">
        <f t="shared" si="200"/>
        <v/>
      </c>
      <c r="DA87" s="74" t="str">
        <f t="shared" si="201"/>
        <v/>
      </c>
      <c r="DB87" s="74" t="str">
        <f t="shared" si="202"/>
        <v/>
      </c>
      <c r="DC87" s="74" t="str">
        <f t="shared" si="203"/>
        <v/>
      </c>
      <c r="DD87" s="270" t="str">
        <f t="shared" si="204"/>
        <v/>
      </c>
      <c r="DE87" s="271">
        <f t="shared" si="205"/>
        <v>1</v>
      </c>
      <c r="DF87" s="271" t="str">
        <f t="shared" si="206"/>
        <v/>
      </c>
      <c r="DG87" s="271" t="str">
        <f t="shared" si="207"/>
        <v/>
      </c>
      <c r="DH87" s="271">
        <f t="shared" si="208"/>
        <v>3</v>
      </c>
      <c r="DI87" s="270">
        <f>_xlfn.IFNA(VLOOKUP($A87,GtP!$A:$DH,MATCH(DI$1,GtP!$A$1:$DH$1,0),FALSE),"")</f>
        <v>0</v>
      </c>
      <c r="DJ87" s="271">
        <f>_xlfn.IFNA(VLOOKUP($A87,GtP!$A:$DH,MATCH(DJ$1,GtP!$A$1:$DH$1,0),FALSE),"")</f>
        <v>1</v>
      </c>
      <c r="DK87" s="271">
        <f>_xlfn.IFNA(VLOOKUP($A87,GtP!$A:$DH,MATCH(DK$1,GtP!$A$1:$DH$1,0),FALSE),"")</f>
        <v>0</v>
      </c>
      <c r="DL87" s="271">
        <f>_xlfn.IFNA(VLOOKUP($A87,GtP!$A:$DH,MATCH(DL$1,GtP!$A$1:$DH$1,0),FALSE),"")</f>
        <v>0</v>
      </c>
      <c r="DM87" s="270" t="str">
        <f t="shared" si="209"/>
        <v/>
      </c>
      <c r="DN87" s="271" t="str">
        <f t="shared" si="210"/>
        <v/>
      </c>
      <c r="DO87" s="271" t="str">
        <f t="shared" si="211"/>
        <v/>
      </c>
      <c r="DP87" s="271" t="str">
        <f t="shared" si="212"/>
        <v/>
      </c>
      <c r="DR87" s="271" t="str">
        <f>_xlfn.IFNA(VLOOKUP(A87,'BIG-QaulComp'!B:C,2,FALSE),"")</f>
        <v/>
      </c>
      <c r="DS87" s="270" t="str">
        <f t="shared" si="213"/>
        <v/>
      </c>
      <c r="DT87" s="271">
        <f t="shared" si="214"/>
        <v>1</v>
      </c>
      <c r="DU87" s="271" t="str">
        <f t="shared" si="215"/>
        <v/>
      </c>
      <c r="DV87" s="271" t="str">
        <f t="shared" si="216"/>
        <v/>
      </c>
      <c r="DW87" s="271" t="str">
        <f t="shared" si="217"/>
        <v/>
      </c>
      <c r="DX87" s="271">
        <f t="shared" si="218"/>
        <v>1</v>
      </c>
    </row>
    <row r="88" spans="1:128" s="271" customFormat="1" x14ac:dyDescent="0.2">
      <c r="A88" s="313" t="s">
        <v>623</v>
      </c>
      <c r="B88" s="78" t="s">
        <v>2680</v>
      </c>
      <c r="C88" s="83">
        <v>2.3679504924232444</v>
      </c>
      <c r="D88" s="83">
        <v>13.562016112078293</v>
      </c>
      <c r="E88" s="83">
        <v>6.2072196146498504</v>
      </c>
      <c r="F88" s="83">
        <v>7.214955341353658</v>
      </c>
      <c r="G88" s="83">
        <v>3.8745538063352112</v>
      </c>
      <c r="H88" s="83">
        <v>11.419746980396212</v>
      </c>
      <c r="I88" s="83">
        <v>5.6337123249351482</v>
      </c>
      <c r="J88" s="83">
        <v>9.3073535940760905</v>
      </c>
      <c r="K88" s="83">
        <v>5.4217115064126036</v>
      </c>
      <c r="L88" s="83">
        <v>20.358589247477024</v>
      </c>
      <c r="M88" s="83">
        <v>21.572799456155273</v>
      </c>
      <c r="N88" s="83">
        <v>24.26599635818884</v>
      </c>
      <c r="O88" s="83">
        <v>14.906704742864283</v>
      </c>
      <c r="P88" s="83">
        <v>6.1948274866960142</v>
      </c>
      <c r="Q88" s="83">
        <v>20.368934674124986</v>
      </c>
      <c r="R88" s="82"/>
      <c r="S88" s="81">
        <v>492.1</v>
      </c>
      <c r="T88" s="81">
        <v>241.7</v>
      </c>
      <c r="U88" s="81">
        <v>159</v>
      </c>
      <c r="V88" s="81">
        <v>230.1</v>
      </c>
      <c r="W88" s="81">
        <v>115.5</v>
      </c>
      <c r="X88" s="81">
        <v>164</v>
      </c>
      <c r="Y88" s="81">
        <v>261</v>
      </c>
      <c r="Z88" s="81">
        <v>249</v>
      </c>
      <c r="AA88" s="81">
        <v>493.3</v>
      </c>
      <c r="AB88" s="81"/>
      <c r="AC88" s="81"/>
      <c r="AD88" s="81"/>
      <c r="AE88" s="272">
        <v>10</v>
      </c>
      <c r="AF88" s="81"/>
      <c r="AG88" s="75" t="str">
        <f t="shared" si="144"/>
        <v/>
      </c>
      <c r="AH88" s="74">
        <f t="shared" si="145"/>
        <v>36.285165563380886</v>
      </c>
      <c r="AI88" s="74">
        <f t="shared" si="146"/>
        <v>38.938528843019562</v>
      </c>
      <c r="AJ88" s="74">
        <f t="shared" si="147"/>
        <v>22.037558443177929</v>
      </c>
      <c r="AK88" s="74">
        <f t="shared" si="148"/>
        <v>59.387483437129653</v>
      </c>
      <c r="AL88" s="74">
        <f t="shared" si="149"/>
        <v>10.114059461936755</v>
      </c>
      <c r="AM88" s="74">
        <f t="shared" si="150"/>
        <v>29.110467581762414</v>
      </c>
      <c r="AN88" s="74">
        <f t="shared" si="151"/>
        <v>28.042342795069082</v>
      </c>
      <c r="AO88" s="74">
        <f t="shared" si="152"/>
        <v>45.926456932555674</v>
      </c>
      <c r="AP88" s="74">
        <f t="shared" si="153"/>
        <v>24.230559102278324</v>
      </c>
      <c r="AQ88" s="74" t="str">
        <f t="shared" si="154"/>
        <v/>
      </c>
      <c r="AR88" s="74" t="str">
        <f t="shared" si="155"/>
        <v/>
      </c>
      <c r="AS88" s="74" t="str">
        <f t="shared" si="156"/>
        <v/>
      </c>
      <c r="AT88" s="74">
        <f t="shared" si="157"/>
        <v>1.6142499563508359</v>
      </c>
      <c r="AU88" s="74" t="str">
        <f t="shared" si="158"/>
        <v/>
      </c>
      <c r="AV88" s="73" t="str">
        <f t="shared" si="159"/>
        <v/>
      </c>
      <c r="AW88" s="72">
        <f t="shared" si="160"/>
        <v>492.1</v>
      </c>
      <c r="AX88" s="72">
        <f t="shared" si="161"/>
        <v>241.7</v>
      </c>
      <c r="AY88" s="72">
        <f t="shared" si="162"/>
        <v>159</v>
      </c>
      <c r="AZ88" s="72">
        <f t="shared" si="163"/>
        <v>230.1</v>
      </c>
      <c r="BA88" s="72">
        <f t="shared" si="164"/>
        <v>115.5</v>
      </c>
      <c r="BB88" s="72">
        <f t="shared" si="165"/>
        <v>164</v>
      </c>
      <c r="BC88" s="72">
        <f t="shared" si="166"/>
        <v>261</v>
      </c>
      <c r="BD88" s="72">
        <f t="shared" si="167"/>
        <v>249</v>
      </c>
      <c r="BE88" s="72">
        <f t="shared" si="168"/>
        <v>493.3</v>
      </c>
      <c r="BF88" s="72" t="str">
        <f t="shared" si="169"/>
        <v/>
      </c>
      <c r="BG88" s="72" t="str">
        <f t="shared" si="170"/>
        <v/>
      </c>
      <c r="BH88" s="72" t="str">
        <f t="shared" si="171"/>
        <v/>
      </c>
      <c r="BI88" s="72">
        <f t="shared" si="172"/>
        <v>10</v>
      </c>
      <c r="BJ88" s="72" t="str">
        <f t="shared" si="173"/>
        <v/>
      </c>
      <c r="BK88" s="73" t="str">
        <f t="shared" si="174"/>
        <v/>
      </c>
      <c r="BL88" s="72">
        <f t="shared" si="175"/>
        <v>53.315276273022754</v>
      </c>
      <c r="BM88" s="72">
        <f t="shared" si="176"/>
        <v>35.305287759275487</v>
      </c>
      <c r="BN88" s="72">
        <f t="shared" si="177"/>
        <v>42.741935483870968</v>
      </c>
      <c r="BO88" s="72">
        <f t="shared" si="178"/>
        <v>46.541262135922331</v>
      </c>
      <c r="BP88" s="72">
        <f t="shared" si="179"/>
        <v>33.497679814385151</v>
      </c>
      <c r="BQ88" s="72">
        <f t="shared" si="180"/>
        <v>21.898784884497264</v>
      </c>
      <c r="BR88" s="72">
        <f t="shared" si="181"/>
        <v>30.727572404049919</v>
      </c>
      <c r="BS88" s="72">
        <f t="shared" si="182"/>
        <v>26.945135807813006</v>
      </c>
      <c r="BT88" s="72">
        <f t="shared" si="183"/>
        <v>46.232427366447986</v>
      </c>
      <c r="BU88" s="72" t="str">
        <f t="shared" si="184"/>
        <v/>
      </c>
      <c r="BV88" s="72" t="str">
        <f t="shared" si="185"/>
        <v/>
      </c>
      <c r="BW88" s="72" t="str">
        <f t="shared" si="186"/>
        <v/>
      </c>
      <c r="BX88" s="72">
        <f t="shared" si="187"/>
        <v>0.69881201956673655</v>
      </c>
      <c r="BY88" s="72" t="str">
        <f t="shared" si="188"/>
        <v/>
      </c>
      <c r="BZ88" s="80"/>
      <c r="CA88" s="79">
        <v>5.5609999999999999</v>
      </c>
      <c r="CB88" s="79">
        <v>5.585</v>
      </c>
      <c r="CC88" s="79">
        <v>5.7560000000000002</v>
      </c>
      <c r="CD88" s="79">
        <v>5.5069999999999997</v>
      </c>
      <c r="CE88" s="79">
        <v>5.5990000000000002</v>
      </c>
      <c r="CF88" s="79">
        <v>6.343</v>
      </c>
      <c r="CG88" s="79">
        <v>6.1989999999999998</v>
      </c>
      <c r="CH88" s="79">
        <v>5.5060000000000002</v>
      </c>
      <c r="CI88" s="79">
        <v>6.1660000000000004</v>
      </c>
      <c r="CJ88" s="79"/>
      <c r="CK88" s="79"/>
      <c r="CL88" s="79"/>
      <c r="CM88" s="273">
        <v>5.6</v>
      </c>
      <c r="CN88" s="79"/>
      <c r="CO88" s="75" t="str">
        <f t="shared" si="189"/>
        <v/>
      </c>
      <c r="CP88" s="74">
        <f t="shared" si="190"/>
        <v>5.5609999999999999</v>
      </c>
      <c r="CQ88" s="74">
        <f t="shared" si="191"/>
        <v>5.585</v>
      </c>
      <c r="CR88" s="74">
        <f t="shared" si="192"/>
        <v>5.7560000000000002</v>
      </c>
      <c r="CS88" s="74">
        <f t="shared" si="193"/>
        <v>5.5069999999999997</v>
      </c>
      <c r="CT88" s="74">
        <f t="shared" si="194"/>
        <v>5.5990000000000002</v>
      </c>
      <c r="CU88" s="74">
        <f t="shared" si="195"/>
        <v>6.343</v>
      </c>
      <c r="CV88" s="74">
        <f t="shared" si="196"/>
        <v>6.1989999999999998</v>
      </c>
      <c r="CW88" s="74">
        <f t="shared" si="197"/>
        <v>5.5060000000000002</v>
      </c>
      <c r="CX88" s="74">
        <f t="shared" si="198"/>
        <v>6.1660000000000004</v>
      </c>
      <c r="CY88" s="74" t="str">
        <f t="shared" si="199"/>
        <v/>
      </c>
      <c r="CZ88" s="74" t="str">
        <f t="shared" si="200"/>
        <v/>
      </c>
      <c r="DA88" s="74" t="str">
        <f t="shared" si="201"/>
        <v/>
      </c>
      <c r="DB88" s="74">
        <f t="shared" si="202"/>
        <v>5.6</v>
      </c>
      <c r="DC88" s="74" t="str">
        <f t="shared" si="203"/>
        <v/>
      </c>
      <c r="DD88" s="270" t="str">
        <f t="shared" si="204"/>
        <v/>
      </c>
      <c r="DE88" s="271">
        <f t="shared" si="205"/>
        <v>1</v>
      </c>
      <c r="DF88" s="271">
        <f t="shared" si="206"/>
        <v>1</v>
      </c>
      <c r="DG88" s="271" t="str">
        <f t="shared" si="207"/>
        <v/>
      </c>
      <c r="DH88" s="271">
        <f t="shared" si="208"/>
        <v>2</v>
      </c>
      <c r="DI88" s="270">
        <f>_xlfn.IFNA(VLOOKUP($A88,GtP!$A:$DH,MATCH(DI$1,GtP!$A$1:$DH$1,0),FALSE),"")</f>
        <v>2</v>
      </c>
      <c r="DJ88" s="271">
        <f>_xlfn.IFNA(VLOOKUP($A88,GtP!$A:$DH,MATCH(DJ$1,GtP!$A$1:$DH$1,0),FALSE),"")</f>
        <v>2</v>
      </c>
      <c r="DK88" s="271">
        <f>_xlfn.IFNA(VLOOKUP($A88,GtP!$A:$DH,MATCH(DK$1,GtP!$A$1:$DH$1,0),FALSE),"")</f>
        <v>1</v>
      </c>
      <c r="DL88" s="271">
        <f>_xlfn.IFNA(VLOOKUP($A88,GtP!$A:$DH,MATCH(DL$1,GtP!$A$1:$DH$1,0),FALSE),"")</f>
        <v>0</v>
      </c>
      <c r="DM88" s="270" t="str">
        <f t="shared" si="209"/>
        <v/>
      </c>
      <c r="DN88" s="271" t="str">
        <f t="shared" si="210"/>
        <v/>
      </c>
      <c r="DO88" s="271" t="str">
        <f t="shared" si="211"/>
        <v/>
      </c>
      <c r="DP88" s="271" t="str">
        <f t="shared" si="212"/>
        <v/>
      </c>
      <c r="DR88" s="271" t="str">
        <f>_xlfn.IFNA(VLOOKUP(A88,'BIG-QaulComp'!B:C,2,FALSE),"")</f>
        <v/>
      </c>
      <c r="DS88" s="270" t="str">
        <f t="shared" si="213"/>
        <v/>
      </c>
      <c r="DT88" s="271">
        <f t="shared" si="214"/>
        <v>1</v>
      </c>
      <c r="DU88" s="271">
        <f t="shared" si="215"/>
        <v>1</v>
      </c>
      <c r="DV88" s="271" t="str">
        <f t="shared" si="216"/>
        <v/>
      </c>
      <c r="DW88" s="271" t="str">
        <f t="shared" si="217"/>
        <v/>
      </c>
      <c r="DX88" s="271">
        <f t="shared" si="218"/>
        <v>1</v>
      </c>
    </row>
    <row r="89" spans="1:128" s="271" customFormat="1" x14ac:dyDescent="0.2">
      <c r="A89" s="313" t="s">
        <v>625</v>
      </c>
      <c r="B89" s="78" t="s">
        <v>2682</v>
      </c>
      <c r="C89" s="72">
        <v>22.213589510782903</v>
      </c>
      <c r="D89" s="72">
        <v>5.4551573424012227</v>
      </c>
      <c r="E89" s="72">
        <v>6.0957945534630831</v>
      </c>
      <c r="F89" s="72">
        <v>8.1478812235217859</v>
      </c>
      <c r="G89" s="72">
        <v>4.0280495231756959</v>
      </c>
      <c r="H89" s="72">
        <v>13.548504129981779</v>
      </c>
      <c r="I89" s="72">
        <v>13.527990831890497</v>
      </c>
      <c r="J89" s="72">
        <v>7.6625129834086865</v>
      </c>
      <c r="K89" s="72">
        <v>7.4678454306837274</v>
      </c>
      <c r="L89" s="72">
        <v>18.177286324796412</v>
      </c>
      <c r="M89" s="72">
        <v>19.137457311468179</v>
      </c>
      <c r="N89" s="72">
        <v>22.50544008196179</v>
      </c>
      <c r="O89" s="72">
        <v>10.565963397040363</v>
      </c>
      <c r="P89" s="72">
        <v>0.85022859461307332</v>
      </c>
      <c r="Q89" s="72">
        <v>7.4387890226161595</v>
      </c>
      <c r="R89" s="77"/>
      <c r="S89" s="76">
        <v>342.9</v>
      </c>
      <c r="T89" s="76">
        <v>222.3</v>
      </c>
      <c r="U89" s="76">
        <v>103</v>
      </c>
      <c r="V89" s="76">
        <v>154.5</v>
      </c>
      <c r="W89" s="76">
        <v>105.3</v>
      </c>
      <c r="X89" s="76"/>
      <c r="Y89" s="76"/>
      <c r="Z89" s="76"/>
      <c r="AA89" s="76"/>
      <c r="AB89" s="76"/>
      <c r="AC89" s="76"/>
      <c r="AD89" s="76"/>
      <c r="AE89" s="76"/>
      <c r="AF89" s="76"/>
      <c r="AG89" s="75" t="str">
        <f t="shared" si="144"/>
        <v/>
      </c>
      <c r="AH89" s="74">
        <f t="shared" si="145"/>
        <v>62.857948630508986</v>
      </c>
      <c r="AI89" s="74">
        <f t="shared" si="146"/>
        <v>36.467764464553539</v>
      </c>
      <c r="AJ89" s="74">
        <f t="shared" si="147"/>
        <v>12.641323207149057</v>
      </c>
      <c r="AK89" s="74">
        <f t="shared" si="148"/>
        <v>38.356032891619691</v>
      </c>
      <c r="AL89" s="74">
        <f t="shared" si="149"/>
        <v>7.7720757206678881</v>
      </c>
      <c r="AM89" s="74" t="str">
        <f t="shared" si="150"/>
        <v/>
      </c>
      <c r="AN89" s="74" t="str">
        <f t="shared" si="151"/>
        <v/>
      </c>
      <c r="AO89" s="74" t="str">
        <f t="shared" si="152"/>
        <v/>
      </c>
      <c r="AP89" s="74" t="str">
        <f t="shared" si="153"/>
        <v/>
      </c>
      <c r="AQ89" s="74" t="str">
        <f t="shared" si="154"/>
        <v/>
      </c>
      <c r="AR89" s="74" t="str">
        <f t="shared" si="155"/>
        <v/>
      </c>
      <c r="AS89" s="74" t="str">
        <f t="shared" si="156"/>
        <v/>
      </c>
      <c r="AT89" s="74" t="str">
        <f t="shared" si="157"/>
        <v/>
      </c>
      <c r="AU89" s="74" t="str">
        <f t="shared" si="158"/>
        <v/>
      </c>
      <c r="AV89" s="73" t="str">
        <f t="shared" si="159"/>
        <v/>
      </c>
      <c r="AW89" s="72">
        <f t="shared" si="160"/>
        <v>342.9</v>
      </c>
      <c r="AX89" s="72">
        <f t="shared" si="161"/>
        <v>222.3</v>
      </c>
      <c r="AY89" s="72">
        <f t="shared" si="162"/>
        <v>103</v>
      </c>
      <c r="AZ89" s="72">
        <f t="shared" si="163"/>
        <v>154.5</v>
      </c>
      <c r="BA89" s="72">
        <f t="shared" si="164"/>
        <v>105.3</v>
      </c>
      <c r="BB89" s="72" t="str">
        <f t="shared" si="165"/>
        <v/>
      </c>
      <c r="BC89" s="72" t="str">
        <f t="shared" si="166"/>
        <v/>
      </c>
      <c r="BD89" s="72" t="str">
        <f t="shared" si="167"/>
        <v/>
      </c>
      <c r="BE89" s="72" t="str">
        <f t="shared" si="168"/>
        <v/>
      </c>
      <c r="BF89" s="72" t="str">
        <f t="shared" si="169"/>
        <v/>
      </c>
      <c r="BG89" s="72" t="str">
        <f t="shared" si="170"/>
        <v/>
      </c>
      <c r="BH89" s="72" t="str">
        <f t="shared" si="171"/>
        <v/>
      </c>
      <c r="BI89" s="72" t="str">
        <f t="shared" si="172"/>
        <v/>
      </c>
      <c r="BJ89" s="72" t="str">
        <f t="shared" si="173"/>
        <v/>
      </c>
      <c r="BK89" s="73" t="str">
        <f t="shared" si="174"/>
        <v/>
      </c>
      <c r="BL89" s="72">
        <f t="shared" si="175"/>
        <v>37.150595882990253</v>
      </c>
      <c r="BM89" s="72">
        <f t="shared" si="176"/>
        <v>32.471516213847501</v>
      </c>
      <c r="BN89" s="72">
        <f t="shared" si="177"/>
        <v>27.688172043010752</v>
      </c>
      <c r="BO89" s="72">
        <f t="shared" si="178"/>
        <v>31.25</v>
      </c>
      <c r="BP89" s="72">
        <f t="shared" si="179"/>
        <v>30.539443155452435</v>
      </c>
      <c r="BQ89" s="72" t="str">
        <f t="shared" si="180"/>
        <v/>
      </c>
      <c r="BR89" s="72" t="str">
        <f t="shared" si="181"/>
        <v/>
      </c>
      <c r="BS89" s="72" t="str">
        <f t="shared" si="182"/>
        <v/>
      </c>
      <c r="BT89" s="72" t="str">
        <f t="shared" si="183"/>
        <v/>
      </c>
      <c r="BU89" s="72" t="str">
        <f t="shared" si="184"/>
        <v/>
      </c>
      <c r="BV89" s="72" t="str">
        <f t="shared" si="185"/>
        <v/>
      </c>
      <c r="BW89" s="72" t="str">
        <f t="shared" si="186"/>
        <v/>
      </c>
      <c r="BX89" s="72" t="str">
        <f t="shared" si="187"/>
        <v/>
      </c>
      <c r="BY89" s="72" t="str">
        <f t="shared" si="188"/>
        <v/>
      </c>
      <c r="BZ89" s="71"/>
      <c r="CA89" s="70">
        <v>4.6589999999999998</v>
      </c>
      <c r="CB89" s="70">
        <v>4.4630000000000001</v>
      </c>
      <c r="CC89" s="70">
        <v>5.2850000000000001</v>
      </c>
      <c r="CD89" s="70">
        <v>5.2720000000000002</v>
      </c>
      <c r="CE89" s="70">
        <v>4.5720000000000001</v>
      </c>
      <c r="CF89" s="70"/>
      <c r="CG89" s="70"/>
      <c r="CH89" s="70"/>
      <c r="CI89" s="70"/>
      <c r="CJ89" s="70"/>
      <c r="CK89" s="70"/>
      <c r="CL89" s="70"/>
      <c r="CM89" s="70"/>
      <c r="CN89" s="70"/>
      <c r="CO89" s="75" t="str">
        <f t="shared" si="189"/>
        <v/>
      </c>
      <c r="CP89" s="74">
        <f t="shared" si="190"/>
        <v>4.6589999999999998</v>
      </c>
      <c r="CQ89" s="74">
        <f t="shared" si="191"/>
        <v>4.4630000000000001</v>
      </c>
      <c r="CR89" s="74">
        <f t="shared" si="192"/>
        <v>5.2850000000000001</v>
      </c>
      <c r="CS89" s="74">
        <f t="shared" si="193"/>
        <v>5.2720000000000002</v>
      </c>
      <c r="CT89" s="74">
        <f t="shared" si="194"/>
        <v>4.5720000000000001</v>
      </c>
      <c r="CU89" s="74" t="str">
        <f t="shared" si="195"/>
        <v/>
      </c>
      <c r="CV89" s="74" t="str">
        <f t="shared" si="196"/>
        <v/>
      </c>
      <c r="CW89" s="74" t="str">
        <f t="shared" si="197"/>
        <v/>
      </c>
      <c r="CX89" s="74" t="str">
        <f t="shared" si="198"/>
        <v/>
      </c>
      <c r="CY89" s="74" t="str">
        <f t="shared" si="199"/>
        <v/>
      </c>
      <c r="CZ89" s="74" t="str">
        <f t="shared" si="200"/>
        <v/>
      </c>
      <c r="DA89" s="74" t="str">
        <f t="shared" si="201"/>
        <v/>
      </c>
      <c r="DB89" s="74" t="str">
        <f t="shared" si="202"/>
        <v/>
      </c>
      <c r="DC89" s="74" t="str">
        <f t="shared" si="203"/>
        <v/>
      </c>
      <c r="DD89" s="270" t="str">
        <f t="shared" si="204"/>
        <v/>
      </c>
      <c r="DE89" s="271">
        <f t="shared" si="205"/>
        <v>1</v>
      </c>
      <c r="DF89" s="271" t="str">
        <f t="shared" si="206"/>
        <v/>
      </c>
      <c r="DG89" s="271" t="str">
        <f t="shared" si="207"/>
        <v/>
      </c>
      <c r="DH89" s="271">
        <f t="shared" si="208"/>
        <v>3</v>
      </c>
      <c r="DI89" s="270">
        <f>_xlfn.IFNA(VLOOKUP($A89,GtP!$A:$DH,MATCH(DI$1,GtP!$A$1:$DH$1,0),FALSE),"")</f>
        <v>0</v>
      </c>
      <c r="DJ89" s="271">
        <f>_xlfn.IFNA(VLOOKUP($A89,GtP!$A:$DH,MATCH(DJ$1,GtP!$A$1:$DH$1,0),FALSE),"")</f>
        <v>1</v>
      </c>
      <c r="DK89" s="271">
        <f>_xlfn.IFNA(VLOOKUP($A89,GtP!$A:$DH,MATCH(DK$1,GtP!$A$1:$DH$1,0),FALSE),"")</f>
        <v>0</v>
      </c>
      <c r="DL89" s="271">
        <f>_xlfn.IFNA(VLOOKUP($A89,GtP!$A:$DH,MATCH(DL$1,GtP!$A$1:$DH$1,0),FALSE),"")</f>
        <v>0</v>
      </c>
      <c r="DM89" s="270" t="str">
        <f t="shared" si="209"/>
        <v/>
      </c>
      <c r="DN89" s="271" t="str">
        <f t="shared" si="210"/>
        <v/>
      </c>
      <c r="DO89" s="271" t="str">
        <f t="shared" si="211"/>
        <v/>
      </c>
      <c r="DP89" s="271" t="str">
        <f t="shared" si="212"/>
        <v/>
      </c>
      <c r="DR89" s="271" t="str">
        <f>_xlfn.IFNA(VLOOKUP(A89,'BIG-QaulComp'!B:C,2,FALSE),"")</f>
        <v/>
      </c>
      <c r="DS89" s="270" t="str">
        <f t="shared" si="213"/>
        <v/>
      </c>
      <c r="DT89" s="271">
        <f t="shared" si="214"/>
        <v>1</v>
      </c>
      <c r="DU89" s="271" t="str">
        <f t="shared" si="215"/>
        <v/>
      </c>
      <c r="DV89" s="271" t="str">
        <f t="shared" si="216"/>
        <v/>
      </c>
      <c r="DW89" s="271" t="str">
        <f t="shared" si="217"/>
        <v/>
      </c>
      <c r="DX89" s="271" t="str">
        <f t="shared" si="218"/>
        <v/>
      </c>
    </row>
    <row r="90" spans="1:128" s="271" customFormat="1" x14ac:dyDescent="0.2">
      <c r="A90" s="313" t="s">
        <v>628</v>
      </c>
      <c r="B90" s="78" t="s">
        <v>2685</v>
      </c>
      <c r="C90" s="83">
        <v>12.927487310989076</v>
      </c>
      <c r="D90" s="83">
        <v>14.94849108512958</v>
      </c>
      <c r="E90" s="83">
        <v>15.604580419655843</v>
      </c>
      <c r="F90" s="83">
        <v>8.1347239263325228</v>
      </c>
      <c r="G90" s="83">
        <v>12.59677996452837</v>
      </c>
      <c r="H90" s="83">
        <v>11.485782151756018</v>
      </c>
      <c r="I90" s="83">
        <v>6.6222279195410225</v>
      </c>
      <c r="J90" s="83">
        <v>8.5667355814060411</v>
      </c>
      <c r="K90" s="83">
        <v>2.873120104143994</v>
      </c>
      <c r="L90" s="83">
        <v>5.1866023069917864</v>
      </c>
      <c r="M90" s="83">
        <v>21.45436443486237</v>
      </c>
      <c r="N90" s="83">
        <v>16.376023809253983</v>
      </c>
      <c r="O90" s="83">
        <v>8.9025144595098151</v>
      </c>
      <c r="P90" s="83">
        <v>7.1191703139870182</v>
      </c>
      <c r="Q90" s="83">
        <v>10.25191807519718</v>
      </c>
      <c r="R90" s="82"/>
      <c r="S90" s="81">
        <v>426.5</v>
      </c>
      <c r="T90" s="81">
        <v>195.7</v>
      </c>
      <c r="U90" s="81">
        <v>70.87</v>
      </c>
      <c r="V90" s="81">
        <v>84.72</v>
      </c>
      <c r="W90" s="81">
        <v>128.4</v>
      </c>
      <c r="X90" s="81"/>
      <c r="Y90" s="81"/>
      <c r="Z90" s="81"/>
      <c r="AA90" s="81"/>
      <c r="AB90" s="81"/>
      <c r="AC90" s="81"/>
      <c r="AD90" s="81"/>
      <c r="AE90" s="81"/>
      <c r="AF90" s="81"/>
      <c r="AG90" s="75" t="str">
        <f t="shared" si="144"/>
        <v/>
      </c>
      <c r="AH90" s="74">
        <f t="shared" si="145"/>
        <v>28.531307780239608</v>
      </c>
      <c r="AI90" s="74">
        <f t="shared" si="146"/>
        <v>12.541189492893531</v>
      </c>
      <c r="AJ90" s="74">
        <f t="shared" si="147"/>
        <v>8.7120350538990188</v>
      </c>
      <c r="AK90" s="74">
        <f t="shared" si="148"/>
        <v>6.7255282888615548</v>
      </c>
      <c r="AL90" s="74">
        <f t="shared" si="149"/>
        <v>11.179038423636602</v>
      </c>
      <c r="AM90" s="74" t="str">
        <f t="shared" si="150"/>
        <v/>
      </c>
      <c r="AN90" s="74" t="str">
        <f t="shared" si="151"/>
        <v/>
      </c>
      <c r="AO90" s="74" t="str">
        <f t="shared" si="152"/>
        <v/>
      </c>
      <c r="AP90" s="74" t="str">
        <f t="shared" si="153"/>
        <v/>
      </c>
      <c r="AQ90" s="74" t="str">
        <f t="shared" si="154"/>
        <v/>
      </c>
      <c r="AR90" s="74" t="str">
        <f t="shared" si="155"/>
        <v/>
      </c>
      <c r="AS90" s="74" t="str">
        <f t="shared" si="156"/>
        <v/>
      </c>
      <c r="AT90" s="74" t="str">
        <f t="shared" si="157"/>
        <v/>
      </c>
      <c r="AU90" s="74" t="str">
        <f t="shared" si="158"/>
        <v/>
      </c>
      <c r="AV90" s="73" t="str">
        <f t="shared" si="159"/>
        <v/>
      </c>
      <c r="AW90" s="72">
        <f t="shared" si="160"/>
        <v>426.5</v>
      </c>
      <c r="AX90" s="72">
        <f t="shared" si="161"/>
        <v>195.7</v>
      </c>
      <c r="AY90" s="72">
        <f t="shared" si="162"/>
        <v>70.87</v>
      </c>
      <c r="AZ90" s="72">
        <f t="shared" si="163"/>
        <v>84.72</v>
      </c>
      <c r="BA90" s="72">
        <f t="shared" si="164"/>
        <v>128.4</v>
      </c>
      <c r="BB90" s="72" t="str">
        <f t="shared" si="165"/>
        <v/>
      </c>
      <c r="BC90" s="72" t="str">
        <f t="shared" si="166"/>
        <v/>
      </c>
      <c r="BD90" s="72" t="str">
        <f t="shared" si="167"/>
        <v/>
      </c>
      <c r="BE90" s="72" t="str">
        <f t="shared" si="168"/>
        <v/>
      </c>
      <c r="BF90" s="72" t="str">
        <f t="shared" si="169"/>
        <v/>
      </c>
      <c r="BG90" s="72" t="str">
        <f t="shared" si="170"/>
        <v/>
      </c>
      <c r="BH90" s="72" t="str">
        <f t="shared" si="171"/>
        <v/>
      </c>
      <c r="BI90" s="72" t="str">
        <f t="shared" si="172"/>
        <v/>
      </c>
      <c r="BJ90" s="72" t="str">
        <f t="shared" si="173"/>
        <v/>
      </c>
      <c r="BK90" s="73" t="str">
        <f t="shared" si="174"/>
        <v/>
      </c>
      <c r="BL90" s="72">
        <f t="shared" si="175"/>
        <v>46.2080173347779</v>
      </c>
      <c r="BM90" s="72">
        <f t="shared" si="176"/>
        <v>28.586035641250366</v>
      </c>
      <c r="BN90" s="72">
        <f t="shared" si="177"/>
        <v>19.051075268817204</v>
      </c>
      <c r="BO90" s="72">
        <f t="shared" si="178"/>
        <v>17.135922330097088</v>
      </c>
      <c r="BP90" s="72">
        <f t="shared" si="179"/>
        <v>37.238979118329468</v>
      </c>
      <c r="BQ90" s="72" t="str">
        <f t="shared" si="180"/>
        <v/>
      </c>
      <c r="BR90" s="72" t="str">
        <f t="shared" si="181"/>
        <v/>
      </c>
      <c r="BS90" s="72" t="str">
        <f t="shared" si="182"/>
        <v/>
      </c>
      <c r="BT90" s="72" t="str">
        <f t="shared" si="183"/>
        <v/>
      </c>
      <c r="BU90" s="72" t="str">
        <f t="shared" si="184"/>
        <v/>
      </c>
      <c r="BV90" s="72" t="str">
        <f t="shared" si="185"/>
        <v/>
      </c>
      <c r="BW90" s="72" t="str">
        <f t="shared" si="186"/>
        <v/>
      </c>
      <c r="BX90" s="72" t="str">
        <f t="shared" si="187"/>
        <v/>
      </c>
      <c r="BY90" s="72" t="str">
        <f t="shared" si="188"/>
        <v/>
      </c>
      <c r="BZ90" s="80"/>
      <c r="CA90" s="79">
        <v>5.5960000000000001</v>
      </c>
      <c r="CB90" s="79">
        <v>5.5190000000000001</v>
      </c>
      <c r="CC90" s="79">
        <v>6.0670000000000002</v>
      </c>
      <c r="CD90" s="79">
        <v>5.9930000000000003</v>
      </c>
      <c r="CE90" s="79">
        <v>5.4930000000000003</v>
      </c>
      <c r="CF90" s="79"/>
      <c r="CG90" s="79"/>
      <c r="CH90" s="79"/>
      <c r="CI90" s="79"/>
      <c r="CJ90" s="79"/>
      <c r="CK90" s="79"/>
      <c r="CL90" s="79"/>
      <c r="CM90" s="79"/>
      <c r="CN90" s="79"/>
      <c r="CO90" s="75" t="str">
        <f t="shared" si="189"/>
        <v/>
      </c>
      <c r="CP90" s="74">
        <f t="shared" si="190"/>
        <v>5.5960000000000001</v>
      </c>
      <c r="CQ90" s="74">
        <f t="shared" si="191"/>
        <v>5.5190000000000001</v>
      </c>
      <c r="CR90" s="74">
        <f t="shared" si="192"/>
        <v>6.0670000000000002</v>
      </c>
      <c r="CS90" s="74">
        <f t="shared" si="193"/>
        <v>5.9930000000000003</v>
      </c>
      <c r="CT90" s="74">
        <f t="shared" si="194"/>
        <v>5.4930000000000003</v>
      </c>
      <c r="CU90" s="74" t="str">
        <f t="shared" si="195"/>
        <v/>
      </c>
      <c r="CV90" s="74" t="str">
        <f t="shared" si="196"/>
        <v/>
      </c>
      <c r="CW90" s="74" t="str">
        <f t="shared" si="197"/>
        <v/>
      </c>
      <c r="CX90" s="74" t="str">
        <f t="shared" si="198"/>
        <v/>
      </c>
      <c r="CY90" s="74" t="str">
        <f t="shared" si="199"/>
        <v/>
      </c>
      <c r="CZ90" s="74" t="str">
        <f t="shared" si="200"/>
        <v/>
      </c>
      <c r="DA90" s="74" t="str">
        <f t="shared" si="201"/>
        <v/>
      </c>
      <c r="DB90" s="74" t="str">
        <f t="shared" si="202"/>
        <v/>
      </c>
      <c r="DC90" s="74" t="str">
        <f t="shared" si="203"/>
        <v/>
      </c>
      <c r="DD90" s="270" t="str">
        <f t="shared" si="204"/>
        <v/>
      </c>
      <c r="DE90" s="271">
        <f t="shared" si="205"/>
        <v>1</v>
      </c>
      <c r="DF90" s="271" t="str">
        <f t="shared" si="206"/>
        <v/>
      </c>
      <c r="DG90" s="271" t="str">
        <f t="shared" si="207"/>
        <v/>
      </c>
      <c r="DH90" s="271">
        <f t="shared" si="208"/>
        <v>3</v>
      </c>
      <c r="DI90" s="270">
        <f>_xlfn.IFNA(VLOOKUP($A90,GtP!$A:$DH,MATCH(DI$1,GtP!$A$1:$DH$1,0),FALSE),"")</f>
        <v>0</v>
      </c>
      <c r="DJ90" s="271">
        <f>_xlfn.IFNA(VLOOKUP($A90,GtP!$A:$DH,MATCH(DJ$1,GtP!$A$1:$DH$1,0),FALSE),"")</f>
        <v>1</v>
      </c>
      <c r="DK90" s="271">
        <f>_xlfn.IFNA(VLOOKUP($A90,GtP!$A:$DH,MATCH(DK$1,GtP!$A$1:$DH$1,0),FALSE),"")</f>
        <v>0</v>
      </c>
      <c r="DL90" s="271">
        <f>_xlfn.IFNA(VLOOKUP($A90,GtP!$A:$DH,MATCH(DL$1,GtP!$A$1:$DH$1,0),FALSE),"")</f>
        <v>0</v>
      </c>
      <c r="DM90" s="270" t="str">
        <f t="shared" si="209"/>
        <v/>
      </c>
      <c r="DN90" s="271" t="str">
        <f t="shared" si="210"/>
        <v/>
      </c>
      <c r="DO90" s="271" t="str">
        <f t="shared" si="211"/>
        <v/>
      </c>
      <c r="DP90" s="271" t="str">
        <f t="shared" si="212"/>
        <v/>
      </c>
      <c r="DR90" s="271" t="str">
        <f>_xlfn.IFNA(VLOOKUP(A90,'BIG-QaulComp'!B:C,2,FALSE),"")</f>
        <v/>
      </c>
      <c r="DS90" s="270" t="str">
        <f t="shared" si="213"/>
        <v/>
      </c>
      <c r="DT90" s="271">
        <f t="shared" si="214"/>
        <v>1</v>
      </c>
      <c r="DU90" s="271" t="str">
        <f t="shared" si="215"/>
        <v/>
      </c>
      <c r="DV90" s="271" t="str">
        <f t="shared" si="216"/>
        <v/>
      </c>
      <c r="DW90" s="271" t="str">
        <f t="shared" si="217"/>
        <v/>
      </c>
      <c r="DX90" s="271">
        <f t="shared" si="218"/>
        <v>1</v>
      </c>
    </row>
    <row r="91" spans="1:128" s="271" customFormat="1" x14ac:dyDescent="0.2">
      <c r="A91" s="313" t="s">
        <v>576</v>
      </c>
      <c r="B91" s="78" t="s">
        <v>2722</v>
      </c>
      <c r="C91" s="83">
        <v>17.097543789231864</v>
      </c>
      <c r="D91" s="83">
        <v>24.893378962066368</v>
      </c>
      <c r="E91" s="83">
        <v>21.352926552999403</v>
      </c>
      <c r="F91" s="83">
        <v>22.319356021243856</v>
      </c>
      <c r="G91" s="83">
        <v>21.661145611443118</v>
      </c>
      <c r="H91" s="83">
        <v>8.0526353314347379</v>
      </c>
      <c r="I91" s="83">
        <v>18.806971279289844</v>
      </c>
      <c r="J91" s="83">
        <v>27.112456005484304</v>
      </c>
      <c r="K91" s="83">
        <v>22.352436918431394</v>
      </c>
      <c r="L91" s="83">
        <v>18.920554710925497</v>
      </c>
      <c r="M91" s="83">
        <v>31.885503665024309</v>
      </c>
      <c r="N91" s="83">
        <v>17.060283937950409</v>
      </c>
      <c r="O91" s="83">
        <v>25.301113002369409</v>
      </c>
      <c r="P91" s="83">
        <v>21.697273984610739</v>
      </c>
      <c r="Q91" s="83">
        <v>19.918462434478638</v>
      </c>
      <c r="R91" s="82"/>
      <c r="S91" s="81">
        <v>420.9</v>
      </c>
      <c r="T91" s="81">
        <v>250.6</v>
      </c>
      <c r="U91" s="81">
        <v>206.1</v>
      </c>
      <c r="V91" s="81">
        <v>299.5</v>
      </c>
      <c r="W91" s="81">
        <v>105.7</v>
      </c>
      <c r="X91" s="81"/>
      <c r="Y91" s="81"/>
      <c r="Z91" s="81"/>
      <c r="AA91" s="81"/>
      <c r="AB91" s="81"/>
      <c r="AC91" s="81"/>
      <c r="AD91" s="81"/>
      <c r="AE91" s="272">
        <v>23.07</v>
      </c>
      <c r="AF91" s="87">
        <v>64.97</v>
      </c>
      <c r="AG91" s="75" t="str">
        <f t="shared" si="144"/>
        <v/>
      </c>
      <c r="AH91" s="74">
        <f t="shared" si="145"/>
        <v>16.908110411261806</v>
      </c>
      <c r="AI91" s="74">
        <f t="shared" si="146"/>
        <v>11.736096191685665</v>
      </c>
      <c r="AJ91" s="74">
        <f t="shared" si="147"/>
        <v>9.2341373919494494</v>
      </c>
      <c r="AK91" s="74">
        <f t="shared" si="148"/>
        <v>13.826600188762896</v>
      </c>
      <c r="AL91" s="74">
        <f t="shared" si="149"/>
        <v>13.126137674133002</v>
      </c>
      <c r="AM91" s="74" t="str">
        <f t="shared" si="150"/>
        <v/>
      </c>
      <c r="AN91" s="74" t="str">
        <f t="shared" si="151"/>
        <v/>
      </c>
      <c r="AO91" s="74" t="str">
        <f t="shared" si="152"/>
        <v/>
      </c>
      <c r="AP91" s="74" t="str">
        <f t="shared" si="153"/>
        <v/>
      </c>
      <c r="AQ91" s="74" t="str">
        <f t="shared" si="154"/>
        <v/>
      </c>
      <c r="AR91" s="74" t="str">
        <f t="shared" si="155"/>
        <v/>
      </c>
      <c r="AS91" s="74" t="str">
        <f t="shared" si="156"/>
        <v/>
      </c>
      <c r="AT91" s="74">
        <f t="shared" si="157"/>
        <v>1.0632672111880459</v>
      </c>
      <c r="AU91" s="74">
        <f t="shared" si="158"/>
        <v>3.2617979532163912</v>
      </c>
      <c r="AV91" s="73" t="str">
        <f t="shared" si="159"/>
        <v/>
      </c>
      <c r="AW91" s="72">
        <f t="shared" si="160"/>
        <v>420.9</v>
      </c>
      <c r="AX91" s="72">
        <f t="shared" si="161"/>
        <v>250.6</v>
      </c>
      <c r="AY91" s="72">
        <f t="shared" si="162"/>
        <v>206.1</v>
      </c>
      <c r="AZ91" s="72">
        <f t="shared" si="163"/>
        <v>299.5</v>
      </c>
      <c r="BA91" s="72">
        <f t="shared" si="164"/>
        <v>105.7</v>
      </c>
      <c r="BB91" s="72" t="str">
        <f t="shared" si="165"/>
        <v/>
      </c>
      <c r="BC91" s="72" t="str">
        <f t="shared" si="166"/>
        <v/>
      </c>
      <c r="BD91" s="72" t="str">
        <f t="shared" si="167"/>
        <v/>
      </c>
      <c r="BE91" s="72" t="str">
        <f t="shared" si="168"/>
        <v/>
      </c>
      <c r="BF91" s="72" t="str">
        <f t="shared" si="169"/>
        <v/>
      </c>
      <c r="BG91" s="72" t="str">
        <f t="shared" si="170"/>
        <v/>
      </c>
      <c r="BH91" s="72" t="str">
        <f t="shared" si="171"/>
        <v/>
      </c>
      <c r="BI91" s="72" t="str">
        <f t="shared" si="172"/>
        <v/>
      </c>
      <c r="BJ91" s="72">
        <f t="shared" si="173"/>
        <v>64.97</v>
      </c>
      <c r="BK91" s="73" t="str">
        <f t="shared" si="174"/>
        <v/>
      </c>
      <c r="BL91" s="72">
        <f t="shared" si="175"/>
        <v>45.601300108342365</v>
      </c>
      <c r="BM91" s="72">
        <f t="shared" si="176"/>
        <v>36.605316973415128</v>
      </c>
      <c r="BN91" s="72">
        <f t="shared" si="177"/>
        <v>55.403225806451616</v>
      </c>
      <c r="BO91" s="72">
        <f t="shared" si="178"/>
        <v>60.578478964401299</v>
      </c>
      <c r="BP91" s="72">
        <f t="shared" si="179"/>
        <v>30.655452436194896</v>
      </c>
      <c r="BQ91" s="72" t="str">
        <f t="shared" si="180"/>
        <v/>
      </c>
      <c r="BR91" s="72" t="str">
        <f t="shared" si="181"/>
        <v/>
      </c>
      <c r="BS91" s="72" t="str">
        <f t="shared" si="182"/>
        <v/>
      </c>
      <c r="BT91" s="72" t="str">
        <f t="shared" si="183"/>
        <v/>
      </c>
      <c r="BU91" s="72" t="str">
        <f t="shared" si="184"/>
        <v/>
      </c>
      <c r="BV91" s="72" t="str">
        <f t="shared" si="185"/>
        <v/>
      </c>
      <c r="BW91" s="72" t="str">
        <f t="shared" si="186"/>
        <v/>
      </c>
      <c r="BX91" s="72" t="str">
        <f t="shared" si="187"/>
        <v/>
      </c>
      <c r="BY91" s="72">
        <f t="shared" si="188"/>
        <v>2.8420822397200349</v>
      </c>
      <c r="BZ91" s="80"/>
      <c r="CA91" s="79">
        <v>8.7460000000000004</v>
      </c>
      <c r="CB91" s="79">
        <v>8.81</v>
      </c>
      <c r="CC91" s="79">
        <v>8.407</v>
      </c>
      <c r="CD91" s="79">
        <v>8.6579999999999995</v>
      </c>
      <c r="CE91" s="79">
        <v>7.3390000000000004</v>
      </c>
      <c r="CF91" s="79"/>
      <c r="CG91" s="79"/>
      <c r="CH91" s="79"/>
      <c r="CI91" s="79"/>
      <c r="CJ91" s="79"/>
      <c r="CK91" s="79"/>
      <c r="CL91" s="79"/>
      <c r="CM91" s="273">
        <v>7.657</v>
      </c>
      <c r="CN91" s="86">
        <v>6.9429999999999996</v>
      </c>
      <c r="CO91" s="75" t="str">
        <f t="shared" si="189"/>
        <v/>
      </c>
      <c r="CP91" s="74">
        <f t="shared" si="190"/>
        <v>8.7460000000000004</v>
      </c>
      <c r="CQ91" s="74">
        <f t="shared" si="191"/>
        <v>8.81</v>
      </c>
      <c r="CR91" s="74">
        <f t="shared" si="192"/>
        <v>8.407</v>
      </c>
      <c r="CS91" s="74">
        <f t="shared" si="193"/>
        <v>8.6579999999999995</v>
      </c>
      <c r="CT91" s="74">
        <f t="shared" si="194"/>
        <v>7.3390000000000004</v>
      </c>
      <c r="CU91" s="74" t="str">
        <f t="shared" si="195"/>
        <v/>
      </c>
      <c r="CV91" s="74" t="str">
        <f t="shared" si="196"/>
        <v/>
      </c>
      <c r="CW91" s="74" t="str">
        <f t="shared" si="197"/>
        <v/>
      </c>
      <c r="CX91" s="74" t="str">
        <f t="shared" si="198"/>
        <v/>
      </c>
      <c r="CY91" s="74" t="str">
        <f t="shared" si="199"/>
        <v/>
      </c>
      <c r="CZ91" s="74" t="str">
        <f t="shared" si="200"/>
        <v/>
      </c>
      <c r="DA91" s="74" t="str">
        <f t="shared" si="201"/>
        <v/>
      </c>
      <c r="DB91" s="74" t="str">
        <f t="shared" si="202"/>
        <v/>
      </c>
      <c r="DC91" s="74">
        <f t="shared" si="203"/>
        <v>6.9429999999999996</v>
      </c>
      <c r="DD91" s="270" t="str">
        <f t="shared" si="204"/>
        <v/>
      </c>
      <c r="DE91" s="271">
        <f t="shared" si="205"/>
        <v>1</v>
      </c>
      <c r="DF91" s="271" t="str">
        <f t="shared" si="206"/>
        <v/>
      </c>
      <c r="DG91" s="271" t="str">
        <f t="shared" si="207"/>
        <v/>
      </c>
      <c r="DH91" s="271">
        <f t="shared" si="208"/>
        <v>3</v>
      </c>
      <c r="DI91" s="270">
        <f>_xlfn.IFNA(VLOOKUP($A91,GtP!$A:$DH,MATCH(DI$1,GtP!$A$1:$DH$1,0),FALSE),"")</f>
        <v>0</v>
      </c>
      <c r="DJ91" s="271">
        <f>_xlfn.IFNA(VLOOKUP($A91,GtP!$A:$DH,MATCH(DJ$1,GtP!$A$1:$DH$1,0),FALSE),"")</f>
        <v>1</v>
      </c>
      <c r="DK91" s="271">
        <f>_xlfn.IFNA(VLOOKUP($A91,GtP!$A:$DH,MATCH(DK$1,GtP!$A$1:$DH$1,0),FALSE),"")</f>
        <v>2</v>
      </c>
      <c r="DL91" s="271">
        <f>_xlfn.IFNA(VLOOKUP($A91,GtP!$A:$DH,MATCH(DL$1,GtP!$A$1:$DH$1,0),FALSE),"")</f>
        <v>0</v>
      </c>
      <c r="DM91" s="270" t="str">
        <f t="shared" si="209"/>
        <v/>
      </c>
      <c r="DN91" s="271" t="str">
        <f t="shared" si="210"/>
        <v/>
      </c>
      <c r="DO91" s="271" t="str">
        <f t="shared" si="211"/>
        <v/>
      </c>
      <c r="DP91" s="271" t="str">
        <f t="shared" si="212"/>
        <v/>
      </c>
      <c r="DR91" s="271" t="str">
        <f>_xlfn.IFNA(VLOOKUP(A91,'BIG-QaulComp'!B:C,2,FALSE),"")</f>
        <v>A</v>
      </c>
      <c r="DS91" s="270" t="str">
        <f t="shared" si="213"/>
        <v/>
      </c>
      <c r="DT91" s="271">
        <f t="shared" si="214"/>
        <v>1</v>
      </c>
      <c r="DU91" s="271" t="str">
        <f t="shared" si="215"/>
        <v/>
      </c>
      <c r="DV91" s="271" t="str">
        <f t="shared" si="216"/>
        <v/>
      </c>
      <c r="DW91" s="271">
        <f t="shared" si="217"/>
        <v>1</v>
      </c>
      <c r="DX91" s="271">
        <f t="shared" si="218"/>
        <v>1</v>
      </c>
    </row>
    <row r="92" spans="1:128" s="271" customFormat="1" x14ac:dyDescent="0.2">
      <c r="A92" s="313" t="s">
        <v>606</v>
      </c>
      <c r="B92" s="78" t="s">
        <v>2741</v>
      </c>
      <c r="C92" s="83">
        <v>10.982506941956</v>
      </c>
      <c r="D92" s="83">
        <v>12.248817563232402</v>
      </c>
      <c r="E92" s="83">
        <v>16.417717693008171</v>
      </c>
      <c r="F92" s="83">
        <v>5.4735951164869192</v>
      </c>
      <c r="G92" s="83">
        <v>5.6405930802520228</v>
      </c>
      <c r="H92" s="83">
        <v>3.6340445997069999</v>
      </c>
      <c r="I92" s="83">
        <v>14</v>
      </c>
      <c r="J92" s="83">
        <v>5.7410564101749548</v>
      </c>
      <c r="K92" s="83">
        <v>12.251677669795653</v>
      </c>
      <c r="L92" s="83">
        <v>7.7901594537500953</v>
      </c>
      <c r="M92" s="83">
        <v>12.095628036027016</v>
      </c>
      <c r="N92" s="83">
        <v>12.040821905898907</v>
      </c>
      <c r="O92" s="83">
        <v>7.4432292756478597</v>
      </c>
      <c r="P92" s="83">
        <v>13.881703899290237</v>
      </c>
      <c r="Q92" s="83">
        <v>9.4501961377803543</v>
      </c>
      <c r="R92" s="82"/>
      <c r="S92" s="81">
        <v>226</v>
      </c>
      <c r="T92" s="81">
        <v>119.9</v>
      </c>
      <c r="U92" s="81">
        <v>91.94</v>
      </c>
      <c r="V92" s="81">
        <v>103.4</v>
      </c>
      <c r="W92" s="81"/>
      <c r="X92" s="81"/>
      <c r="Y92" s="81"/>
      <c r="Z92" s="81"/>
      <c r="AA92" s="81">
        <v>705.9</v>
      </c>
      <c r="AB92" s="81"/>
      <c r="AC92" s="81"/>
      <c r="AD92" s="81">
        <v>78.64</v>
      </c>
      <c r="AE92" s="81">
        <v>183.2</v>
      </c>
      <c r="AF92" s="81">
        <v>157.5</v>
      </c>
      <c r="AG92" s="75" t="str">
        <f t="shared" si="144"/>
        <v/>
      </c>
      <c r="AH92" s="74">
        <f t="shared" si="145"/>
        <v>18.450760559810291</v>
      </c>
      <c r="AI92" s="74">
        <f t="shared" si="146"/>
        <v>7.3030857420006638</v>
      </c>
      <c r="AJ92" s="74">
        <f t="shared" si="147"/>
        <v>16.797004170635336</v>
      </c>
      <c r="AK92" s="74">
        <f t="shared" si="148"/>
        <v>18.331405674699027</v>
      </c>
      <c r="AL92" s="74" t="str">
        <f t="shared" si="149"/>
        <v/>
      </c>
      <c r="AM92" s="74" t="str">
        <f t="shared" si="150"/>
        <v/>
      </c>
      <c r="AN92" s="74" t="str">
        <f t="shared" si="151"/>
        <v/>
      </c>
      <c r="AO92" s="74" t="str">
        <f t="shared" si="152"/>
        <v/>
      </c>
      <c r="AP92" s="74">
        <f t="shared" si="153"/>
        <v>90.614319795493742</v>
      </c>
      <c r="AQ92" s="74" t="str">
        <f t="shared" si="154"/>
        <v/>
      </c>
      <c r="AR92" s="74" t="str">
        <f t="shared" si="155"/>
        <v/>
      </c>
      <c r="AS92" s="74">
        <f t="shared" si="156"/>
        <v>10.565306681776931</v>
      </c>
      <c r="AT92" s="74">
        <f t="shared" si="157"/>
        <v>13.197227179681228</v>
      </c>
      <c r="AU92" s="74">
        <f t="shared" si="158"/>
        <v>16.666320751835034</v>
      </c>
      <c r="AV92" s="73" t="str">
        <f t="shared" si="159"/>
        <v/>
      </c>
      <c r="AW92" s="72">
        <f t="shared" si="160"/>
        <v>226</v>
      </c>
      <c r="AX92" s="72">
        <f t="shared" si="161"/>
        <v>119.9</v>
      </c>
      <c r="AY92" s="72">
        <f t="shared" si="162"/>
        <v>91.94</v>
      </c>
      <c r="AZ92" s="72">
        <f t="shared" si="163"/>
        <v>103.4</v>
      </c>
      <c r="BA92" s="72" t="str">
        <f t="shared" si="164"/>
        <v/>
      </c>
      <c r="BB92" s="72" t="str">
        <f t="shared" si="165"/>
        <v/>
      </c>
      <c r="BC92" s="72" t="str">
        <f t="shared" si="166"/>
        <v/>
      </c>
      <c r="BD92" s="72" t="str">
        <f t="shared" si="167"/>
        <v/>
      </c>
      <c r="BE92" s="72">
        <f t="shared" si="168"/>
        <v>705.9</v>
      </c>
      <c r="BF92" s="72" t="str">
        <f t="shared" si="169"/>
        <v/>
      </c>
      <c r="BG92" s="72" t="str">
        <f t="shared" si="170"/>
        <v/>
      </c>
      <c r="BH92" s="72">
        <f t="shared" si="171"/>
        <v>78.64</v>
      </c>
      <c r="BI92" s="72">
        <f t="shared" si="172"/>
        <v>183.2</v>
      </c>
      <c r="BJ92" s="72">
        <f t="shared" si="173"/>
        <v>157.5</v>
      </c>
      <c r="BK92" s="73" t="str">
        <f t="shared" si="174"/>
        <v/>
      </c>
      <c r="BL92" s="72">
        <f t="shared" si="175"/>
        <v>24.485373781148429</v>
      </c>
      <c r="BM92" s="72">
        <f t="shared" si="176"/>
        <v>17.513876716330703</v>
      </c>
      <c r="BN92" s="72">
        <f t="shared" si="177"/>
        <v>24.71505376344086</v>
      </c>
      <c r="BO92" s="72">
        <f t="shared" si="178"/>
        <v>20.914239482200649</v>
      </c>
      <c r="BP92" s="72" t="str">
        <f t="shared" si="179"/>
        <v/>
      </c>
      <c r="BQ92" s="72" t="str">
        <f t="shared" si="180"/>
        <v/>
      </c>
      <c r="BR92" s="72" t="str">
        <f t="shared" si="181"/>
        <v/>
      </c>
      <c r="BS92" s="72" t="str">
        <f t="shared" si="182"/>
        <v/>
      </c>
      <c r="BT92" s="72">
        <f t="shared" si="183"/>
        <v>66.157450796626051</v>
      </c>
      <c r="BU92" s="72" t="str">
        <f t="shared" si="184"/>
        <v/>
      </c>
      <c r="BV92" s="72" t="str">
        <f t="shared" si="185"/>
        <v/>
      </c>
      <c r="BW92" s="72">
        <f t="shared" si="186"/>
        <v>2.639812017455522</v>
      </c>
      <c r="BX92" s="72">
        <f t="shared" si="187"/>
        <v>12.802236198462614</v>
      </c>
      <c r="BY92" s="72">
        <f t="shared" si="188"/>
        <v>6.8897637795275593</v>
      </c>
      <c r="BZ92" s="80"/>
      <c r="CA92" s="79">
        <v>10.72</v>
      </c>
      <c r="CB92" s="79">
        <v>10.91</v>
      </c>
      <c r="CC92" s="79">
        <v>10.9</v>
      </c>
      <c r="CD92" s="79">
        <v>10.99</v>
      </c>
      <c r="CE92" s="79"/>
      <c r="CF92" s="79"/>
      <c r="CG92" s="79"/>
      <c r="CH92" s="79"/>
      <c r="CI92" s="79">
        <v>9.1959999999999997</v>
      </c>
      <c r="CJ92" s="79"/>
      <c r="CK92" s="79"/>
      <c r="CL92" s="79">
        <v>8.9369999999999994</v>
      </c>
      <c r="CM92" s="79">
        <v>8.9090000000000007</v>
      </c>
      <c r="CN92" s="79">
        <v>8.75</v>
      </c>
      <c r="CO92" s="75" t="str">
        <f t="shared" si="189"/>
        <v/>
      </c>
      <c r="CP92" s="74">
        <f t="shared" si="190"/>
        <v>10.72</v>
      </c>
      <c r="CQ92" s="74">
        <f t="shared" si="191"/>
        <v>10.91</v>
      </c>
      <c r="CR92" s="74">
        <f t="shared" si="192"/>
        <v>10.9</v>
      </c>
      <c r="CS92" s="74">
        <f t="shared" si="193"/>
        <v>10.99</v>
      </c>
      <c r="CT92" s="74" t="str">
        <f t="shared" si="194"/>
        <v/>
      </c>
      <c r="CU92" s="74" t="str">
        <f t="shared" si="195"/>
        <v/>
      </c>
      <c r="CV92" s="74" t="str">
        <f t="shared" si="196"/>
        <v/>
      </c>
      <c r="CW92" s="74" t="str">
        <f t="shared" si="197"/>
        <v/>
      </c>
      <c r="CX92" s="74">
        <f t="shared" si="198"/>
        <v>9.1959999999999997</v>
      </c>
      <c r="CY92" s="74" t="str">
        <f t="shared" si="199"/>
        <v/>
      </c>
      <c r="CZ92" s="74" t="str">
        <f t="shared" si="200"/>
        <v/>
      </c>
      <c r="DA92" s="74">
        <f t="shared" si="201"/>
        <v>8.9369999999999994</v>
      </c>
      <c r="DB92" s="74">
        <f t="shared" si="202"/>
        <v>8.9090000000000007</v>
      </c>
      <c r="DC92" s="74">
        <f t="shared" si="203"/>
        <v>8.75</v>
      </c>
      <c r="DD92" s="270" t="str">
        <f t="shared" si="204"/>
        <v/>
      </c>
      <c r="DE92" s="271">
        <f t="shared" si="205"/>
        <v>1</v>
      </c>
      <c r="DF92" s="271">
        <f t="shared" si="206"/>
        <v>1</v>
      </c>
      <c r="DG92" s="271" t="str">
        <f t="shared" si="207"/>
        <v/>
      </c>
      <c r="DH92" s="271">
        <f t="shared" si="208"/>
        <v>2</v>
      </c>
      <c r="DI92" s="270">
        <f>_xlfn.IFNA(VLOOKUP($A92,GtP!$A:$DH,MATCH(DI$1,GtP!$A$1:$DH$1,0),FALSE),"")</f>
        <v>0</v>
      </c>
      <c r="DJ92" s="271">
        <f>_xlfn.IFNA(VLOOKUP($A92,GtP!$A:$DH,MATCH(DJ$1,GtP!$A$1:$DH$1,0),FALSE),"")</f>
        <v>1</v>
      </c>
      <c r="DK92" s="271">
        <f>_xlfn.IFNA(VLOOKUP($A92,GtP!$A:$DH,MATCH(DK$1,GtP!$A$1:$DH$1,0),FALSE),"")</f>
        <v>2</v>
      </c>
      <c r="DL92" s="271">
        <f>_xlfn.IFNA(VLOOKUP($A92,GtP!$A:$DH,MATCH(DL$1,GtP!$A$1:$DH$1,0),FALSE),"")</f>
        <v>0</v>
      </c>
      <c r="DM92" s="270" t="str">
        <f t="shared" si="209"/>
        <v/>
      </c>
      <c r="DN92" s="271" t="str">
        <f t="shared" si="210"/>
        <v/>
      </c>
      <c r="DO92" s="271" t="str">
        <f t="shared" si="211"/>
        <v/>
      </c>
      <c r="DP92" s="271" t="str">
        <f t="shared" si="212"/>
        <v/>
      </c>
      <c r="DR92" s="271" t="str">
        <f>_xlfn.IFNA(VLOOKUP(A92,'BIG-QaulComp'!B:C,2,FALSE),"")</f>
        <v>A</v>
      </c>
      <c r="DS92" s="270" t="str">
        <f t="shared" si="213"/>
        <v/>
      </c>
      <c r="DT92" s="271">
        <f t="shared" si="214"/>
        <v>1</v>
      </c>
      <c r="DU92" s="271">
        <f t="shared" si="215"/>
        <v>1</v>
      </c>
      <c r="DV92" s="271" t="str">
        <f t="shared" si="216"/>
        <v/>
      </c>
      <c r="DW92" s="271">
        <f t="shared" si="217"/>
        <v>2</v>
      </c>
      <c r="DX92" s="271">
        <f t="shared" si="218"/>
        <v>1</v>
      </c>
    </row>
    <row r="93" spans="1:128" s="271" customFormat="1" x14ac:dyDescent="0.2">
      <c r="A93" s="313" t="s">
        <v>610</v>
      </c>
      <c r="B93" s="78" t="s">
        <v>2743</v>
      </c>
      <c r="C93" s="72">
        <v>14.4257439869612</v>
      </c>
      <c r="D93" s="72">
        <v>9.9200557955058226</v>
      </c>
      <c r="E93" s="72">
        <v>14.952738006835881</v>
      </c>
      <c r="F93" s="72">
        <v>11.176018249775442</v>
      </c>
      <c r="G93" s="72">
        <v>7.9896618581703365</v>
      </c>
      <c r="H93" s="72">
        <v>25.094566899935419</v>
      </c>
      <c r="I93" s="72">
        <v>10.059733280213383</v>
      </c>
      <c r="J93" s="72">
        <v>14.221907512409885</v>
      </c>
      <c r="K93" s="72">
        <v>11.492528631716421</v>
      </c>
      <c r="L93" s="72">
        <v>6.7027065774941299</v>
      </c>
      <c r="M93" s="72">
        <v>9.442760784378347</v>
      </c>
      <c r="N93" s="72">
        <v>9.7173073484355044</v>
      </c>
      <c r="O93" s="72">
        <v>4.2913707466272886</v>
      </c>
      <c r="P93" s="72">
        <v>7.8311212399457277</v>
      </c>
      <c r="Q93" s="72">
        <v>10.548276831913384</v>
      </c>
      <c r="R93" s="77"/>
      <c r="S93" s="76">
        <v>235.4</v>
      </c>
      <c r="T93" s="76">
        <v>155.9</v>
      </c>
      <c r="U93" s="76">
        <v>92.72</v>
      </c>
      <c r="V93" s="76">
        <v>151.80000000000001</v>
      </c>
      <c r="W93" s="76"/>
      <c r="X93" s="76"/>
      <c r="Y93" s="76"/>
      <c r="Z93" s="76"/>
      <c r="AA93" s="76">
        <v>16.850000000000001</v>
      </c>
      <c r="AB93" s="76"/>
      <c r="AC93" s="76"/>
      <c r="AD93" s="87">
        <v>20.399999999999999</v>
      </c>
      <c r="AE93" s="76"/>
      <c r="AF93" s="272">
        <v>16.22</v>
      </c>
      <c r="AG93" s="75" t="str">
        <f t="shared" si="144"/>
        <v/>
      </c>
      <c r="AH93" s="74">
        <f t="shared" si="145"/>
        <v>23.729705240835994</v>
      </c>
      <c r="AI93" s="74">
        <f t="shared" si="146"/>
        <v>10.426184149600418</v>
      </c>
      <c r="AJ93" s="74">
        <f t="shared" si="147"/>
        <v>8.2963357725246212</v>
      </c>
      <c r="AK93" s="74">
        <f t="shared" si="148"/>
        <v>18.999552508566715</v>
      </c>
      <c r="AL93" s="74" t="str">
        <f t="shared" si="149"/>
        <v/>
      </c>
      <c r="AM93" s="74" t="str">
        <f t="shared" si="150"/>
        <v/>
      </c>
      <c r="AN93" s="74" t="str">
        <f t="shared" si="151"/>
        <v/>
      </c>
      <c r="AO93" s="74" t="str">
        <f t="shared" si="152"/>
        <v/>
      </c>
      <c r="AP93" s="74">
        <f t="shared" si="153"/>
        <v>2.5139098370466835</v>
      </c>
      <c r="AQ93" s="74" t="str">
        <f t="shared" si="154"/>
        <v/>
      </c>
      <c r="AR93" s="74" t="str">
        <f t="shared" si="155"/>
        <v/>
      </c>
      <c r="AS93" s="74">
        <f t="shared" si="156"/>
        <v>4.7537258383077114</v>
      </c>
      <c r="AT93" s="74" t="str">
        <f t="shared" si="157"/>
        <v/>
      </c>
      <c r="AU93" s="74">
        <f t="shared" si="158"/>
        <v>1.5376919148468919</v>
      </c>
      <c r="AV93" s="73" t="str">
        <f t="shared" si="159"/>
        <v/>
      </c>
      <c r="AW93" s="72">
        <f t="shared" si="160"/>
        <v>235.4</v>
      </c>
      <c r="AX93" s="72">
        <f t="shared" si="161"/>
        <v>155.9</v>
      </c>
      <c r="AY93" s="72">
        <f t="shared" si="162"/>
        <v>92.72</v>
      </c>
      <c r="AZ93" s="72">
        <f t="shared" si="163"/>
        <v>151.80000000000001</v>
      </c>
      <c r="BA93" s="72" t="str">
        <f t="shared" si="164"/>
        <v/>
      </c>
      <c r="BB93" s="72" t="str">
        <f t="shared" si="165"/>
        <v/>
      </c>
      <c r="BC93" s="72" t="str">
        <f t="shared" si="166"/>
        <v/>
      </c>
      <c r="BD93" s="72" t="str">
        <f t="shared" si="167"/>
        <v/>
      </c>
      <c r="BE93" s="72">
        <f t="shared" si="168"/>
        <v>16.850000000000001</v>
      </c>
      <c r="BF93" s="72" t="str">
        <f t="shared" si="169"/>
        <v/>
      </c>
      <c r="BG93" s="72" t="str">
        <f t="shared" si="170"/>
        <v/>
      </c>
      <c r="BH93" s="72">
        <f t="shared" si="171"/>
        <v>20.399999999999999</v>
      </c>
      <c r="BI93" s="72" t="str">
        <f t="shared" si="172"/>
        <v/>
      </c>
      <c r="BJ93" s="72">
        <f t="shared" si="173"/>
        <v>16.22</v>
      </c>
      <c r="BK93" s="73" t="str">
        <f t="shared" si="174"/>
        <v/>
      </c>
      <c r="BL93" s="72">
        <f t="shared" si="175"/>
        <v>25.503791982665224</v>
      </c>
      <c r="BM93" s="72">
        <f t="shared" si="176"/>
        <v>22.772421852176453</v>
      </c>
      <c r="BN93" s="72">
        <f t="shared" si="177"/>
        <v>24.9247311827957</v>
      </c>
      <c r="BO93" s="72">
        <f t="shared" si="178"/>
        <v>30.703883495145636</v>
      </c>
      <c r="BP93" s="72" t="str">
        <f t="shared" si="179"/>
        <v/>
      </c>
      <c r="BQ93" s="72" t="str">
        <f t="shared" si="180"/>
        <v/>
      </c>
      <c r="BR93" s="72" t="str">
        <f t="shared" si="181"/>
        <v/>
      </c>
      <c r="BS93" s="72" t="str">
        <f t="shared" si="182"/>
        <v/>
      </c>
      <c r="BT93" s="72">
        <f t="shared" si="183"/>
        <v>1.5791940018744144</v>
      </c>
      <c r="BU93" s="72" t="str">
        <f t="shared" si="184"/>
        <v/>
      </c>
      <c r="BV93" s="72" t="str">
        <f t="shared" si="185"/>
        <v/>
      </c>
      <c r="BW93" s="72">
        <f t="shared" si="186"/>
        <v>0.68479355488418925</v>
      </c>
      <c r="BX93" s="72" t="str">
        <f t="shared" si="187"/>
        <v/>
      </c>
      <c r="BY93" s="72">
        <f t="shared" si="188"/>
        <v>0.7095363079615048</v>
      </c>
      <c r="BZ93" s="71"/>
      <c r="CA93" s="70">
        <v>9.4280000000000008</v>
      </c>
      <c r="CB93" s="70">
        <v>9.4320000000000004</v>
      </c>
      <c r="CC93" s="70">
        <v>9.0250000000000004</v>
      </c>
      <c r="CD93" s="70">
        <v>9.3710000000000004</v>
      </c>
      <c r="CE93" s="70"/>
      <c r="CF93" s="70"/>
      <c r="CG93" s="70"/>
      <c r="CH93" s="70"/>
      <c r="CI93" s="70">
        <v>8.5</v>
      </c>
      <c r="CJ93" s="70"/>
      <c r="CK93" s="70"/>
      <c r="CL93" s="86">
        <v>7.7930000000000001</v>
      </c>
      <c r="CM93" s="70"/>
      <c r="CN93" s="273">
        <v>8.5980000000000008</v>
      </c>
      <c r="CO93" s="75" t="str">
        <f t="shared" si="189"/>
        <v/>
      </c>
      <c r="CP93" s="74">
        <f t="shared" si="190"/>
        <v>9.4280000000000008</v>
      </c>
      <c r="CQ93" s="74">
        <f t="shared" si="191"/>
        <v>9.4320000000000004</v>
      </c>
      <c r="CR93" s="74">
        <f t="shared" si="192"/>
        <v>9.0250000000000004</v>
      </c>
      <c r="CS93" s="74">
        <f t="shared" si="193"/>
        <v>9.3710000000000004</v>
      </c>
      <c r="CT93" s="74" t="str">
        <f t="shared" si="194"/>
        <v/>
      </c>
      <c r="CU93" s="74" t="str">
        <f t="shared" si="195"/>
        <v/>
      </c>
      <c r="CV93" s="74" t="str">
        <f t="shared" si="196"/>
        <v/>
      </c>
      <c r="CW93" s="74" t="str">
        <f t="shared" si="197"/>
        <v/>
      </c>
      <c r="CX93" s="74">
        <f t="shared" si="198"/>
        <v>8.5</v>
      </c>
      <c r="CY93" s="74" t="str">
        <f t="shared" si="199"/>
        <v/>
      </c>
      <c r="CZ93" s="74" t="str">
        <f t="shared" si="200"/>
        <v/>
      </c>
      <c r="DA93" s="74">
        <f t="shared" si="201"/>
        <v>7.7930000000000001</v>
      </c>
      <c r="DB93" s="74" t="str">
        <f t="shared" si="202"/>
        <v/>
      </c>
      <c r="DC93" s="74">
        <f t="shared" si="203"/>
        <v>8.5980000000000008</v>
      </c>
      <c r="DD93" s="270" t="str">
        <f t="shared" si="204"/>
        <v/>
      </c>
      <c r="DE93" s="271">
        <f t="shared" si="205"/>
        <v>1</v>
      </c>
      <c r="DF93" s="271">
        <f t="shared" si="206"/>
        <v>1</v>
      </c>
      <c r="DG93" s="271" t="str">
        <f t="shared" si="207"/>
        <v/>
      </c>
      <c r="DH93" s="271">
        <f t="shared" si="208"/>
        <v>2</v>
      </c>
      <c r="DI93" s="270">
        <f>_xlfn.IFNA(VLOOKUP($A93,GtP!$A:$DH,MATCH(DI$1,GtP!$A$1:$DH$1,0),FALSE),"")</f>
        <v>0</v>
      </c>
      <c r="DJ93" s="271">
        <f>_xlfn.IFNA(VLOOKUP($A93,GtP!$A:$DH,MATCH(DJ$1,GtP!$A$1:$DH$1,0),FALSE),"")</f>
        <v>1</v>
      </c>
      <c r="DK93" s="271">
        <f>_xlfn.IFNA(VLOOKUP($A93,GtP!$A:$DH,MATCH(DK$1,GtP!$A$1:$DH$1,0),FALSE),"")</f>
        <v>0</v>
      </c>
      <c r="DL93" s="271">
        <f>_xlfn.IFNA(VLOOKUP($A93,GtP!$A:$DH,MATCH(DL$1,GtP!$A$1:$DH$1,0),FALSE),"")</f>
        <v>0</v>
      </c>
      <c r="DM93" s="270" t="str">
        <f t="shared" si="209"/>
        <v/>
      </c>
      <c r="DN93" s="271" t="str">
        <f t="shared" si="210"/>
        <v/>
      </c>
      <c r="DO93" s="271" t="str">
        <f t="shared" si="211"/>
        <v>new</v>
      </c>
      <c r="DP93" s="271" t="str">
        <f t="shared" si="212"/>
        <v/>
      </c>
      <c r="DR93" s="271" t="str">
        <f>_xlfn.IFNA(VLOOKUP(A93,'BIG-QaulComp'!B:C,2,FALSE),"")</f>
        <v>A</v>
      </c>
      <c r="DS93" s="270" t="str">
        <f t="shared" si="213"/>
        <v/>
      </c>
      <c r="DT93" s="271">
        <f t="shared" si="214"/>
        <v>1</v>
      </c>
      <c r="DU93" s="271">
        <f t="shared" si="215"/>
        <v>1</v>
      </c>
      <c r="DV93" s="271" t="str">
        <f t="shared" si="216"/>
        <v/>
      </c>
      <c r="DW93" s="271">
        <f t="shared" si="217"/>
        <v>2</v>
      </c>
      <c r="DX93" s="271">
        <f t="shared" si="218"/>
        <v>1</v>
      </c>
    </row>
    <row r="94" spans="1:128" s="271" customFormat="1" x14ac:dyDescent="0.2">
      <c r="A94" s="313" t="s">
        <v>640</v>
      </c>
      <c r="B94" s="78" t="s">
        <v>640</v>
      </c>
      <c r="C94" s="83">
        <v>4.0172323724808052</v>
      </c>
      <c r="D94" s="83">
        <v>13.803981853881492</v>
      </c>
      <c r="E94" s="83">
        <v>6.5124005296842826</v>
      </c>
      <c r="F94" s="83">
        <v>7.0852382884423655</v>
      </c>
      <c r="G94" s="83">
        <v>7.2409223218288155</v>
      </c>
      <c r="H94" s="83">
        <v>10.39871330948697</v>
      </c>
      <c r="I94" s="83">
        <v>1.7556317132790231</v>
      </c>
      <c r="J94" s="83">
        <v>5.8247258884981754</v>
      </c>
      <c r="K94" s="83">
        <v>7.1387415752008598</v>
      </c>
      <c r="L94" s="83">
        <v>5.2711212592681695</v>
      </c>
      <c r="M94" s="83">
        <v>10.771374984743142</v>
      </c>
      <c r="N94" s="83">
        <v>10.171092402838317</v>
      </c>
      <c r="O94" s="83">
        <v>29.948051909077332</v>
      </c>
      <c r="P94" s="83">
        <v>13.317239418924053</v>
      </c>
      <c r="Q94" s="83">
        <v>15.364234925985722</v>
      </c>
      <c r="R94" s="82"/>
      <c r="S94" s="81">
        <v>222.4</v>
      </c>
      <c r="T94" s="81">
        <v>103.9</v>
      </c>
      <c r="U94" s="81">
        <v>112.5</v>
      </c>
      <c r="V94" s="81">
        <v>204.4</v>
      </c>
      <c r="W94" s="81">
        <v>128.9</v>
      </c>
      <c r="X94" s="81"/>
      <c r="Y94" s="81"/>
      <c r="Z94" s="81"/>
      <c r="AA94" s="81"/>
      <c r="AB94" s="81"/>
      <c r="AC94" s="81"/>
      <c r="AD94" s="81"/>
      <c r="AE94" s="81"/>
      <c r="AF94" s="81">
        <v>35.6</v>
      </c>
      <c r="AG94" s="75" t="str">
        <f t="shared" si="144"/>
        <v/>
      </c>
      <c r="AH94" s="74">
        <f t="shared" si="145"/>
        <v>16.111293274227549</v>
      </c>
      <c r="AI94" s="74">
        <f t="shared" si="146"/>
        <v>15.954178421061737</v>
      </c>
      <c r="AJ94" s="74">
        <f t="shared" si="147"/>
        <v>15.878082771543912</v>
      </c>
      <c r="AK94" s="74">
        <f t="shared" si="148"/>
        <v>28.228448105817463</v>
      </c>
      <c r="AL94" s="74">
        <f t="shared" si="149"/>
        <v>12.395764376194673</v>
      </c>
      <c r="AM94" s="74" t="str">
        <f t="shared" si="150"/>
        <v/>
      </c>
      <c r="AN94" s="74" t="str">
        <f t="shared" si="151"/>
        <v/>
      </c>
      <c r="AO94" s="74" t="str">
        <f t="shared" si="152"/>
        <v/>
      </c>
      <c r="AP94" s="74" t="str">
        <f t="shared" si="153"/>
        <v/>
      </c>
      <c r="AQ94" s="74" t="str">
        <f t="shared" si="154"/>
        <v/>
      </c>
      <c r="AR94" s="74" t="str">
        <f t="shared" si="155"/>
        <v/>
      </c>
      <c r="AS94" s="74" t="str">
        <f t="shared" si="156"/>
        <v/>
      </c>
      <c r="AT94" s="74" t="str">
        <f t="shared" si="157"/>
        <v/>
      </c>
      <c r="AU94" s="74">
        <f t="shared" si="158"/>
        <v>2.3170694910287577</v>
      </c>
      <c r="AV94" s="73" t="str">
        <f t="shared" si="159"/>
        <v/>
      </c>
      <c r="AW94" s="72">
        <f t="shared" si="160"/>
        <v>222.4</v>
      </c>
      <c r="AX94" s="72">
        <f t="shared" si="161"/>
        <v>103.9</v>
      </c>
      <c r="AY94" s="72">
        <f t="shared" si="162"/>
        <v>112.5</v>
      </c>
      <c r="AZ94" s="72">
        <f t="shared" si="163"/>
        <v>204.4</v>
      </c>
      <c r="BA94" s="72">
        <f t="shared" si="164"/>
        <v>128.9</v>
      </c>
      <c r="BB94" s="72" t="str">
        <f t="shared" si="165"/>
        <v/>
      </c>
      <c r="BC94" s="72" t="str">
        <f t="shared" si="166"/>
        <v/>
      </c>
      <c r="BD94" s="72" t="str">
        <f t="shared" si="167"/>
        <v/>
      </c>
      <c r="BE94" s="72" t="str">
        <f t="shared" si="168"/>
        <v/>
      </c>
      <c r="BF94" s="72" t="str">
        <f t="shared" si="169"/>
        <v/>
      </c>
      <c r="BG94" s="72" t="str">
        <f t="shared" si="170"/>
        <v/>
      </c>
      <c r="BH94" s="72" t="str">
        <f t="shared" si="171"/>
        <v/>
      </c>
      <c r="BI94" s="72" t="str">
        <f t="shared" si="172"/>
        <v/>
      </c>
      <c r="BJ94" s="72">
        <f t="shared" si="173"/>
        <v>35.6</v>
      </c>
      <c r="BK94" s="73" t="str">
        <f t="shared" si="174"/>
        <v/>
      </c>
      <c r="BL94" s="72">
        <f t="shared" si="175"/>
        <v>24.095341278439872</v>
      </c>
      <c r="BM94" s="72">
        <f t="shared" si="176"/>
        <v>15.176745544843703</v>
      </c>
      <c r="BN94" s="72">
        <f t="shared" si="177"/>
        <v>30.241935483870968</v>
      </c>
      <c r="BO94" s="72">
        <f t="shared" si="178"/>
        <v>41.343042071197409</v>
      </c>
      <c r="BP94" s="72">
        <f t="shared" si="179"/>
        <v>37.38399071925754</v>
      </c>
      <c r="BQ94" s="72" t="str">
        <f t="shared" si="180"/>
        <v/>
      </c>
      <c r="BR94" s="72" t="str">
        <f t="shared" si="181"/>
        <v/>
      </c>
      <c r="BS94" s="72" t="str">
        <f t="shared" si="182"/>
        <v/>
      </c>
      <c r="BT94" s="72" t="str">
        <f t="shared" si="183"/>
        <v/>
      </c>
      <c r="BU94" s="72" t="str">
        <f t="shared" si="184"/>
        <v/>
      </c>
      <c r="BV94" s="72" t="str">
        <f t="shared" si="185"/>
        <v/>
      </c>
      <c r="BW94" s="72" t="str">
        <f t="shared" si="186"/>
        <v/>
      </c>
      <c r="BX94" s="72" t="str">
        <f t="shared" si="187"/>
        <v/>
      </c>
      <c r="BY94" s="72">
        <f t="shared" si="188"/>
        <v>1.557305336832896</v>
      </c>
      <c r="BZ94" s="80"/>
      <c r="CA94" s="79">
        <v>7.13</v>
      </c>
      <c r="CB94" s="79">
        <v>7.2670000000000003</v>
      </c>
      <c r="CC94" s="79">
        <v>7.7670000000000003</v>
      </c>
      <c r="CD94" s="79">
        <v>8.1430000000000007</v>
      </c>
      <c r="CE94" s="79">
        <v>8.57</v>
      </c>
      <c r="CF94" s="79"/>
      <c r="CG94" s="79"/>
      <c r="CH94" s="79"/>
      <c r="CI94" s="79"/>
      <c r="CJ94" s="79"/>
      <c r="CK94" s="79"/>
      <c r="CL94" s="79"/>
      <c r="CM94" s="79"/>
      <c r="CN94" s="79">
        <v>8.0139999999999993</v>
      </c>
      <c r="CO94" s="75" t="str">
        <f t="shared" si="189"/>
        <v/>
      </c>
      <c r="CP94" s="74">
        <f t="shared" si="190"/>
        <v>7.13</v>
      </c>
      <c r="CQ94" s="74">
        <f t="shared" si="191"/>
        <v>7.2670000000000003</v>
      </c>
      <c r="CR94" s="74">
        <f t="shared" si="192"/>
        <v>7.7670000000000003</v>
      </c>
      <c r="CS94" s="74">
        <f t="shared" si="193"/>
        <v>8.1430000000000007</v>
      </c>
      <c r="CT94" s="74">
        <f t="shared" si="194"/>
        <v>8.57</v>
      </c>
      <c r="CU94" s="74" t="str">
        <f t="shared" si="195"/>
        <v/>
      </c>
      <c r="CV94" s="74" t="str">
        <f t="shared" si="196"/>
        <v/>
      </c>
      <c r="CW94" s="74" t="str">
        <f t="shared" si="197"/>
        <v/>
      </c>
      <c r="CX94" s="74" t="str">
        <f t="shared" si="198"/>
        <v/>
      </c>
      <c r="CY94" s="74" t="str">
        <f t="shared" si="199"/>
        <v/>
      </c>
      <c r="CZ94" s="74" t="str">
        <f t="shared" si="200"/>
        <v/>
      </c>
      <c r="DA94" s="74" t="str">
        <f t="shared" si="201"/>
        <v/>
      </c>
      <c r="DB94" s="74" t="str">
        <f t="shared" si="202"/>
        <v/>
      </c>
      <c r="DC94" s="74">
        <f t="shared" si="203"/>
        <v>8.0139999999999993</v>
      </c>
      <c r="DD94" s="270" t="str">
        <f t="shared" si="204"/>
        <v/>
      </c>
      <c r="DE94" s="271">
        <f t="shared" si="205"/>
        <v>1</v>
      </c>
      <c r="DF94" s="271" t="str">
        <f t="shared" si="206"/>
        <v/>
      </c>
      <c r="DG94" s="271" t="str">
        <f t="shared" si="207"/>
        <v/>
      </c>
      <c r="DH94" s="271">
        <f t="shared" si="208"/>
        <v>3</v>
      </c>
      <c r="DI94" s="270">
        <f>_xlfn.IFNA(VLOOKUP($A94,GtP!$A:$DH,MATCH(DI$1,GtP!$A$1:$DH$1,0),FALSE),"")</f>
        <v>0</v>
      </c>
      <c r="DJ94" s="271">
        <f>_xlfn.IFNA(VLOOKUP($A94,GtP!$A:$DH,MATCH(DJ$1,GtP!$A$1:$DH$1,0),FALSE),"")</f>
        <v>1</v>
      </c>
      <c r="DK94" s="271">
        <f>_xlfn.IFNA(VLOOKUP($A94,GtP!$A:$DH,MATCH(DK$1,GtP!$A$1:$DH$1,0),FALSE),"")</f>
        <v>0</v>
      </c>
      <c r="DL94" s="271">
        <f>_xlfn.IFNA(VLOOKUP($A94,GtP!$A:$DH,MATCH(DL$1,GtP!$A$1:$DH$1,0),FALSE),"")</f>
        <v>0</v>
      </c>
      <c r="DM94" s="270" t="str">
        <f t="shared" si="209"/>
        <v/>
      </c>
      <c r="DN94" s="271" t="str">
        <f t="shared" si="210"/>
        <v/>
      </c>
      <c r="DO94" s="271" t="str">
        <f t="shared" si="211"/>
        <v/>
      </c>
      <c r="DP94" s="271" t="str">
        <f t="shared" si="212"/>
        <v/>
      </c>
      <c r="DR94" s="271" t="str">
        <f>_xlfn.IFNA(VLOOKUP(A94,'BIG-QaulComp'!B:C,2,FALSE),"")</f>
        <v>A</v>
      </c>
      <c r="DS94" s="270" t="str">
        <f t="shared" si="213"/>
        <v/>
      </c>
      <c r="DT94" s="271">
        <f t="shared" si="214"/>
        <v>1</v>
      </c>
      <c r="DU94" s="271" t="str">
        <f t="shared" si="215"/>
        <v/>
      </c>
      <c r="DV94" s="271" t="str">
        <f t="shared" si="216"/>
        <v/>
      </c>
      <c r="DW94" s="271">
        <f t="shared" si="217"/>
        <v>1</v>
      </c>
      <c r="DX94" s="271">
        <f t="shared" si="218"/>
        <v>1</v>
      </c>
    </row>
    <row r="95" spans="1:128" s="271" customFormat="1" x14ac:dyDescent="0.2">
      <c r="A95" s="313" t="s">
        <v>67</v>
      </c>
      <c r="B95" s="78" t="s">
        <v>2763</v>
      </c>
      <c r="C95" s="83">
        <v>8.5816288667939649</v>
      </c>
      <c r="D95" s="83">
        <v>9.4471756190915155</v>
      </c>
      <c r="E95" s="83">
        <v>8.4299580151932236</v>
      </c>
      <c r="F95" s="83">
        <v>15.288795268898255</v>
      </c>
      <c r="G95" s="83">
        <v>6.2451026258640958</v>
      </c>
      <c r="H95" s="83">
        <v>9.9792441534168042</v>
      </c>
      <c r="I95" s="83">
        <v>7.1719086774698368</v>
      </c>
      <c r="J95" s="83">
        <v>3.5920736214733568</v>
      </c>
      <c r="K95" s="83">
        <v>9.7525377799538688</v>
      </c>
      <c r="L95" s="83">
        <v>7.0234574998451871</v>
      </c>
      <c r="M95" s="83">
        <v>6.6241415674092723</v>
      </c>
      <c r="N95" s="83">
        <v>6.2344497661812062</v>
      </c>
      <c r="O95" s="83">
        <v>19.232684377249651</v>
      </c>
      <c r="P95" s="83">
        <v>14.470951872390163</v>
      </c>
      <c r="Q95" s="83">
        <v>4.358333342901207</v>
      </c>
      <c r="R95" s="82"/>
      <c r="S95" s="81">
        <v>299.89999999999998</v>
      </c>
      <c r="T95" s="81">
        <v>186.6</v>
      </c>
      <c r="U95" s="81">
        <v>82.86</v>
      </c>
      <c r="V95" s="81">
        <v>192.6</v>
      </c>
      <c r="W95" s="81">
        <v>156.4</v>
      </c>
      <c r="X95" s="81"/>
      <c r="Y95" s="81"/>
      <c r="Z95" s="81"/>
      <c r="AA95" s="81"/>
      <c r="AB95" s="81"/>
      <c r="AC95" s="81"/>
      <c r="AD95" s="272">
        <v>21.3</v>
      </c>
      <c r="AE95" s="89"/>
      <c r="AF95" s="81">
        <v>42.09</v>
      </c>
      <c r="AG95" s="75" t="str">
        <f t="shared" si="144"/>
        <v/>
      </c>
      <c r="AH95" s="74">
        <f t="shared" si="145"/>
        <v>31.744937544501767</v>
      </c>
      <c r="AI95" s="74">
        <f t="shared" si="146"/>
        <v>22.135341559672398</v>
      </c>
      <c r="AJ95" s="74">
        <f t="shared" si="147"/>
        <v>5.4196552797433775</v>
      </c>
      <c r="AK95" s="74">
        <f t="shared" si="148"/>
        <v>30.84016573280109</v>
      </c>
      <c r="AL95" s="74">
        <f t="shared" si="149"/>
        <v>15.672529662123763</v>
      </c>
      <c r="AM95" s="74" t="str">
        <f t="shared" si="150"/>
        <v/>
      </c>
      <c r="AN95" s="74" t="str">
        <f t="shared" si="151"/>
        <v/>
      </c>
      <c r="AO95" s="74" t="str">
        <f t="shared" si="152"/>
        <v/>
      </c>
      <c r="AP95" s="74" t="str">
        <f t="shared" si="153"/>
        <v/>
      </c>
      <c r="AQ95" s="74" t="str">
        <f t="shared" si="154"/>
        <v/>
      </c>
      <c r="AR95" s="74" t="str">
        <f t="shared" si="155"/>
        <v/>
      </c>
      <c r="AS95" s="74">
        <f t="shared" si="156"/>
        <v>1.1074897077391743</v>
      </c>
      <c r="AT95" s="74" t="str">
        <f t="shared" si="157"/>
        <v/>
      </c>
      <c r="AU95" s="74">
        <f t="shared" si="158"/>
        <v>9.6573613554721813</v>
      </c>
      <c r="AV95" s="73" t="str">
        <f t="shared" si="159"/>
        <v/>
      </c>
      <c r="AW95" s="72">
        <f t="shared" si="160"/>
        <v>299.89999999999998</v>
      </c>
      <c r="AX95" s="72">
        <f t="shared" si="161"/>
        <v>186.6</v>
      </c>
      <c r="AY95" s="72">
        <f t="shared" si="162"/>
        <v>82.86</v>
      </c>
      <c r="AZ95" s="72">
        <f t="shared" si="163"/>
        <v>192.6</v>
      </c>
      <c r="BA95" s="72">
        <f t="shared" si="164"/>
        <v>156.4</v>
      </c>
      <c r="BB95" s="72" t="str">
        <f t="shared" si="165"/>
        <v/>
      </c>
      <c r="BC95" s="72" t="str">
        <f t="shared" si="166"/>
        <v/>
      </c>
      <c r="BD95" s="72" t="str">
        <f t="shared" si="167"/>
        <v/>
      </c>
      <c r="BE95" s="72" t="str">
        <f t="shared" si="168"/>
        <v/>
      </c>
      <c r="BF95" s="72" t="str">
        <f t="shared" si="169"/>
        <v/>
      </c>
      <c r="BG95" s="72" t="str">
        <f t="shared" si="170"/>
        <v/>
      </c>
      <c r="BH95" s="72" t="str">
        <f t="shared" si="171"/>
        <v/>
      </c>
      <c r="BI95" s="72" t="str">
        <f t="shared" si="172"/>
        <v/>
      </c>
      <c r="BJ95" s="72">
        <f t="shared" si="173"/>
        <v>42.09</v>
      </c>
      <c r="BK95" s="73" t="str">
        <f t="shared" si="174"/>
        <v/>
      </c>
      <c r="BL95" s="72">
        <f t="shared" si="175"/>
        <v>32.491874322860234</v>
      </c>
      <c r="BM95" s="72">
        <f t="shared" si="176"/>
        <v>27.256792287467132</v>
      </c>
      <c r="BN95" s="72">
        <f t="shared" si="177"/>
        <v>22.274193548387096</v>
      </c>
      <c r="BO95" s="72">
        <f t="shared" si="178"/>
        <v>38.956310679611654</v>
      </c>
      <c r="BP95" s="72">
        <f t="shared" si="179"/>
        <v>45.359628770301626</v>
      </c>
      <c r="BQ95" s="72" t="str">
        <f t="shared" si="180"/>
        <v/>
      </c>
      <c r="BR95" s="72" t="str">
        <f t="shared" si="181"/>
        <v/>
      </c>
      <c r="BS95" s="72" t="str">
        <f t="shared" si="182"/>
        <v/>
      </c>
      <c r="BT95" s="72" t="str">
        <f t="shared" si="183"/>
        <v/>
      </c>
      <c r="BU95" s="72" t="str">
        <f t="shared" si="184"/>
        <v/>
      </c>
      <c r="BV95" s="72" t="str">
        <f t="shared" si="185"/>
        <v/>
      </c>
      <c r="BW95" s="72" t="str">
        <f t="shared" si="186"/>
        <v/>
      </c>
      <c r="BX95" s="72" t="str">
        <f t="shared" si="187"/>
        <v/>
      </c>
      <c r="BY95" s="72">
        <f t="shared" si="188"/>
        <v>1.8412073490813647</v>
      </c>
      <c r="BZ95" s="80"/>
      <c r="CA95" s="79">
        <v>9.4589999999999996</v>
      </c>
      <c r="CB95" s="79">
        <v>9.4260000000000002</v>
      </c>
      <c r="CC95" s="79">
        <v>9.2910000000000004</v>
      </c>
      <c r="CD95" s="79">
        <v>9.5820000000000007</v>
      </c>
      <c r="CE95" s="79">
        <v>10.039999999999999</v>
      </c>
      <c r="CF95" s="79"/>
      <c r="CG95" s="79"/>
      <c r="CH95" s="79"/>
      <c r="CI95" s="79"/>
      <c r="CJ95" s="79"/>
      <c r="CK95" s="79"/>
      <c r="CL95" s="273">
        <v>8.5210000000000008</v>
      </c>
      <c r="CM95" s="88"/>
      <c r="CN95" s="79">
        <v>8.8149999999999995</v>
      </c>
      <c r="CO95" s="75" t="str">
        <f t="shared" si="189"/>
        <v/>
      </c>
      <c r="CP95" s="74">
        <f t="shared" si="190"/>
        <v>9.4589999999999996</v>
      </c>
      <c r="CQ95" s="74">
        <f t="shared" si="191"/>
        <v>9.4260000000000002</v>
      </c>
      <c r="CR95" s="74">
        <f t="shared" si="192"/>
        <v>9.2910000000000004</v>
      </c>
      <c r="CS95" s="74">
        <f t="shared" si="193"/>
        <v>9.5820000000000007</v>
      </c>
      <c r="CT95" s="74">
        <f t="shared" si="194"/>
        <v>10.039999999999999</v>
      </c>
      <c r="CU95" s="74" t="str">
        <f t="shared" si="195"/>
        <v/>
      </c>
      <c r="CV95" s="74" t="str">
        <f t="shared" si="196"/>
        <v/>
      </c>
      <c r="CW95" s="74" t="str">
        <f t="shared" si="197"/>
        <v/>
      </c>
      <c r="CX95" s="74" t="str">
        <f t="shared" si="198"/>
        <v/>
      </c>
      <c r="CY95" s="74" t="str">
        <f t="shared" si="199"/>
        <v/>
      </c>
      <c r="CZ95" s="74" t="str">
        <f t="shared" si="200"/>
        <v/>
      </c>
      <c r="DA95" s="74" t="str">
        <f t="shared" si="201"/>
        <v/>
      </c>
      <c r="DB95" s="74" t="str">
        <f t="shared" si="202"/>
        <v/>
      </c>
      <c r="DC95" s="74">
        <f t="shared" si="203"/>
        <v>8.8149999999999995</v>
      </c>
      <c r="DD95" s="270" t="str">
        <f t="shared" si="204"/>
        <v/>
      </c>
      <c r="DE95" s="271">
        <f t="shared" si="205"/>
        <v>1</v>
      </c>
      <c r="DF95" s="271" t="str">
        <f t="shared" si="206"/>
        <v/>
      </c>
      <c r="DG95" s="271" t="str">
        <f t="shared" si="207"/>
        <v/>
      </c>
      <c r="DH95" s="271">
        <f t="shared" si="208"/>
        <v>3</v>
      </c>
      <c r="DI95" s="270">
        <f>_xlfn.IFNA(VLOOKUP($A101,GtP!$A:$DH,MATCH(DI$1,GtP!$A$1:$DH$1,0),FALSE),"")</f>
        <v>0</v>
      </c>
      <c r="DJ95" s="271">
        <f>_xlfn.IFNA(VLOOKUP($A101,GtP!$A:$DH,MATCH(DJ$1,GtP!$A$1:$DH$1,0),FALSE),"")</f>
        <v>1</v>
      </c>
      <c r="DK95" s="271">
        <f>_xlfn.IFNA(VLOOKUP($A101,GtP!$A:$DH,MATCH(DK$1,GtP!$A$1:$DH$1,0),FALSE),"")</f>
        <v>0</v>
      </c>
      <c r="DL95" s="271">
        <f>_xlfn.IFNA(VLOOKUP($A101,GtP!$A:$DH,MATCH(DL$1,GtP!$A$1:$DH$1,0),FALSE),"")</f>
        <v>0</v>
      </c>
      <c r="DM95" s="270" t="str">
        <f t="shared" si="209"/>
        <v/>
      </c>
      <c r="DN95" s="271" t="str">
        <f t="shared" si="210"/>
        <v/>
      </c>
      <c r="DO95" s="271" t="str">
        <f t="shared" si="211"/>
        <v/>
      </c>
      <c r="DP95" s="271" t="str">
        <f t="shared" si="212"/>
        <v/>
      </c>
      <c r="DR95" s="271" t="str">
        <f>_xlfn.IFNA(VLOOKUP(A95,'BIG-QaulComp'!B:C,2,FALSE),"")</f>
        <v/>
      </c>
      <c r="DS95" s="270" t="str">
        <f t="shared" si="213"/>
        <v/>
      </c>
      <c r="DT95" s="271">
        <f t="shared" si="214"/>
        <v>1</v>
      </c>
      <c r="DU95" s="271" t="str">
        <f t="shared" si="215"/>
        <v/>
      </c>
      <c r="DV95" s="271" t="str">
        <f t="shared" si="216"/>
        <v/>
      </c>
      <c r="DW95" s="271" t="str">
        <f t="shared" si="217"/>
        <v/>
      </c>
      <c r="DX95" s="271">
        <f t="shared" si="218"/>
        <v>1</v>
      </c>
    </row>
    <row r="96" spans="1:128" s="271" customFormat="1" x14ac:dyDescent="0.2">
      <c r="A96" s="313" t="s">
        <v>666</v>
      </c>
      <c r="B96" s="78" t="s">
        <v>2776</v>
      </c>
      <c r="C96" s="72">
        <v>19.817578980714938</v>
      </c>
      <c r="D96" s="72">
        <v>2.0781275362904883</v>
      </c>
      <c r="E96" s="72">
        <v>14.428534690111791</v>
      </c>
      <c r="F96" s="72">
        <v>14.262828609845357</v>
      </c>
      <c r="G96" s="72">
        <v>2.1788990825688073</v>
      </c>
      <c r="H96" s="72">
        <v>4.8323489330900724</v>
      </c>
      <c r="I96" s="72">
        <v>11.166392814775813</v>
      </c>
      <c r="J96" s="72">
        <v>14.525353697565661</v>
      </c>
      <c r="K96" s="72">
        <v>13.03969136317594</v>
      </c>
      <c r="L96" s="72">
        <v>17.433073061714435</v>
      </c>
      <c r="M96" s="72">
        <v>15.638925985466917</v>
      </c>
      <c r="N96" s="72">
        <v>12.714042094816824</v>
      </c>
      <c r="O96" s="72">
        <v>5.9916151145812533</v>
      </c>
      <c r="P96" s="72">
        <v>13.787507752492447</v>
      </c>
      <c r="Q96" s="72">
        <v>12.947831247190249</v>
      </c>
      <c r="R96" s="77"/>
      <c r="S96" s="76">
        <v>672.4</v>
      </c>
      <c r="T96" s="76">
        <v>378.9</v>
      </c>
      <c r="U96" s="76">
        <v>225.8</v>
      </c>
      <c r="V96" s="76">
        <v>332.3</v>
      </c>
      <c r="W96" s="76">
        <v>76.77</v>
      </c>
      <c r="X96" s="76"/>
      <c r="Y96" s="76"/>
      <c r="Z96" s="76"/>
      <c r="AA96" s="76">
        <v>235.1</v>
      </c>
      <c r="AB96" s="76"/>
      <c r="AC96" s="76"/>
      <c r="AD96" s="76">
        <v>1008</v>
      </c>
      <c r="AE96" s="76">
        <v>372.8</v>
      </c>
      <c r="AF96" s="76">
        <v>1198</v>
      </c>
      <c r="AG96" s="75" t="str">
        <f t="shared" si="144"/>
        <v/>
      </c>
      <c r="AH96" s="74">
        <f t="shared" si="145"/>
        <v>323.56050735954898</v>
      </c>
      <c r="AI96" s="74">
        <f t="shared" si="146"/>
        <v>26.26046290477916</v>
      </c>
      <c r="AJ96" s="74">
        <f t="shared" si="147"/>
        <v>15.831361799028743</v>
      </c>
      <c r="AK96" s="74">
        <f t="shared" si="148"/>
        <v>152.50821052631579</v>
      </c>
      <c r="AL96" s="74">
        <f t="shared" si="149"/>
        <v>15.886683901137287</v>
      </c>
      <c r="AM96" s="74" t="str">
        <f t="shared" si="150"/>
        <v/>
      </c>
      <c r="AN96" s="74" t="str">
        <f t="shared" si="151"/>
        <v/>
      </c>
      <c r="AO96" s="74" t="str">
        <f t="shared" si="152"/>
        <v/>
      </c>
      <c r="AP96" s="74">
        <f t="shared" si="153"/>
        <v>13.485860993510881</v>
      </c>
      <c r="AQ96" s="74" t="str">
        <f t="shared" si="154"/>
        <v/>
      </c>
      <c r="AR96" s="74" t="str">
        <f t="shared" si="155"/>
        <v/>
      </c>
      <c r="AS96" s="74">
        <f t="shared" si="156"/>
        <v>168.23510534695751</v>
      </c>
      <c r="AT96" s="74">
        <f t="shared" si="157"/>
        <v>27.038969383905282</v>
      </c>
      <c r="AU96" s="74">
        <f t="shared" si="158"/>
        <v>92.525147812686598</v>
      </c>
      <c r="AV96" s="73" t="str">
        <f t="shared" si="159"/>
        <v/>
      </c>
      <c r="AW96" s="72">
        <f t="shared" si="160"/>
        <v>672.4</v>
      </c>
      <c r="AX96" s="72">
        <f t="shared" si="161"/>
        <v>378.9</v>
      </c>
      <c r="AY96" s="72">
        <f t="shared" si="162"/>
        <v>225.8</v>
      </c>
      <c r="AZ96" s="72">
        <f t="shared" si="163"/>
        <v>332.3</v>
      </c>
      <c r="BA96" s="72">
        <f t="shared" si="164"/>
        <v>76.77</v>
      </c>
      <c r="BB96" s="72" t="str">
        <f t="shared" si="165"/>
        <v/>
      </c>
      <c r="BC96" s="72" t="str">
        <f t="shared" si="166"/>
        <v/>
      </c>
      <c r="BD96" s="72" t="str">
        <f t="shared" si="167"/>
        <v/>
      </c>
      <c r="BE96" s="72">
        <f t="shared" si="168"/>
        <v>235.1</v>
      </c>
      <c r="BF96" s="72" t="str">
        <f t="shared" si="169"/>
        <v/>
      </c>
      <c r="BG96" s="72" t="str">
        <f t="shared" si="170"/>
        <v/>
      </c>
      <c r="BH96" s="72">
        <f t="shared" si="171"/>
        <v>1008</v>
      </c>
      <c r="BI96" s="72">
        <f t="shared" si="172"/>
        <v>372.8</v>
      </c>
      <c r="BJ96" s="72">
        <f t="shared" si="173"/>
        <v>1198</v>
      </c>
      <c r="BK96" s="73" t="str">
        <f t="shared" si="174"/>
        <v/>
      </c>
      <c r="BL96" s="72">
        <f t="shared" si="175"/>
        <v>72.849404117009755</v>
      </c>
      <c r="BM96" s="72">
        <f t="shared" si="176"/>
        <v>55.346187554776513</v>
      </c>
      <c r="BN96" s="72">
        <f t="shared" si="177"/>
        <v>60.698924731182792</v>
      </c>
      <c r="BO96" s="72">
        <f t="shared" si="178"/>
        <v>67.212783171521039</v>
      </c>
      <c r="BP96" s="72">
        <f t="shared" si="179"/>
        <v>22.265081206496518</v>
      </c>
      <c r="BQ96" s="72" t="str">
        <f t="shared" si="180"/>
        <v/>
      </c>
      <c r="BR96" s="72" t="str">
        <f t="shared" si="181"/>
        <v/>
      </c>
      <c r="BS96" s="72" t="str">
        <f t="shared" si="182"/>
        <v/>
      </c>
      <c r="BT96" s="72">
        <f t="shared" si="183"/>
        <v>22.03373945641987</v>
      </c>
      <c r="BU96" s="72" t="str">
        <f t="shared" si="184"/>
        <v/>
      </c>
      <c r="BV96" s="72" t="str">
        <f t="shared" si="185"/>
        <v/>
      </c>
      <c r="BW96" s="72">
        <f t="shared" si="186"/>
        <v>33.836858006042299</v>
      </c>
      <c r="BX96" s="72">
        <f t="shared" si="187"/>
        <v>26.051712089447939</v>
      </c>
      <c r="BY96" s="72">
        <f t="shared" si="188"/>
        <v>52.405949256342957</v>
      </c>
      <c r="BZ96" s="71"/>
      <c r="CA96" s="70">
        <v>8.33</v>
      </c>
      <c r="CB96" s="70">
        <v>8.4429999999999996</v>
      </c>
      <c r="CC96" s="70">
        <v>8.7539999999999996</v>
      </c>
      <c r="CD96" s="70">
        <v>9.0020000000000007</v>
      </c>
      <c r="CE96" s="70">
        <v>9.9870000000000001</v>
      </c>
      <c r="CF96" s="70"/>
      <c r="CG96" s="70"/>
      <c r="CH96" s="70"/>
      <c r="CI96" s="70">
        <v>6.36</v>
      </c>
      <c r="CJ96" s="70"/>
      <c r="CK96" s="70"/>
      <c r="CL96" s="70">
        <v>7.0990000000000002</v>
      </c>
      <c r="CM96" s="70">
        <v>6.0949999999999998</v>
      </c>
      <c r="CN96" s="70">
        <v>7.4240000000000004</v>
      </c>
      <c r="CO96" s="75" t="str">
        <f t="shared" si="189"/>
        <v/>
      </c>
      <c r="CP96" s="74">
        <f t="shared" si="190"/>
        <v>8.33</v>
      </c>
      <c r="CQ96" s="74">
        <f t="shared" si="191"/>
        <v>8.4429999999999996</v>
      </c>
      <c r="CR96" s="74">
        <f t="shared" si="192"/>
        <v>8.7539999999999996</v>
      </c>
      <c r="CS96" s="74">
        <f t="shared" si="193"/>
        <v>9.0020000000000007</v>
      </c>
      <c r="CT96" s="74">
        <f t="shared" si="194"/>
        <v>9.9870000000000001</v>
      </c>
      <c r="CU96" s="74" t="str">
        <f t="shared" si="195"/>
        <v/>
      </c>
      <c r="CV96" s="74" t="str">
        <f t="shared" si="196"/>
        <v/>
      </c>
      <c r="CW96" s="74" t="str">
        <f t="shared" si="197"/>
        <v/>
      </c>
      <c r="CX96" s="74">
        <f t="shared" si="198"/>
        <v>6.36</v>
      </c>
      <c r="CY96" s="74" t="str">
        <f t="shared" si="199"/>
        <v/>
      </c>
      <c r="CZ96" s="74" t="str">
        <f t="shared" si="200"/>
        <v/>
      </c>
      <c r="DA96" s="74">
        <f t="shared" si="201"/>
        <v>7.0990000000000002</v>
      </c>
      <c r="DB96" s="74">
        <f t="shared" si="202"/>
        <v>6.0949999999999998</v>
      </c>
      <c r="DC96" s="74">
        <f t="shared" si="203"/>
        <v>7.4240000000000004</v>
      </c>
      <c r="DD96" s="270" t="str">
        <f t="shared" si="204"/>
        <v/>
      </c>
      <c r="DE96" s="271">
        <f t="shared" si="205"/>
        <v>1</v>
      </c>
      <c r="DF96" s="271">
        <f t="shared" si="206"/>
        <v>1</v>
      </c>
      <c r="DG96" s="271" t="str">
        <f t="shared" si="207"/>
        <v/>
      </c>
      <c r="DH96" s="271">
        <f t="shared" si="208"/>
        <v>2</v>
      </c>
      <c r="DI96" s="270">
        <f>_xlfn.IFNA(VLOOKUP($A96,GtP!$A:$DH,MATCH(DI$1,GtP!$A$1:$DH$1,0),FALSE),"")</f>
        <v>0</v>
      </c>
      <c r="DJ96" s="271">
        <f>_xlfn.IFNA(VLOOKUP($A96,GtP!$A:$DH,MATCH(DJ$1,GtP!$A$1:$DH$1,0),FALSE),"")</f>
        <v>1</v>
      </c>
      <c r="DK96" s="271">
        <f>_xlfn.IFNA(VLOOKUP($A96,GtP!$A:$DH,MATCH(DK$1,GtP!$A$1:$DH$1,0),FALSE),"")</f>
        <v>2</v>
      </c>
      <c r="DL96" s="271">
        <f>_xlfn.IFNA(VLOOKUP($A96,GtP!$A:$DH,MATCH(DL$1,GtP!$A$1:$DH$1,0),FALSE),"")</f>
        <v>0</v>
      </c>
      <c r="DM96" s="270" t="str">
        <f t="shared" si="209"/>
        <v/>
      </c>
      <c r="DN96" s="271" t="str">
        <f t="shared" si="210"/>
        <v/>
      </c>
      <c r="DO96" s="271" t="str">
        <f t="shared" si="211"/>
        <v/>
      </c>
      <c r="DP96" s="271" t="str">
        <f t="shared" si="212"/>
        <v/>
      </c>
      <c r="DR96" s="271" t="str">
        <f>_xlfn.IFNA(VLOOKUP(A96,'BIG-QaulComp'!B:C,2,FALSE),"")</f>
        <v>A</v>
      </c>
      <c r="DS96" s="270" t="str">
        <f t="shared" si="213"/>
        <v/>
      </c>
      <c r="DT96" s="271">
        <f t="shared" si="214"/>
        <v>1</v>
      </c>
      <c r="DU96" s="271">
        <f t="shared" si="215"/>
        <v>1</v>
      </c>
      <c r="DV96" s="271" t="str">
        <f t="shared" si="216"/>
        <v/>
      </c>
      <c r="DW96" s="271">
        <f t="shared" si="217"/>
        <v>2</v>
      </c>
      <c r="DX96" s="271">
        <f t="shared" si="218"/>
        <v>1</v>
      </c>
    </row>
    <row r="97" spans="1:129" s="271" customFormat="1" x14ac:dyDescent="0.2">
      <c r="A97" s="313" t="s">
        <v>669</v>
      </c>
      <c r="B97" s="78" t="s">
        <v>65</v>
      </c>
      <c r="C97" s="83">
        <v>11.997534210456838</v>
      </c>
      <c r="D97" s="83">
        <v>13.526570048309219</v>
      </c>
      <c r="E97" s="83">
        <v>12.776953859490449</v>
      </c>
      <c r="F97" s="83">
        <v>19.334951048069659</v>
      </c>
      <c r="G97" s="83">
        <v>8.2913115129695178</v>
      </c>
      <c r="H97" s="83">
        <v>3.1895782031091189</v>
      </c>
      <c r="I97" s="83">
        <v>13.568092624977606</v>
      </c>
      <c r="J97" s="83">
        <v>10.286942034485367</v>
      </c>
      <c r="K97" s="83">
        <v>11.734803193480676</v>
      </c>
      <c r="L97" s="83">
        <v>9.5016949347289099</v>
      </c>
      <c r="M97" s="83">
        <v>23.994213650264886</v>
      </c>
      <c r="N97" s="83">
        <v>13.698527859368172</v>
      </c>
      <c r="O97" s="83">
        <v>12.342092701941878</v>
      </c>
      <c r="P97" s="83">
        <v>10.8148215654199</v>
      </c>
      <c r="Q97" s="83">
        <v>12.987669018034209</v>
      </c>
      <c r="R97" s="82"/>
      <c r="S97" s="81">
        <v>639.6</v>
      </c>
      <c r="T97" s="81">
        <v>267.7</v>
      </c>
      <c r="U97" s="81">
        <v>213.3</v>
      </c>
      <c r="V97" s="81">
        <v>310.39999999999998</v>
      </c>
      <c r="W97" s="81">
        <v>240</v>
      </c>
      <c r="X97" s="81"/>
      <c r="Y97" s="81"/>
      <c r="Z97" s="81">
        <v>161.69999999999999</v>
      </c>
      <c r="AA97" s="81">
        <v>733.9</v>
      </c>
      <c r="AB97" s="81"/>
      <c r="AC97" s="81"/>
      <c r="AD97" s="81">
        <v>147.5</v>
      </c>
      <c r="AE97" s="81">
        <v>69.84</v>
      </c>
      <c r="AF97" s="81">
        <v>238.1</v>
      </c>
      <c r="AG97" s="75" t="str">
        <f t="shared" si="144"/>
        <v/>
      </c>
      <c r="AH97" s="74">
        <f t="shared" si="145"/>
        <v>47.284714285714145</v>
      </c>
      <c r="AI97" s="74">
        <f t="shared" si="146"/>
        <v>20.951785765521734</v>
      </c>
      <c r="AJ97" s="74">
        <f t="shared" si="147"/>
        <v>11.031835532952913</v>
      </c>
      <c r="AK97" s="74">
        <f t="shared" si="148"/>
        <v>37.436779394244567</v>
      </c>
      <c r="AL97" s="74">
        <f t="shared" si="149"/>
        <v>75.245058975526661</v>
      </c>
      <c r="AM97" s="74" t="str">
        <f t="shared" si="150"/>
        <v/>
      </c>
      <c r="AN97" s="74" t="str">
        <f t="shared" si="151"/>
        <v/>
      </c>
      <c r="AO97" s="74">
        <f t="shared" si="152"/>
        <v>13.779523809128147</v>
      </c>
      <c r="AP97" s="74">
        <f t="shared" si="153"/>
        <v>77.238851072515374</v>
      </c>
      <c r="AQ97" s="74" t="str">
        <f t="shared" si="154"/>
        <v/>
      </c>
      <c r="AR97" s="74" t="str">
        <f t="shared" si="155"/>
        <v/>
      </c>
      <c r="AS97" s="74">
        <f t="shared" si="156"/>
        <v>11.950971651411487</v>
      </c>
      <c r="AT97" s="74">
        <f t="shared" si="157"/>
        <v>6.4578041882180948</v>
      </c>
      <c r="AU97" s="74">
        <f t="shared" si="158"/>
        <v>18.332773931132902</v>
      </c>
      <c r="AV97" s="73" t="str">
        <f t="shared" si="159"/>
        <v/>
      </c>
      <c r="AW97" s="72">
        <f t="shared" si="160"/>
        <v>639.6</v>
      </c>
      <c r="AX97" s="72">
        <f t="shared" si="161"/>
        <v>267.7</v>
      </c>
      <c r="AY97" s="72">
        <f t="shared" si="162"/>
        <v>213.3</v>
      </c>
      <c r="AZ97" s="72">
        <f t="shared" si="163"/>
        <v>310.39999999999998</v>
      </c>
      <c r="BA97" s="72">
        <f t="shared" si="164"/>
        <v>240</v>
      </c>
      <c r="BB97" s="72" t="str">
        <f t="shared" si="165"/>
        <v/>
      </c>
      <c r="BC97" s="72" t="str">
        <f t="shared" si="166"/>
        <v/>
      </c>
      <c r="BD97" s="72">
        <f t="shared" si="167"/>
        <v>161.69999999999999</v>
      </c>
      <c r="BE97" s="72">
        <f t="shared" si="168"/>
        <v>733.9</v>
      </c>
      <c r="BF97" s="72" t="str">
        <f t="shared" si="169"/>
        <v/>
      </c>
      <c r="BG97" s="72" t="str">
        <f t="shared" si="170"/>
        <v/>
      </c>
      <c r="BH97" s="72">
        <f t="shared" si="171"/>
        <v>147.5</v>
      </c>
      <c r="BI97" s="72">
        <f t="shared" si="172"/>
        <v>69.84</v>
      </c>
      <c r="BJ97" s="72">
        <f t="shared" si="173"/>
        <v>238.1</v>
      </c>
      <c r="BK97" s="73" t="str">
        <f t="shared" si="174"/>
        <v/>
      </c>
      <c r="BL97" s="72">
        <f t="shared" si="175"/>
        <v>69.295774647887328</v>
      </c>
      <c r="BM97" s="72">
        <f t="shared" si="176"/>
        <v>39.103125912941863</v>
      </c>
      <c r="BN97" s="72">
        <f t="shared" si="177"/>
        <v>57.338709677419352</v>
      </c>
      <c r="BO97" s="72">
        <f t="shared" si="178"/>
        <v>62.783171521035591</v>
      </c>
      <c r="BP97" s="72">
        <f t="shared" si="179"/>
        <v>69.60556844547564</v>
      </c>
      <c r="BQ97" s="72" t="str">
        <f t="shared" si="180"/>
        <v/>
      </c>
      <c r="BR97" s="72" t="str">
        <f t="shared" si="181"/>
        <v/>
      </c>
      <c r="BS97" s="72">
        <f t="shared" si="182"/>
        <v>17.498106265555673</v>
      </c>
      <c r="BT97" s="72">
        <f t="shared" si="183"/>
        <v>68.781630740393624</v>
      </c>
      <c r="BU97" s="72" t="str">
        <f t="shared" si="184"/>
        <v/>
      </c>
      <c r="BV97" s="72" t="str">
        <f t="shared" si="185"/>
        <v/>
      </c>
      <c r="BW97" s="72">
        <f t="shared" si="186"/>
        <v>4.9513259483048007</v>
      </c>
      <c r="BX97" s="72">
        <f t="shared" si="187"/>
        <v>4.8805031446540879</v>
      </c>
      <c r="BY97" s="72">
        <f t="shared" si="188"/>
        <v>10.415573053368329</v>
      </c>
      <c r="BZ97" s="80"/>
      <c r="CA97" s="79">
        <v>10.24</v>
      </c>
      <c r="CB97" s="79">
        <v>10.130000000000001</v>
      </c>
      <c r="CC97" s="79">
        <v>10.41</v>
      </c>
      <c r="CD97" s="79">
        <v>10.82</v>
      </c>
      <c r="CE97" s="79">
        <v>11.37</v>
      </c>
      <c r="CF97" s="79"/>
      <c r="CG97" s="79"/>
      <c r="CH97" s="79">
        <v>8.2260000000000009</v>
      </c>
      <c r="CI97" s="79">
        <v>9.2460000000000004</v>
      </c>
      <c r="CJ97" s="79"/>
      <c r="CK97" s="79"/>
      <c r="CL97" s="79">
        <v>8.2490000000000006</v>
      </c>
      <c r="CM97" s="79">
        <v>8.5869999999999997</v>
      </c>
      <c r="CN97" s="79">
        <v>8.7159999999999993</v>
      </c>
      <c r="CO97" s="75" t="str">
        <f t="shared" si="189"/>
        <v/>
      </c>
      <c r="CP97" s="74">
        <f t="shared" si="190"/>
        <v>10.24</v>
      </c>
      <c r="CQ97" s="74">
        <f t="shared" si="191"/>
        <v>10.130000000000001</v>
      </c>
      <c r="CR97" s="74">
        <f t="shared" si="192"/>
        <v>10.41</v>
      </c>
      <c r="CS97" s="74">
        <f t="shared" si="193"/>
        <v>10.82</v>
      </c>
      <c r="CT97" s="74">
        <f t="shared" si="194"/>
        <v>11.37</v>
      </c>
      <c r="CU97" s="74" t="str">
        <f t="shared" si="195"/>
        <v/>
      </c>
      <c r="CV97" s="74" t="str">
        <f t="shared" si="196"/>
        <v/>
      </c>
      <c r="CW97" s="74">
        <f t="shared" si="197"/>
        <v>8.2260000000000009</v>
      </c>
      <c r="CX97" s="74">
        <f t="shared" si="198"/>
        <v>9.2460000000000004</v>
      </c>
      <c r="CY97" s="74" t="str">
        <f t="shared" si="199"/>
        <v/>
      </c>
      <c r="CZ97" s="74" t="str">
        <f t="shared" si="200"/>
        <v/>
      </c>
      <c r="DA97" s="74">
        <f t="shared" si="201"/>
        <v>8.2490000000000006</v>
      </c>
      <c r="DB97" s="74">
        <f t="shared" si="202"/>
        <v>8.5869999999999997</v>
      </c>
      <c r="DC97" s="74">
        <f t="shared" si="203"/>
        <v>8.7159999999999993</v>
      </c>
      <c r="DD97" s="270" t="str">
        <f t="shared" si="204"/>
        <v/>
      </c>
      <c r="DE97" s="271">
        <f t="shared" si="205"/>
        <v>1</v>
      </c>
      <c r="DF97" s="271">
        <f t="shared" si="206"/>
        <v>1</v>
      </c>
      <c r="DG97" s="271" t="str">
        <f t="shared" si="207"/>
        <v/>
      </c>
      <c r="DH97" s="271">
        <f t="shared" si="208"/>
        <v>2</v>
      </c>
      <c r="DI97" s="270">
        <f>_xlfn.IFNA(VLOOKUP($A97,GtP!$A:$DH,MATCH(DI$1,GtP!$A$1:$DH$1,0),FALSE),"")</f>
        <v>0</v>
      </c>
      <c r="DJ97" s="271">
        <f>_xlfn.IFNA(VLOOKUP($A97,GtP!$A:$DH,MATCH(DJ$1,GtP!$A$1:$DH$1,0),FALSE),"")</f>
        <v>1</v>
      </c>
      <c r="DK97" s="271">
        <f>_xlfn.IFNA(VLOOKUP($A97,GtP!$A:$DH,MATCH(DK$1,GtP!$A$1:$DH$1,0),FALSE),"")</f>
        <v>0</v>
      </c>
      <c r="DL97" s="271">
        <f>_xlfn.IFNA(VLOOKUP($A97,GtP!$A:$DH,MATCH(DL$1,GtP!$A$1:$DH$1,0),FALSE),"")</f>
        <v>0</v>
      </c>
      <c r="DM97" s="270" t="str">
        <f t="shared" si="209"/>
        <v/>
      </c>
      <c r="DN97" s="271" t="str">
        <f t="shared" si="210"/>
        <v/>
      </c>
      <c r="DO97" s="271" t="str">
        <f t="shared" si="211"/>
        <v>new</v>
      </c>
      <c r="DP97" s="271" t="str">
        <f t="shared" si="212"/>
        <v/>
      </c>
      <c r="DR97" s="271" t="str">
        <f>_xlfn.IFNA(VLOOKUP(A97,'BIG-QaulComp'!B:C,2,FALSE),"")</f>
        <v>A</v>
      </c>
      <c r="DS97" s="270" t="str">
        <f t="shared" si="213"/>
        <v/>
      </c>
      <c r="DT97" s="271">
        <f t="shared" si="214"/>
        <v>1</v>
      </c>
      <c r="DU97" s="271">
        <f t="shared" si="215"/>
        <v>1</v>
      </c>
      <c r="DV97" s="271" t="str">
        <f t="shared" si="216"/>
        <v/>
      </c>
      <c r="DW97" s="271">
        <f t="shared" si="217"/>
        <v>2</v>
      </c>
      <c r="DX97" s="271">
        <f t="shared" si="218"/>
        <v>1</v>
      </c>
    </row>
    <row r="98" spans="1:129" s="271" customFormat="1" x14ac:dyDescent="0.2">
      <c r="A98" s="313" t="s">
        <v>823</v>
      </c>
      <c r="B98" s="78" t="s">
        <v>2786</v>
      </c>
      <c r="C98" s="72">
        <v>20.718812724616242</v>
      </c>
      <c r="D98" s="72">
        <v>16.262646900505672</v>
      </c>
      <c r="E98" s="72">
        <v>14.285325989085061</v>
      </c>
      <c r="F98" s="72">
        <v>23.632746533025198</v>
      </c>
      <c r="G98" s="72">
        <v>7.0846922199808198</v>
      </c>
      <c r="H98" s="72">
        <v>4.8804232740718598</v>
      </c>
      <c r="I98" s="72">
        <v>11.08019050553477</v>
      </c>
      <c r="J98" s="72">
        <v>10.964519965065481</v>
      </c>
      <c r="K98" s="72">
        <v>8.8469103421354394</v>
      </c>
      <c r="L98" s="72">
        <v>8.3291418627957139</v>
      </c>
      <c r="M98" s="72">
        <v>11.226969109312662</v>
      </c>
      <c r="N98" s="72">
        <v>3.9999635366517339</v>
      </c>
      <c r="O98" s="72">
        <v>15.921609642611035</v>
      </c>
      <c r="P98" s="72">
        <v>12.934766282115694</v>
      </c>
      <c r="Q98" s="72">
        <v>8.2651094797712119</v>
      </c>
      <c r="R98" s="77"/>
      <c r="S98" s="76"/>
      <c r="T98" s="76"/>
      <c r="U98" s="76"/>
      <c r="V98" s="76"/>
      <c r="W98" s="76"/>
      <c r="X98" s="76">
        <v>173.6</v>
      </c>
      <c r="Y98" s="76">
        <v>263.39999999999998</v>
      </c>
      <c r="Z98" s="76">
        <v>54.66</v>
      </c>
      <c r="AA98" s="76">
        <v>192</v>
      </c>
      <c r="AB98" s="76"/>
      <c r="AC98" s="76"/>
      <c r="AD98" s="76">
        <v>128.30000000000001</v>
      </c>
      <c r="AE98" s="76">
        <v>165.7</v>
      </c>
      <c r="AF98" s="76">
        <v>229.8</v>
      </c>
      <c r="AG98" s="75" t="str">
        <f t="shared" si="144"/>
        <v/>
      </c>
      <c r="AH98" s="74" t="str">
        <f t="shared" si="145"/>
        <v/>
      </c>
      <c r="AI98" s="74" t="str">
        <f t="shared" si="146"/>
        <v/>
      </c>
      <c r="AJ98" s="74" t="str">
        <f t="shared" si="147"/>
        <v/>
      </c>
      <c r="AK98" s="74" t="str">
        <f t="shared" si="148"/>
        <v/>
      </c>
      <c r="AL98" s="74" t="str">
        <f t="shared" si="149"/>
        <v/>
      </c>
      <c r="AM98" s="74">
        <f t="shared" si="150"/>
        <v>15.667600653010743</v>
      </c>
      <c r="AN98" s="74">
        <f t="shared" si="151"/>
        <v>24.022939521222071</v>
      </c>
      <c r="AO98" s="74">
        <f t="shared" si="152"/>
        <v>6.1784281614869787</v>
      </c>
      <c r="AP98" s="74">
        <f t="shared" si="153"/>
        <v>23.051594409457486</v>
      </c>
      <c r="AQ98" s="74" t="str">
        <f t="shared" si="154"/>
        <v/>
      </c>
      <c r="AR98" s="74" t="str">
        <f t="shared" si="155"/>
        <v/>
      </c>
      <c r="AS98" s="74">
        <f t="shared" si="156"/>
        <v>8.0582304729184209</v>
      </c>
      <c r="AT98" s="74">
        <f t="shared" si="157"/>
        <v>12.810436337694462</v>
      </c>
      <c r="AU98" s="74">
        <f t="shared" si="158"/>
        <v>27.8036244483432</v>
      </c>
      <c r="AV98" s="73" t="str">
        <f t="shared" si="159"/>
        <v/>
      </c>
      <c r="AW98" s="72" t="str">
        <f t="shared" si="160"/>
        <v/>
      </c>
      <c r="AX98" s="72" t="str">
        <f t="shared" si="161"/>
        <v/>
      </c>
      <c r="AY98" s="72" t="str">
        <f t="shared" si="162"/>
        <v/>
      </c>
      <c r="AZ98" s="72" t="str">
        <f t="shared" si="163"/>
        <v/>
      </c>
      <c r="BA98" s="72" t="str">
        <f t="shared" si="164"/>
        <v/>
      </c>
      <c r="BB98" s="72">
        <f t="shared" si="165"/>
        <v>173.6</v>
      </c>
      <c r="BC98" s="72">
        <f t="shared" si="166"/>
        <v>263.39999999999998</v>
      </c>
      <c r="BD98" s="72">
        <f t="shared" si="167"/>
        <v>54.66</v>
      </c>
      <c r="BE98" s="72">
        <f t="shared" si="168"/>
        <v>192</v>
      </c>
      <c r="BF98" s="72" t="str">
        <f t="shared" si="169"/>
        <v/>
      </c>
      <c r="BG98" s="72" t="str">
        <f t="shared" si="170"/>
        <v/>
      </c>
      <c r="BH98" s="72">
        <f t="shared" si="171"/>
        <v>128.30000000000001</v>
      </c>
      <c r="BI98" s="72">
        <f t="shared" si="172"/>
        <v>165.7</v>
      </c>
      <c r="BJ98" s="72">
        <f t="shared" si="173"/>
        <v>229.8</v>
      </c>
      <c r="BK98" s="73" t="str">
        <f t="shared" si="174"/>
        <v/>
      </c>
      <c r="BL98" s="72" t="str">
        <f t="shared" si="175"/>
        <v/>
      </c>
      <c r="BM98" s="72" t="str">
        <f t="shared" si="176"/>
        <v/>
      </c>
      <c r="BN98" s="72" t="str">
        <f t="shared" si="177"/>
        <v/>
      </c>
      <c r="BO98" s="72" t="str">
        <f t="shared" si="178"/>
        <v/>
      </c>
      <c r="BP98" s="72" t="str">
        <f t="shared" si="179"/>
        <v/>
      </c>
      <c r="BQ98" s="72">
        <f t="shared" si="180"/>
        <v>23.180664975297102</v>
      </c>
      <c r="BR98" s="72">
        <f t="shared" si="181"/>
        <v>31.010124793972214</v>
      </c>
      <c r="BS98" s="72">
        <f t="shared" si="182"/>
        <v>5.9149442701006381</v>
      </c>
      <c r="BT98" s="72">
        <f t="shared" si="183"/>
        <v>17.994376757263357</v>
      </c>
      <c r="BU98" s="72" t="str">
        <f t="shared" si="184"/>
        <v/>
      </c>
      <c r="BV98" s="72" t="str">
        <f t="shared" si="185"/>
        <v/>
      </c>
      <c r="BW98" s="72">
        <f t="shared" si="186"/>
        <v>4.3068143672373287</v>
      </c>
      <c r="BX98" s="72">
        <f t="shared" si="187"/>
        <v>11.579315164220825</v>
      </c>
      <c r="BY98" s="72">
        <f t="shared" si="188"/>
        <v>10.05249343832021</v>
      </c>
      <c r="BZ98" s="71"/>
      <c r="CA98" s="70"/>
      <c r="CB98" s="70"/>
      <c r="CC98" s="70"/>
      <c r="CD98" s="70"/>
      <c r="CE98" s="70"/>
      <c r="CF98" s="70">
        <v>8.3840000000000003</v>
      </c>
      <c r="CG98" s="70">
        <v>8.1929999999999996</v>
      </c>
      <c r="CH98" s="70">
        <v>8.109</v>
      </c>
      <c r="CI98" s="70">
        <v>8.0210000000000008</v>
      </c>
      <c r="CJ98" s="70"/>
      <c r="CK98" s="70"/>
      <c r="CL98" s="70">
        <v>8.0909999999999993</v>
      </c>
      <c r="CM98" s="70">
        <v>8.2439999999999998</v>
      </c>
      <c r="CN98" s="70">
        <v>8.6</v>
      </c>
      <c r="CO98" s="75" t="str">
        <f t="shared" si="189"/>
        <v/>
      </c>
      <c r="CP98" s="74" t="str">
        <f t="shared" si="190"/>
        <v/>
      </c>
      <c r="CQ98" s="74" t="str">
        <f t="shared" si="191"/>
        <v/>
      </c>
      <c r="CR98" s="74" t="str">
        <f t="shared" si="192"/>
        <v/>
      </c>
      <c r="CS98" s="74" t="str">
        <f t="shared" si="193"/>
        <v/>
      </c>
      <c r="CT98" s="74" t="str">
        <f t="shared" si="194"/>
        <v/>
      </c>
      <c r="CU98" s="74">
        <f t="shared" si="195"/>
        <v>8.3840000000000003</v>
      </c>
      <c r="CV98" s="74">
        <f t="shared" si="196"/>
        <v>8.1929999999999996</v>
      </c>
      <c r="CW98" s="74">
        <f t="shared" si="197"/>
        <v>8.109</v>
      </c>
      <c r="CX98" s="74">
        <f t="shared" si="198"/>
        <v>8.0210000000000008</v>
      </c>
      <c r="CY98" s="74" t="str">
        <f t="shared" si="199"/>
        <v/>
      </c>
      <c r="CZ98" s="74" t="str">
        <f t="shared" si="200"/>
        <v/>
      </c>
      <c r="DA98" s="74">
        <f t="shared" si="201"/>
        <v>8.0909999999999993</v>
      </c>
      <c r="DB98" s="74">
        <f t="shared" si="202"/>
        <v>8.2439999999999998</v>
      </c>
      <c r="DC98" s="74">
        <f t="shared" si="203"/>
        <v>8.6</v>
      </c>
      <c r="DD98" s="270" t="str">
        <f t="shared" si="204"/>
        <v/>
      </c>
      <c r="DE98" s="271" t="str">
        <f t="shared" si="205"/>
        <v/>
      </c>
      <c r="DF98" s="271">
        <f t="shared" si="206"/>
        <v>1</v>
      </c>
      <c r="DG98" s="271" t="str">
        <f t="shared" si="207"/>
        <v/>
      </c>
      <c r="DH98" s="271">
        <f t="shared" ref="DH98:DH101" si="219">4-SUM(DD98:DG98)</f>
        <v>3</v>
      </c>
      <c r="DI98" s="270">
        <f>_xlfn.IFNA(VLOOKUP($A98,GtP!$A:$DH,MATCH(DI$1,GtP!$A$1:$DH$1,0),FALSE),"")</f>
        <v>0</v>
      </c>
      <c r="DJ98" s="271">
        <f>_xlfn.IFNA(VLOOKUP($A98,GtP!$A:$DH,MATCH(DJ$1,GtP!$A$1:$DH$1,0),FALSE),"")</f>
        <v>2</v>
      </c>
      <c r="DK98" s="271">
        <f>_xlfn.IFNA(VLOOKUP($A98,GtP!$A:$DH,MATCH(DK$1,GtP!$A$1:$DH$1,0),FALSE),"")</f>
        <v>1</v>
      </c>
      <c r="DL98" s="271">
        <f>_xlfn.IFNA(VLOOKUP($A98,GtP!$A:$DH,MATCH(DL$1,GtP!$A$1:$DH$1,0),FALSE),"")</f>
        <v>0</v>
      </c>
      <c r="DM98" s="270" t="str">
        <f t="shared" si="209"/>
        <v/>
      </c>
      <c r="DN98" s="271" t="str">
        <f t="shared" si="210"/>
        <v/>
      </c>
      <c r="DO98" s="271" t="str">
        <f t="shared" si="211"/>
        <v/>
      </c>
      <c r="DP98" s="271" t="str">
        <f t="shared" si="212"/>
        <v/>
      </c>
      <c r="DR98" s="271" t="str">
        <f>_xlfn.IFNA(VLOOKUP(A98,'BIG-QaulComp'!B:C,2,FALSE),"")</f>
        <v>A</v>
      </c>
      <c r="DS98" s="270" t="str">
        <f t="shared" si="213"/>
        <v/>
      </c>
      <c r="DT98" s="271" t="str">
        <f t="shared" si="214"/>
        <v/>
      </c>
      <c r="DU98" s="271">
        <f t="shared" si="215"/>
        <v>1</v>
      </c>
      <c r="DV98" s="271" t="str">
        <f t="shared" si="216"/>
        <v/>
      </c>
      <c r="DW98" s="271">
        <f t="shared" si="217"/>
        <v>1</v>
      </c>
      <c r="DX98" s="271">
        <f t="shared" si="218"/>
        <v>1</v>
      </c>
    </row>
    <row r="99" spans="1:129" s="271" customFormat="1" x14ac:dyDescent="0.2">
      <c r="A99" s="313" t="s">
        <v>699</v>
      </c>
      <c r="B99" s="78" t="s">
        <v>2790</v>
      </c>
      <c r="C99" s="72">
        <v>9.9850762959537551</v>
      </c>
      <c r="D99" s="72">
        <v>11.492962125774026</v>
      </c>
      <c r="E99" s="72">
        <v>7.9594017916138915</v>
      </c>
      <c r="F99" s="72">
        <v>21.255675965501059</v>
      </c>
      <c r="G99" s="72">
        <v>5.413115612247843</v>
      </c>
      <c r="H99" s="72">
        <v>8.7180776087644922</v>
      </c>
      <c r="I99" s="72">
        <v>8.6006331531115645</v>
      </c>
      <c r="J99" s="72">
        <v>5.3857124824955607</v>
      </c>
      <c r="K99" s="72">
        <v>3.400828128734902</v>
      </c>
      <c r="L99" s="72">
        <v>6.9700990867766457</v>
      </c>
      <c r="M99" s="72">
        <v>6.6677738357757317</v>
      </c>
      <c r="N99" s="72">
        <v>7.6536112396806724</v>
      </c>
      <c r="O99" s="72">
        <v>9.0453926673085299</v>
      </c>
      <c r="P99" s="72">
        <v>12.111059164607973</v>
      </c>
      <c r="Q99" s="72">
        <v>7.4251100227170133</v>
      </c>
      <c r="R99" s="77"/>
      <c r="S99" s="76">
        <v>59.2</v>
      </c>
      <c r="T99" s="76">
        <v>25.91</v>
      </c>
      <c r="U99" s="76">
        <v>85.71</v>
      </c>
      <c r="V99" s="76">
        <v>54.52</v>
      </c>
      <c r="W99" s="76">
        <v>91.78</v>
      </c>
      <c r="X99" s="76">
        <v>29.19</v>
      </c>
      <c r="Y99" s="76">
        <v>26.14</v>
      </c>
      <c r="Z99" s="76">
        <v>26.73</v>
      </c>
      <c r="AA99" s="76">
        <v>197.7</v>
      </c>
      <c r="AB99" s="76"/>
      <c r="AC99" s="76"/>
      <c r="AD99" s="76">
        <v>184.7</v>
      </c>
      <c r="AE99" s="76">
        <v>345.5</v>
      </c>
      <c r="AF99" s="76">
        <v>94.68</v>
      </c>
      <c r="AG99" s="75" t="str">
        <f t="shared" si="144"/>
        <v/>
      </c>
      <c r="AH99" s="74">
        <f t="shared" si="145"/>
        <v>5.1509784294197356</v>
      </c>
      <c r="AI99" s="74">
        <f t="shared" si="146"/>
        <v>3.2552697650342322</v>
      </c>
      <c r="AJ99" s="74">
        <f t="shared" si="147"/>
        <v>4.0323347109313898</v>
      </c>
      <c r="AK99" s="74">
        <f t="shared" si="148"/>
        <v>10.071833654659391</v>
      </c>
      <c r="AL99" s="74">
        <f t="shared" si="149"/>
        <v>10.527550237420618</v>
      </c>
      <c r="AM99" s="74">
        <f t="shared" si="150"/>
        <v>3.3939361765987601</v>
      </c>
      <c r="AN99" s="74">
        <f t="shared" si="151"/>
        <v>4.8535825269097153</v>
      </c>
      <c r="AO99" s="74">
        <f t="shared" si="152"/>
        <v>7.8598503035622329</v>
      </c>
      <c r="AP99" s="74">
        <f t="shared" si="153"/>
        <v>28.364015710345843</v>
      </c>
      <c r="AQ99" s="74" t="str">
        <f t="shared" si="154"/>
        <v/>
      </c>
      <c r="AR99" s="74" t="str">
        <f t="shared" si="155"/>
        <v/>
      </c>
      <c r="AS99" s="74">
        <f t="shared" si="156"/>
        <v>20.419235161292093</v>
      </c>
      <c r="AT99" s="74">
        <f t="shared" si="157"/>
        <v>28.527645295438006</v>
      </c>
      <c r="AU99" s="74">
        <f t="shared" si="158"/>
        <v>12.751326203965727</v>
      </c>
      <c r="AV99" s="73" t="str">
        <f t="shared" si="159"/>
        <v/>
      </c>
      <c r="AW99" s="72">
        <f t="shared" si="160"/>
        <v>59.2</v>
      </c>
      <c r="AX99" s="72">
        <f t="shared" si="161"/>
        <v>25.91</v>
      </c>
      <c r="AY99" s="72">
        <f t="shared" si="162"/>
        <v>85.71</v>
      </c>
      <c r="AZ99" s="72">
        <f t="shared" si="163"/>
        <v>54.52</v>
      </c>
      <c r="BA99" s="72">
        <f t="shared" si="164"/>
        <v>91.78</v>
      </c>
      <c r="BB99" s="72">
        <f t="shared" si="165"/>
        <v>29.19</v>
      </c>
      <c r="BC99" s="72">
        <f t="shared" si="166"/>
        <v>26.14</v>
      </c>
      <c r="BD99" s="72">
        <f t="shared" si="167"/>
        <v>26.73</v>
      </c>
      <c r="BE99" s="72">
        <f t="shared" si="168"/>
        <v>197.7</v>
      </c>
      <c r="BF99" s="72" t="str">
        <f t="shared" si="169"/>
        <v/>
      </c>
      <c r="BG99" s="72" t="str">
        <f t="shared" si="170"/>
        <v/>
      </c>
      <c r="BH99" s="72">
        <f t="shared" si="171"/>
        <v>184.7</v>
      </c>
      <c r="BI99" s="72">
        <f t="shared" si="172"/>
        <v>345.5</v>
      </c>
      <c r="BJ99" s="72">
        <f t="shared" si="173"/>
        <v>94.68</v>
      </c>
      <c r="BK99" s="73" t="str">
        <f t="shared" si="174"/>
        <v/>
      </c>
      <c r="BL99" s="72">
        <f t="shared" si="175"/>
        <v>6.4138678223185268</v>
      </c>
      <c r="BM99" s="72">
        <f t="shared" si="176"/>
        <v>3.7846917908267601</v>
      </c>
      <c r="BN99" s="72">
        <f t="shared" si="177"/>
        <v>23.04032258064516</v>
      </c>
      <c r="BO99" s="72">
        <f t="shared" si="178"/>
        <v>11.027508090614887</v>
      </c>
      <c r="BP99" s="72">
        <f t="shared" si="179"/>
        <v>26.618329466357309</v>
      </c>
      <c r="BQ99" s="72">
        <f t="shared" si="180"/>
        <v>3.8977166510882628</v>
      </c>
      <c r="BR99" s="72">
        <f t="shared" si="181"/>
        <v>3.077466446903697</v>
      </c>
      <c r="BS99" s="72">
        <f t="shared" si="182"/>
        <v>2.8925440969592033</v>
      </c>
      <c r="BT99" s="72">
        <f t="shared" si="183"/>
        <v>18.52858481724461</v>
      </c>
      <c r="BU99" s="72" t="str">
        <f t="shared" si="184"/>
        <v/>
      </c>
      <c r="BV99" s="72" t="str">
        <f t="shared" si="185"/>
        <v/>
      </c>
      <c r="BW99" s="72">
        <f t="shared" si="186"/>
        <v>6.2000671366230282</v>
      </c>
      <c r="BX99" s="72">
        <f t="shared" si="187"/>
        <v>24.143955276030749</v>
      </c>
      <c r="BY99" s="72">
        <f t="shared" si="188"/>
        <v>4.1417322834645667</v>
      </c>
      <c r="BZ99" s="71"/>
      <c r="CA99" s="70">
        <v>6.2850000000000001</v>
      </c>
      <c r="CB99" s="70">
        <v>6.5380000000000003</v>
      </c>
      <c r="CC99" s="70">
        <v>5.9429999999999996</v>
      </c>
      <c r="CD99" s="70">
        <v>6.3680000000000003</v>
      </c>
      <c r="CE99" s="70">
        <v>6.0350000000000001</v>
      </c>
      <c r="CF99" s="70">
        <v>6.4020000000000001</v>
      </c>
      <c r="CG99" s="70">
        <v>6.4340000000000002</v>
      </c>
      <c r="CH99" s="70">
        <v>6.2859999999999996</v>
      </c>
      <c r="CI99" s="70">
        <v>6.0759999999999996</v>
      </c>
      <c r="CJ99" s="70"/>
      <c r="CK99" s="70"/>
      <c r="CL99" s="70">
        <v>5.2350000000000003</v>
      </c>
      <c r="CM99" s="70">
        <v>4.9859999999999998</v>
      </c>
      <c r="CN99" s="70">
        <v>5.36</v>
      </c>
      <c r="CO99" s="75" t="str">
        <f t="shared" si="189"/>
        <v/>
      </c>
      <c r="CP99" s="74">
        <f t="shared" si="190"/>
        <v>6.2850000000000001</v>
      </c>
      <c r="CQ99" s="74">
        <f t="shared" si="191"/>
        <v>6.5380000000000003</v>
      </c>
      <c r="CR99" s="74">
        <f t="shared" si="192"/>
        <v>5.9429999999999996</v>
      </c>
      <c r="CS99" s="74">
        <f t="shared" si="193"/>
        <v>6.3680000000000003</v>
      </c>
      <c r="CT99" s="74">
        <f t="shared" si="194"/>
        <v>6.0350000000000001</v>
      </c>
      <c r="CU99" s="74">
        <f t="shared" si="195"/>
        <v>6.4020000000000001</v>
      </c>
      <c r="CV99" s="74">
        <f t="shared" si="196"/>
        <v>6.4340000000000002</v>
      </c>
      <c r="CW99" s="74">
        <f t="shared" si="197"/>
        <v>6.2859999999999996</v>
      </c>
      <c r="CX99" s="74">
        <f t="shared" si="198"/>
        <v>6.0759999999999996</v>
      </c>
      <c r="CY99" s="74" t="str">
        <f t="shared" si="199"/>
        <v/>
      </c>
      <c r="CZ99" s="74" t="str">
        <f t="shared" si="200"/>
        <v/>
      </c>
      <c r="DA99" s="74">
        <f t="shared" si="201"/>
        <v>5.2350000000000003</v>
      </c>
      <c r="DB99" s="74">
        <f t="shared" si="202"/>
        <v>4.9859999999999998</v>
      </c>
      <c r="DC99" s="74">
        <f t="shared" si="203"/>
        <v>5.36</v>
      </c>
      <c r="DD99" s="270" t="str">
        <f t="shared" si="204"/>
        <v/>
      </c>
      <c r="DE99" s="271">
        <f t="shared" si="205"/>
        <v>1</v>
      </c>
      <c r="DF99" s="271">
        <f t="shared" si="206"/>
        <v>1</v>
      </c>
      <c r="DG99" s="271" t="str">
        <f t="shared" si="207"/>
        <v/>
      </c>
      <c r="DH99" s="271">
        <f t="shared" si="219"/>
        <v>2</v>
      </c>
      <c r="DI99" s="270">
        <f>_xlfn.IFNA(VLOOKUP($A99,GtP!$A:$DH,MATCH(DI$1,GtP!$A$1:$DH$1,0),FALSE),"")</f>
        <v>0</v>
      </c>
      <c r="DJ99" s="271">
        <f>_xlfn.IFNA(VLOOKUP($A99,GtP!$A:$DH,MATCH(DJ$1,GtP!$A$1:$DH$1,0),FALSE),"")</f>
        <v>2</v>
      </c>
      <c r="DK99" s="271">
        <f>_xlfn.IFNA(VLOOKUP($A99,GtP!$A:$DH,MATCH(DK$1,GtP!$A$1:$DH$1,0),FALSE),"")</f>
        <v>1</v>
      </c>
      <c r="DL99" s="271">
        <f>_xlfn.IFNA(VLOOKUP($A99,GtP!$A:$DH,MATCH(DL$1,GtP!$A$1:$DH$1,0),FALSE),"")</f>
        <v>2</v>
      </c>
      <c r="DM99" s="270" t="str">
        <f t="shared" si="209"/>
        <v/>
      </c>
      <c r="DN99" s="271" t="str">
        <f t="shared" si="210"/>
        <v/>
      </c>
      <c r="DO99" s="271" t="str">
        <f t="shared" si="211"/>
        <v/>
      </c>
      <c r="DP99" s="271" t="str">
        <f t="shared" si="212"/>
        <v/>
      </c>
      <c r="DR99" s="271" t="str">
        <f>_xlfn.IFNA(VLOOKUP(A99,'BIG-QaulComp'!B:C,2,FALSE),"")</f>
        <v>A</v>
      </c>
      <c r="DS99" s="270" t="str">
        <f t="shared" si="213"/>
        <v/>
      </c>
      <c r="DT99" s="271">
        <f t="shared" si="214"/>
        <v>1</v>
      </c>
      <c r="DU99" s="271">
        <f t="shared" si="215"/>
        <v>1</v>
      </c>
      <c r="DV99" s="271" t="str">
        <f t="shared" si="216"/>
        <v/>
      </c>
      <c r="DW99" s="271">
        <f t="shared" si="217"/>
        <v>2</v>
      </c>
      <c r="DX99" s="271">
        <f t="shared" si="218"/>
        <v>1</v>
      </c>
    </row>
    <row r="100" spans="1:129" s="271" customFormat="1" x14ac:dyDescent="0.2">
      <c r="A100" s="313" t="s">
        <v>162</v>
      </c>
      <c r="B100" s="78" t="s">
        <v>2874</v>
      </c>
      <c r="C100" s="72">
        <v>9.6057439053672198</v>
      </c>
      <c r="D100" s="72">
        <v>2.9288446558022723</v>
      </c>
      <c r="E100" s="72">
        <v>8.1434844224241587</v>
      </c>
      <c r="F100" s="72">
        <v>6.0507239285647278</v>
      </c>
      <c r="G100" s="72">
        <v>3.9350629692104322</v>
      </c>
      <c r="H100" s="72">
        <v>1.0479131938618993</v>
      </c>
      <c r="I100" s="72">
        <v>8.5510395021570371</v>
      </c>
      <c r="J100" s="72">
        <v>4.1177830420362316</v>
      </c>
      <c r="K100" s="72">
        <v>6.1085796309559495</v>
      </c>
      <c r="L100" s="72">
        <v>5.6743723440698499</v>
      </c>
      <c r="M100" s="72">
        <v>17.86762818716301</v>
      </c>
      <c r="N100" s="72">
        <v>12.702030801876456</v>
      </c>
      <c r="O100" s="72">
        <v>9.0882481206327785</v>
      </c>
      <c r="P100" s="72">
        <v>3.8338979417510246</v>
      </c>
      <c r="Q100" s="72">
        <v>5.6784865793183545</v>
      </c>
      <c r="R100" s="77"/>
      <c r="S100" s="76">
        <v>97.88</v>
      </c>
      <c r="T100" s="76">
        <v>58.26</v>
      </c>
      <c r="U100" s="76">
        <v>57.07</v>
      </c>
      <c r="V100" s="76">
        <v>52.44</v>
      </c>
      <c r="W100" s="76">
        <v>92.98</v>
      </c>
      <c r="X100" s="76">
        <v>615.6</v>
      </c>
      <c r="Y100" s="76">
        <v>817.5</v>
      </c>
      <c r="Z100" s="76">
        <v>831.8</v>
      </c>
      <c r="AA100" s="76">
        <v>851.3</v>
      </c>
      <c r="AB100" s="76"/>
      <c r="AC100" s="76"/>
      <c r="AD100" s="76">
        <v>890.1</v>
      </c>
      <c r="AE100" s="76">
        <v>680.3</v>
      </c>
      <c r="AF100" s="76">
        <v>934.7</v>
      </c>
      <c r="AG100" s="75" t="str">
        <f t="shared" si="144"/>
        <v/>
      </c>
      <c r="AH100" s="74">
        <f t="shared" si="145"/>
        <v>33.419321098540337</v>
      </c>
      <c r="AI100" s="74">
        <f t="shared" si="146"/>
        <v>7.1541857241813345</v>
      </c>
      <c r="AJ100" s="74">
        <f t="shared" si="147"/>
        <v>9.4319292490902633</v>
      </c>
      <c r="AK100" s="74">
        <f t="shared" si="148"/>
        <v>13.32634329115248</v>
      </c>
      <c r="AL100" s="74">
        <f t="shared" si="149"/>
        <v>88.728723471205285</v>
      </c>
      <c r="AM100" s="74">
        <f t="shared" si="150"/>
        <v>71.991247361763712</v>
      </c>
      <c r="AN100" s="74">
        <f t="shared" si="151"/>
        <v>198.52915796062646</v>
      </c>
      <c r="AO100" s="74">
        <f t="shared" si="152"/>
        <v>136.16913427546316</v>
      </c>
      <c r="AP100" s="74">
        <f t="shared" si="153"/>
        <v>150.02540340689364</v>
      </c>
      <c r="AQ100" s="74" t="str">
        <f t="shared" si="154"/>
        <v/>
      </c>
      <c r="AR100" s="74" t="str">
        <f t="shared" si="155"/>
        <v/>
      </c>
      <c r="AS100" s="74">
        <f t="shared" si="156"/>
        <v>97.939667599879073</v>
      </c>
      <c r="AT100" s="74">
        <f t="shared" si="157"/>
        <v>177.44342972502082</v>
      </c>
      <c r="AU100" s="74">
        <f t="shared" si="158"/>
        <v>164.60371737150453</v>
      </c>
      <c r="AV100" s="73" t="str">
        <f t="shared" si="159"/>
        <v/>
      </c>
      <c r="AW100" s="72">
        <f t="shared" si="160"/>
        <v>97.88</v>
      </c>
      <c r="AX100" s="72">
        <f t="shared" si="161"/>
        <v>58.26</v>
      </c>
      <c r="AY100" s="72">
        <f t="shared" si="162"/>
        <v>57.07</v>
      </c>
      <c r="AZ100" s="72">
        <f t="shared" si="163"/>
        <v>52.44</v>
      </c>
      <c r="BA100" s="72">
        <f t="shared" si="164"/>
        <v>92.98</v>
      </c>
      <c r="BB100" s="72">
        <f t="shared" si="165"/>
        <v>615.6</v>
      </c>
      <c r="BC100" s="72">
        <f t="shared" si="166"/>
        <v>817.5</v>
      </c>
      <c r="BD100" s="72">
        <f t="shared" si="167"/>
        <v>831.8</v>
      </c>
      <c r="BE100" s="72">
        <f t="shared" si="168"/>
        <v>851.3</v>
      </c>
      <c r="BF100" s="72" t="str">
        <f t="shared" si="169"/>
        <v/>
      </c>
      <c r="BG100" s="72" t="str">
        <f t="shared" si="170"/>
        <v/>
      </c>
      <c r="BH100" s="72">
        <f t="shared" si="171"/>
        <v>890.1</v>
      </c>
      <c r="BI100" s="72">
        <f t="shared" si="172"/>
        <v>680.3</v>
      </c>
      <c r="BJ100" s="72">
        <f t="shared" si="173"/>
        <v>934.7</v>
      </c>
      <c r="BK100" s="73" t="str">
        <f t="shared" si="174"/>
        <v/>
      </c>
      <c r="BL100" s="72">
        <f t="shared" si="175"/>
        <v>10.604550379198267</v>
      </c>
      <c r="BM100" s="72">
        <f t="shared" si="176"/>
        <v>8.5100788781770369</v>
      </c>
      <c r="BN100" s="72">
        <f t="shared" si="177"/>
        <v>15.341397849462366</v>
      </c>
      <c r="BO100" s="72">
        <f t="shared" si="178"/>
        <v>10.606796116504855</v>
      </c>
      <c r="BP100" s="72">
        <f t="shared" si="179"/>
        <v>26.966357308584687</v>
      </c>
      <c r="BQ100" s="72">
        <f t="shared" si="180"/>
        <v>82.200560822539728</v>
      </c>
      <c r="BR100" s="72">
        <f t="shared" si="181"/>
        <v>96.244407817282791</v>
      </c>
      <c r="BS100" s="72">
        <f t="shared" si="182"/>
        <v>90.011903473650037</v>
      </c>
      <c r="BT100" s="72">
        <f t="shared" si="183"/>
        <v>79.784442361761947</v>
      </c>
      <c r="BU100" s="72" t="str">
        <f t="shared" si="184"/>
        <v/>
      </c>
      <c r="BV100" s="72" t="str">
        <f t="shared" si="185"/>
        <v/>
      </c>
      <c r="BW100" s="72">
        <f t="shared" si="186"/>
        <v>29.879154078549849</v>
      </c>
      <c r="BX100" s="72">
        <f t="shared" si="187"/>
        <v>47.540181691125085</v>
      </c>
      <c r="BY100" s="72">
        <f t="shared" si="188"/>
        <v>40.888013998250216</v>
      </c>
      <c r="BZ100" s="71"/>
      <c r="CA100" s="70">
        <v>7.8049999999999997</v>
      </c>
      <c r="CB100" s="70">
        <v>7.907</v>
      </c>
      <c r="CC100" s="70">
        <v>8.1310000000000002</v>
      </c>
      <c r="CD100" s="70">
        <v>8.0530000000000008</v>
      </c>
      <c r="CE100" s="70">
        <v>7.9960000000000004</v>
      </c>
      <c r="CF100" s="70">
        <v>8.7789999999999999</v>
      </c>
      <c r="CG100" s="70">
        <v>8.8260000000000005</v>
      </c>
      <c r="CH100" s="70">
        <v>8.1869999999999994</v>
      </c>
      <c r="CI100" s="70">
        <v>8.01</v>
      </c>
      <c r="CJ100" s="70"/>
      <c r="CK100" s="70"/>
      <c r="CL100" s="70">
        <v>7.7430000000000003</v>
      </c>
      <c r="CM100" s="70">
        <v>7.8410000000000002</v>
      </c>
      <c r="CN100" s="70">
        <v>7.8239999999999998</v>
      </c>
      <c r="CO100" s="75" t="str">
        <f t="shared" si="189"/>
        <v/>
      </c>
      <c r="CP100" s="74">
        <f t="shared" si="190"/>
        <v>7.8049999999999997</v>
      </c>
      <c r="CQ100" s="74">
        <f t="shared" si="191"/>
        <v>7.907</v>
      </c>
      <c r="CR100" s="74">
        <f t="shared" si="192"/>
        <v>8.1310000000000002</v>
      </c>
      <c r="CS100" s="74">
        <f t="shared" si="193"/>
        <v>8.0530000000000008</v>
      </c>
      <c r="CT100" s="74">
        <f t="shared" si="194"/>
        <v>7.9960000000000004</v>
      </c>
      <c r="CU100" s="74">
        <f t="shared" si="195"/>
        <v>8.7789999999999999</v>
      </c>
      <c r="CV100" s="74">
        <f t="shared" si="196"/>
        <v>8.8260000000000005</v>
      </c>
      <c r="CW100" s="74">
        <f t="shared" si="197"/>
        <v>8.1869999999999994</v>
      </c>
      <c r="CX100" s="74">
        <f t="shared" si="198"/>
        <v>8.01</v>
      </c>
      <c r="CY100" s="74" t="str">
        <f t="shared" si="199"/>
        <v/>
      </c>
      <c r="CZ100" s="74" t="str">
        <f t="shared" si="200"/>
        <v/>
      </c>
      <c r="DA100" s="74">
        <f t="shared" si="201"/>
        <v>7.7430000000000003</v>
      </c>
      <c r="DB100" s="74">
        <f t="shared" si="202"/>
        <v>7.8410000000000002</v>
      </c>
      <c r="DC100" s="74">
        <f t="shared" si="203"/>
        <v>7.8239999999999998</v>
      </c>
      <c r="DD100" s="270" t="str">
        <f t="shared" si="204"/>
        <v/>
      </c>
      <c r="DE100" s="271">
        <f t="shared" si="205"/>
        <v>1</v>
      </c>
      <c r="DF100" s="271">
        <f t="shared" si="206"/>
        <v>1</v>
      </c>
      <c r="DG100" s="271" t="str">
        <f t="shared" si="207"/>
        <v/>
      </c>
      <c r="DH100" s="271">
        <f t="shared" si="219"/>
        <v>2</v>
      </c>
      <c r="DI100" s="270">
        <f>_xlfn.IFNA(VLOOKUP($A100,GtP!$A:$DH,MATCH(DI$1,GtP!$A$1:$DH$1,0),FALSE),"")</f>
        <v>0</v>
      </c>
      <c r="DJ100" s="271">
        <f>_xlfn.IFNA(VLOOKUP($A100,GtP!$A:$DH,MATCH(DJ$1,GtP!$A$1:$DH$1,0),FALSE),"")</f>
        <v>0</v>
      </c>
      <c r="DK100" s="271">
        <f>_xlfn.IFNA(VLOOKUP($A100,GtP!$A:$DH,MATCH(DK$1,GtP!$A$1:$DH$1,0),FALSE),"")</f>
        <v>1</v>
      </c>
      <c r="DL100" s="271">
        <f>_xlfn.IFNA(VLOOKUP($A100,GtP!$A:$DH,MATCH(DL$1,GtP!$A$1:$DH$1,0),FALSE),"")</f>
        <v>0</v>
      </c>
      <c r="DM100" s="270" t="str">
        <f t="shared" si="209"/>
        <v/>
      </c>
      <c r="DN100" s="271" t="str">
        <f t="shared" si="210"/>
        <v>new</v>
      </c>
      <c r="DO100" s="271" t="str">
        <f t="shared" si="211"/>
        <v/>
      </c>
      <c r="DP100" s="271" t="str">
        <f t="shared" si="212"/>
        <v/>
      </c>
      <c r="DR100" s="271" t="str">
        <f>_xlfn.IFNA(VLOOKUP(A100,'BIG-QaulComp'!B:C,2,FALSE),"")</f>
        <v>A</v>
      </c>
      <c r="DS100" s="270" t="str">
        <f t="shared" si="213"/>
        <v/>
      </c>
      <c r="DT100" s="271">
        <f t="shared" si="214"/>
        <v>1</v>
      </c>
      <c r="DU100" s="271">
        <f t="shared" si="215"/>
        <v>1</v>
      </c>
      <c r="DV100" s="271" t="str">
        <f t="shared" si="216"/>
        <v/>
      </c>
      <c r="DW100" s="271">
        <f t="shared" si="217"/>
        <v>2</v>
      </c>
      <c r="DX100" s="271">
        <f t="shared" si="218"/>
        <v>1</v>
      </c>
    </row>
    <row r="101" spans="1:129" s="271" customFormat="1" x14ac:dyDescent="0.2">
      <c r="A101" s="313" t="s">
        <v>96</v>
      </c>
      <c r="B101" s="78" t="s">
        <v>2767</v>
      </c>
      <c r="C101" s="72">
        <v>3.4652763793406041</v>
      </c>
      <c r="D101" s="72">
        <v>1.2496732509924213</v>
      </c>
      <c r="E101" s="72">
        <v>8.9515295072511609</v>
      </c>
      <c r="F101" s="72">
        <v>9.9994898349612811</v>
      </c>
      <c r="G101" s="72">
        <v>8.0812203564176777</v>
      </c>
      <c r="H101" s="72">
        <v>4.8134976384569388</v>
      </c>
      <c r="I101" s="72">
        <v>9.3049874642420694</v>
      </c>
      <c r="J101" s="72">
        <v>5.1277247434139612</v>
      </c>
      <c r="K101" s="72">
        <v>2.4062411734112996</v>
      </c>
      <c r="L101" s="72">
        <v>6.2777841751832266</v>
      </c>
      <c r="M101" s="72">
        <v>4.1247269598598217</v>
      </c>
      <c r="N101" s="72">
        <v>6.1265788320013987</v>
      </c>
      <c r="O101" s="72">
        <v>13.144933752826846</v>
      </c>
      <c r="P101" s="72">
        <v>13.526386072985236</v>
      </c>
      <c r="Q101" s="72">
        <v>8.0692195835470972</v>
      </c>
      <c r="R101" s="77"/>
      <c r="S101" s="76"/>
      <c r="T101" s="76"/>
      <c r="U101" s="76">
        <v>58.16</v>
      </c>
      <c r="V101" s="76">
        <v>55.68</v>
      </c>
      <c r="W101" s="76">
        <v>32.299999999999997</v>
      </c>
      <c r="X101" s="76"/>
      <c r="Y101" s="76"/>
      <c r="Z101" s="76"/>
      <c r="AA101" s="76"/>
      <c r="AB101" s="76"/>
      <c r="AC101" s="76"/>
      <c r="AD101" s="76"/>
      <c r="AE101" s="76"/>
      <c r="AF101" s="76"/>
      <c r="AG101" s="75" t="str">
        <f t="shared" si="144"/>
        <v/>
      </c>
      <c r="AH101" s="74" t="str">
        <f t="shared" si="145"/>
        <v/>
      </c>
      <c r="AI101" s="74" t="str">
        <f t="shared" si="146"/>
        <v/>
      </c>
      <c r="AJ101" s="74">
        <f t="shared" si="147"/>
        <v>5.8162967271244987</v>
      </c>
      <c r="AK101" s="74">
        <f t="shared" si="148"/>
        <v>6.8900484758817262</v>
      </c>
      <c r="AL101" s="74">
        <f t="shared" si="149"/>
        <v>6.7102972570179542</v>
      </c>
      <c r="AM101" s="74" t="str">
        <f t="shared" si="150"/>
        <v/>
      </c>
      <c r="AN101" s="74" t="str">
        <f t="shared" si="151"/>
        <v/>
      </c>
      <c r="AO101" s="74" t="str">
        <f t="shared" si="152"/>
        <v/>
      </c>
      <c r="AP101" s="74" t="str">
        <f t="shared" si="153"/>
        <v/>
      </c>
      <c r="AQ101" s="74" t="str">
        <f t="shared" si="154"/>
        <v/>
      </c>
      <c r="AR101" s="74" t="str">
        <f t="shared" si="155"/>
        <v/>
      </c>
      <c r="AS101" s="74" t="str">
        <f t="shared" si="156"/>
        <v/>
      </c>
      <c r="AT101" s="74" t="str">
        <f t="shared" si="157"/>
        <v/>
      </c>
      <c r="AU101" s="74" t="str">
        <f t="shared" si="158"/>
        <v/>
      </c>
      <c r="AV101" s="73" t="str">
        <f t="shared" si="159"/>
        <v/>
      </c>
      <c r="AW101" s="72" t="str">
        <f t="shared" si="160"/>
        <v/>
      </c>
      <c r="AX101" s="72" t="str">
        <f t="shared" si="161"/>
        <v/>
      </c>
      <c r="AY101" s="72">
        <f t="shared" si="162"/>
        <v>58.16</v>
      </c>
      <c r="AZ101" s="72">
        <f t="shared" si="163"/>
        <v>55.68</v>
      </c>
      <c r="BA101" s="72">
        <f t="shared" si="164"/>
        <v>32.299999999999997</v>
      </c>
      <c r="BB101" s="72" t="str">
        <f t="shared" si="165"/>
        <v/>
      </c>
      <c r="BC101" s="72" t="str">
        <f t="shared" si="166"/>
        <v/>
      </c>
      <c r="BD101" s="72" t="str">
        <f t="shared" si="167"/>
        <v/>
      </c>
      <c r="BE101" s="72" t="str">
        <f t="shared" si="168"/>
        <v/>
      </c>
      <c r="BF101" s="72" t="str">
        <f t="shared" si="169"/>
        <v/>
      </c>
      <c r="BG101" s="72" t="str">
        <f t="shared" si="170"/>
        <v/>
      </c>
      <c r="BH101" s="72" t="str">
        <f t="shared" si="171"/>
        <v/>
      </c>
      <c r="BI101" s="72" t="str">
        <f t="shared" si="172"/>
        <v/>
      </c>
      <c r="BJ101" s="72" t="str">
        <f t="shared" si="173"/>
        <v/>
      </c>
      <c r="BK101" s="73" t="str">
        <f t="shared" si="174"/>
        <v/>
      </c>
      <c r="BL101" s="72" t="str">
        <f t="shared" si="175"/>
        <v/>
      </c>
      <c r="BM101" s="72" t="str">
        <f t="shared" si="176"/>
        <v/>
      </c>
      <c r="BN101" s="72">
        <f t="shared" si="177"/>
        <v>15.634408602150538</v>
      </c>
      <c r="BO101" s="72">
        <f t="shared" si="178"/>
        <v>11.262135922330097</v>
      </c>
      <c r="BP101" s="72">
        <f t="shared" si="179"/>
        <v>9.3677494199535953</v>
      </c>
      <c r="BQ101" s="72" t="str">
        <f t="shared" si="180"/>
        <v/>
      </c>
      <c r="BR101" s="72" t="str">
        <f t="shared" si="181"/>
        <v/>
      </c>
      <c r="BS101" s="72" t="str">
        <f t="shared" si="182"/>
        <v/>
      </c>
      <c r="BT101" s="72" t="str">
        <f t="shared" si="183"/>
        <v/>
      </c>
      <c r="BU101" s="72" t="str">
        <f t="shared" si="184"/>
        <v/>
      </c>
      <c r="BV101" s="72" t="str">
        <f t="shared" si="185"/>
        <v/>
      </c>
      <c r="BW101" s="72" t="str">
        <f t="shared" si="186"/>
        <v/>
      </c>
      <c r="BX101" s="72" t="str">
        <f t="shared" si="187"/>
        <v/>
      </c>
      <c r="BY101" s="72" t="str">
        <f t="shared" si="188"/>
        <v/>
      </c>
      <c r="BZ101" s="71"/>
      <c r="CA101" s="70"/>
      <c r="CB101" s="70"/>
      <c r="CC101" s="70">
        <v>8.1289999999999996</v>
      </c>
      <c r="CD101" s="70">
        <v>8.0779999999999994</v>
      </c>
      <c r="CE101" s="70">
        <v>7.8170000000000002</v>
      </c>
      <c r="CF101" s="70"/>
      <c r="CG101" s="70"/>
      <c r="CH101" s="70"/>
      <c r="CI101" s="70"/>
      <c r="CJ101" s="70"/>
      <c r="CK101" s="70"/>
      <c r="CL101" s="70"/>
      <c r="CM101" s="70"/>
      <c r="CN101" s="70"/>
      <c r="CO101" s="75" t="str">
        <f t="shared" si="189"/>
        <v/>
      </c>
      <c r="CP101" s="74" t="str">
        <f t="shared" si="190"/>
        <v/>
      </c>
      <c r="CQ101" s="74" t="str">
        <f t="shared" si="191"/>
        <v/>
      </c>
      <c r="CR101" s="74">
        <f t="shared" si="192"/>
        <v>8.1289999999999996</v>
      </c>
      <c r="CS101" s="74">
        <f t="shared" si="193"/>
        <v>8.0779999999999994</v>
      </c>
      <c r="CT101" s="74">
        <f t="shared" si="194"/>
        <v>7.8170000000000002</v>
      </c>
      <c r="CU101" s="74" t="str">
        <f t="shared" si="195"/>
        <v/>
      </c>
      <c r="CV101" s="74" t="str">
        <f t="shared" si="196"/>
        <v/>
      </c>
      <c r="CW101" s="74" t="str">
        <f t="shared" si="197"/>
        <v/>
      </c>
      <c r="CX101" s="74" t="str">
        <f t="shared" si="198"/>
        <v/>
      </c>
      <c r="CY101" s="74" t="str">
        <f t="shared" si="199"/>
        <v/>
      </c>
      <c r="CZ101" s="74" t="str">
        <f t="shared" si="200"/>
        <v/>
      </c>
      <c r="DA101" s="74" t="str">
        <f t="shared" si="201"/>
        <v/>
      </c>
      <c r="DB101" s="74" t="str">
        <f t="shared" si="202"/>
        <v/>
      </c>
      <c r="DC101" s="74" t="str">
        <f t="shared" si="203"/>
        <v/>
      </c>
      <c r="DD101" s="270" t="str">
        <f t="shared" si="204"/>
        <v/>
      </c>
      <c r="DE101" s="271">
        <f t="shared" si="205"/>
        <v>1</v>
      </c>
      <c r="DF101" s="271" t="str">
        <f t="shared" si="206"/>
        <v/>
      </c>
      <c r="DG101" s="271" t="str">
        <f t="shared" si="207"/>
        <v/>
      </c>
      <c r="DH101" s="271">
        <f t="shared" si="219"/>
        <v>3</v>
      </c>
      <c r="DI101" s="270">
        <f>_xlfn.IFNA(VLOOKUP($A13,GtP!$A:$DH,MATCH(DI$1,GtP!$A$1:$DH$1,0),FALSE),"")</f>
        <v>1</v>
      </c>
      <c r="DJ101" s="271">
        <f>_xlfn.IFNA(VLOOKUP($A13,GtP!$A:$DH,MATCH(DJ$1,GtP!$A$1:$DH$1,0),FALSE),"")</f>
        <v>2</v>
      </c>
      <c r="DK101" s="271">
        <f>_xlfn.IFNA(VLOOKUP($A13,GtP!$A:$DH,MATCH(DK$1,GtP!$A$1:$DH$1,0),FALSE),"")</f>
        <v>2</v>
      </c>
      <c r="DL101" s="271">
        <f>_xlfn.IFNA(VLOOKUP($A13,GtP!$A:$DH,MATCH(DL$1,GtP!$A$1:$DH$1,0),FALSE),"")</f>
        <v>0</v>
      </c>
      <c r="DM101" s="270" t="str">
        <f t="shared" si="209"/>
        <v/>
      </c>
      <c r="DN101" s="271" t="str">
        <f t="shared" si="210"/>
        <v/>
      </c>
      <c r="DO101" s="271" t="str">
        <f t="shared" si="211"/>
        <v/>
      </c>
      <c r="DP101" s="271" t="str">
        <f t="shared" si="212"/>
        <v/>
      </c>
      <c r="DR101" s="271" t="str">
        <f>_xlfn.IFNA(VLOOKUP(A101,'BIG-QaulComp'!B:C,2,FALSE),"")</f>
        <v/>
      </c>
      <c r="DS101" s="270" t="str">
        <f t="shared" si="213"/>
        <v/>
      </c>
      <c r="DT101" s="271">
        <f t="shared" si="214"/>
        <v>1</v>
      </c>
      <c r="DU101" s="271" t="str">
        <f t="shared" si="215"/>
        <v/>
      </c>
      <c r="DV101" s="271" t="str">
        <f t="shared" si="216"/>
        <v/>
      </c>
      <c r="DW101" s="271" t="str">
        <f t="shared" si="217"/>
        <v/>
      </c>
      <c r="DX101" s="271" t="str">
        <f t="shared" si="218"/>
        <v/>
      </c>
    </row>
    <row r="102" spans="1:129" x14ac:dyDescent="0.15">
      <c r="DM102" s="282">
        <f>COUNTIF(DM1:DM100,"new")</f>
        <v>6</v>
      </c>
      <c r="DN102" s="311">
        <f>COUNTIF(DN1:DN100,"new")</f>
        <v>29</v>
      </c>
      <c r="DO102" s="311">
        <f>COUNTIF(DO1:DO100,"new")</f>
        <v>39</v>
      </c>
      <c r="DP102" s="311">
        <f>COUNTIF(DP1:DP100,"new")</f>
        <v>46</v>
      </c>
      <c r="DS102" s="282">
        <f>SUM(DS2:DS101)</f>
        <v>33</v>
      </c>
      <c r="DT102" s="275">
        <f t="shared" ref="DT102:DV102" si="220">SUM(DT2:DT101)</f>
        <v>93</v>
      </c>
      <c r="DU102" s="275">
        <f t="shared" si="220"/>
        <v>84</v>
      </c>
      <c r="DV102" s="275">
        <f t="shared" si="220"/>
        <v>51</v>
      </c>
      <c r="DW102" s="275">
        <f>SUM(DW2:DW101)</f>
        <v>188</v>
      </c>
      <c r="DX102" s="275">
        <f>SUM(DX2:DX101)</f>
        <v>95</v>
      </c>
      <c r="DY102" s="275">
        <f>DW102+DX102</f>
        <v>283</v>
      </c>
    </row>
    <row r="103" spans="1:129" x14ac:dyDescent="0.15">
      <c r="DV103" s="275">
        <f>SUM(DS102:DV102)</f>
        <v>261</v>
      </c>
    </row>
  </sheetData>
  <sortState xmlns:xlrd2="http://schemas.microsoft.com/office/spreadsheetml/2017/richdata2" ref="A2:DP103">
    <sortCondition descending="1" ref="DP2:DP103"/>
    <sortCondition ref="AQ2:AQ103"/>
    <sortCondition ref="AR2:AR103"/>
  </sortState>
  <conditionalFormatting sqref="AG1:AU1048576">
    <cfRule type="cellIs" dxfId="12" priority="1" operator="lessThan">
      <formula>1.35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671CC9-4304-4B40-AA71-4D810D5DCE7A}">
  <sheetPr>
    <tabColor theme="4" tint="0.79998168889431442"/>
  </sheetPr>
  <dimension ref="A1:DB151"/>
  <sheetViews>
    <sheetView zoomScale="150" zoomScaleNormal="150" workbookViewId="0">
      <pane xSplit="1" ySplit="1" topLeftCell="AY2" activePane="bottomRight" state="frozen"/>
      <selection activeCell="BN53" sqref="BN53"/>
      <selection pane="topRight" activeCell="BN53" sqref="BN53"/>
      <selection pane="bottomLeft" activeCell="BN53" sqref="BN53"/>
      <selection pane="bottomRight" activeCell="BA1" sqref="BA1"/>
    </sheetView>
  </sheetViews>
  <sheetFormatPr baseColWidth="10" defaultColWidth="5" defaultRowHeight="10" x14ac:dyDescent="0.15"/>
  <cols>
    <col min="1" max="1" width="5.33203125" style="107" bestFit="1" customWidth="1"/>
    <col min="2" max="2" width="7.83203125" style="102" customWidth="1"/>
    <col min="3" max="3" width="4.1640625" style="104" customWidth="1"/>
    <col min="4" max="16" width="4.1640625" style="103" customWidth="1"/>
    <col min="17" max="17" width="3.83203125" style="106" customWidth="1"/>
    <col min="18" max="30" width="3.83203125" style="105" customWidth="1"/>
    <col min="31" max="31" width="3.5" style="104" customWidth="1"/>
    <col min="32" max="44" width="3.5" style="103" customWidth="1"/>
    <col min="45" max="45" width="4.83203125" style="106" bestFit="1" customWidth="1"/>
    <col min="46" max="58" width="4.83203125" style="105" bestFit="1" customWidth="1"/>
    <col min="59" max="59" width="4.83203125" style="106" customWidth="1"/>
    <col min="60" max="72" width="4.83203125" style="105" customWidth="1"/>
    <col min="73" max="73" width="3.33203125" style="104" bestFit="1" customWidth="1"/>
    <col min="74" max="77" width="3.33203125" style="103" bestFit="1" customWidth="1"/>
    <col min="78" max="79" width="3.5" style="103" bestFit="1" customWidth="1"/>
    <col min="80" max="86" width="3.33203125" style="103" bestFit="1" customWidth="1"/>
    <col min="87" max="87" width="4.83203125" style="104" bestFit="1" customWidth="1"/>
    <col min="88" max="100" width="4.83203125" style="103" bestFit="1" customWidth="1"/>
    <col min="101" max="101" width="2.33203125" style="282" bestFit="1" customWidth="1"/>
    <col min="102" max="102" width="3" style="275" bestFit="1" customWidth="1"/>
    <col min="103" max="103" width="2.5" style="275" bestFit="1" customWidth="1"/>
    <col min="104" max="104" width="3" style="275" bestFit="1" customWidth="1"/>
    <col min="105" max="105" width="6.1640625" style="275" customWidth="1"/>
    <col min="106" max="16384" width="5" style="102"/>
  </cols>
  <sheetData>
    <row r="1" spans="1:106" s="315" customFormat="1" ht="44" x14ac:dyDescent="0.15">
      <c r="A1" s="314" t="s">
        <v>172</v>
      </c>
      <c r="B1" s="315" t="s">
        <v>178</v>
      </c>
      <c r="C1" s="316" t="s">
        <v>3078</v>
      </c>
      <c r="D1" s="317" t="s">
        <v>3077</v>
      </c>
      <c r="E1" s="317" t="s">
        <v>3076</v>
      </c>
      <c r="F1" s="317" t="s">
        <v>3075</v>
      </c>
      <c r="G1" s="317" t="s">
        <v>3074</v>
      </c>
      <c r="H1" s="317" t="s">
        <v>3073</v>
      </c>
      <c r="I1" s="317" t="s">
        <v>3072</v>
      </c>
      <c r="J1" s="317" t="s">
        <v>3071</v>
      </c>
      <c r="K1" s="317" t="s">
        <v>3070</v>
      </c>
      <c r="L1" s="317" t="s">
        <v>3069</v>
      </c>
      <c r="M1" s="317" t="s">
        <v>3068</v>
      </c>
      <c r="N1" s="317" t="s">
        <v>3067</v>
      </c>
      <c r="O1" s="317" t="s">
        <v>3066</v>
      </c>
      <c r="P1" s="317" t="s">
        <v>3065</v>
      </c>
      <c r="Q1" s="318" t="s">
        <v>3064</v>
      </c>
      <c r="R1" s="319" t="s">
        <v>3063</v>
      </c>
      <c r="S1" s="319" t="s">
        <v>3062</v>
      </c>
      <c r="T1" s="319" t="s">
        <v>3061</v>
      </c>
      <c r="U1" s="319" t="s">
        <v>3060</v>
      </c>
      <c r="V1" s="319" t="s">
        <v>3059</v>
      </c>
      <c r="W1" s="319" t="s">
        <v>3058</v>
      </c>
      <c r="X1" s="319" t="s">
        <v>3057</v>
      </c>
      <c r="Y1" s="319" t="s">
        <v>3056</v>
      </c>
      <c r="Z1" s="319" t="s">
        <v>3055</v>
      </c>
      <c r="AA1" s="319" t="s">
        <v>3054</v>
      </c>
      <c r="AB1" s="319" t="s">
        <v>3053</v>
      </c>
      <c r="AC1" s="319" t="s">
        <v>3052</v>
      </c>
      <c r="AD1" s="319" t="s">
        <v>3051</v>
      </c>
      <c r="AE1" s="320" t="s">
        <v>2962</v>
      </c>
      <c r="AF1" s="321" t="s">
        <v>3050</v>
      </c>
      <c r="AG1" s="321" t="s">
        <v>2961</v>
      </c>
      <c r="AH1" s="321" t="s">
        <v>2960</v>
      </c>
      <c r="AI1" s="321" t="s">
        <v>3049</v>
      </c>
      <c r="AJ1" s="321" t="s">
        <v>2959</v>
      </c>
      <c r="AK1" s="321" t="s">
        <v>2958</v>
      </c>
      <c r="AL1" s="321" t="s">
        <v>2957</v>
      </c>
      <c r="AM1" s="321" t="s">
        <v>2956</v>
      </c>
      <c r="AN1" s="321" t="s">
        <v>2955</v>
      </c>
      <c r="AO1" s="321" t="s">
        <v>2954</v>
      </c>
      <c r="AP1" s="321" t="s">
        <v>2953</v>
      </c>
      <c r="AQ1" s="321" t="s">
        <v>2952</v>
      </c>
      <c r="AR1" s="321" t="s">
        <v>2951</v>
      </c>
      <c r="AS1" s="318" t="s">
        <v>3048</v>
      </c>
      <c r="AT1" s="319" t="s">
        <v>3047</v>
      </c>
      <c r="AU1" s="319" t="s">
        <v>3046</v>
      </c>
      <c r="AV1" s="319" t="s">
        <v>3045</v>
      </c>
      <c r="AW1" s="319" t="s">
        <v>3044</v>
      </c>
      <c r="AX1" s="319" t="s">
        <v>3043</v>
      </c>
      <c r="AY1" s="319" t="s">
        <v>3042</v>
      </c>
      <c r="AZ1" s="319" t="s">
        <v>3041</v>
      </c>
      <c r="BA1" s="319" t="s">
        <v>3040</v>
      </c>
      <c r="BB1" s="319" t="s">
        <v>3039</v>
      </c>
      <c r="BC1" s="319" t="s">
        <v>3038</v>
      </c>
      <c r="BD1" s="319" t="s">
        <v>3037</v>
      </c>
      <c r="BE1" s="319" t="s">
        <v>3036</v>
      </c>
      <c r="BF1" s="319" t="s">
        <v>3035</v>
      </c>
      <c r="BG1" s="318" t="s">
        <v>3034</v>
      </c>
      <c r="BH1" s="319" t="s">
        <v>3033</v>
      </c>
      <c r="BI1" s="319" t="s">
        <v>3032</v>
      </c>
      <c r="BJ1" s="319" t="s">
        <v>3031</v>
      </c>
      <c r="BK1" s="319" t="s">
        <v>3030</v>
      </c>
      <c r="BL1" s="319" t="s">
        <v>3029</v>
      </c>
      <c r="BM1" s="319" t="s">
        <v>3028</v>
      </c>
      <c r="BN1" s="319" t="s">
        <v>3027</v>
      </c>
      <c r="BO1" s="319" t="s">
        <v>3026</v>
      </c>
      <c r="BP1" s="319" t="s">
        <v>3025</v>
      </c>
      <c r="BQ1" s="319" t="s">
        <v>3024</v>
      </c>
      <c r="BR1" s="319" t="s">
        <v>3023</v>
      </c>
      <c r="BS1" s="319" t="s">
        <v>3022</v>
      </c>
      <c r="BT1" s="319" t="s">
        <v>3021</v>
      </c>
      <c r="BU1" s="316" t="s">
        <v>3020</v>
      </c>
      <c r="BV1" s="317" t="s">
        <v>3019</v>
      </c>
      <c r="BW1" s="317" t="s">
        <v>3018</v>
      </c>
      <c r="BX1" s="317" t="s">
        <v>3017</v>
      </c>
      <c r="BY1" s="317" t="s">
        <v>3016</v>
      </c>
      <c r="BZ1" s="317" t="s">
        <v>3015</v>
      </c>
      <c r="CA1" s="317" t="s">
        <v>3014</v>
      </c>
      <c r="CB1" s="317" t="s">
        <v>3013</v>
      </c>
      <c r="CC1" s="317" t="s">
        <v>3012</v>
      </c>
      <c r="CD1" s="317" t="s">
        <v>3011</v>
      </c>
      <c r="CE1" s="317" t="s">
        <v>3010</v>
      </c>
      <c r="CF1" s="317" t="s">
        <v>3009</v>
      </c>
      <c r="CG1" s="317" t="s">
        <v>3008</v>
      </c>
      <c r="CH1" s="317" t="s">
        <v>3007</v>
      </c>
      <c r="CI1" s="316" t="s">
        <v>3006</v>
      </c>
      <c r="CJ1" s="317" t="s">
        <v>3005</v>
      </c>
      <c r="CK1" s="317" t="s">
        <v>3004</v>
      </c>
      <c r="CL1" s="317" t="s">
        <v>3003</v>
      </c>
      <c r="CM1" s="317" t="s">
        <v>3002</v>
      </c>
      <c r="CN1" s="317" t="s">
        <v>3001</v>
      </c>
      <c r="CO1" s="317" t="s">
        <v>3000</v>
      </c>
      <c r="CP1" s="317" t="s">
        <v>2999</v>
      </c>
      <c r="CQ1" s="317" t="s">
        <v>2998</v>
      </c>
      <c r="CR1" s="317" t="s">
        <v>2997</v>
      </c>
      <c r="CS1" s="317" t="s">
        <v>2996</v>
      </c>
      <c r="CT1" s="317" t="s">
        <v>2995</v>
      </c>
      <c r="CU1" s="317" t="s">
        <v>2994</v>
      </c>
      <c r="CV1" s="317" t="s">
        <v>2993</v>
      </c>
      <c r="CW1" s="214" t="s">
        <v>0</v>
      </c>
      <c r="CX1" s="322" t="s">
        <v>1891</v>
      </c>
      <c r="CY1" s="322" t="s">
        <v>2302</v>
      </c>
      <c r="CZ1" s="322" t="s">
        <v>2189</v>
      </c>
      <c r="DA1" s="322" t="s">
        <v>3098</v>
      </c>
      <c r="DB1" s="321" t="s">
        <v>3260</v>
      </c>
    </row>
    <row r="2" spans="1:106" s="331" customFormat="1" x14ac:dyDescent="0.15">
      <c r="A2" s="323" t="s">
        <v>365</v>
      </c>
      <c r="B2" s="324" t="s">
        <v>366</v>
      </c>
      <c r="C2" s="325">
        <v>5.2</v>
      </c>
      <c r="D2" s="326">
        <v>4.72</v>
      </c>
      <c r="E2" s="326">
        <v>7.96</v>
      </c>
      <c r="F2" s="326">
        <v>7.96</v>
      </c>
      <c r="G2" s="326">
        <v>7.36</v>
      </c>
      <c r="H2" s="326">
        <v>9.27</v>
      </c>
      <c r="I2" s="326">
        <v>9.27</v>
      </c>
      <c r="J2" s="326">
        <v>8.09</v>
      </c>
      <c r="K2" s="326">
        <v>8.7799999999999994</v>
      </c>
      <c r="L2" s="326">
        <v>8.7799999999999994</v>
      </c>
      <c r="M2" s="326">
        <v>10.49</v>
      </c>
      <c r="N2" s="326">
        <v>10.64</v>
      </c>
      <c r="O2" s="326">
        <v>8.0500000000000007</v>
      </c>
      <c r="P2" s="326">
        <v>7.93</v>
      </c>
      <c r="Q2" s="327">
        <v>25.1</v>
      </c>
      <c r="R2" s="328">
        <v>35.5</v>
      </c>
      <c r="S2" s="328"/>
      <c r="T2" s="328"/>
      <c r="U2" s="328"/>
      <c r="V2" s="328"/>
      <c r="W2" s="328"/>
      <c r="X2" s="328"/>
      <c r="Y2" s="328">
        <v>17.7</v>
      </c>
      <c r="Z2" s="328">
        <v>17.7</v>
      </c>
      <c r="AA2" s="328">
        <v>11.2</v>
      </c>
      <c r="AB2" s="328"/>
      <c r="AC2" s="328"/>
      <c r="AD2" s="328"/>
      <c r="AE2" s="325">
        <f t="shared" ref="AE2:AE33" si="0">IF(Q2="","",IFERROR(Q2/C2,""))</f>
        <v>4.8269230769230766</v>
      </c>
      <c r="AF2" s="326">
        <f t="shared" ref="AF2:AF33" si="1">IF(R2="","",IFERROR(R2/D2,""))</f>
        <v>7.5211864406779663</v>
      </c>
      <c r="AG2" s="326" t="str">
        <f t="shared" ref="AG2:AG33" si="2">IF(S2="","",IFERROR(S2/E2,""))</f>
        <v/>
      </c>
      <c r="AH2" s="326" t="str">
        <f t="shared" ref="AH2:AH33" si="3">IF(T2="","",IFERROR(T2/F2,""))</f>
        <v/>
      </c>
      <c r="AI2" s="326" t="str">
        <f t="shared" ref="AI2:AI33" si="4">IF(U2="","",IFERROR(U2/G2,""))</f>
        <v/>
      </c>
      <c r="AJ2" s="326" t="str">
        <f t="shared" ref="AJ2:AJ33" si="5">IF(V2="","",IFERROR(V2/H2,""))</f>
        <v/>
      </c>
      <c r="AK2" s="326" t="str">
        <f t="shared" ref="AK2:AK33" si="6">IF(W2="","",IFERROR(W2/I2,""))</f>
        <v/>
      </c>
      <c r="AL2" s="326" t="str">
        <f t="shared" ref="AL2:AL33" si="7">IF(X2="","",IFERROR(X2/J2,""))</f>
        <v/>
      </c>
      <c r="AM2" s="326">
        <f t="shared" ref="AM2:AM33" si="8">IF(Y2="","",IFERROR(Y2/K2,""))</f>
        <v>2.0159453302961277</v>
      </c>
      <c r="AN2" s="326">
        <f t="shared" ref="AN2:AN33" si="9">IF(Z2="","",IFERROR(Z2/L2,""))</f>
        <v>2.0159453302961277</v>
      </c>
      <c r="AO2" s="326">
        <f t="shared" ref="AO2:AO33" si="10">IF(AA2="","",IFERROR(AA2/M2,""))</f>
        <v>1.0676835081029552</v>
      </c>
      <c r="AP2" s="326" t="str">
        <f t="shared" ref="AP2:AP33" si="11">IF(AB2="","",IFERROR(AB2/N2,""))</f>
        <v/>
      </c>
      <c r="AQ2" s="326" t="str">
        <f t="shared" ref="AQ2:AQ33" si="12">IF(AC2="","",IFERROR(AC2/O2,""))</f>
        <v/>
      </c>
      <c r="AR2" s="326" t="str">
        <f t="shared" ref="AR2:AR33" si="13">IF(AD2="","",IFERROR(AD2/P2,""))</f>
        <v/>
      </c>
      <c r="AS2" s="327">
        <f t="shared" ref="AS2:AS33" si="14">IF(Q2="","",IF(AE2&lt;1.35,"",Q2))</f>
        <v>25.1</v>
      </c>
      <c r="AT2" s="328">
        <f t="shared" ref="AT2:AT33" si="15">IF(R2="","",IF(AF2&lt;1.35,"",R2))</f>
        <v>35.5</v>
      </c>
      <c r="AU2" s="328" t="str">
        <f t="shared" ref="AU2:AU33" si="16">IF(S2="","",IF(AG2&lt;1.35,"",S2))</f>
        <v/>
      </c>
      <c r="AV2" s="328" t="str">
        <f t="shared" ref="AV2:AV33" si="17">IF(T2="","",IF(AH2&lt;1.35,"",T2))</f>
        <v/>
      </c>
      <c r="AW2" s="328" t="str">
        <f t="shared" ref="AW2:AW33" si="18">IF(U2="","",IF(AI2&lt;1.35,"",U2))</f>
        <v/>
      </c>
      <c r="AX2" s="328" t="str">
        <f t="shared" ref="AX2:AX33" si="19">IF(V2="","",IF(AJ2&lt;1.35,"",V2))</f>
        <v/>
      </c>
      <c r="AY2" s="328" t="str">
        <f t="shared" ref="AY2:AY33" si="20">IF(W2="","",IF(AK2&lt;1.35,"",W2))</f>
        <v/>
      </c>
      <c r="AZ2" s="328" t="str">
        <f t="shared" ref="AZ2:AZ33" si="21">IF(X2="","",IF(AL2&lt;1.35,"",X2))</f>
        <v/>
      </c>
      <c r="BA2" s="328">
        <f t="shared" ref="BA2:BA33" si="22">IF(Y2="","",IF(AM2&lt;1.35,"",Y2))</f>
        <v>17.7</v>
      </c>
      <c r="BB2" s="328">
        <f t="shared" ref="BB2:BB33" si="23">IF(Z2="","",IF(AN2&lt;1.35,"",Z2))</f>
        <v>17.7</v>
      </c>
      <c r="BC2" s="328" t="str">
        <f t="shared" ref="BC2:BC33" si="24">IF(AA2="","",IF(AO2&lt;1.35,"",AA2))</f>
        <v/>
      </c>
      <c r="BD2" s="328" t="str">
        <f t="shared" ref="BD2:BD33" si="25">IF(AB2="","",IF(AP2&lt;1.35,"",AB2))</f>
        <v/>
      </c>
      <c r="BE2" s="328" t="str">
        <f t="shared" ref="BE2:BE33" si="26">IF(AC2="","",IF(AQ2&lt;1.35,"",AC2))</f>
        <v/>
      </c>
      <c r="BF2" s="328" t="str">
        <f t="shared" ref="BF2:BF33" si="27">IF(AD2="","",IF(AR2&lt;1.35,"",AD2))</f>
        <v/>
      </c>
      <c r="BG2" s="327">
        <f t="shared" ref="BG2:BG33" si="28">IF(AS2="","",100*(AS2)/MAX(AS:AS))</f>
        <v>46.139705882352942</v>
      </c>
      <c r="BH2" s="328">
        <f t="shared" ref="BH2:BH33" si="29">IF(AT2="","",100*(AT2)/MAX(AT:AT))</f>
        <v>65.985130111524171</v>
      </c>
      <c r="BI2" s="328" t="str">
        <f t="shared" ref="BI2:BI33" si="30">IF(AU2="","",100*(AU2)/MAX(AU:AU))</f>
        <v/>
      </c>
      <c r="BJ2" s="328" t="str">
        <f t="shared" ref="BJ2:BJ33" si="31">IF(AV2="","",100*(AV2)/MAX(AV:AV))</f>
        <v/>
      </c>
      <c r="BK2" s="328" t="str">
        <f t="shared" ref="BK2:BK33" si="32">IF(AW2="","",100*(AW2)/MAX(AW:AW))</f>
        <v/>
      </c>
      <c r="BL2" s="328" t="str">
        <f t="shared" ref="BL2:BL33" si="33">IF(AX2="","",100*(AX2)/MAX(AX:AX))</f>
        <v/>
      </c>
      <c r="BM2" s="328" t="str">
        <f t="shared" ref="BM2:BM33" si="34">IF(AY2="","",100*(AY2)/MAX(AY:AY))</f>
        <v/>
      </c>
      <c r="BN2" s="328" t="str">
        <f t="shared" ref="BN2:BN33" si="35">IF(AZ2="","",100*(AZ2)/MAX(AZ:AZ))</f>
        <v/>
      </c>
      <c r="BO2" s="328">
        <f t="shared" ref="BO2:BO33" si="36">IF(BA2="","",100*(BA2)/MAX(BA:BA))</f>
        <v>36.344969199178642</v>
      </c>
      <c r="BP2" s="328">
        <f t="shared" ref="BP2:BP33" si="37">IF(BB2="","",100*(BB2)/MAX(BB:BB))</f>
        <v>36.344969199178642</v>
      </c>
      <c r="BQ2" s="328" t="str">
        <f t="shared" ref="BQ2:BQ33" si="38">IF(BC2="","",100*(BC2)/MAX(BC:BC))</f>
        <v/>
      </c>
      <c r="BR2" s="328" t="str">
        <f t="shared" ref="BR2:BR33" si="39">IF(BD2="","",100*(BD2)/MAX(BD:BD))</f>
        <v/>
      </c>
      <c r="BS2" s="328" t="str">
        <f t="shared" ref="BS2:BS33" si="40">IF(BE2="","",100*(BE2)/MAX(BE:BE))</f>
        <v/>
      </c>
      <c r="BT2" s="328" t="str">
        <f t="shared" ref="BT2:BT33" si="41">IF(BF2="","",100*(BF2)/MAX(BF:BF))</f>
        <v/>
      </c>
      <c r="BU2" s="325">
        <v>5.49</v>
      </c>
      <c r="BV2" s="326">
        <v>5.13</v>
      </c>
      <c r="BW2" s="326"/>
      <c r="BX2" s="326"/>
      <c r="BY2" s="326"/>
      <c r="BZ2" s="326"/>
      <c r="CA2" s="326"/>
      <c r="CB2" s="326"/>
      <c r="CC2" s="326">
        <v>5.64</v>
      </c>
      <c r="CD2" s="326">
        <v>5.64</v>
      </c>
      <c r="CE2" s="326">
        <v>5.71</v>
      </c>
      <c r="CF2" s="326"/>
      <c r="CG2" s="326"/>
      <c r="CH2" s="326"/>
      <c r="CI2" s="325">
        <f t="shared" ref="CI2:CI33" si="42">IF(BU2="","",IF(AE2&lt;1.35,"",BU2))</f>
        <v>5.49</v>
      </c>
      <c r="CJ2" s="326">
        <f t="shared" ref="CJ2:CJ33" si="43">IF(BV2="","",IF(AF2&lt;1.35,"",BV2))</f>
        <v>5.13</v>
      </c>
      <c r="CK2" s="326" t="str">
        <f t="shared" ref="CK2:CK33" si="44">IF(BW2="","",IF(AG2&lt;1.35,"",BW2))</f>
        <v/>
      </c>
      <c r="CL2" s="326" t="str">
        <f t="shared" ref="CL2:CL33" si="45">IF(BX2="","",IF(AH2&lt;1.35,"",BX2))</f>
        <v/>
      </c>
      <c r="CM2" s="326" t="str">
        <f t="shared" ref="CM2:CM33" si="46">IF(BY2="","",IF(AI2&lt;1.35,"",BY2))</f>
        <v/>
      </c>
      <c r="CN2" s="326" t="str">
        <f t="shared" ref="CN2:CN33" si="47">IF(BZ2="","",IF(AJ2&lt;1.35,"",BZ2))</f>
        <v/>
      </c>
      <c r="CO2" s="326" t="str">
        <f t="shared" ref="CO2:CO33" si="48">IF(CA2="","",IF(AK2&lt;1.35,"",CA2))</f>
        <v/>
      </c>
      <c r="CP2" s="326" t="str">
        <f t="shared" ref="CP2:CP33" si="49">IF(CB2="","",IF(AL2&lt;1.35,"",CB2))</f>
        <v/>
      </c>
      <c r="CQ2" s="326">
        <f t="shared" ref="CQ2:CQ33" si="50">IF(CC2="","",IF(AM2&lt;1.35,"",CC2))</f>
        <v>5.64</v>
      </c>
      <c r="CR2" s="326">
        <f t="shared" ref="CR2:CR33" si="51">IF(CD2="","",IF(AN2&lt;1.35,"",CD2))</f>
        <v>5.64</v>
      </c>
      <c r="CS2" s="326" t="str">
        <f t="shared" ref="CS2:CS33" si="52">IF(CE2="","",IF(AO2&lt;1.35,"",CE2))</f>
        <v/>
      </c>
      <c r="CT2" s="326" t="str">
        <f t="shared" ref="CT2:CT33" si="53">IF(CF2="","",IF(AP2&lt;1.35,"",CF2))</f>
        <v/>
      </c>
      <c r="CU2" s="326" t="str">
        <f t="shared" ref="CU2:CU33" si="54">IF(CG2="","",IF(AQ2&lt;1.35,"",CG2))</f>
        <v/>
      </c>
      <c r="CV2" s="326" t="str">
        <f t="shared" ref="CV2:CV33" si="55">IF(CH2="","",IF(AR2&lt;1.35,"",CH2))</f>
        <v/>
      </c>
      <c r="CW2" s="329">
        <f t="shared" ref="CW2:CW33" si="56">IF(COUNT(CI2:CJ2)&gt;0,1,"")</f>
        <v>1</v>
      </c>
      <c r="CX2" s="330" t="str">
        <f t="shared" ref="CX2:CX33" si="57">IF(COUNT(CK2:CP2)&gt;0,1,"")</f>
        <v/>
      </c>
      <c r="CY2" s="330">
        <f t="shared" ref="CY2:CY33" si="58">IF(COUNT(CQ2:CT2)&gt;0,1,"")</f>
        <v>1</v>
      </c>
      <c r="CZ2" s="330" t="str">
        <f t="shared" ref="CZ2:CZ33" si="59">IF(COUNT(CU2:CV2)&gt;0,1,"")</f>
        <v/>
      </c>
      <c r="DA2" s="330">
        <f t="shared" ref="DA2:DA33" si="60">4-SUM(CW2:CZ2)</f>
        <v>2</v>
      </c>
      <c r="DB2" s="331">
        <f>MATCH(A2,Fig_1a!B:B,0)</f>
        <v>189</v>
      </c>
    </row>
    <row r="3" spans="1:106" s="331" customFormat="1" x14ac:dyDescent="0.15">
      <c r="A3" s="323" t="s">
        <v>383</v>
      </c>
      <c r="B3" s="324" t="s">
        <v>384</v>
      </c>
      <c r="C3" s="325">
        <v>3.02</v>
      </c>
      <c r="D3" s="326">
        <v>2.73</v>
      </c>
      <c r="E3" s="326">
        <v>2.61</v>
      </c>
      <c r="F3" s="326">
        <v>2.61</v>
      </c>
      <c r="G3" s="326">
        <v>2.68</v>
      </c>
      <c r="H3" s="326">
        <v>1.97</v>
      </c>
      <c r="I3" s="326">
        <v>1.97</v>
      </c>
      <c r="J3" s="326">
        <v>2.71</v>
      </c>
      <c r="K3" s="326">
        <v>5.34</v>
      </c>
      <c r="L3" s="326">
        <v>5.34</v>
      </c>
      <c r="M3" s="326">
        <v>3.91</v>
      </c>
      <c r="N3" s="326">
        <v>3.32</v>
      </c>
      <c r="O3" s="326">
        <v>3.79</v>
      </c>
      <c r="P3" s="326">
        <v>4.3</v>
      </c>
      <c r="Q3" s="327">
        <v>10.9</v>
      </c>
      <c r="R3" s="328">
        <v>9.5</v>
      </c>
      <c r="S3" s="328"/>
      <c r="T3" s="328"/>
      <c r="U3" s="328"/>
      <c r="V3" s="328"/>
      <c r="W3" s="328"/>
      <c r="X3" s="328"/>
      <c r="Y3" s="328"/>
      <c r="Z3" s="328"/>
      <c r="AA3" s="328"/>
      <c r="AB3" s="328"/>
      <c r="AC3" s="328"/>
      <c r="AD3" s="328">
        <v>14</v>
      </c>
      <c r="AE3" s="325">
        <f t="shared" si="0"/>
        <v>3.6092715231788079</v>
      </c>
      <c r="AF3" s="326">
        <f t="shared" si="1"/>
        <v>3.4798534798534799</v>
      </c>
      <c r="AG3" s="326" t="str">
        <f t="shared" si="2"/>
        <v/>
      </c>
      <c r="AH3" s="326" t="str">
        <f t="shared" si="3"/>
        <v/>
      </c>
      <c r="AI3" s="326" t="str">
        <f t="shared" si="4"/>
        <v/>
      </c>
      <c r="AJ3" s="326" t="str">
        <f t="shared" si="5"/>
        <v/>
      </c>
      <c r="AK3" s="326" t="str">
        <f t="shared" si="6"/>
        <v/>
      </c>
      <c r="AL3" s="326" t="str">
        <f t="shared" si="7"/>
        <v/>
      </c>
      <c r="AM3" s="326" t="str">
        <f t="shared" si="8"/>
        <v/>
      </c>
      <c r="AN3" s="326" t="str">
        <f t="shared" si="9"/>
        <v/>
      </c>
      <c r="AO3" s="326" t="str">
        <f t="shared" si="10"/>
        <v/>
      </c>
      <c r="AP3" s="326" t="str">
        <f t="shared" si="11"/>
        <v/>
      </c>
      <c r="AQ3" s="326" t="str">
        <f t="shared" si="12"/>
        <v/>
      </c>
      <c r="AR3" s="326">
        <f t="shared" si="13"/>
        <v>3.2558139534883721</v>
      </c>
      <c r="AS3" s="327">
        <f t="shared" si="14"/>
        <v>10.9</v>
      </c>
      <c r="AT3" s="328">
        <f t="shared" si="15"/>
        <v>9.5</v>
      </c>
      <c r="AU3" s="328" t="str">
        <f t="shared" si="16"/>
        <v/>
      </c>
      <c r="AV3" s="328" t="str">
        <f t="shared" si="17"/>
        <v/>
      </c>
      <c r="AW3" s="328" t="str">
        <f t="shared" si="18"/>
        <v/>
      </c>
      <c r="AX3" s="328" t="str">
        <f t="shared" si="19"/>
        <v/>
      </c>
      <c r="AY3" s="328" t="str">
        <f t="shared" si="20"/>
        <v/>
      </c>
      <c r="AZ3" s="328" t="str">
        <f t="shared" si="21"/>
        <v/>
      </c>
      <c r="BA3" s="328" t="str">
        <f t="shared" si="22"/>
        <v/>
      </c>
      <c r="BB3" s="328" t="str">
        <f t="shared" si="23"/>
        <v/>
      </c>
      <c r="BC3" s="328" t="str">
        <f t="shared" si="24"/>
        <v/>
      </c>
      <c r="BD3" s="328" t="str">
        <f t="shared" si="25"/>
        <v/>
      </c>
      <c r="BE3" s="328" t="str">
        <f t="shared" si="26"/>
        <v/>
      </c>
      <c r="BF3" s="328">
        <f t="shared" si="27"/>
        <v>14</v>
      </c>
      <c r="BG3" s="327">
        <f t="shared" si="28"/>
        <v>20.036764705882355</v>
      </c>
      <c r="BH3" s="328">
        <f t="shared" si="29"/>
        <v>17.657992565055764</v>
      </c>
      <c r="BI3" s="328" t="str">
        <f t="shared" si="30"/>
        <v/>
      </c>
      <c r="BJ3" s="328" t="str">
        <f t="shared" si="31"/>
        <v/>
      </c>
      <c r="BK3" s="328" t="str">
        <f t="shared" si="32"/>
        <v/>
      </c>
      <c r="BL3" s="328" t="str">
        <f t="shared" si="33"/>
        <v/>
      </c>
      <c r="BM3" s="328" t="str">
        <f t="shared" si="34"/>
        <v/>
      </c>
      <c r="BN3" s="328" t="str">
        <f t="shared" si="35"/>
        <v/>
      </c>
      <c r="BO3" s="328" t="str">
        <f t="shared" si="36"/>
        <v/>
      </c>
      <c r="BP3" s="328" t="str">
        <f t="shared" si="37"/>
        <v/>
      </c>
      <c r="BQ3" s="328" t="str">
        <f t="shared" si="38"/>
        <v/>
      </c>
      <c r="BR3" s="328" t="str">
        <f t="shared" si="39"/>
        <v/>
      </c>
      <c r="BS3" s="328" t="str">
        <f t="shared" si="40"/>
        <v/>
      </c>
      <c r="BT3" s="328">
        <f t="shared" si="41"/>
        <v>27.66798418972332</v>
      </c>
      <c r="BU3" s="325">
        <v>7.96</v>
      </c>
      <c r="BV3" s="326">
        <v>7.62</v>
      </c>
      <c r="BW3" s="326"/>
      <c r="BX3" s="326"/>
      <c r="BY3" s="326"/>
      <c r="BZ3" s="326"/>
      <c r="CA3" s="326"/>
      <c r="CB3" s="326"/>
      <c r="CC3" s="326"/>
      <c r="CD3" s="326"/>
      <c r="CE3" s="326"/>
      <c r="CF3" s="326"/>
      <c r="CG3" s="326"/>
      <c r="CH3" s="326">
        <v>7.25</v>
      </c>
      <c r="CI3" s="325">
        <f t="shared" si="42"/>
        <v>7.96</v>
      </c>
      <c r="CJ3" s="326">
        <f t="shared" si="43"/>
        <v>7.62</v>
      </c>
      <c r="CK3" s="326" t="str">
        <f t="shared" si="44"/>
        <v/>
      </c>
      <c r="CL3" s="326" t="str">
        <f t="shared" si="45"/>
        <v/>
      </c>
      <c r="CM3" s="326" t="str">
        <f t="shared" si="46"/>
        <v/>
      </c>
      <c r="CN3" s="326" t="str">
        <f t="shared" si="47"/>
        <v/>
      </c>
      <c r="CO3" s="326" t="str">
        <f t="shared" si="48"/>
        <v/>
      </c>
      <c r="CP3" s="326" t="str">
        <f t="shared" si="49"/>
        <v/>
      </c>
      <c r="CQ3" s="326" t="str">
        <f t="shared" si="50"/>
        <v/>
      </c>
      <c r="CR3" s="326" t="str">
        <f t="shared" si="51"/>
        <v/>
      </c>
      <c r="CS3" s="326" t="str">
        <f t="shared" si="52"/>
        <v/>
      </c>
      <c r="CT3" s="326" t="str">
        <f t="shared" si="53"/>
        <v/>
      </c>
      <c r="CU3" s="326" t="str">
        <f t="shared" si="54"/>
        <v/>
      </c>
      <c r="CV3" s="326">
        <f t="shared" si="55"/>
        <v>7.25</v>
      </c>
      <c r="CW3" s="329">
        <f t="shared" si="56"/>
        <v>1</v>
      </c>
      <c r="CX3" s="330" t="str">
        <f t="shared" si="57"/>
        <v/>
      </c>
      <c r="CY3" s="330" t="str">
        <f t="shared" si="58"/>
        <v/>
      </c>
      <c r="CZ3" s="330">
        <f t="shared" si="59"/>
        <v>1</v>
      </c>
      <c r="DA3" s="330">
        <f t="shared" si="60"/>
        <v>2</v>
      </c>
      <c r="DB3" s="331">
        <f>MATCH(A3,Fig_1a!B:B,0)</f>
        <v>190</v>
      </c>
    </row>
    <row r="4" spans="1:106" s="331" customFormat="1" x14ac:dyDescent="0.15">
      <c r="A4" s="323" t="s">
        <v>406</v>
      </c>
      <c r="B4" s="324" t="s">
        <v>406</v>
      </c>
      <c r="C4" s="325">
        <v>2.9</v>
      </c>
      <c r="D4" s="326">
        <v>2.19</v>
      </c>
      <c r="E4" s="326">
        <v>7.36</v>
      </c>
      <c r="F4" s="326">
        <v>7.36</v>
      </c>
      <c r="G4" s="326">
        <v>9.1999999999999993</v>
      </c>
      <c r="H4" s="326">
        <v>7.55</v>
      </c>
      <c r="I4" s="326">
        <v>7.55</v>
      </c>
      <c r="J4" s="326">
        <v>5.31</v>
      </c>
      <c r="K4" s="326">
        <v>6.67</v>
      </c>
      <c r="L4" s="326">
        <v>6.67</v>
      </c>
      <c r="M4" s="326">
        <v>6.72</v>
      </c>
      <c r="N4" s="326">
        <v>3.01</v>
      </c>
      <c r="O4" s="326">
        <v>6.45</v>
      </c>
      <c r="P4" s="326">
        <v>4.8</v>
      </c>
      <c r="Q4" s="327"/>
      <c r="R4" s="328"/>
      <c r="S4" s="328">
        <v>24.1</v>
      </c>
      <c r="T4" s="328">
        <v>24.1</v>
      </c>
      <c r="U4" s="328">
        <v>17.3</v>
      </c>
      <c r="V4" s="328">
        <v>23.1</v>
      </c>
      <c r="W4" s="328">
        <v>23.1</v>
      </c>
      <c r="X4" s="328">
        <v>13</v>
      </c>
      <c r="Y4" s="328"/>
      <c r="Z4" s="328"/>
      <c r="AA4" s="328"/>
      <c r="AB4" s="328"/>
      <c r="AC4" s="328">
        <v>15.7</v>
      </c>
      <c r="AD4" s="328">
        <v>11.1</v>
      </c>
      <c r="AE4" s="325" t="str">
        <f t="shared" si="0"/>
        <v/>
      </c>
      <c r="AF4" s="326" t="str">
        <f t="shared" si="1"/>
        <v/>
      </c>
      <c r="AG4" s="326">
        <f t="shared" si="2"/>
        <v>3.2744565217391304</v>
      </c>
      <c r="AH4" s="326">
        <f t="shared" si="3"/>
        <v>3.2744565217391304</v>
      </c>
      <c r="AI4" s="326">
        <f t="shared" si="4"/>
        <v>1.8804347826086958</v>
      </c>
      <c r="AJ4" s="326">
        <f t="shared" si="5"/>
        <v>3.0596026490066226</v>
      </c>
      <c r="AK4" s="326">
        <f t="shared" si="6"/>
        <v>3.0596026490066226</v>
      </c>
      <c r="AL4" s="326">
        <f t="shared" si="7"/>
        <v>2.4482109227871942</v>
      </c>
      <c r="AM4" s="326" t="str">
        <f t="shared" si="8"/>
        <v/>
      </c>
      <c r="AN4" s="326" t="str">
        <f t="shared" si="9"/>
        <v/>
      </c>
      <c r="AO4" s="326" t="str">
        <f t="shared" si="10"/>
        <v/>
      </c>
      <c r="AP4" s="326" t="str">
        <f t="shared" si="11"/>
        <v/>
      </c>
      <c r="AQ4" s="326">
        <f t="shared" si="12"/>
        <v>2.4341085271317828</v>
      </c>
      <c r="AR4" s="326">
        <f t="shared" si="13"/>
        <v>2.3125</v>
      </c>
      <c r="AS4" s="327" t="str">
        <f t="shared" si="14"/>
        <v/>
      </c>
      <c r="AT4" s="328" t="str">
        <f t="shared" si="15"/>
        <v/>
      </c>
      <c r="AU4" s="328">
        <f t="shared" si="16"/>
        <v>24.1</v>
      </c>
      <c r="AV4" s="328">
        <f t="shared" si="17"/>
        <v>24.1</v>
      </c>
      <c r="AW4" s="328">
        <f t="shared" si="18"/>
        <v>17.3</v>
      </c>
      <c r="AX4" s="328">
        <f t="shared" si="19"/>
        <v>23.1</v>
      </c>
      <c r="AY4" s="328">
        <f t="shared" si="20"/>
        <v>23.1</v>
      </c>
      <c r="AZ4" s="328">
        <f t="shared" si="21"/>
        <v>13</v>
      </c>
      <c r="BA4" s="328" t="str">
        <f t="shared" si="22"/>
        <v/>
      </c>
      <c r="BB4" s="328" t="str">
        <f t="shared" si="23"/>
        <v/>
      </c>
      <c r="BC4" s="328" t="str">
        <f t="shared" si="24"/>
        <v/>
      </c>
      <c r="BD4" s="328" t="str">
        <f t="shared" si="25"/>
        <v/>
      </c>
      <c r="BE4" s="328">
        <f t="shared" si="26"/>
        <v>15.7</v>
      </c>
      <c r="BF4" s="328">
        <f t="shared" si="27"/>
        <v>11.1</v>
      </c>
      <c r="BG4" s="327" t="str">
        <f t="shared" si="28"/>
        <v/>
      </c>
      <c r="BH4" s="328" t="str">
        <f t="shared" si="29"/>
        <v/>
      </c>
      <c r="BI4" s="328">
        <f t="shared" si="30"/>
        <v>46.615087040618953</v>
      </c>
      <c r="BJ4" s="328">
        <f t="shared" si="31"/>
        <v>46.615087040618953</v>
      </c>
      <c r="BK4" s="328">
        <f t="shared" si="32"/>
        <v>35.523613963039011</v>
      </c>
      <c r="BL4" s="328">
        <f t="shared" si="33"/>
        <v>47.826086956521742</v>
      </c>
      <c r="BM4" s="328">
        <f t="shared" si="34"/>
        <v>47.826086956521742</v>
      </c>
      <c r="BN4" s="328">
        <f t="shared" si="35"/>
        <v>37.681159420289852</v>
      </c>
      <c r="BO4" s="328" t="str">
        <f t="shared" si="36"/>
        <v/>
      </c>
      <c r="BP4" s="328" t="str">
        <f t="shared" si="37"/>
        <v/>
      </c>
      <c r="BQ4" s="328" t="str">
        <f t="shared" si="38"/>
        <v/>
      </c>
      <c r="BR4" s="328" t="str">
        <f t="shared" si="39"/>
        <v/>
      </c>
      <c r="BS4" s="328">
        <f t="shared" si="40"/>
        <v>29.904761904761905</v>
      </c>
      <c r="BT4" s="328">
        <f t="shared" si="41"/>
        <v>21.936758893280633</v>
      </c>
      <c r="BU4" s="325"/>
      <c r="BV4" s="326"/>
      <c r="BW4" s="326">
        <v>5.45</v>
      </c>
      <c r="BX4" s="326">
        <v>5.45</v>
      </c>
      <c r="BY4" s="326">
        <v>5.65</v>
      </c>
      <c r="BZ4" s="326">
        <v>5.68</v>
      </c>
      <c r="CA4" s="326">
        <v>5.68</v>
      </c>
      <c r="CB4" s="326">
        <v>5.0999999999999996</v>
      </c>
      <c r="CC4" s="326"/>
      <c r="CD4" s="326"/>
      <c r="CE4" s="326"/>
      <c r="CF4" s="326"/>
      <c r="CG4" s="326">
        <v>5.74</v>
      </c>
      <c r="CH4" s="326">
        <v>5.68</v>
      </c>
      <c r="CI4" s="325" t="str">
        <f t="shared" si="42"/>
        <v/>
      </c>
      <c r="CJ4" s="326" t="str">
        <f t="shared" si="43"/>
        <v/>
      </c>
      <c r="CK4" s="326">
        <f t="shared" si="44"/>
        <v>5.45</v>
      </c>
      <c r="CL4" s="326">
        <f t="shared" si="45"/>
        <v>5.45</v>
      </c>
      <c r="CM4" s="326">
        <f t="shared" si="46"/>
        <v>5.65</v>
      </c>
      <c r="CN4" s="326">
        <f t="shared" si="47"/>
        <v>5.68</v>
      </c>
      <c r="CO4" s="326">
        <f t="shared" si="48"/>
        <v>5.68</v>
      </c>
      <c r="CP4" s="326">
        <f t="shared" si="49"/>
        <v>5.0999999999999996</v>
      </c>
      <c r="CQ4" s="326" t="str">
        <f t="shared" si="50"/>
        <v/>
      </c>
      <c r="CR4" s="326" t="str">
        <f t="shared" si="51"/>
        <v/>
      </c>
      <c r="CS4" s="326" t="str">
        <f t="shared" si="52"/>
        <v/>
      </c>
      <c r="CT4" s="326" t="str">
        <f t="shared" si="53"/>
        <v/>
      </c>
      <c r="CU4" s="326">
        <f t="shared" si="54"/>
        <v>5.74</v>
      </c>
      <c r="CV4" s="326">
        <f t="shared" si="55"/>
        <v>5.68</v>
      </c>
      <c r="CW4" s="329" t="str">
        <f t="shared" si="56"/>
        <v/>
      </c>
      <c r="CX4" s="330">
        <f t="shared" si="57"/>
        <v>1</v>
      </c>
      <c r="CY4" s="330" t="str">
        <f t="shared" si="58"/>
        <v/>
      </c>
      <c r="CZ4" s="330">
        <f t="shared" si="59"/>
        <v>1</v>
      </c>
      <c r="DA4" s="330">
        <f t="shared" si="60"/>
        <v>2</v>
      </c>
      <c r="DB4" s="331">
        <f>MATCH(A4,Fig_1a!B:B,0)</f>
        <v>191</v>
      </c>
    </row>
    <row r="5" spans="1:106" s="331" customFormat="1" x14ac:dyDescent="0.15">
      <c r="A5" s="323" t="s">
        <v>443</v>
      </c>
      <c r="B5" s="324" t="s">
        <v>2796</v>
      </c>
      <c r="C5" s="325">
        <v>2.57</v>
      </c>
      <c r="D5" s="326">
        <v>2.15</v>
      </c>
      <c r="E5" s="326">
        <v>2.63</v>
      </c>
      <c r="F5" s="326">
        <v>2.63</v>
      </c>
      <c r="G5" s="326">
        <v>3.02</v>
      </c>
      <c r="H5" s="326">
        <v>2.38</v>
      </c>
      <c r="I5" s="326">
        <v>2.38</v>
      </c>
      <c r="J5" s="326">
        <v>3.55</v>
      </c>
      <c r="K5" s="326">
        <v>3.19</v>
      </c>
      <c r="L5" s="326">
        <v>3.19</v>
      </c>
      <c r="M5" s="326">
        <v>3.26</v>
      </c>
      <c r="N5" s="326">
        <v>2.82</v>
      </c>
      <c r="O5" s="326">
        <v>3.44</v>
      </c>
      <c r="P5" s="326">
        <v>5.18</v>
      </c>
      <c r="Q5" s="327"/>
      <c r="R5" s="328"/>
      <c r="S5" s="328">
        <v>9.6</v>
      </c>
      <c r="T5" s="328">
        <v>9.6</v>
      </c>
      <c r="U5" s="328">
        <v>12.7</v>
      </c>
      <c r="V5" s="328">
        <v>12.9</v>
      </c>
      <c r="W5" s="328">
        <v>12.9</v>
      </c>
      <c r="X5" s="328">
        <v>17.2</v>
      </c>
      <c r="Y5" s="328">
        <v>4.3</v>
      </c>
      <c r="Z5" s="328">
        <v>4.3</v>
      </c>
      <c r="AA5" s="328">
        <v>9.4</v>
      </c>
      <c r="AB5" s="328"/>
      <c r="AC5" s="328">
        <v>13.6</v>
      </c>
      <c r="AD5" s="328">
        <v>12.1</v>
      </c>
      <c r="AE5" s="325" t="str">
        <f t="shared" si="0"/>
        <v/>
      </c>
      <c r="AF5" s="326" t="str">
        <f t="shared" si="1"/>
        <v/>
      </c>
      <c r="AG5" s="326">
        <f t="shared" si="2"/>
        <v>3.6501901140684412</v>
      </c>
      <c r="AH5" s="326">
        <f t="shared" si="3"/>
        <v>3.6501901140684412</v>
      </c>
      <c r="AI5" s="326">
        <f t="shared" si="4"/>
        <v>4.2052980132450326</v>
      </c>
      <c r="AJ5" s="326">
        <f t="shared" si="5"/>
        <v>5.420168067226891</v>
      </c>
      <c r="AK5" s="326">
        <f t="shared" si="6"/>
        <v>5.420168067226891</v>
      </c>
      <c r="AL5" s="326">
        <f t="shared" si="7"/>
        <v>4.845070422535211</v>
      </c>
      <c r="AM5" s="326">
        <f t="shared" si="8"/>
        <v>1.347962382445141</v>
      </c>
      <c r="AN5" s="326">
        <f t="shared" si="9"/>
        <v>1.347962382445141</v>
      </c>
      <c r="AO5" s="326">
        <f t="shared" si="10"/>
        <v>2.8834355828220861</v>
      </c>
      <c r="AP5" s="326" t="str">
        <f t="shared" si="11"/>
        <v/>
      </c>
      <c r="AQ5" s="326">
        <f t="shared" si="12"/>
        <v>3.9534883720930232</v>
      </c>
      <c r="AR5" s="326">
        <f t="shared" si="13"/>
        <v>2.3359073359073359</v>
      </c>
      <c r="AS5" s="327" t="str">
        <f t="shared" si="14"/>
        <v/>
      </c>
      <c r="AT5" s="328" t="str">
        <f t="shared" si="15"/>
        <v/>
      </c>
      <c r="AU5" s="328">
        <f t="shared" si="16"/>
        <v>9.6</v>
      </c>
      <c r="AV5" s="328">
        <f t="shared" si="17"/>
        <v>9.6</v>
      </c>
      <c r="AW5" s="328">
        <f t="shared" si="18"/>
        <v>12.7</v>
      </c>
      <c r="AX5" s="328">
        <f t="shared" si="19"/>
        <v>12.9</v>
      </c>
      <c r="AY5" s="328">
        <f t="shared" si="20"/>
        <v>12.9</v>
      </c>
      <c r="AZ5" s="328">
        <f t="shared" si="21"/>
        <v>17.2</v>
      </c>
      <c r="BA5" s="328" t="str">
        <f t="shared" si="22"/>
        <v/>
      </c>
      <c r="BB5" s="328" t="str">
        <f t="shared" si="23"/>
        <v/>
      </c>
      <c r="BC5" s="328">
        <f t="shared" si="24"/>
        <v>9.4</v>
      </c>
      <c r="BD5" s="328" t="str">
        <f t="shared" si="25"/>
        <v/>
      </c>
      <c r="BE5" s="328">
        <f t="shared" si="26"/>
        <v>13.6</v>
      </c>
      <c r="BF5" s="328">
        <f t="shared" si="27"/>
        <v>12.1</v>
      </c>
      <c r="BG5" s="327" t="str">
        <f t="shared" si="28"/>
        <v/>
      </c>
      <c r="BH5" s="328" t="str">
        <f t="shared" si="29"/>
        <v/>
      </c>
      <c r="BI5" s="328">
        <f t="shared" si="30"/>
        <v>18.568665377176014</v>
      </c>
      <c r="BJ5" s="328">
        <f t="shared" si="31"/>
        <v>18.568665377176014</v>
      </c>
      <c r="BK5" s="328">
        <f t="shared" si="32"/>
        <v>26.078028747433262</v>
      </c>
      <c r="BL5" s="328">
        <f t="shared" si="33"/>
        <v>26.708074534161494</v>
      </c>
      <c r="BM5" s="328">
        <f t="shared" si="34"/>
        <v>26.708074534161494</v>
      </c>
      <c r="BN5" s="328">
        <f t="shared" si="35"/>
        <v>49.855072463768117</v>
      </c>
      <c r="BO5" s="328" t="str">
        <f t="shared" si="36"/>
        <v/>
      </c>
      <c r="BP5" s="328" t="str">
        <f t="shared" si="37"/>
        <v/>
      </c>
      <c r="BQ5" s="328">
        <f t="shared" si="38"/>
        <v>21.123595505617978</v>
      </c>
      <c r="BR5" s="328" t="str">
        <f t="shared" si="39"/>
        <v/>
      </c>
      <c r="BS5" s="328">
        <f t="shared" si="40"/>
        <v>25.904761904761905</v>
      </c>
      <c r="BT5" s="328">
        <f t="shared" si="41"/>
        <v>23.913043478260867</v>
      </c>
      <c r="BU5" s="325"/>
      <c r="BV5" s="326"/>
      <c r="BW5" s="326">
        <v>7.38</v>
      </c>
      <c r="BX5" s="326">
        <v>7.38</v>
      </c>
      <c r="BY5" s="326">
        <v>7.42</v>
      </c>
      <c r="BZ5" s="326">
        <v>7.02</v>
      </c>
      <c r="CA5" s="326">
        <v>7.02</v>
      </c>
      <c r="CB5" s="326">
        <v>7.05</v>
      </c>
      <c r="CC5" s="326">
        <v>7.49</v>
      </c>
      <c r="CD5" s="326">
        <v>7.49</v>
      </c>
      <c r="CE5" s="326">
        <v>7.42</v>
      </c>
      <c r="CF5" s="326"/>
      <c r="CG5" s="326">
        <v>7.46</v>
      </c>
      <c r="CH5" s="326">
        <v>7.77</v>
      </c>
      <c r="CI5" s="325" t="str">
        <f t="shared" si="42"/>
        <v/>
      </c>
      <c r="CJ5" s="326" t="str">
        <f t="shared" si="43"/>
        <v/>
      </c>
      <c r="CK5" s="326">
        <f t="shared" si="44"/>
        <v>7.38</v>
      </c>
      <c r="CL5" s="326">
        <f t="shared" si="45"/>
        <v>7.38</v>
      </c>
      <c r="CM5" s="326">
        <f t="shared" si="46"/>
        <v>7.42</v>
      </c>
      <c r="CN5" s="326">
        <f t="shared" si="47"/>
        <v>7.02</v>
      </c>
      <c r="CO5" s="326">
        <f t="shared" si="48"/>
        <v>7.02</v>
      </c>
      <c r="CP5" s="326">
        <f t="shared" si="49"/>
        <v>7.05</v>
      </c>
      <c r="CQ5" s="326" t="str">
        <f t="shared" si="50"/>
        <v/>
      </c>
      <c r="CR5" s="326" t="str">
        <f t="shared" si="51"/>
        <v/>
      </c>
      <c r="CS5" s="326">
        <f t="shared" si="52"/>
        <v>7.42</v>
      </c>
      <c r="CT5" s="326" t="str">
        <f t="shared" si="53"/>
        <v/>
      </c>
      <c r="CU5" s="326">
        <f t="shared" si="54"/>
        <v>7.46</v>
      </c>
      <c r="CV5" s="326">
        <f t="shared" si="55"/>
        <v>7.77</v>
      </c>
      <c r="CW5" s="329" t="str">
        <f t="shared" si="56"/>
        <v/>
      </c>
      <c r="CX5" s="330">
        <f t="shared" si="57"/>
        <v>1</v>
      </c>
      <c r="CY5" s="330">
        <f t="shared" si="58"/>
        <v>1</v>
      </c>
      <c r="CZ5" s="330">
        <f t="shared" si="59"/>
        <v>1</v>
      </c>
      <c r="DA5" s="330">
        <f t="shared" si="60"/>
        <v>1</v>
      </c>
      <c r="DB5" s="331">
        <f>MATCH(A5,Fig_1a!B:B,0)</f>
        <v>192</v>
      </c>
    </row>
    <row r="6" spans="1:106" s="331" customFormat="1" x14ac:dyDescent="0.15">
      <c r="A6" s="323" t="s">
        <v>706</v>
      </c>
      <c r="B6" s="324" t="s">
        <v>2800</v>
      </c>
      <c r="C6" s="325">
        <v>5.54</v>
      </c>
      <c r="D6" s="326">
        <v>4.18</v>
      </c>
      <c r="E6" s="326">
        <v>11.69</v>
      </c>
      <c r="F6" s="326">
        <v>11.69</v>
      </c>
      <c r="G6" s="326">
        <v>11.58</v>
      </c>
      <c r="H6" s="326">
        <v>12.93</v>
      </c>
      <c r="I6" s="326">
        <v>12.93</v>
      </c>
      <c r="J6" s="326">
        <v>7.36</v>
      </c>
      <c r="K6" s="326">
        <v>8.2200000000000006</v>
      </c>
      <c r="L6" s="326">
        <v>8.2200000000000006</v>
      </c>
      <c r="M6" s="326">
        <v>7.54</v>
      </c>
      <c r="N6" s="326">
        <v>4.63</v>
      </c>
      <c r="O6" s="326">
        <v>5.01</v>
      </c>
      <c r="P6" s="326">
        <v>5.12</v>
      </c>
      <c r="Q6" s="327"/>
      <c r="R6" s="328"/>
      <c r="S6" s="328">
        <v>12</v>
      </c>
      <c r="T6" s="328">
        <v>12</v>
      </c>
      <c r="U6" s="328">
        <v>9</v>
      </c>
      <c r="V6" s="328">
        <v>20.3</v>
      </c>
      <c r="W6" s="328">
        <v>20.3</v>
      </c>
      <c r="X6" s="328">
        <v>18.399999999999999</v>
      </c>
      <c r="Y6" s="328">
        <v>13.6</v>
      </c>
      <c r="Z6" s="328">
        <v>13.6</v>
      </c>
      <c r="AA6" s="328">
        <v>20.9</v>
      </c>
      <c r="AB6" s="328"/>
      <c r="AC6" s="328">
        <v>28.9</v>
      </c>
      <c r="AD6" s="328">
        <v>24.4</v>
      </c>
      <c r="AE6" s="325" t="str">
        <f t="shared" si="0"/>
        <v/>
      </c>
      <c r="AF6" s="326" t="str">
        <f t="shared" si="1"/>
        <v/>
      </c>
      <c r="AG6" s="326">
        <f t="shared" si="2"/>
        <v>1.0265183917878529</v>
      </c>
      <c r="AH6" s="326">
        <f t="shared" si="3"/>
        <v>1.0265183917878529</v>
      </c>
      <c r="AI6" s="326">
        <f t="shared" si="4"/>
        <v>0.77720207253886009</v>
      </c>
      <c r="AJ6" s="326">
        <f t="shared" si="5"/>
        <v>1.5699922660479506</v>
      </c>
      <c r="AK6" s="326">
        <f t="shared" si="6"/>
        <v>1.5699922660479506</v>
      </c>
      <c r="AL6" s="326">
        <f t="shared" si="7"/>
        <v>2.4999999999999996</v>
      </c>
      <c r="AM6" s="326">
        <f t="shared" si="8"/>
        <v>1.6545012165450119</v>
      </c>
      <c r="AN6" s="326">
        <f t="shared" si="9"/>
        <v>1.6545012165450119</v>
      </c>
      <c r="AO6" s="326">
        <f t="shared" si="10"/>
        <v>2.7718832891246681</v>
      </c>
      <c r="AP6" s="326" t="str">
        <f t="shared" si="11"/>
        <v/>
      </c>
      <c r="AQ6" s="326">
        <f t="shared" si="12"/>
        <v>5.7684630738522955</v>
      </c>
      <c r="AR6" s="326">
        <f t="shared" si="13"/>
        <v>4.765625</v>
      </c>
      <c r="AS6" s="327" t="str">
        <f t="shared" si="14"/>
        <v/>
      </c>
      <c r="AT6" s="328" t="str">
        <f t="shared" si="15"/>
        <v/>
      </c>
      <c r="AU6" s="328" t="str">
        <f t="shared" si="16"/>
        <v/>
      </c>
      <c r="AV6" s="328" t="str">
        <f t="shared" si="17"/>
        <v/>
      </c>
      <c r="AW6" s="328" t="str">
        <f t="shared" si="18"/>
        <v/>
      </c>
      <c r="AX6" s="328">
        <f t="shared" si="19"/>
        <v>20.3</v>
      </c>
      <c r="AY6" s="328">
        <f t="shared" si="20"/>
        <v>20.3</v>
      </c>
      <c r="AZ6" s="328">
        <f t="shared" si="21"/>
        <v>18.399999999999999</v>
      </c>
      <c r="BA6" s="328">
        <f t="shared" si="22"/>
        <v>13.6</v>
      </c>
      <c r="BB6" s="328">
        <f t="shared" si="23"/>
        <v>13.6</v>
      </c>
      <c r="BC6" s="328">
        <f t="shared" si="24"/>
        <v>20.9</v>
      </c>
      <c r="BD6" s="328" t="str">
        <f t="shared" si="25"/>
        <v/>
      </c>
      <c r="BE6" s="328">
        <f t="shared" si="26"/>
        <v>28.9</v>
      </c>
      <c r="BF6" s="328">
        <f t="shared" si="27"/>
        <v>24.4</v>
      </c>
      <c r="BG6" s="327" t="str">
        <f t="shared" si="28"/>
        <v/>
      </c>
      <c r="BH6" s="328" t="str">
        <f t="shared" si="29"/>
        <v/>
      </c>
      <c r="BI6" s="328" t="str">
        <f t="shared" si="30"/>
        <v/>
      </c>
      <c r="BJ6" s="328" t="str">
        <f t="shared" si="31"/>
        <v/>
      </c>
      <c r="BK6" s="328" t="str">
        <f t="shared" si="32"/>
        <v/>
      </c>
      <c r="BL6" s="328">
        <f t="shared" si="33"/>
        <v>42.028985507246382</v>
      </c>
      <c r="BM6" s="328">
        <f t="shared" si="34"/>
        <v>42.028985507246382</v>
      </c>
      <c r="BN6" s="328">
        <f t="shared" si="35"/>
        <v>53.333333333333329</v>
      </c>
      <c r="BO6" s="328">
        <f t="shared" si="36"/>
        <v>27.926078028747433</v>
      </c>
      <c r="BP6" s="328">
        <f t="shared" si="37"/>
        <v>27.926078028747433</v>
      </c>
      <c r="BQ6" s="328">
        <f t="shared" si="38"/>
        <v>46.966292134831463</v>
      </c>
      <c r="BR6" s="328" t="str">
        <f t="shared" si="39"/>
        <v/>
      </c>
      <c r="BS6" s="328">
        <f t="shared" si="40"/>
        <v>55.047619047619051</v>
      </c>
      <c r="BT6" s="328">
        <f t="shared" si="41"/>
        <v>48.221343873517782</v>
      </c>
      <c r="BU6" s="325"/>
      <c r="BV6" s="326"/>
      <c r="BW6" s="326">
        <v>6.95</v>
      </c>
      <c r="BX6" s="326">
        <v>6.95</v>
      </c>
      <c r="BY6" s="326">
        <v>7.24</v>
      </c>
      <c r="BZ6" s="326">
        <v>6.75</v>
      </c>
      <c r="CA6" s="326">
        <v>6.75</v>
      </c>
      <c r="CB6" s="326">
        <v>6.14</v>
      </c>
      <c r="CC6" s="326">
        <v>5.58</v>
      </c>
      <c r="CD6" s="326">
        <v>5.58</v>
      </c>
      <c r="CE6" s="326">
        <v>5.74</v>
      </c>
      <c r="CF6" s="326"/>
      <c r="CG6" s="326">
        <v>5.6</v>
      </c>
      <c r="CH6" s="326">
        <v>5.53</v>
      </c>
      <c r="CI6" s="325" t="str">
        <f t="shared" si="42"/>
        <v/>
      </c>
      <c r="CJ6" s="326" t="str">
        <f t="shared" si="43"/>
        <v/>
      </c>
      <c r="CK6" s="326" t="str">
        <f t="shared" si="44"/>
        <v/>
      </c>
      <c r="CL6" s="326" t="str">
        <f t="shared" si="45"/>
        <v/>
      </c>
      <c r="CM6" s="326" t="str">
        <f t="shared" si="46"/>
        <v/>
      </c>
      <c r="CN6" s="326">
        <f t="shared" si="47"/>
        <v>6.75</v>
      </c>
      <c r="CO6" s="326">
        <f t="shared" si="48"/>
        <v>6.75</v>
      </c>
      <c r="CP6" s="326">
        <f t="shared" si="49"/>
        <v>6.14</v>
      </c>
      <c r="CQ6" s="326">
        <f t="shared" si="50"/>
        <v>5.58</v>
      </c>
      <c r="CR6" s="326">
        <f t="shared" si="51"/>
        <v>5.58</v>
      </c>
      <c r="CS6" s="326">
        <f t="shared" si="52"/>
        <v>5.74</v>
      </c>
      <c r="CT6" s="326" t="str">
        <f t="shared" si="53"/>
        <v/>
      </c>
      <c r="CU6" s="326">
        <f t="shared" si="54"/>
        <v>5.6</v>
      </c>
      <c r="CV6" s="326">
        <f t="shared" si="55"/>
        <v>5.53</v>
      </c>
      <c r="CW6" s="329" t="str">
        <f t="shared" si="56"/>
        <v/>
      </c>
      <c r="CX6" s="330">
        <f t="shared" si="57"/>
        <v>1</v>
      </c>
      <c r="CY6" s="330">
        <f t="shared" si="58"/>
        <v>1</v>
      </c>
      <c r="CZ6" s="330">
        <f t="shared" si="59"/>
        <v>1</v>
      </c>
      <c r="DA6" s="330">
        <f t="shared" si="60"/>
        <v>1</v>
      </c>
      <c r="DB6" s="331">
        <f>MATCH(A6,Fig_1a!B:B,0)</f>
        <v>193</v>
      </c>
    </row>
    <row r="7" spans="1:106" s="331" customFormat="1" x14ac:dyDescent="0.15">
      <c r="A7" s="323" t="s">
        <v>757</v>
      </c>
      <c r="B7" s="324" t="s">
        <v>757</v>
      </c>
      <c r="C7" s="325">
        <v>8.06</v>
      </c>
      <c r="D7" s="326">
        <v>7.5</v>
      </c>
      <c r="E7" s="326">
        <v>5.27</v>
      </c>
      <c r="F7" s="326">
        <v>5.27</v>
      </c>
      <c r="G7" s="326">
        <v>4.6100000000000003</v>
      </c>
      <c r="H7" s="326">
        <v>8.66</v>
      </c>
      <c r="I7" s="326">
        <v>8.66</v>
      </c>
      <c r="J7" s="326">
        <v>6.44</v>
      </c>
      <c r="K7" s="326">
        <v>9.89</v>
      </c>
      <c r="L7" s="326">
        <v>9.89</v>
      </c>
      <c r="M7" s="326">
        <v>7.3</v>
      </c>
      <c r="N7" s="326">
        <v>5.53</v>
      </c>
      <c r="O7" s="326">
        <v>3.1</v>
      </c>
      <c r="P7" s="326">
        <v>9.18</v>
      </c>
      <c r="Q7" s="327">
        <v>35.9</v>
      </c>
      <c r="R7" s="328">
        <v>36.200000000000003</v>
      </c>
      <c r="S7" s="328">
        <v>39.700000000000003</v>
      </c>
      <c r="T7" s="328">
        <v>39.700000000000003</v>
      </c>
      <c r="U7" s="328">
        <v>33.799999999999997</v>
      </c>
      <c r="V7" s="328">
        <v>31.8</v>
      </c>
      <c r="W7" s="328">
        <v>31.8</v>
      </c>
      <c r="X7" s="328">
        <v>21.6</v>
      </c>
      <c r="Y7" s="328">
        <v>27.2</v>
      </c>
      <c r="Z7" s="328">
        <v>27.2</v>
      </c>
      <c r="AA7" s="328">
        <v>27.6</v>
      </c>
      <c r="AB7" s="328">
        <v>36.700000000000003</v>
      </c>
      <c r="AC7" s="328">
        <v>37.200000000000003</v>
      </c>
      <c r="AD7" s="328">
        <v>34.299999999999997</v>
      </c>
      <c r="AE7" s="325">
        <f t="shared" si="0"/>
        <v>4.45409429280397</v>
      </c>
      <c r="AF7" s="326">
        <f t="shared" si="1"/>
        <v>4.8266666666666671</v>
      </c>
      <c r="AG7" s="326">
        <f t="shared" si="2"/>
        <v>7.5332068311195455</v>
      </c>
      <c r="AH7" s="326">
        <f t="shared" si="3"/>
        <v>7.5332068311195455</v>
      </c>
      <c r="AI7" s="326">
        <f t="shared" si="4"/>
        <v>7.3318872017353565</v>
      </c>
      <c r="AJ7" s="326">
        <f t="shared" si="5"/>
        <v>3.6720554272517321</v>
      </c>
      <c r="AK7" s="326">
        <f t="shared" si="6"/>
        <v>3.6720554272517321</v>
      </c>
      <c r="AL7" s="326">
        <f t="shared" si="7"/>
        <v>3.3540372670807455</v>
      </c>
      <c r="AM7" s="326">
        <f t="shared" si="8"/>
        <v>2.7502527805864507</v>
      </c>
      <c r="AN7" s="326">
        <f t="shared" si="9"/>
        <v>2.7502527805864507</v>
      </c>
      <c r="AO7" s="326">
        <f t="shared" si="10"/>
        <v>3.7808219178082196</v>
      </c>
      <c r="AP7" s="326">
        <f t="shared" si="11"/>
        <v>6.6365280289330926</v>
      </c>
      <c r="AQ7" s="326">
        <f t="shared" si="12"/>
        <v>12</v>
      </c>
      <c r="AR7" s="326">
        <f t="shared" si="13"/>
        <v>3.7363834422657951</v>
      </c>
      <c r="AS7" s="327">
        <f t="shared" si="14"/>
        <v>35.9</v>
      </c>
      <c r="AT7" s="328">
        <f t="shared" si="15"/>
        <v>36.200000000000003</v>
      </c>
      <c r="AU7" s="328">
        <f t="shared" si="16"/>
        <v>39.700000000000003</v>
      </c>
      <c r="AV7" s="328">
        <f t="shared" si="17"/>
        <v>39.700000000000003</v>
      </c>
      <c r="AW7" s="328">
        <f t="shared" si="18"/>
        <v>33.799999999999997</v>
      </c>
      <c r="AX7" s="328">
        <f t="shared" si="19"/>
        <v>31.8</v>
      </c>
      <c r="AY7" s="328">
        <f t="shared" si="20"/>
        <v>31.8</v>
      </c>
      <c r="AZ7" s="328">
        <f t="shared" si="21"/>
        <v>21.6</v>
      </c>
      <c r="BA7" s="328">
        <f t="shared" si="22"/>
        <v>27.2</v>
      </c>
      <c r="BB7" s="328">
        <f t="shared" si="23"/>
        <v>27.2</v>
      </c>
      <c r="BC7" s="328">
        <f t="shared" si="24"/>
        <v>27.6</v>
      </c>
      <c r="BD7" s="328">
        <f t="shared" si="25"/>
        <v>36.700000000000003</v>
      </c>
      <c r="BE7" s="328">
        <f t="shared" si="26"/>
        <v>37.200000000000003</v>
      </c>
      <c r="BF7" s="328">
        <f t="shared" si="27"/>
        <v>34.299999999999997</v>
      </c>
      <c r="BG7" s="327">
        <f t="shared" si="28"/>
        <v>65.992647058823536</v>
      </c>
      <c r="BH7" s="328">
        <f t="shared" si="29"/>
        <v>67.28624535315987</v>
      </c>
      <c r="BI7" s="328">
        <f t="shared" si="30"/>
        <v>76.789168278529985</v>
      </c>
      <c r="BJ7" s="328">
        <f t="shared" si="31"/>
        <v>76.789168278529985</v>
      </c>
      <c r="BK7" s="328">
        <f t="shared" si="32"/>
        <v>69.404517453798761</v>
      </c>
      <c r="BL7" s="328">
        <f t="shared" si="33"/>
        <v>65.838509316770185</v>
      </c>
      <c r="BM7" s="328">
        <f t="shared" si="34"/>
        <v>65.838509316770185</v>
      </c>
      <c r="BN7" s="328">
        <f t="shared" si="35"/>
        <v>62.608695652173914</v>
      </c>
      <c r="BO7" s="328">
        <f t="shared" si="36"/>
        <v>55.852156057494867</v>
      </c>
      <c r="BP7" s="328">
        <f t="shared" si="37"/>
        <v>55.852156057494867</v>
      </c>
      <c r="BQ7" s="328">
        <f t="shared" si="38"/>
        <v>62.022471910112358</v>
      </c>
      <c r="BR7" s="328">
        <f t="shared" si="39"/>
        <v>72.386587771203168</v>
      </c>
      <c r="BS7" s="328">
        <f t="shared" si="40"/>
        <v>70.857142857142861</v>
      </c>
      <c r="BT7" s="328">
        <f t="shared" si="41"/>
        <v>67.786561264822126</v>
      </c>
      <c r="BU7" s="325">
        <v>8.370000000000001</v>
      </c>
      <c r="BV7" s="326">
        <v>8.16</v>
      </c>
      <c r="BW7" s="326">
        <v>8.379999999999999</v>
      </c>
      <c r="BX7" s="326">
        <v>8.379999999999999</v>
      </c>
      <c r="BY7" s="326">
        <v>8.8000000000000007</v>
      </c>
      <c r="BZ7" s="326">
        <v>8.24</v>
      </c>
      <c r="CA7" s="326">
        <v>8.24</v>
      </c>
      <c r="CB7" s="326">
        <v>7.9399999999999995</v>
      </c>
      <c r="CC7" s="326">
        <v>7.77</v>
      </c>
      <c r="CD7" s="326">
        <v>7.77</v>
      </c>
      <c r="CE7" s="326">
        <v>8.35</v>
      </c>
      <c r="CF7" s="326">
        <v>8.69</v>
      </c>
      <c r="CG7" s="326">
        <v>8.9</v>
      </c>
      <c r="CH7" s="326">
        <v>8.32</v>
      </c>
      <c r="CI7" s="325">
        <f t="shared" si="42"/>
        <v>8.370000000000001</v>
      </c>
      <c r="CJ7" s="326">
        <f t="shared" si="43"/>
        <v>8.16</v>
      </c>
      <c r="CK7" s="326">
        <f t="shared" si="44"/>
        <v>8.379999999999999</v>
      </c>
      <c r="CL7" s="326">
        <f t="shared" si="45"/>
        <v>8.379999999999999</v>
      </c>
      <c r="CM7" s="326">
        <f t="shared" si="46"/>
        <v>8.8000000000000007</v>
      </c>
      <c r="CN7" s="326">
        <f t="shared" si="47"/>
        <v>8.24</v>
      </c>
      <c r="CO7" s="326">
        <f t="shared" si="48"/>
        <v>8.24</v>
      </c>
      <c r="CP7" s="326">
        <f t="shared" si="49"/>
        <v>7.9399999999999995</v>
      </c>
      <c r="CQ7" s="326">
        <f t="shared" si="50"/>
        <v>7.77</v>
      </c>
      <c r="CR7" s="326">
        <f t="shared" si="51"/>
        <v>7.77</v>
      </c>
      <c r="CS7" s="326">
        <f t="shared" si="52"/>
        <v>8.35</v>
      </c>
      <c r="CT7" s="326">
        <f t="shared" si="53"/>
        <v>8.69</v>
      </c>
      <c r="CU7" s="326">
        <f t="shared" si="54"/>
        <v>8.9</v>
      </c>
      <c r="CV7" s="326">
        <f t="shared" si="55"/>
        <v>8.32</v>
      </c>
      <c r="CW7" s="329">
        <f t="shared" si="56"/>
        <v>1</v>
      </c>
      <c r="CX7" s="330">
        <f t="shared" si="57"/>
        <v>1</v>
      </c>
      <c r="CY7" s="330">
        <f t="shared" si="58"/>
        <v>1</v>
      </c>
      <c r="CZ7" s="330">
        <f t="shared" si="59"/>
        <v>1</v>
      </c>
      <c r="DA7" s="330">
        <f t="shared" si="60"/>
        <v>0</v>
      </c>
      <c r="DB7" s="331">
        <f>MATCH(A7,Fig_1a!B:B,0)</f>
        <v>194</v>
      </c>
    </row>
    <row r="8" spans="1:106" s="331" customFormat="1" x14ac:dyDescent="0.15">
      <c r="A8" s="323" t="s">
        <v>758</v>
      </c>
      <c r="B8" s="324" t="s">
        <v>758</v>
      </c>
      <c r="C8" s="325">
        <v>9.77</v>
      </c>
      <c r="D8" s="326">
        <v>10.029999999999999</v>
      </c>
      <c r="E8" s="326">
        <v>7.12</v>
      </c>
      <c r="F8" s="326">
        <v>7.12</v>
      </c>
      <c r="G8" s="326">
        <v>3.09</v>
      </c>
      <c r="H8" s="326">
        <v>8.0500000000000007</v>
      </c>
      <c r="I8" s="326">
        <v>8.0500000000000007</v>
      </c>
      <c r="J8" s="326">
        <v>7.74</v>
      </c>
      <c r="K8" s="326">
        <v>5.7</v>
      </c>
      <c r="L8" s="326">
        <v>5.7</v>
      </c>
      <c r="M8" s="326">
        <v>5.45</v>
      </c>
      <c r="N8" s="326">
        <v>11</v>
      </c>
      <c r="O8" s="326">
        <v>7.25</v>
      </c>
      <c r="P8" s="326">
        <v>4.16</v>
      </c>
      <c r="Q8" s="327">
        <v>37.799999999999997</v>
      </c>
      <c r="R8" s="328">
        <v>36.200000000000003</v>
      </c>
      <c r="S8" s="328">
        <v>34.5</v>
      </c>
      <c r="T8" s="328">
        <v>34.5</v>
      </c>
      <c r="U8" s="328">
        <v>17.8</v>
      </c>
      <c r="V8" s="328">
        <v>33.299999999999997</v>
      </c>
      <c r="W8" s="328">
        <v>33.299999999999997</v>
      </c>
      <c r="X8" s="328">
        <v>27.4</v>
      </c>
      <c r="Y8" s="328">
        <v>21.7</v>
      </c>
      <c r="Z8" s="328">
        <v>21.7</v>
      </c>
      <c r="AA8" s="328">
        <v>15.8</v>
      </c>
      <c r="AB8" s="328">
        <v>50.7</v>
      </c>
      <c r="AC8" s="328">
        <v>34</v>
      </c>
      <c r="AD8" s="328">
        <v>25.6</v>
      </c>
      <c r="AE8" s="325">
        <f t="shared" si="0"/>
        <v>3.8689866939611055</v>
      </c>
      <c r="AF8" s="326">
        <f t="shared" si="1"/>
        <v>3.6091724825523435</v>
      </c>
      <c r="AG8" s="326">
        <f t="shared" si="2"/>
        <v>4.845505617977528</v>
      </c>
      <c r="AH8" s="326">
        <f t="shared" si="3"/>
        <v>4.845505617977528</v>
      </c>
      <c r="AI8" s="326">
        <f t="shared" si="4"/>
        <v>5.7605177993527512</v>
      </c>
      <c r="AJ8" s="326">
        <f t="shared" si="5"/>
        <v>4.1366459627329188</v>
      </c>
      <c r="AK8" s="326">
        <f t="shared" si="6"/>
        <v>4.1366459627329188</v>
      </c>
      <c r="AL8" s="326">
        <f t="shared" si="7"/>
        <v>3.5400516795865631</v>
      </c>
      <c r="AM8" s="326">
        <f t="shared" si="8"/>
        <v>3.807017543859649</v>
      </c>
      <c r="AN8" s="326">
        <f t="shared" si="9"/>
        <v>3.807017543859649</v>
      </c>
      <c r="AO8" s="326">
        <f t="shared" si="10"/>
        <v>2.8990825688073394</v>
      </c>
      <c r="AP8" s="326">
        <f t="shared" si="11"/>
        <v>4.6090909090909093</v>
      </c>
      <c r="AQ8" s="326">
        <f t="shared" si="12"/>
        <v>4.6896551724137927</v>
      </c>
      <c r="AR8" s="326">
        <f t="shared" si="13"/>
        <v>6.1538461538461542</v>
      </c>
      <c r="AS8" s="327">
        <f t="shared" si="14"/>
        <v>37.799999999999997</v>
      </c>
      <c r="AT8" s="328">
        <f t="shared" si="15"/>
        <v>36.200000000000003</v>
      </c>
      <c r="AU8" s="328">
        <f t="shared" si="16"/>
        <v>34.5</v>
      </c>
      <c r="AV8" s="328">
        <f t="shared" si="17"/>
        <v>34.5</v>
      </c>
      <c r="AW8" s="328">
        <f t="shared" si="18"/>
        <v>17.8</v>
      </c>
      <c r="AX8" s="328">
        <f t="shared" si="19"/>
        <v>33.299999999999997</v>
      </c>
      <c r="AY8" s="328">
        <f t="shared" si="20"/>
        <v>33.299999999999997</v>
      </c>
      <c r="AZ8" s="328">
        <f t="shared" si="21"/>
        <v>27.4</v>
      </c>
      <c r="BA8" s="328">
        <f t="shared" si="22"/>
        <v>21.7</v>
      </c>
      <c r="BB8" s="328">
        <f t="shared" si="23"/>
        <v>21.7</v>
      </c>
      <c r="BC8" s="328">
        <f t="shared" si="24"/>
        <v>15.8</v>
      </c>
      <c r="BD8" s="328">
        <f t="shared" si="25"/>
        <v>50.7</v>
      </c>
      <c r="BE8" s="328">
        <f t="shared" si="26"/>
        <v>34</v>
      </c>
      <c r="BF8" s="328">
        <f t="shared" si="27"/>
        <v>25.6</v>
      </c>
      <c r="BG8" s="327">
        <f t="shared" si="28"/>
        <v>69.485294117647058</v>
      </c>
      <c r="BH8" s="328">
        <f t="shared" si="29"/>
        <v>67.28624535315987</v>
      </c>
      <c r="BI8" s="328">
        <f t="shared" si="30"/>
        <v>66.7311411992263</v>
      </c>
      <c r="BJ8" s="328">
        <f t="shared" si="31"/>
        <v>66.7311411992263</v>
      </c>
      <c r="BK8" s="328">
        <f t="shared" si="32"/>
        <v>36.550308008213548</v>
      </c>
      <c r="BL8" s="328">
        <f t="shared" si="33"/>
        <v>68.944099378881987</v>
      </c>
      <c r="BM8" s="328">
        <f t="shared" si="34"/>
        <v>68.944099378881987</v>
      </c>
      <c r="BN8" s="328">
        <f t="shared" si="35"/>
        <v>79.420289855072468</v>
      </c>
      <c r="BO8" s="328">
        <f t="shared" si="36"/>
        <v>44.558521560574945</v>
      </c>
      <c r="BP8" s="328">
        <f t="shared" si="37"/>
        <v>44.558521560574945</v>
      </c>
      <c r="BQ8" s="328">
        <f t="shared" si="38"/>
        <v>35.50561797752809</v>
      </c>
      <c r="BR8" s="328">
        <f t="shared" si="39"/>
        <v>100</v>
      </c>
      <c r="BS8" s="328">
        <f t="shared" si="40"/>
        <v>64.761904761904759</v>
      </c>
      <c r="BT8" s="328">
        <f t="shared" si="41"/>
        <v>50.59288537549407</v>
      </c>
      <c r="BU8" s="325">
        <v>7.3100000000000005</v>
      </c>
      <c r="BV8" s="326">
        <v>7.3</v>
      </c>
      <c r="BW8" s="326">
        <v>7.88</v>
      </c>
      <c r="BX8" s="326">
        <v>7.88</v>
      </c>
      <c r="BY8" s="326">
        <v>8.26</v>
      </c>
      <c r="BZ8" s="326">
        <v>7.55</v>
      </c>
      <c r="CA8" s="326">
        <v>7.55</v>
      </c>
      <c r="CB8" s="326">
        <v>7.1</v>
      </c>
      <c r="CC8" s="326">
        <v>8.06</v>
      </c>
      <c r="CD8" s="326">
        <v>8.06</v>
      </c>
      <c r="CE8" s="326">
        <v>7.9700000000000006</v>
      </c>
      <c r="CF8" s="326">
        <v>6.68</v>
      </c>
      <c r="CG8" s="326">
        <v>7.8100000000000005</v>
      </c>
      <c r="CH8" s="326">
        <v>8.09</v>
      </c>
      <c r="CI8" s="325">
        <f t="shared" si="42"/>
        <v>7.3100000000000005</v>
      </c>
      <c r="CJ8" s="326">
        <f t="shared" si="43"/>
        <v>7.3</v>
      </c>
      <c r="CK8" s="326">
        <f t="shared" si="44"/>
        <v>7.88</v>
      </c>
      <c r="CL8" s="326">
        <f t="shared" si="45"/>
        <v>7.88</v>
      </c>
      <c r="CM8" s="326">
        <f t="shared" si="46"/>
        <v>8.26</v>
      </c>
      <c r="CN8" s="326">
        <f t="shared" si="47"/>
        <v>7.55</v>
      </c>
      <c r="CO8" s="326">
        <f t="shared" si="48"/>
        <v>7.55</v>
      </c>
      <c r="CP8" s="326">
        <f t="shared" si="49"/>
        <v>7.1</v>
      </c>
      <c r="CQ8" s="326">
        <f t="shared" si="50"/>
        <v>8.06</v>
      </c>
      <c r="CR8" s="326">
        <f t="shared" si="51"/>
        <v>8.06</v>
      </c>
      <c r="CS8" s="326">
        <f t="shared" si="52"/>
        <v>7.9700000000000006</v>
      </c>
      <c r="CT8" s="326">
        <f t="shared" si="53"/>
        <v>6.68</v>
      </c>
      <c r="CU8" s="326">
        <f t="shared" si="54"/>
        <v>7.8100000000000005</v>
      </c>
      <c r="CV8" s="326">
        <f t="shared" si="55"/>
        <v>8.09</v>
      </c>
      <c r="CW8" s="329">
        <f t="shared" si="56"/>
        <v>1</v>
      </c>
      <c r="CX8" s="330">
        <f t="shared" si="57"/>
        <v>1</v>
      </c>
      <c r="CY8" s="330">
        <f t="shared" si="58"/>
        <v>1</v>
      </c>
      <c r="CZ8" s="330">
        <f t="shared" si="59"/>
        <v>1</v>
      </c>
      <c r="DA8" s="330">
        <f t="shared" si="60"/>
        <v>0</v>
      </c>
      <c r="DB8" s="331">
        <f>MATCH(A8,Fig_1a!B:B,0)</f>
        <v>195</v>
      </c>
    </row>
    <row r="9" spans="1:106" s="331" customFormat="1" x14ac:dyDescent="0.15">
      <c r="A9" s="323" t="s">
        <v>723</v>
      </c>
      <c r="B9" s="324" t="s">
        <v>2828</v>
      </c>
      <c r="C9" s="325">
        <v>3.09</v>
      </c>
      <c r="D9" s="326">
        <v>3.33</v>
      </c>
      <c r="E9" s="326">
        <v>1.99</v>
      </c>
      <c r="F9" s="326">
        <v>1.99</v>
      </c>
      <c r="G9" s="326">
        <v>3.05</v>
      </c>
      <c r="H9" s="326">
        <v>1.91</v>
      </c>
      <c r="I9" s="326">
        <v>1.91</v>
      </c>
      <c r="J9" s="326">
        <v>0.88</v>
      </c>
      <c r="K9" s="326">
        <v>4.3600000000000003</v>
      </c>
      <c r="L9" s="326">
        <v>4.3600000000000003</v>
      </c>
      <c r="M9" s="326">
        <v>2.99</v>
      </c>
      <c r="N9" s="326">
        <v>1.57</v>
      </c>
      <c r="O9" s="326">
        <v>2.74</v>
      </c>
      <c r="P9" s="326">
        <v>3.31</v>
      </c>
      <c r="Q9" s="327"/>
      <c r="R9" s="328"/>
      <c r="S9" s="328">
        <v>17.5</v>
      </c>
      <c r="T9" s="328">
        <v>17.5</v>
      </c>
      <c r="U9" s="328">
        <v>25</v>
      </c>
      <c r="V9" s="328">
        <v>17.5</v>
      </c>
      <c r="W9" s="328">
        <v>17.5</v>
      </c>
      <c r="X9" s="328"/>
      <c r="Y9" s="328">
        <v>33.1</v>
      </c>
      <c r="Z9" s="328">
        <v>33.1</v>
      </c>
      <c r="AA9" s="328">
        <v>31.5</v>
      </c>
      <c r="AB9" s="328"/>
      <c r="AC9" s="328"/>
      <c r="AD9" s="328">
        <v>15.4</v>
      </c>
      <c r="AE9" s="325" t="str">
        <f t="shared" si="0"/>
        <v/>
      </c>
      <c r="AF9" s="326" t="str">
        <f t="shared" si="1"/>
        <v/>
      </c>
      <c r="AG9" s="326">
        <f t="shared" si="2"/>
        <v>8.7939698492462313</v>
      </c>
      <c r="AH9" s="326">
        <f t="shared" si="3"/>
        <v>8.7939698492462313</v>
      </c>
      <c r="AI9" s="326">
        <f t="shared" si="4"/>
        <v>8.1967213114754109</v>
      </c>
      <c r="AJ9" s="326">
        <f t="shared" si="5"/>
        <v>9.1623036649214669</v>
      </c>
      <c r="AK9" s="326">
        <f t="shared" si="6"/>
        <v>9.1623036649214669</v>
      </c>
      <c r="AL9" s="326" t="str">
        <f t="shared" si="7"/>
        <v/>
      </c>
      <c r="AM9" s="326">
        <f t="shared" si="8"/>
        <v>7.5917431192660549</v>
      </c>
      <c r="AN9" s="326">
        <f t="shared" si="9"/>
        <v>7.5917431192660549</v>
      </c>
      <c r="AO9" s="326">
        <f t="shared" si="10"/>
        <v>10.535117056856187</v>
      </c>
      <c r="AP9" s="326" t="str">
        <f t="shared" si="11"/>
        <v/>
      </c>
      <c r="AQ9" s="326" t="str">
        <f t="shared" si="12"/>
        <v/>
      </c>
      <c r="AR9" s="326">
        <f t="shared" si="13"/>
        <v>4.6525679758308156</v>
      </c>
      <c r="AS9" s="327" t="str">
        <f t="shared" si="14"/>
        <v/>
      </c>
      <c r="AT9" s="328" t="str">
        <f t="shared" si="15"/>
        <v/>
      </c>
      <c r="AU9" s="328">
        <f t="shared" si="16"/>
        <v>17.5</v>
      </c>
      <c r="AV9" s="328">
        <f t="shared" si="17"/>
        <v>17.5</v>
      </c>
      <c r="AW9" s="328">
        <f t="shared" si="18"/>
        <v>25</v>
      </c>
      <c r="AX9" s="328">
        <f t="shared" si="19"/>
        <v>17.5</v>
      </c>
      <c r="AY9" s="328">
        <f t="shared" si="20"/>
        <v>17.5</v>
      </c>
      <c r="AZ9" s="328" t="str">
        <f t="shared" si="21"/>
        <v/>
      </c>
      <c r="BA9" s="328">
        <f t="shared" si="22"/>
        <v>33.1</v>
      </c>
      <c r="BB9" s="328">
        <f t="shared" si="23"/>
        <v>33.1</v>
      </c>
      <c r="BC9" s="328">
        <f t="shared" si="24"/>
        <v>31.5</v>
      </c>
      <c r="BD9" s="328" t="str">
        <f t="shared" si="25"/>
        <v/>
      </c>
      <c r="BE9" s="328" t="str">
        <f t="shared" si="26"/>
        <v/>
      </c>
      <c r="BF9" s="328">
        <f t="shared" si="27"/>
        <v>15.4</v>
      </c>
      <c r="BG9" s="327" t="str">
        <f t="shared" si="28"/>
        <v/>
      </c>
      <c r="BH9" s="328" t="str">
        <f t="shared" si="29"/>
        <v/>
      </c>
      <c r="BI9" s="328">
        <f t="shared" si="30"/>
        <v>33.849129593810446</v>
      </c>
      <c r="BJ9" s="328">
        <f t="shared" si="31"/>
        <v>33.849129593810446</v>
      </c>
      <c r="BK9" s="328">
        <f t="shared" si="32"/>
        <v>51.3347022587269</v>
      </c>
      <c r="BL9" s="328">
        <f t="shared" si="33"/>
        <v>36.231884057971016</v>
      </c>
      <c r="BM9" s="328">
        <f t="shared" si="34"/>
        <v>36.231884057971016</v>
      </c>
      <c r="BN9" s="328" t="str">
        <f t="shared" si="35"/>
        <v/>
      </c>
      <c r="BO9" s="328">
        <f t="shared" si="36"/>
        <v>67.967145790554412</v>
      </c>
      <c r="BP9" s="328">
        <f t="shared" si="37"/>
        <v>67.967145790554412</v>
      </c>
      <c r="BQ9" s="328">
        <f t="shared" si="38"/>
        <v>70.786516853932582</v>
      </c>
      <c r="BR9" s="328" t="str">
        <f t="shared" si="39"/>
        <v/>
      </c>
      <c r="BS9" s="328" t="str">
        <f t="shared" si="40"/>
        <v/>
      </c>
      <c r="BT9" s="328">
        <f t="shared" si="41"/>
        <v>30.434782608695652</v>
      </c>
      <c r="BU9" s="325"/>
      <c r="BV9" s="326"/>
      <c r="BW9" s="326">
        <v>7.75</v>
      </c>
      <c r="BX9" s="326">
        <v>7.75</v>
      </c>
      <c r="BY9" s="326">
        <v>7.98</v>
      </c>
      <c r="BZ9" s="326">
        <v>7.86</v>
      </c>
      <c r="CA9" s="326">
        <v>7.86</v>
      </c>
      <c r="CB9" s="326"/>
      <c r="CC9" s="326">
        <v>8.2899999999999991</v>
      </c>
      <c r="CD9" s="326">
        <v>8.2899999999999991</v>
      </c>
      <c r="CE9" s="326">
        <v>8.23</v>
      </c>
      <c r="CF9" s="326"/>
      <c r="CG9" s="326"/>
      <c r="CH9" s="326">
        <v>7.79</v>
      </c>
      <c r="CI9" s="325" t="str">
        <f t="shared" si="42"/>
        <v/>
      </c>
      <c r="CJ9" s="326" t="str">
        <f t="shared" si="43"/>
        <v/>
      </c>
      <c r="CK9" s="326">
        <f t="shared" si="44"/>
        <v>7.75</v>
      </c>
      <c r="CL9" s="326">
        <f t="shared" si="45"/>
        <v>7.75</v>
      </c>
      <c r="CM9" s="326">
        <f t="shared" si="46"/>
        <v>7.98</v>
      </c>
      <c r="CN9" s="326">
        <f t="shared" si="47"/>
        <v>7.86</v>
      </c>
      <c r="CO9" s="326">
        <f t="shared" si="48"/>
        <v>7.86</v>
      </c>
      <c r="CP9" s="326" t="str">
        <f t="shared" si="49"/>
        <v/>
      </c>
      <c r="CQ9" s="326">
        <f t="shared" si="50"/>
        <v>8.2899999999999991</v>
      </c>
      <c r="CR9" s="326">
        <f t="shared" si="51"/>
        <v>8.2899999999999991</v>
      </c>
      <c r="CS9" s="326">
        <f t="shared" si="52"/>
        <v>8.23</v>
      </c>
      <c r="CT9" s="326" t="str">
        <f t="shared" si="53"/>
        <v/>
      </c>
      <c r="CU9" s="326" t="str">
        <f t="shared" si="54"/>
        <v/>
      </c>
      <c r="CV9" s="326">
        <f t="shared" si="55"/>
        <v>7.79</v>
      </c>
      <c r="CW9" s="329" t="str">
        <f t="shared" si="56"/>
        <v/>
      </c>
      <c r="CX9" s="330">
        <f t="shared" si="57"/>
        <v>1</v>
      </c>
      <c r="CY9" s="330">
        <f t="shared" si="58"/>
        <v>1</v>
      </c>
      <c r="CZ9" s="330">
        <f t="shared" si="59"/>
        <v>1</v>
      </c>
      <c r="DA9" s="330">
        <f t="shared" si="60"/>
        <v>1</v>
      </c>
      <c r="DB9" s="331">
        <f>MATCH(A9,Fig_1a!B:B,0)</f>
        <v>196</v>
      </c>
    </row>
    <row r="10" spans="1:106" s="331" customFormat="1" x14ac:dyDescent="0.15">
      <c r="A10" s="323" t="s">
        <v>715</v>
      </c>
      <c r="B10" s="324" t="s">
        <v>2834</v>
      </c>
      <c r="C10" s="325">
        <v>4.2</v>
      </c>
      <c r="D10" s="326">
        <v>3.92</v>
      </c>
      <c r="E10" s="326">
        <v>4.8</v>
      </c>
      <c r="F10" s="326">
        <v>4.8</v>
      </c>
      <c r="G10" s="326">
        <v>4.76</v>
      </c>
      <c r="H10" s="326">
        <v>3.18</v>
      </c>
      <c r="I10" s="326">
        <v>3.18</v>
      </c>
      <c r="J10" s="326">
        <v>3.69</v>
      </c>
      <c r="K10" s="326">
        <v>6.74</v>
      </c>
      <c r="L10" s="326">
        <v>6.74</v>
      </c>
      <c r="M10" s="326">
        <v>5.78</v>
      </c>
      <c r="N10" s="326">
        <v>2.8</v>
      </c>
      <c r="O10" s="326">
        <v>3.65</v>
      </c>
      <c r="P10" s="326">
        <v>3.94</v>
      </c>
      <c r="Q10" s="327">
        <v>27.5</v>
      </c>
      <c r="R10" s="328">
        <v>22.2</v>
      </c>
      <c r="S10" s="328">
        <v>7.9</v>
      </c>
      <c r="T10" s="328">
        <v>7.9</v>
      </c>
      <c r="U10" s="328">
        <v>6.3</v>
      </c>
      <c r="V10" s="328">
        <v>7.3</v>
      </c>
      <c r="W10" s="328">
        <v>7.3</v>
      </c>
      <c r="X10" s="328">
        <v>8.3000000000000007</v>
      </c>
      <c r="Y10" s="328">
        <v>18.399999999999999</v>
      </c>
      <c r="Z10" s="328">
        <v>18.399999999999999</v>
      </c>
      <c r="AA10" s="328">
        <v>16</v>
      </c>
      <c r="AB10" s="328">
        <v>5.3</v>
      </c>
      <c r="AC10" s="328">
        <v>4.5</v>
      </c>
      <c r="AD10" s="328">
        <v>7.7</v>
      </c>
      <c r="AE10" s="325">
        <f t="shared" si="0"/>
        <v>6.5476190476190474</v>
      </c>
      <c r="AF10" s="326">
        <f t="shared" si="1"/>
        <v>5.6632653061224492</v>
      </c>
      <c r="AG10" s="326">
        <f t="shared" si="2"/>
        <v>1.6458333333333335</v>
      </c>
      <c r="AH10" s="326">
        <f t="shared" si="3"/>
        <v>1.6458333333333335</v>
      </c>
      <c r="AI10" s="326">
        <f t="shared" si="4"/>
        <v>1.3235294117647058</v>
      </c>
      <c r="AJ10" s="326">
        <f t="shared" si="5"/>
        <v>2.2955974842767293</v>
      </c>
      <c r="AK10" s="326">
        <f t="shared" si="6"/>
        <v>2.2955974842767293</v>
      </c>
      <c r="AL10" s="326">
        <f t="shared" si="7"/>
        <v>2.2493224932249323</v>
      </c>
      <c r="AM10" s="326">
        <f t="shared" si="8"/>
        <v>2.7299703264094952</v>
      </c>
      <c r="AN10" s="326">
        <f t="shared" si="9"/>
        <v>2.7299703264094952</v>
      </c>
      <c r="AO10" s="326">
        <f t="shared" si="10"/>
        <v>2.7681660899653977</v>
      </c>
      <c r="AP10" s="326">
        <f t="shared" si="11"/>
        <v>1.892857142857143</v>
      </c>
      <c r="AQ10" s="326">
        <f t="shared" si="12"/>
        <v>1.2328767123287672</v>
      </c>
      <c r="AR10" s="326">
        <f t="shared" si="13"/>
        <v>1.9543147208121827</v>
      </c>
      <c r="AS10" s="327">
        <f t="shared" si="14"/>
        <v>27.5</v>
      </c>
      <c r="AT10" s="328">
        <f t="shared" si="15"/>
        <v>22.2</v>
      </c>
      <c r="AU10" s="328">
        <f t="shared" si="16"/>
        <v>7.9</v>
      </c>
      <c r="AV10" s="328">
        <f t="shared" si="17"/>
        <v>7.9</v>
      </c>
      <c r="AW10" s="328" t="str">
        <f t="shared" si="18"/>
        <v/>
      </c>
      <c r="AX10" s="328">
        <f t="shared" si="19"/>
        <v>7.3</v>
      </c>
      <c r="AY10" s="328">
        <f t="shared" si="20"/>
        <v>7.3</v>
      </c>
      <c r="AZ10" s="328">
        <f t="shared" si="21"/>
        <v>8.3000000000000007</v>
      </c>
      <c r="BA10" s="328">
        <f t="shared" si="22"/>
        <v>18.399999999999999</v>
      </c>
      <c r="BB10" s="328">
        <f t="shared" si="23"/>
        <v>18.399999999999999</v>
      </c>
      <c r="BC10" s="328">
        <f t="shared" si="24"/>
        <v>16</v>
      </c>
      <c r="BD10" s="328">
        <f t="shared" si="25"/>
        <v>5.3</v>
      </c>
      <c r="BE10" s="328" t="str">
        <f t="shared" si="26"/>
        <v/>
      </c>
      <c r="BF10" s="328">
        <f t="shared" si="27"/>
        <v>7.7</v>
      </c>
      <c r="BG10" s="327">
        <f t="shared" si="28"/>
        <v>50.551470588235297</v>
      </c>
      <c r="BH10" s="328">
        <f t="shared" si="29"/>
        <v>41.263940520446099</v>
      </c>
      <c r="BI10" s="328">
        <f t="shared" si="30"/>
        <v>15.280464216634428</v>
      </c>
      <c r="BJ10" s="328">
        <f t="shared" si="31"/>
        <v>15.280464216634428</v>
      </c>
      <c r="BK10" s="328" t="str">
        <f t="shared" si="32"/>
        <v/>
      </c>
      <c r="BL10" s="328">
        <f t="shared" si="33"/>
        <v>15.113871635610767</v>
      </c>
      <c r="BM10" s="328">
        <f t="shared" si="34"/>
        <v>15.113871635610767</v>
      </c>
      <c r="BN10" s="328">
        <f t="shared" si="35"/>
        <v>24.057971014492757</v>
      </c>
      <c r="BO10" s="328">
        <f t="shared" si="36"/>
        <v>37.782340862422991</v>
      </c>
      <c r="BP10" s="328">
        <f t="shared" si="37"/>
        <v>37.782340862422991</v>
      </c>
      <c r="BQ10" s="328">
        <f t="shared" si="38"/>
        <v>35.955056179775283</v>
      </c>
      <c r="BR10" s="328">
        <f t="shared" si="39"/>
        <v>10.453648915187376</v>
      </c>
      <c r="BS10" s="328" t="str">
        <f t="shared" si="40"/>
        <v/>
      </c>
      <c r="BT10" s="328">
        <f t="shared" si="41"/>
        <v>15.217391304347826</v>
      </c>
      <c r="BU10" s="325">
        <v>8.81</v>
      </c>
      <c r="BV10" s="326">
        <v>8.75</v>
      </c>
      <c r="BW10" s="326">
        <v>8.4499999999999993</v>
      </c>
      <c r="BX10" s="326">
        <v>8.4499999999999993</v>
      </c>
      <c r="BY10" s="326">
        <v>8.57</v>
      </c>
      <c r="BZ10" s="326">
        <v>8.5399999999999991</v>
      </c>
      <c r="CA10" s="326">
        <v>8.5399999999999991</v>
      </c>
      <c r="CB10" s="326">
        <v>8.73</v>
      </c>
      <c r="CC10" s="326">
        <v>8.81</v>
      </c>
      <c r="CD10" s="326">
        <v>8.81</v>
      </c>
      <c r="CE10" s="326">
        <v>8.7899999999999991</v>
      </c>
      <c r="CF10" s="326">
        <v>9.1300000000000008</v>
      </c>
      <c r="CG10" s="326">
        <v>8.8000000000000007</v>
      </c>
      <c r="CH10" s="326">
        <v>8.39</v>
      </c>
      <c r="CI10" s="325">
        <f t="shared" si="42"/>
        <v>8.81</v>
      </c>
      <c r="CJ10" s="326">
        <f t="shared" si="43"/>
        <v>8.75</v>
      </c>
      <c r="CK10" s="326">
        <f t="shared" si="44"/>
        <v>8.4499999999999993</v>
      </c>
      <c r="CL10" s="326">
        <f t="shared" si="45"/>
        <v>8.4499999999999993</v>
      </c>
      <c r="CM10" s="326" t="str">
        <f t="shared" si="46"/>
        <v/>
      </c>
      <c r="CN10" s="326">
        <f t="shared" si="47"/>
        <v>8.5399999999999991</v>
      </c>
      <c r="CO10" s="326">
        <f t="shared" si="48"/>
        <v>8.5399999999999991</v>
      </c>
      <c r="CP10" s="326">
        <f t="shared" si="49"/>
        <v>8.73</v>
      </c>
      <c r="CQ10" s="326">
        <f t="shared" si="50"/>
        <v>8.81</v>
      </c>
      <c r="CR10" s="326">
        <f t="shared" si="51"/>
        <v>8.81</v>
      </c>
      <c r="CS10" s="326">
        <f t="shared" si="52"/>
        <v>8.7899999999999991</v>
      </c>
      <c r="CT10" s="326">
        <f t="shared" si="53"/>
        <v>9.1300000000000008</v>
      </c>
      <c r="CU10" s="326" t="str">
        <f t="shared" si="54"/>
        <v/>
      </c>
      <c r="CV10" s="326">
        <f t="shared" si="55"/>
        <v>8.39</v>
      </c>
      <c r="CW10" s="329">
        <f t="shared" si="56"/>
        <v>1</v>
      </c>
      <c r="CX10" s="330">
        <f t="shared" si="57"/>
        <v>1</v>
      </c>
      <c r="CY10" s="330">
        <f t="shared" si="58"/>
        <v>1</v>
      </c>
      <c r="CZ10" s="330">
        <f t="shared" si="59"/>
        <v>1</v>
      </c>
      <c r="DA10" s="330">
        <f t="shared" si="60"/>
        <v>0</v>
      </c>
      <c r="DB10" s="331">
        <f>MATCH(A10,Fig_1a!B:B,0)</f>
        <v>197</v>
      </c>
    </row>
    <row r="11" spans="1:106" x14ac:dyDescent="0.15">
      <c r="A11" s="107" t="s">
        <v>754</v>
      </c>
      <c r="B11" s="108" t="s">
        <v>754</v>
      </c>
      <c r="C11" s="104">
        <v>8.76</v>
      </c>
      <c r="D11" s="103">
        <v>5.8</v>
      </c>
      <c r="E11" s="103">
        <v>3.81</v>
      </c>
      <c r="F11" s="103">
        <v>3.81</v>
      </c>
      <c r="G11" s="103">
        <v>4.99</v>
      </c>
      <c r="H11" s="103">
        <v>3.86</v>
      </c>
      <c r="I11" s="103">
        <v>3.86</v>
      </c>
      <c r="J11" s="103">
        <v>4.4400000000000004</v>
      </c>
      <c r="K11" s="103">
        <v>3.12</v>
      </c>
      <c r="L11" s="103">
        <v>3.12</v>
      </c>
      <c r="M11" s="103">
        <v>4.95</v>
      </c>
      <c r="N11" s="103">
        <v>3.77</v>
      </c>
      <c r="O11" s="103">
        <v>1.73</v>
      </c>
      <c r="P11" s="103">
        <v>2.74</v>
      </c>
      <c r="Q11" s="106">
        <v>22.5</v>
      </c>
      <c r="R11" s="105">
        <v>21.6</v>
      </c>
      <c r="S11" s="105">
        <v>30.5</v>
      </c>
      <c r="T11" s="105">
        <v>30.5</v>
      </c>
      <c r="U11" s="105">
        <v>28.7</v>
      </c>
      <c r="V11" s="105">
        <v>34.4</v>
      </c>
      <c r="W11" s="105">
        <v>34.4</v>
      </c>
      <c r="X11" s="105">
        <v>21.7</v>
      </c>
      <c r="Y11" s="105">
        <v>26.2</v>
      </c>
      <c r="Z11" s="105">
        <v>26.2</v>
      </c>
      <c r="AA11" s="105">
        <v>28.4</v>
      </c>
      <c r="AB11" s="105">
        <v>34.700000000000003</v>
      </c>
      <c r="AC11" s="105">
        <v>31.7</v>
      </c>
      <c r="AD11" s="105">
        <v>32.6</v>
      </c>
      <c r="AE11" s="104">
        <f t="shared" si="0"/>
        <v>2.5684931506849318</v>
      </c>
      <c r="AF11" s="103">
        <f t="shared" si="1"/>
        <v>3.7241379310344831</v>
      </c>
      <c r="AG11" s="103">
        <f t="shared" si="2"/>
        <v>8.0052493438320216</v>
      </c>
      <c r="AH11" s="103">
        <f t="shared" si="3"/>
        <v>8.0052493438320216</v>
      </c>
      <c r="AI11" s="103">
        <f t="shared" si="4"/>
        <v>5.7515030060120234</v>
      </c>
      <c r="AJ11" s="103">
        <f t="shared" si="5"/>
        <v>8.9119170984455955</v>
      </c>
      <c r="AK11" s="103">
        <f t="shared" si="6"/>
        <v>8.9119170984455955</v>
      </c>
      <c r="AL11" s="103">
        <f t="shared" si="7"/>
        <v>4.8873873873873865</v>
      </c>
      <c r="AM11" s="103">
        <f t="shared" si="8"/>
        <v>8.3974358974358978</v>
      </c>
      <c r="AN11" s="103">
        <f t="shared" si="9"/>
        <v>8.3974358974358978</v>
      </c>
      <c r="AO11" s="103">
        <f t="shared" si="10"/>
        <v>5.737373737373737</v>
      </c>
      <c r="AP11" s="103">
        <f t="shared" si="11"/>
        <v>9.204244031830239</v>
      </c>
      <c r="AQ11" s="103">
        <f t="shared" si="12"/>
        <v>18.323699421965319</v>
      </c>
      <c r="AR11" s="103">
        <f t="shared" si="13"/>
        <v>11.897810218978101</v>
      </c>
      <c r="AS11" s="106">
        <f t="shared" si="14"/>
        <v>22.5</v>
      </c>
      <c r="AT11" s="105">
        <f t="shared" si="15"/>
        <v>21.6</v>
      </c>
      <c r="AU11" s="105">
        <f t="shared" si="16"/>
        <v>30.5</v>
      </c>
      <c r="AV11" s="105">
        <f t="shared" si="17"/>
        <v>30.5</v>
      </c>
      <c r="AW11" s="105">
        <f t="shared" si="18"/>
        <v>28.7</v>
      </c>
      <c r="AX11" s="105">
        <f t="shared" si="19"/>
        <v>34.4</v>
      </c>
      <c r="AY11" s="105">
        <f t="shared" si="20"/>
        <v>34.4</v>
      </c>
      <c r="AZ11" s="105">
        <f t="shared" si="21"/>
        <v>21.7</v>
      </c>
      <c r="BA11" s="105">
        <f t="shared" si="22"/>
        <v>26.2</v>
      </c>
      <c r="BB11" s="105">
        <f t="shared" si="23"/>
        <v>26.2</v>
      </c>
      <c r="BC11" s="105">
        <f t="shared" si="24"/>
        <v>28.4</v>
      </c>
      <c r="BD11" s="105">
        <f t="shared" si="25"/>
        <v>34.700000000000003</v>
      </c>
      <c r="BE11" s="105">
        <f t="shared" si="26"/>
        <v>31.7</v>
      </c>
      <c r="BF11" s="105">
        <f t="shared" si="27"/>
        <v>32.6</v>
      </c>
      <c r="BG11" s="106">
        <f t="shared" si="28"/>
        <v>41.360294117647058</v>
      </c>
      <c r="BH11" s="105">
        <f t="shared" si="29"/>
        <v>40.148698884758367</v>
      </c>
      <c r="BI11" s="105">
        <f t="shared" si="30"/>
        <v>58.994197292069629</v>
      </c>
      <c r="BJ11" s="105">
        <f t="shared" si="31"/>
        <v>58.994197292069629</v>
      </c>
      <c r="BK11" s="105">
        <f t="shared" si="32"/>
        <v>58.932238193018478</v>
      </c>
      <c r="BL11" s="105">
        <f t="shared" si="33"/>
        <v>71.221532091097316</v>
      </c>
      <c r="BM11" s="105">
        <f t="shared" si="34"/>
        <v>71.221532091097316</v>
      </c>
      <c r="BN11" s="105">
        <f t="shared" si="35"/>
        <v>62.89855072463768</v>
      </c>
      <c r="BO11" s="105">
        <f t="shared" si="36"/>
        <v>53.798767967145785</v>
      </c>
      <c r="BP11" s="105">
        <f t="shared" si="37"/>
        <v>53.798767967145785</v>
      </c>
      <c r="BQ11" s="105">
        <f t="shared" si="38"/>
        <v>63.820224719101127</v>
      </c>
      <c r="BR11" s="105">
        <f t="shared" si="39"/>
        <v>68.441814595660759</v>
      </c>
      <c r="BS11" s="105">
        <f t="shared" si="40"/>
        <v>60.38095238095238</v>
      </c>
      <c r="BT11" s="105">
        <f t="shared" si="41"/>
        <v>64.426877470355734</v>
      </c>
      <c r="BU11" s="104">
        <v>5.57</v>
      </c>
      <c r="BV11" s="103">
        <v>5.5</v>
      </c>
      <c r="BW11" s="103">
        <v>6.48</v>
      </c>
      <c r="BX11" s="103">
        <v>6.48</v>
      </c>
      <c r="BY11" s="103">
        <v>6.46</v>
      </c>
      <c r="BZ11" s="103">
        <v>6.1</v>
      </c>
      <c r="CA11" s="103">
        <v>6.1</v>
      </c>
      <c r="CB11" s="103">
        <v>6.13</v>
      </c>
      <c r="CC11" s="103">
        <v>6.37</v>
      </c>
      <c r="CD11" s="103">
        <v>6.37</v>
      </c>
      <c r="CE11" s="103">
        <v>6.28</v>
      </c>
      <c r="CF11" s="103">
        <v>6.16</v>
      </c>
      <c r="CG11" s="103">
        <v>6.41</v>
      </c>
      <c r="CH11" s="103">
        <v>6.28</v>
      </c>
      <c r="CI11" s="104">
        <f t="shared" si="42"/>
        <v>5.57</v>
      </c>
      <c r="CJ11" s="103">
        <f t="shared" si="43"/>
        <v>5.5</v>
      </c>
      <c r="CK11" s="103">
        <f t="shared" si="44"/>
        <v>6.48</v>
      </c>
      <c r="CL11" s="103">
        <f t="shared" si="45"/>
        <v>6.48</v>
      </c>
      <c r="CM11" s="103">
        <f t="shared" si="46"/>
        <v>6.46</v>
      </c>
      <c r="CN11" s="103">
        <f t="shared" si="47"/>
        <v>6.1</v>
      </c>
      <c r="CO11" s="103">
        <f t="shared" si="48"/>
        <v>6.1</v>
      </c>
      <c r="CP11" s="103">
        <f t="shared" si="49"/>
        <v>6.13</v>
      </c>
      <c r="CQ11" s="103">
        <f t="shared" si="50"/>
        <v>6.37</v>
      </c>
      <c r="CR11" s="103">
        <f t="shared" si="51"/>
        <v>6.37</v>
      </c>
      <c r="CS11" s="103">
        <f t="shared" si="52"/>
        <v>6.28</v>
      </c>
      <c r="CT11" s="103">
        <f t="shared" si="53"/>
        <v>6.16</v>
      </c>
      <c r="CU11" s="103">
        <f t="shared" si="54"/>
        <v>6.41</v>
      </c>
      <c r="CV11" s="103">
        <f t="shared" si="55"/>
        <v>6.28</v>
      </c>
      <c r="CW11" s="270">
        <f t="shared" si="56"/>
        <v>1</v>
      </c>
      <c r="CX11" s="271">
        <f t="shared" si="57"/>
        <v>1</v>
      </c>
      <c r="CY11" s="271">
        <f t="shared" si="58"/>
        <v>1</v>
      </c>
      <c r="CZ11" s="271">
        <f t="shared" si="59"/>
        <v>1</v>
      </c>
      <c r="DA11" s="271">
        <f t="shared" si="60"/>
        <v>0</v>
      </c>
      <c r="DB11" s="102">
        <f>MATCH(A11,Fig_1a!B:B,0)</f>
        <v>31</v>
      </c>
    </row>
    <row r="12" spans="1:106" x14ac:dyDescent="0.15">
      <c r="A12" s="107" t="s">
        <v>749</v>
      </c>
      <c r="B12" s="108" t="s">
        <v>749</v>
      </c>
      <c r="C12" s="104">
        <v>8.32</v>
      </c>
      <c r="D12" s="103">
        <v>7.88</v>
      </c>
      <c r="E12" s="103">
        <v>4.0999999999999996</v>
      </c>
      <c r="F12" s="103">
        <v>4.0999999999999996</v>
      </c>
      <c r="G12" s="103">
        <v>4.8899999999999997</v>
      </c>
      <c r="H12" s="103">
        <v>7.08</v>
      </c>
      <c r="I12" s="103">
        <v>7.08</v>
      </c>
      <c r="J12" s="103">
        <v>6.86</v>
      </c>
      <c r="K12" s="103">
        <v>2.38</v>
      </c>
      <c r="L12" s="103">
        <v>2.38</v>
      </c>
      <c r="M12" s="103">
        <v>4</v>
      </c>
      <c r="N12" s="103">
        <v>3.03</v>
      </c>
      <c r="O12" s="103">
        <v>1.95</v>
      </c>
      <c r="P12" s="103">
        <v>5.36</v>
      </c>
      <c r="S12" s="105">
        <v>26</v>
      </c>
      <c r="T12" s="105">
        <v>26</v>
      </c>
      <c r="U12" s="105">
        <v>19.899999999999999</v>
      </c>
      <c r="V12" s="105">
        <v>31.6</v>
      </c>
      <c r="W12" s="105">
        <v>31.6</v>
      </c>
      <c r="X12" s="105">
        <v>19.5</v>
      </c>
      <c r="Y12" s="105">
        <v>26.7</v>
      </c>
      <c r="Z12" s="105">
        <v>26.7</v>
      </c>
      <c r="AA12" s="105">
        <v>26.2</v>
      </c>
      <c r="AB12" s="105">
        <v>30.3</v>
      </c>
      <c r="AC12" s="105">
        <v>25.6</v>
      </c>
      <c r="AD12" s="105">
        <v>29.7</v>
      </c>
      <c r="AE12" s="104" t="str">
        <f t="shared" si="0"/>
        <v/>
      </c>
      <c r="AF12" s="103" t="str">
        <f t="shared" si="1"/>
        <v/>
      </c>
      <c r="AG12" s="103">
        <f t="shared" si="2"/>
        <v>6.3414634146341466</v>
      </c>
      <c r="AH12" s="103">
        <f t="shared" si="3"/>
        <v>6.3414634146341466</v>
      </c>
      <c r="AI12" s="103">
        <f t="shared" si="4"/>
        <v>4.0695296523517381</v>
      </c>
      <c r="AJ12" s="103">
        <f t="shared" si="5"/>
        <v>4.463276836158192</v>
      </c>
      <c r="AK12" s="103">
        <f t="shared" si="6"/>
        <v>4.463276836158192</v>
      </c>
      <c r="AL12" s="103">
        <f t="shared" si="7"/>
        <v>2.8425655976676385</v>
      </c>
      <c r="AM12" s="103">
        <f t="shared" si="8"/>
        <v>11.218487394957984</v>
      </c>
      <c r="AN12" s="103">
        <f t="shared" si="9"/>
        <v>11.218487394957984</v>
      </c>
      <c r="AO12" s="103">
        <f t="shared" si="10"/>
        <v>6.55</v>
      </c>
      <c r="AP12" s="103">
        <f t="shared" si="11"/>
        <v>10</v>
      </c>
      <c r="AQ12" s="103">
        <f t="shared" si="12"/>
        <v>13.12820512820513</v>
      </c>
      <c r="AR12" s="103">
        <f t="shared" si="13"/>
        <v>5.5410447761194028</v>
      </c>
      <c r="AS12" s="106" t="str">
        <f t="shared" si="14"/>
        <v/>
      </c>
      <c r="AT12" s="105" t="str">
        <f t="shared" si="15"/>
        <v/>
      </c>
      <c r="AU12" s="105">
        <f t="shared" si="16"/>
        <v>26</v>
      </c>
      <c r="AV12" s="105">
        <f t="shared" si="17"/>
        <v>26</v>
      </c>
      <c r="AW12" s="105">
        <f t="shared" si="18"/>
        <v>19.899999999999999</v>
      </c>
      <c r="AX12" s="105">
        <f t="shared" si="19"/>
        <v>31.6</v>
      </c>
      <c r="AY12" s="105">
        <f t="shared" si="20"/>
        <v>31.6</v>
      </c>
      <c r="AZ12" s="105">
        <f t="shared" si="21"/>
        <v>19.5</v>
      </c>
      <c r="BA12" s="105">
        <f t="shared" si="22"/>
        <v>26.7</v>
      </c>
      <c r="BB12" s="105">
        <f t="shared" si="23"/>
        <v>26.7</v>
      </c>
      <c r="BC12" s="105">
        <f t="shared" si="24"/>
        <v>26.2</v>
      </c>
      <c r="BD12" s="105">
        <f t="shared" si="25"/>
        <v>30.3</v>
      </c>
      <c r="BE12" s="105">
        <f t="shared" si="26"/>
        <v>25.6</v>
      </c>
      <c r="BF12" s="105">
        <f t="shared" si="27"/>
        <v>29.7</v>
      </c>
      <c r="BG12" s="106" t="str">
        <f t="shared" si="28"/>
        <v/>
      </c>
      <c r="BH12" s="105" t="str">
        <f t="shared" si="29"/>
        <v/>
      </c>
      <c r="BI12" s="105">
        <f t="shared" si="30"/>
        <v>50.290135396518373</v>
      </c>
      <c r="BJ12" s="105">
        <f t="shared" si="31"/>
        <v>50.290135396518373</v>
      </c>
      <c r="BK12" s="105">
        <f t="shared" si="32"/>
        <v>40.862422997946602</v>
      </c>
      <c r="BL12" s="105">
        <f t="shared" si="33"/>
        <v>65.424430641821957</v>
      </c>
      <c r="BM12" s="105">
        <f t="shared" si="34"/>
        <v>65.424430641821957</v>
      </c>
      <c r="BN12" s="105">
        <f t="shared" si="35"/>
        <v>56.521739130434781</v>
      </c>
      <c r="BO12" s="105">
        <f t="shared" si="36"/>
        <v>54.825462012320322</v>
      </c>
      <c r="BP12" s="105">
        <f t="shared" si="37"/>
        <v>54.825462012320322</v>
      </c>
      <c r="BQ12" s="105">
        <f t="shared" si="38"/>
        <v>58.876404494382022</v>
      </c>
      <c r="BR12" s="105">
        <f t="shared" si="39"/>
        <v>59.763313609467453</v>
      </c>
      <c r="BS12" s="105">
        <f t="shared" si="40"/>
        <v>48.761904761904759</v>
      </c>
      <c r="BT12" s="105">
        <f t="shared" si="41"/>
        <v>58.695652173913039</v>
      </c>
      <c r="BW12" s="103">
        <v>7.85</v>
      </c>
      <c r="BX12" s="103">
        <v>7.85</v>
      </c>
      <c r="BY12" s="103">
        <v>7.89</v>
      </c>
      <c r="BZ12" s="103">
        <v>7.43</v>
      </c>
      <c r="CA12" s="103">
        <v>7.43</v>
      </c>
      <c r="CB12" s="103">
        <v>7.32</v>
      </c>
      <c r="CC12" s="103">
        <v>7.65</v>
      </c>
      <c r="CD12" s="103">
        <v>7.65</v>
      </c>
      <c r="CE12" s="103">
        <v>7.39</v>
      </c>
      <c r="CF12" s="103">
        <v>7.79</v>
      </c>
      <c r="CG12" s="103">
        <v>7.85</v>
      </c>
      <c r="CH12" s="103">
        <v>7.59</v>
      </c>
      <c r="CI12" s="104" t="str">
        <f t="shared" si="42"/>
        <v/>
      </c>
      <c r="CJ12" s="103" t="str">
        <f t="shared" si="43"/>
        <v/>
      </c>
      <c r="CK12" s="103">
        <f t="shared" si="44"/>
        <v>7.85</v>
      </c>
      <c r="CL12" s="103">
        <f t="shared" si="45"/>
        <v>7.85</v>
      </c>
      <c r="CM12" s="103">
        <f t="shared" si="46"/>
        <v>7.89</v>
      </c>
      <c r="CN12" s="103">
        <f t="shared" si="47"/>
        <v>7.43</v>
      </c>
      <c r="CO12" s="103">
        <f t="shared" si="48"/>
        <v>7.43</v>
      </c>
      <c r="CP12" s="103">
        <f t="shared" si="49"/>
        <v>7.32</v>
      </c>
      <c r="CQ12" s="103">
        <f t="shared" si="50"/>
        <v>7.65</v>
      </c>
      <c r="CR12" s="103">
        <f t="shared" si="51"/>
        <v>7.65</v>
      </c>
      <c r="CS12" s="103">
        <f t="shared" si="52"/>
        <v>7.39</v>
      </c>
      <c r="CT12" s="103">
        <f t="shared" si="53"/>
        <v>7.79</v>
      </c>
      <c r="CU12" s="103">
        <f t="shared" si="54"/>
        <v>7.85</v>
      </c>
      <c r="CV12" s="103">
        <f t="shared" si="55"/>
        <v>7.59</v>
      </c>
      <c r="CW12" s="270" t="str">
        <f t="shared" si="56"/>
        <v/>
      </c>
      <c r="CX12" s="271">
        <f t="shared" si="57"/>
        <v>1</v>
      </c>
      <c r="CY12" s="271">
        <f t="shared" si="58"/>
        <v>1</v>
      </c>
      <c r="CZ12" s="271">
        <f t="shared" si="59"/>
        <v>1</v>
      </c>
      <c r="DA12" s="271">
        <f t="shared" si="60"/>
        <v>1</v>
      </c>
      <c r="DB12" s="102">
        <f>MATCH(A12,Fig_1a!B:B,0)</f>
        <v>30</v>
      </c>
    </row>
    <row r="13" spans="1:106" x14ac:dyDescent="0.15">
      <c r="A13" s="107" t="s">
        <v>83</v>
      </c>
      <c r="B13" s="108" t="s">
        <v>2878</v>
      </c>
      <c r="C13" s="104">
        <v>5.83</v>
      </c>
      <c r="D13" s="103">
        <v>4.96</v>
      </c>
      <c r="E13" s="103">
        <v>5.52</v>
      </c>
      <c r="F13" s="103">
        <v>5.52</v>
      </c>
      <c r="G13" s="103">
        <v>7.23</v>
      </c>
      <c r="H13" s="103">
        <v>5.13</v>
      </c>
      <c r="I13" s="103">
        <v>5.13</v>
      </c>
      <c r="J13" s="103">
        <v>5.0599999999999996</v>
      </c>
      <c r="K13" s="103">
        <v>7.83</v>
      </c>
      <c r="L13" s="103">
        <v>7.83</v>
      </c>
      <c r="M13" s="103">
        <v>7.46</v>
      </c>
      <c r="N13" s="103">
        <v>5.75</v>
      </c>
      <c r="O13" s="103">
        <v>4.1500000000000004</v>
      </c>
      <c r="P13" s="103">
        <v>5.59</v>
      </c>
      <c r="Q13" s="106">
        <v>49.6</v>
      </c>
      <c r="R13" s="105">
        <v>48.1</v>
      </c>
      <c r="Y13" s="105">
        <v>25.4</v>
      </c>
      <c r="Z13" s="105">
        <v>25.4</v>
      </c>
      <c r="AE13" s="104">
        <f t="shared" si="0"/>
        <v>8.5077186963979425</v>
      </c>
      <c r="AF13" s="103">
        <f t="shared" si="1"/>
        <v>9.69758064516129</v>
      </c>
      <c r="AG13" s="103" t="str">
        <f t="shared" si="2"/>
        <v/>
      </c>
      <c r="AH13" s="103" t="str">
        <f t="shared" si="3"/>
        <v/>
      </c>
      <c r="AI13" s="103" t="str">
        <f t="shared" si="4"/>
        <v/>
      </c>
      <c r="AJ13" s="103" t="str">
        <f t="shared" si="5"/>
        <v/>
      </c>
      <c r="AK13" s="103" t="str">
        <f t="shared" si="6"/>
        <v/>
      </c>
      <c r="AL13" s="103" t="str">
        <f t="shared" si="7"/>
        <v/>
      </c>
      <c r="AM13" s="103">
        <f t="shared" si="8"/>
        <v>3.2439335887611747</v>
      </c>
      <c r="AN13" s="103">
        <f t="shared" si="9"/>
        <v>3.2439335887611747</v>
      </c>
      <c r="AO13" s="103" t="str">
        <f t="shared" si="10"/>
        <v/>
      </c>
      <c r="AP13" s="103" t="str">
        <f t="shared" si="11"/>
        <v/>
      </c>
      <c r="AQ13" s="103" t="str">
        <f t="shared" si="12"/>
        <v/>
      </c>
      <c r="AR13" s="103" t="str">
        <f t="shared" si="13"/>
        <v/>
      </c>
      <c r="AS13" s="106">
        <f t="shared" si="14"/>
        <v>49.6</v>
      </c>
      <c r="AT13" s="105">
        <f t="shared" si="15"/>
        <v>48.1</v>
      </c>
      <c r="AU13" s="105" t="str">
        <f t="shared" si="16"/>
        <v/>
      </c>
      <c r="AV13" s="105" t="str">
        <f t="shared" si="17"/>
        <v/>
      </c>
      <c r="AW13" s="105" t="str">
        <f t="shared" si="18"/>
        <v/>
      </c>
      <c r="AX13" s="105" t="str">
        <f t="shared" si="19"/>
        <v/>
      </c>
      <c r="AY13" s="105" t="str">
        <f t="shared" si="20"/>
        <v/>
      </c>
      <c r="AZ13" s="105" t="str">
        <f t="shared" si="21"/>
        <v/>
      </c>
      <c r="BA13" s="105">
        <f t="shared" si="22"/>
        <v>25.4</v>
      </c>
      <c r="BB13" s="105">
        <f t="shared" si="23"/>
        <v>25.4</v>
      </c>
      <c r="BC13" s="105" t="str">
        <f t="shared" si="24"/>
        <v/>
      </c>
      <c r="BD13" s="105" t="str">
        <f t="shared" si="25"/>
        <v/>
      </c>
      <c r="BE13" s="105" t="str">
        <f t="shared" si="26"/>
        <v/>
      </c>
      <c r="BF13" s="105" t="str">
        <f t="shared" si="27"/>
        <v/>
      </c>
      <c r="BG13" s="106">
        <f t="shared" si="28"/>
        <v>91.17647058823529</v>
      </c>
      <c r="BH13" s="105">
        <f t="shared" si="29"/>
        <v>89.405204460966544</v>
      </c>
      <c r="BI13" s="105" t="str">
        <f t="shared" si="30"/>
        <v/>
      </c>
      <c r="BJ13" s="105" t="str">
        <f t="shared" si="31"/>
        <v/>
      </c>
      <c r="BK13" s="105" t="str">
        <f t="shared" si="32"/>
        <v/>
      </c>
      <c r="BL13" s="105" t="str">
        <f t="shared" si="33"/>
        <v/>
      </c>
      <c r="BM13" s="105" t="str">
        <f t="shared" si="34"/>
        <v/>
      </c>
      <c r="BN13" s="105" t="str">
        <f t="shared" si="35"/>
        <v/>
      </c>
      <c r="BO13" s="105">
        <f t="shared" si="36"/>
        <v>52.156057494866523</v>
      </c>
      <c r="BP13" s="105">
        <f t="shared" si="37"/>
        <v>52.156057494866523</v>
      </c>
      <c r="BQ13" s="105" t="str">
        <f t="shared" si="38"/>
        <v/>
      </c>
      <c r="BR13" s="105" t="str">
        <f t="shared" si="39"/>
        <v/>
      </c>
      <c r="BS13" s="105" t="str">
        <f t="shared" si="40"/>
        <v/>
      </c>
      <c r="BT13" s="105" t="str">
        <f t="shared" si="41"/>
        <v/>
      </c>
      <c r="BU13" s="104">
        <v>11.03</v>
      </c>
      <c r="BV13" s="103">
        <v>10.97</v>
      </c>
      <c r="CC13" s="103">
        <v>9.09</v>
      </c>
      <c r="CD13" s="103">
        <v>9.09</v>
      </c>
      <c r="CI13" s="104">
        <f t="shared" si="42"/>
        <v>11.03</v>
      </c>
      <c r="CJ13" s="103">
        <f t="shared" si="43"/>
        <v>10.97</v>
      </c>
      <c r="CK13" s="103" t="str">
        <f t="shared" si="44"/>
        <v/>
      </c>
      <c r="CL13" s="103" t="str">
        <f t="shared" si="45"/>
        <v/>
      </c>
      <c r="CM13" s="103" t="str">
        <f t="shared" si="46"/>
        <v/>
      </c>
      <c r="CN13" s="103" t="str">
        <f t="shared" si="47"/>
        <v/>
      </c>
      <c r="CO13" s="103" t="str">
        <f t="shared" si="48"/>
        <v/>
      </c>
      <c r="CP13" s="103" t="str">
        <f t="shared" si="49"/>
        <v/>
      </c>
      <c r="CQ13" s="103">
        <f t="shared" si="50"/>
        <v>9.09</v>
      </c>
      <c r="CR13" s="103">
        <f t="shared" si="51"/>
        <v>9.09</v>
      </c>
      <c r="CS13" s="103" t="str">
        <f t="shared" si="52"/>
        <v/>
      </c>
      <c r="CT13" s="103" t="str">
        <f t="shared" si="53"/>
        <v/>
      </c>
      <c r="CU13" s="103" t="str">
        <f t="shared" si="54"/>
        <v/>
      </c>
      <c r="CV13" s="103" t="str">
        <f t="shared" si="55"/>
        <v/>
      </c>
      <c r="CW13" s="270">
        <f t="shared" si="56"/>
        <v>1</v>
      </c>
      <c r="CX13" s="271" t="str">
        <f t="shared" si="57"/>
        <v/>
      </c>
      <c r="CY13" s="271">
        <f t="shared" si="58"/>
        <v>1</v>
      </c>
      <c r="CZ13" s="271" t="str">
        <f t="shared" si="59"/>
        <v/>
      </c>
      <c r="DA13" s="271">
        <f t="shared" si="60"/>
        <v>2</v>
      </c>
      <c r="DB13" s="102">
        <f>MATCH(A13,Fig_1a!B:B,0)</f>
        <v>101</v>
      </c>
    </row>
    <row r="14" spans="1:106" x14ac:dyDescent="0.15">
      <c r="A14" s="107" t="s">
        <v>830</v>
      </c>
      <c r="B14" s="108" t="s">
        <v>2876</v>
      </c>
      <c r="C14" s="104">
        <v>4.82</v>
      </c>
      <c r="D14" s="103">
        <v>3.46</v>
      </c>
      <c r="E14" s="103">
        <v>9.59</v>
      </c>
      <c r="F14" s="103">
        <v>9.59</v>
      </c>
      <c r="G14" s="103">
        <v>7.66</v>
      </c>
      <c r="H14" s="103">
        <v>6.04</v>
      </c>
      <c r="I14" s="103">
        <v>6.04</v>
      </c>
      <c r="J14" s="103">
        <v>4.7300000000000004</v>
      </c>
      <c r="K14" s="103">
        <v>6.48</v>
      </c>
      <c r="L14" s="103">
        <v>6.48</v>
      </c>
      <c r="M14" s="103">
        <v>4.7300000000000004</v>
      </c>
      <c r="N14" s="103">
        <v>5.49</v>
      </c>
      <c r="O14" s="103">
        <v>4.4800000000000004</v>
      </c>
      <c r="P14" s="103">
        <v>5.54</v>
      </c>
      <c r="Q14" s="106">
        <v>45.1</v>
      </c>
      <c r="R14" s="105">
        <v>43.6</v>
      </c>
      <c r="S14" s="105">
        <v>33.9</v>
      </c>
      <c r="T14" s="105">
        <v>33.9</v>
      </c>
      <c r="U14" s="105">
        <v>33.700000000000003</v>
      </c>
      <c r="V14" s="105">
        <v>14.9</v>
      </c>
      <c r="W14" s="105">
        <v>14.9</v>
      </c>
      <c r="X14" s="105">
        <v>15.9</v>
      </c>
      <c r="Y14" s="105">
        <v>41.1</v>
      </c>
      <c r="Z14" s="105">
        <v>41.1</v>
      </c>
      <c r="AA14" s="105">
        <v>24.1</v>
      </c>
      <c r="AB14" s="105">
        <v>3.1</v>
      </c>
      <c r="AC14" s="105">
        <v>7.3</v>
      </c>
      <c r="AD14" s="105">
        <v>7.3</v>
      </c>
      <c r="AE14" s="104">
        <f t="shared" si="0"/>
        <v>9.3568464730290462</v>
      </c>
      <c r="AF14" s="103">
        <f t="shared" si="1"/>
        <v>12.601156069364162</v>
      </c>
      <c r="AG14" s="103">
        <f t="shared" si="2"/>
        <v>3.5349322210636078</v>
      </c>
      <c r="AH14" s="103">
        <f t="shared" si="3"/>
        <v>3.5349322210636078</v>
      </c>
      <c r="AI14" s="103">
        <f t="shared" si="4"/>
        <v>4.3994778067885116</v>
      </c>
      <c r="AJ14" s="103">
        <f t="shared" si="5"/>
        <v>2.4668874172185431</v>
      </c>
      <c r="AK14" s="103">
        <f t="shared" si="6"/>
        <v>2.4668874172185431</v>
      </c>
      <c r="AL14" s="103">
        <f t="shared" si="7"/>
        <v>3.3615221987315009</v>
      </c>
      <c r="AM14" s="103">
        <f t="shared" si="8"/>
        <v>6.3425925925925926</v>
      </c>
      <c r="AN14" s="103">
        <f t="shared" si="9"/>
        <v>6.3425925925925926</v>
      </c>
      <c r="AO14" s="103">
        <f t="shared" si="10"/>
        <v>5.0951374207188156</v>
      </c>
      <c r="AP14" s="103">
        <f t="shared" si="11"/>
        <v>0.56466302367941712</v>
      </c>
      <c r="AQ14" s="103">
        <f t="shared" si="12"/>
        <v>1.6294642857142856</v>
      </c>
      <c r="AR14" s="103">
        <f t="shared" si="13"/>
        <v>1.3176895306859204</v>
      </c>
      <c r="AS14" s="106">
        <f t="shared" si="14"/>
        <v>45.1</v>
      </c>
      <c r="AT14" s="105">
        <f t="shared" si="15"/>
        <v>43.6</v>
      </c>
      <c r="AU14" s="105">
        <f t="shared" si="16"/>
        <v>33.9</v>
      </c>
      <c r="AV14" s="105">
        <f t="shared" si="17"/>
        <v>33.9</v>
      </c>
      <c r="AW14" s="105">
        <f t="shared" si="18"/>
        <v>33.700000000000003</v>
      </c>
      <c r="AX14" s="105">
        <f t="shared" si="19"/>
        <v>14.9</v>
      </c>
      <c r="AY14" s="105">
        <f t="shared" si="20"/>
        <v>14.9</v>
      </c>
      <c r="AZ14" s="105">
        <f t="shared" si="21"/>
        <v>15.9</v>
      </c>
      <c r="BA14" s="105">
        <f t="shared" si="22"/>
        <v>41.1</v>
      </c>
      <c r="BB14" s="105">
        <f t="shared" si="23"/>
        <v>41.1</v>
      </c>
      <c r="BC14" s="105">
        <f t="shared" si="24"/>
        <v>24.1</v>
      </c>
      <c r="BD14" s="105" t="str">
        <f t="shared" si="25"/>
        <v/>
      </c>
      <c r="BE14" s="105">
        <f t="shared" si="26"/>
        <v>7.3</v>
      </c>
      <c r="BF14" s="105" t="str">
        <f t="shared" si="27"/>
        <v/>
      </c>
      <c r="BG14" s="106">
        <f t="shared" si="28"/>
        <v>82.904411764705884</v>
      </c>
      <c r="BH14" s="105">
        <f t="shared" si="29"/>
        <v>81.040892193308551</v>
      </c>
      <c r="BI14" s="105">
        <f t="shared" si="30"/>
        <v>65.570599613152794</v>
      </c>
      <c r="BJ14" s="105">
        <f t="shared" si="31"/>
        <v>65.570599613152794</v>
      </c>
      <c r="BK14" s="105">
        <f t="shared" si="32"/>
        <v>69.199178644763862</v>
      </c>
      <c r="BL14" s="105">
        <f t="shared" si="33"/>
        <v>30.848861283643895</v>
      </c>
      <c r="BM14" s="105">
        <f t="shared" si="34"/>
        <v>30.848861283643895</v>
      </c>
      <c r="BN14" s="105">
        <f t="shared" si="35"/>
        <v>46.086956521739133</v>
      </c>
      <c r="BO14" s="105">
        <f t="shared" si="36"/>
        <v>84.394250513347018</v>
      </c>
      <c r="BP14" s="105">
        <f t="shared" si="37"/>
        <v>84.394250513347018</v>
      </c>
      <c r="BQ14" s="105">
        <f t="shared" si="38"/>
        <v>54.157303370786515</v>
      </c>
      <c r="BR14" s="105" t="str">
        <f t="shared" si="39"/>
        <v/>
      </c>
      <c r="BS14" s="105">
        <f t="shared" si="40"/>
        <v>13.904761904761905</v>
      </c>
      <c r="BT14" s="105" t="str">
        <f t="shared" si="41"/>
        <v/>
      </c>
      <c r="BU14" s="104">
        <v>9.52</v>
      </c>
      <c r="BV14" s="103">
        <v>9.4600000000000009</v>
      </c>
      <c r="BW14" s="103">
        <v>9.0299999999999994</v>
      </c>
      <c r="BX14" s="103">
        <v>9.0299999999999994</v>
      </c>
      <c r="BY14" s="103">
        <v>9.1199999999999992</v>
      </c>
      <c r="BZ14" s="103">
        <v>8.84</v>
      </c>
      <c r="CA14" s="103">
        <v>8.84</v>
      </c>
      <c r="CB14" s="103">
        <v>8.7799999999999994</v>
      </c>
      <c r="CC14" s="103">
        <v>9.8800000000000008</v>
      </c>
      <c r="CD14" s="103">
        <v>9.8800000000000008</v>
      </c>
      <c r="CE14" s="103">
        <v>8.98</v>
      </c>
      <c r="CF14" s="103">
        <v>8.4600000000000009</v>
      </c>
      <c r="CG14" s="103">
        <v>8.7899999999999991</v>
      </c>
      <c r="CH14" s="103">
        <v>8.58</v>
      </c>
      <c r="CI14" s="104">
        <f t="shared" si="42"/>
        <v>9.52</v>
      </c>
      <c r="CJ14" s="103">
        <f t="shared" si="43"/>
        <v>9.4600000000000009</v>
      </c>
      <c r="CK14" s="103">
        <f t="shared" si="44"/>
        <v>9.0299999999999994</v>
      </c>
      <c r="CL14" s="103">
        <f t="shared" si="45"/>
        <v>9.0299999999999994</v>
      </c>
      <c r="CM14" s="103">
        <f t="shared" si="46"/>
        <v>9.1199999999999992</v>
      </c>
      <c r="CN14" s="103">
        <f t="shared" si="47"/>
        <v>8.84</v>
      </c>
      <c r="CO14" s="103">
        <f t="shared" si="48"/>
        <v>8.84</v>
      </c>
      <c r="CP14" s="103">
        <f t="shared" si="49"/>
        <v>8.7799999999999994</v>
      </c>
      <c r="CQ14" s="103">
        <f t="shared" si="50"/>
        <v>9.8800000000000008</v>
      </c>
      <c r="CR14" s="103">
        <f t="shared" si="51"/>
        <v>9.8800000000000008</v>
      </c>
      <c r="CS14" s="103">
        <f t="shared" si="52"/>
        <v>8.98</v>
      </c>
      <c r="CT14" s="103" t="str">
        <f t="shared" si="53"/>
        <v/>
      </c>
      <c r="CU14" s="103">
        <f t="shared" si="54"/>
        <v>8.7899999999999991</v>
      </c>
      <c r="CV14" s="103" t="str">
        <f t="shared" si="55"/>
        <v/>
      </c>
      <c r="CW14" s="270">
        <f t="shared" si="56"/>
        <v>1</v>
      </c>
      <c r="CX14" s="271">
        <f t="shared" si="57"/>
        <v>1</v>
      </c>
      <c r="CY14" s="271">
        <f t="shared" si="58"/>
        <v>1</v>
      </c>
      <c r="CZ14" s="271">
        <f t="shared" si="59"/>
        <v>1</v>
      </c>
      <c r="DA14" s="271">
        <f t="shared" si="60"/>
        <v>0</v>
      </c>
      <c r="DB14" s="102">
        <f>MATCH(A14,Fig_1a!B:B,0)</f>
        <v>266</v>
      </c>
    </row>
    <row r="15" spans="1:106" x14ac:dyDescent="0.15">
      <c r="A15" s="107" t="s">
        <v>162</v>
      </c>
      <c r="B15" s="108" t="s">
        <v>2874</v>
      </c>
      <c r="C15" s="104">
        <v>3.39</v>
      </c>
      <c r="D15" s="103">
        <v>3.91</v>
      </c>
      <c r="E15" s="103">
        <v>6.02</v>
      </c>
      <c r="F15" s="103">
        <v>6.02</v>
      </c>
      <c r="G15" s="103">
        <v>6.42</v>
      </c>
      <c r="H15" s="103">
        <v>4.71</v>
      </c>
      <c r="I15" s="103">
        <v>4.71</v>
      </c>
      <c r="J15" s="103">
        <v>3.66</v>
      </c>
      <c r="K15" s="103">
        <v>4.55</v>
      </c>
      <c r="L15" s="103">
        <v>4.55</v>
      </c>
      <c r="M15" s="103">
        <v>4.5599999999999996</v>
      </c>
      <c r="N15" s="103">
        <v>2.31</v>
      </c>
      <c r="O15" s="103">
        <v>3.91</v>
      </c>
      <c r="P15" s="103">
        <v>4.9000000000000004</v>
      </c>
      <c r="Q15" s="106">
        <v>40.299999999999997</v>
      </c>
      <c r="R15" s="105">
        <v>38.1</v>
      </c>
      <c r="S15" s="105">
        <v>29.3</v>
      </c>
      <c r="T15" s="105">
        <v>29.3</v>
      </c>
      <c r="U15" s="105">
        <v>28.8</v>
      </c>
      <c r="V15" s="105">
        <v>9.1999999999999993</v>
      </c>
      <c r="W15" s="105">
        <v>9.1999999999999993</v>
      </c>
      <c r="X15" s="105">
        <v>12.4</v>
      </c>
      <c r="Y15" s="105">
        <v>34.200000000000003</v>
      </c>
      <c r="Z15" s="105">
        <v>34.200000000000003</v>
      </c>
      <c r="AA15" s="105">
        <v>28.1</v>
      </c>
      <c r="AB15" s="105">
        <v>7.6</v>
      </c>
      <c r="AC15" s="105">
        <v>11.4</v>
      </c>
      <c r="AE15" s="104">
        <f t="shared" si="0"/>
        <v>11.887905604719762</v>
      </c>
      <c r="AF15" s="103">
        <f t="shared" si="1"/>
        <v>9.7442455242966748</v>
      </c>
      <c r="AG15" s="103">
        <f t="shared" si="2"/>
        <v>4.8671096345514959</v>
      </c>
      <c r="AH15" s="103">
        <f t="shared" si="3"/>
        <v>4.8671096345514959</v>
      </c>
      <c r="AI15" s="103">
        <f t="shared" si="4"/>
        <v>4.4859813084112155</v>
      </c>
      <c r="AJ15" s="103">
        <f t="shared" si="5"/>
        <v>1.9532908704883225</v>
      </c>
      <c r="AK15" s="103">
        <f t="shared" si="6"/>
        <v>1.9532908704883225</v>
      </c>
      <c r="AL15" s="103">
        <f t="shared" si="7"/>
        <v>3.3879781420765025</v>
      </c>
      <c r="AM15" s="103">
        <f t="shared" si="8"/>
        <v>7.5164835164835173</v>
      </c>
      <c r="AN15" s="103">
        <f t="shared" si="9"/>
        <v>7.5164835164835173</v>
      </c>
      <c r="AO15" s="103">
        <f t="shared" si="10"/>
        <v>6.162280701754387</v>
      </c>
      <c r="AP15" s="103">
        <f t="shared" si="11"/>
        <v>3.2900432900432897</v>
      </c>
      <c r="AQ15" s="103">
        <f t="shared" si="12"/>
        <v>2.9156010230179028</v>
      </c>
      <c r="AR15" s="103" t="str">
        <f t="shared" si="13"/>
        <v/>
      </c>
      <c r="AS15" s="106">
        <f t="shared" si="14"/>
        <v>40.299999999999997</v>
      </c>
      <c r="AT15" s="105">
        <f t="shared" si="15"/>
        <v>38.1</v>
      </c>
      <c r="AU15" s="105">
        <f t="shared" si="16"/>
        <v>29.3</v>
      </c>
      <c r="AV15" s="105">
        <f t="shared" si="17"/>
        <v>29.3</v>
      </c>
      <c r="AW15" s="105">
        <f t="shared" si="18"/>
        <v>28.8</v>
      </c>
      <c r="AX15" s="105">
        <f t="shared" si="19"/>
        <v>9.1999999999999993</v>
      </c>
      <c r="AY15" s="105">
        <f t="shared" si="20"/>
        <v>9.1999999999999993</v>
      </c>
      <c r="AZ15" s="105">
        <f t="shared" si="21"/>
        <v>12.4</v>
      </c>
      <c r="BA15" s="105">
        <f t="shared" si="22"/>
        <v>34.200000000000003</v>
      </c>
      <c r="BB15" s="105">
        <f t="shared" si="23"/>
        <v>34.200000000000003</v>
      </c>
      <c r="BC15" s="105">
        <f t="shared" si="24"/>
        <v>28.1</v>
      </c>
      <c r="BD15" s="105">
        <f t="shared" si="25"/>
        <v>7.6</v>
      </c>
      <c r="BE15" s="105">
        <f t="shared" si="26"/>
        <v>11.4</v>
      </c>
      <c r="BF15" s="105" t="str">
        <f t="shared" si="27"/>
        <v/>
      </c>
      <c r="BG15" s="106">
        <f t="shared" si="28"/>
        <v>74.080882352941174</v>
      </c>
      <c r="BH15" s="105">
        <f t="shared" si="29"/>
        <v>70.817843866171003</v>
      </c>
      <c r="BI15" s="105">
        <f t="shared" si="30"/>
        <v>56.67311411992263</v>
      </c>
      <c r="BJ15" s="105">
        <f t="shared" si="31"/>
        <v>56.67311411992263</v>
      </c>
      <c r="BK15" s="105">
        <f t="shared" si="32"/>
        <v>59.137577002053384</v>
      </c>
      <c r="BL15" s="105">
        <f t="shared" si="33"/>
        <v>19.047619047619047</v>
      </c>
      <c r="BM15" s="105">
        <f t="shared" si="34"/>
        <v>19.047619047619047</v>
      </c>
      <c r="BN15" s="105">
        <f t="shared" si="35"/>
        <v>35.94202898550725</v>
      </c>
      <c r="BO15" s="105">
        <f t="shared" si="36"/>
        <v>70.225872689938399</v>
      </c>
      <c r="BP15" s="105">
        <f t="shared" si="37"/>
        <v>70.225872689938399</v>
      </c>
      <c r="BQ15" s="105">
        <f t="shared" si="38"/>
        <v>63.146067415730336</v>
      </c>
      <c r="BR15" s="105">
        <f t="shared" si="39"/>
        <v>14.990138067061142</v>
      </c>
      <c r="BS15" s="105">
        <f t="shared" si="40"/>
        <v>21.714285714285715</v>
      </c>
      <c r="BT15" s="105" t="str">
        <f t="shared" si="41"/>
        <v/>
      </c>
      <c r="BU15" s="104">
        <v>9.94</v>
      </c>
      <c r="BV15" s="103">
        <v>9.8800000000000008</v>
      </c>
      <c r="BW15" s="103">
        <v>9.3000000000000007</v>
      </c>
      <c r="BX15" s="103">
        <v>9.3000000000000007</v>
      </c>
      <c r="BY15" s="103">
        <v>9.25</v>
      </c>
      <c r="BZ15" s="103">
        <v>8.68</v>
      </c>
      <c r="CA15" s="103">
        <v>8.68</v>
      </c>
      <c r="CB15" s="103">
        <v>8.64</v>
      </c>
      <c r="CC15" s="103">
        <v>10.59</v>
      </c>
      <c r="CD15" s="103">
        <v>10.59</v>
      </c>
      <c r="CE15" s="103">
        <v>9.42</v>
      </c>
      <c r="CF15" s="103">
        <v>8.51</v>
      </c>
      <c r="CG15" s="103">
        <v>8.51</v>
      </c>
      <c r="CI15" s="104">
        <f t="shared" si="42"/>
        <v>9.94</v>
      </c>
      <c r="CJ15" s="103">
        <f t="shared" si="43"/>
        <v>9.8800000000000008</v>
      </c>
      <c r="CK15" s="103">
        <f t="shared" si="44"/>
        <v>9.3000000000000007</v>
      </c>
      <c r="CL15" s="103">
        <f t="shared" si="45"/>
        <v>9.3000000000000007</v>
      </c>
      <c r="CM15" s="103">
        <f t="shared" si="46"/>
        <v>9.25</v>
      </c>
      <c r="CN15" s="103">
        <f t="shared" si="47"/>
        <v>8.68</v>
      </c>
      <c r="CO15" s="103">
        <f t="shared" si="48"/>
        <v>8.68</v>
      </c>
      <c r="CP15" s="103">
        <f t="shared" si="49"/>
        <v>8.64</v>
      </c>
      <c r="CQ15" s="103">
        <f t="shared" si="50"/>
        <v>10.59</v>
      </c>
      <c r="CR15" s="103">
        <f t="shared" si="51"/>
        <v>10.59</v>
      </c>
      <c r="CS15" s="103">
        <f t="shared" si="52"/>
        <v>9.42</v>
      </c>
      <c r="CT15" s="103">
        <f t="shared" si="53"/>
        <v>8.51</v>
      </c>
      <c r="CU15" s="103">
        <f t="shared" si="54"/>
        <v>8.51</v>
      </c>
      <c r="CV15" s="103" t="str">
        <f t="shared" si="55"/>
        <v/>
      </c>
      <c r="CW15" s="270">
        <f t="shared" si="56"/>
        <v>1</v>
      </c>
      <c r="CX15" s="271">
        <f t="shared" si="57"/>
        <v>1</v>
      </c>
      <c r="CY15" s="271">
        <f t="shared" si="58"/>
        <v>1</v>
      </c>
      <c r="CZ15" s="271">
        <f t="shared" si="59"/>
        <v>1</v>
      </c>
      <c r="DA15" s="271">
        <f t="shared" si="60"/>
        <v>0</v>
      </c>
      <c r="DB15" s="102">
        <f>MATCH(A15,Fig_1a!B:B,0)</f>
        <v>100</v>
      </c>
    </row>
    <row r="16" spans="1:106" x14ac:dyDescent="0.15">
      <c r="A16" s="107" t="s">
        <v>820</v>
      </c>
      <c r="B16" s="108" t="s">
        <v>2872</v>
      </c>
      <c r="C16" s="104">
        <v>3.69</v>
      </c>
      <c r="D16" s="103">
        <v>5.23</v>
      </c>
      <c r="E16" s="103">
        <v>6.21</v>
      </c>
      <c r="F16" s="103">
        <v>6.21</v>
      </c>
      <c r="G16" s="103">
        <v>5.24</v>
      </c>
      <c r="H16" s="103">
        <v>6.41</v>
      </c>
      <c r="I16" s="103">
        <v>6.41</v>
      </c>
      <c r="J16" s="103">
        <v>4.72</v>
      </c>
      <c r="K16" s="103">
        <v>6.81</v>
      </c>
      <c r="L16" s="103">
        <v>6.81</v>
      </c>
      <c r="M16" s="103">
        <v>5.56</v>
      </c>
      <c r="N16" s="103">
        <v>3.78</v>
      </c>
      <c r="O16" s="103">
        <v>3.53</v>
      </c>
      <c r="P16" s="103">
        <v>1.91</v>
      </c>
      <c r="Q16" s="106">
        <v>29.6</v>
      </c>
      <c r="R16" s="105">
        <v>30.6</v>
      </c>
      <c r="S16" s="105">
        <v>17.2</v>
      </c>
      <c r="T16" s="105">
        <v>17.2</v>
      </c>
      <c r="U16" s="105">
        <v>10.7</v>
      </c>
      <c r="V16" s="105">
        <v>14.1</v>
      </c>
      <c r="W16" s="105">
        <v>14.1</v>
      </c>
      <c r="X16" s="105">
        <v>18.7</v>
      </c>
      <c r="Y16" s="105">
        <v>11.1</v>
      </c>
      <c r="Z16" s="105">
        <v>11.1</v>
      </c>
      <c r="AA16" s="105">
        <v>14.8</v>
      </c>
      <c r="AB16" s="105">
        <v>20.5</v>
      </c>
      <c r="AC16" s="105">
        <v>31.5</v>
      </c>
      <c r="AD16" s="105">
        <v>16.899999999999999</v>
      </c>
      <c r="AE16" s="104">
        <f t="shared" si="0"/>
        <v>8.021680216802169</v>
      </c>
      <c r="AF16" s="103">
        <f t="shared" si="1"/>
        <v>5.8508604206500952</v>
      </c>
      <c r="AG16" s="103">
        <f t="shared" si="2"/>
        <v>2.7697262479871174</v>
      </c>
      <c r="AH16" s="103">
        <f t="shared" si="3"/>
        <v>2.7697262479871174</v>
      </c>
      <c r="AI16" s="103">
        <f t="shared" si="4"/>
        <v>2.0419847328244272</v>
      </c>
      <c r="AJ16" s="103">
        <f t="shared" si="5"/>
        <v>2.1996879875195008</v>
      </c>
      <c r="AK16" s="103">
        <f t="shared" si="6"/>
        <v>2.1996879875195008</v>
      </c>
      <c r="AL16" s="103">
        <f t="shared" si="7"/>
        <v>3.9618644067796609</v>
      </c>
      <c r="AM16" s="103">
        <f t="shared" si="8"/>
        <v>1.6299559471365639</v>
      </c>
      <c r="AN16" s="103">
        <f t="shared" si="9"/>
        <v>1.6299559471365639</v>
      </c>
      <c r="AO16" s="103">
        <f t="shared" si="10"/>
        <v>2.6618705035971226</v>
      </c>
      <c r="AP16" s="103">
        <f t="shared" si="11"/>
        <v>5.4232804232804233</v>
      </c>
      <c r="AQ16" s="103">
        <f t="shared" si="12"/>
        <v>8.9235127478753551</v>
      </c>
      <c r="AR16" s="103">
        <f t="shared" si="13"/>
        <v>8.8481675392670152</v>
      </c>
      <c r="AS16" s="106">
        <f t="shared" si="14"/>
        <v>29.6</v>
      </c>
      <c r="AT16" s="105">
        <f t="shared" si="15"/>
        <v>30.6</v>
      </c>
      <c r="AU16" s="105">
        <f t="shared" si="16"/>
        <v>17.2</v>
      </c>
      <c r="AV16" s="105">
        <f t="shared" si="17"/>
        <v>17.2</v>
      </c>
      <c r="AW16" s="105">
        <f t="shared" si="18"/>
        <v>10.7</v>
      </c>
      <c r="AX16" s="105">
        <f t="shared" si="19"/>
        <v>14.1</v>
      </c>
      <c r="AY16" s="105">
        <f t="shared" si="20"/>
        <v>14.1</v>
      </c>
      <c r="AZ16" s="105">
        <f t="shared" si="21"/>
        <v>18.7</v>
      </c>
      <c r="BA16" s="105">
        <f t="shared" si="22"/>
        <v>11.1</v>
      </c>
      <c r="BB16" s="105">
        <f t="shared" si="23"/>
        <v>11.1</v>
      </c>
      <c r="BC16" s="105">
        <f t="shared" si="24"/>
        <v>14.8</v>
      </c>
      <c r="BD16" s="105">
        <f t="shared" si="25"/>
        <v>20.5</v>
      </c>
      <c r="BE16" s="105">
        <f t="shared" si="26"/>
        <v>31.5</v>
      </c>
      <c r="BF16" s="105">
        <f t="shared" si="27"/>
        <v>16.899999999999999</v>
      </c>
      <c r="BG16" s="106">
        <f t="shared" si="28"/>
        <v>54.411764705882355</v>
      </c>
      <c r="BH16" s="105">
        <f t="shared" si="29"/>
        <v>56.877323420074354</v>
      </c>
      <c r="BI16" s="105">
        <f t="shared" si="30"/>
        <v>33.268858800773693</v>
      </c>
      <c r="BJ16" s="105">
        <f t="shared" si="31"/>
        <v>33.268858800773693</v>
      </c>
      <c r="BK16" s="105">
        <f t="shared" si="32"/>
        <v>21.97125256673511</v>
      </c>
      <c r="BL16" s="105">
        <f t="shared" si="33"/>
        <v>29.192546583850934</v>
      </c>
      <c r="BM16" s="105">
        <f t="shared" si="34"/>
        <v>29.192546583850934</v>
      </c>
      <c r="BN16" s="105">
        <f t="shared" si="35"/>
        <v>54.20289855072464</v>
      </c>
      <c r="BO16" s="105">
        <f t="shared" si="36"/>
        <v>22.792607802874741</v>
      </c>
      <c r="BP16" s="105">
        <f t="shared" si="37"/>
        <v>22.792607802874741</v>
      </c>
      <c r="BQ16" s="105">
        <f t="shared" si="38"/>
        <v>33.258426966292134</v>
      </c>
      <c r="BR16" s="105">
        <f t="shared" si="39"/>
        <v>40.433925049309664</v>
      </c>
      <c r="BS16" s="105">
        <f t="shared" si="40"/>
        <v>60</v>
      </c>
      <c r="BT16" s="105">
        <f t="shared" si="41"/>
        <v>33.399209486166001</v>
      </c>
      <c r="BU16" s="104">
        <v>9.66</v>
      </c>
      <c r="BV16" s="103">
        <v>9.61</v>
      </c>
      <c r="BW16" s="103">
        <v>10.25</v>
      </c>
      <c r="BX16" s="103">
        <v>10.25</v>
      </c>
      <c r="BY16" s="103">
        <v>10.210000000000001</v>
      </c>
      <c r="BZ16" s="103">
        <v>10.07</v>
      </c>
      <c r="CA16" s="103">
        <v>10.07</v>
      </c>
      <c r="CB16" s="103">
        <v>10.039999999999999</v>
      </c>
      <c r="CC16" s="103">
        <v>10.130000000000001</v>
      </c>
      <c r="CD16" s="103">
        <v>10.130000000000001</v>
      </c>
      <c r="CE16" s="103">
        <v>10.050000000000001</v>
      </c>
      <c r="CF16" s="103">
        <v>9.2899999999999991</v>
      </c>
      <c r="CG16" s="103">
        <v>9.68</v>
      </c>
      <c r="CH16" s="103">
        <v>9.24</v>
      </c>
      <c r="CI16" s="104">
        <f t="shared" si="42"/>
        <v>9.66</v>
      </c>
      <c r="CJ16" s="103">
        <f t="shared" si="43"/>
        <v>9.61</v>
      </c>
      <c r="CK16" s="103">
        <f t="shared" si="44"/>
        <v>10.25</v>
      </c>
      <c r="CL16" s="103">
        <f t="shared" si="45"/>
        <v>10.25</v>
      </c>
      <c r="CM16" s="103">
        <f t="shared" si="46"/>
        <v>10.210000000000001</v>
      </c>
      <c r="CN16" s="103">
        <f t="shared" si="47"/>
        <v>10.07</v>
      </c>
      <c r="CO16" s="103">
        <f t="shared" si="48"/>
        <v>10.07</v>
      </c>
      <c r="CP16" s="103">
        <f t="shared" si="49"/>
        <v>10.039999999999999</v>
      </c>
      <c r="CQ16" s="103">
        <f t="shared" si="50"/>
        <v>10.130000000000001</v>
      </c>
      <c r="CR16" s="103">
        <f t="shared" si="51"/>
        <v>10.130000000000001</v>
      </c>
      <c r="CS16" s="103">
        <f t="shared" si="52"/>
        <v>10.050000000000001</v>
      </c>
      <c r="CT16" s="103">
        <f t="shared" si="53"/>
        <v>9.2899999999999991</v>
      </c>
      <c r="CU16" s="103">
        <f t="shared" si="54"/>
        <v>9.68</v>
      </c>
      <c r="CV16" s="103">
        <f t="shared" si="55"/>
        <v>9.24</v>
      </c>
      <c r="CW16" s="270">
        <f t="shared" si="56"/>
        <v>1</v>
      </c>
      <c r="CX16" s="271">
        <f t="shared" si="57"/>
        <v>1</v>
      </c>
      <c r="CY16" s="271">
        <f t="shared" si="58"/>
        <v>1</v>
      </c>
      <c r="CZ16" s="271">
        <f t="shared" si="59"/>
        <v>1</v>
      </c>
      <c r="DA16" s="271">
        <f t="shared" si="60"/>
        <v>0</v>
      </c>
      <c r="DB16" s="102">
        <f>MATCH(A16,Fig_1a!B:B,0)</f>
        <v>265</v>
      </c>
    </row>
    <row r="17" spans="1:106" x14ac:dyDescent="0.15">
      <c r="A17" s="107" t="s">
        <v>816</v>
      </c>
      <c r="B17" s="108" t="s">
        <v>2868</v>
      </c>
      <c r="C17" s="104">
        <v>5.49</v>
      </c>
      <c r="D17" s="103">
        <v>7.26</v>
      </c>
      <c r="E17" s="103">
        <v>13.73</v>
      </c>
      <c r="F17" s="103">
        <v>13.73</v>
      </c>
      <c r="G17" s="103">
        <v>7.89</v>
      </c>
      <c r="H17" s="103">
        <v>7.07</v>
      </c>
      <c r="I17" s="103">
        <v>7.07</v>
      </c>
      <c r="J17" s="103">
        <v>8.65</v>
      </c>
      <c r="K17" s="103">
        <v>7.81</v>
      </c>
      <c r="L17" s="103">
        <v>7.81</v>
      </c>
      <c r="M17" s="103">
        <v>8.25</v>
      </c>
      <c r="N17" s="103">
        <v>2.11</v>
      </c>
      <c r="O17" s="103">
        <v>8.7200000000000006</v>
      </c>
      <c r="P17" s="103">
        <v>9.64</v>
      </c>
      <c r="Q17" s="106">
        <v>42.9</v>
      </c>
      <c r="R17" s="105">
        <v>38</v>
      </c>
      <c r="S17" s="105">
        <v>34.4</v>
      </c>
      <c r="T17" s="105">
        <v>34.4</v>
      </c>
      <c r="U17" s="105">
        <v>37.700000000000003</v>
      </c>
      <c r="V17" s="105">
        <v>31.6</v>
      </c>
      <c r="W17" s="105">
        <v>31.6</v>
      </c>
      <c r="X17" s="105">
        <v>18.399999999999999</v>
      </c>
      <c r="Y17" s="105">
        <v>46.4</v>
      </c>
      <c r="Z17" s="105">
        <v>46.4</v>
      </c>
      <c r="AA17" s="105">
        <v>41.9</v>
      </c>
      <c r="AB17" s="105">
        <v>26.6</v>
      </c>
      <c r="AC17" s="105">
        <v>25.2</v>
      </c>
      <c r="AD17" s="105">
        <v>27.9</v>
      </c>
      <c r="AE17" s="104">
        <f t="shared" si="0"/>
        <v>7.8142076502732234</v>
      </c>
      <c r="AF17" s="103">
        <f t="shared" si="1"/>
        <v>5.2341597796143251</v>
      </c>
      <c r="AG17" s="103">
        <f t="shared" si="2"/>
        <v>2.5054624908958485</v>
      </c>
      <c r="AH17" s="103">
        <f t="shared" si="3"/>
        <v>2.5054624908958485</v>
      </c>
      <c r="AI17" s="103">
        <f t="shared" si="4"/>
        <v>4.7782002534854255</v>
      </c>
      <c r="AJ17" s="103">
        <f t="shared" si="5"/>
        <v>4.4695898161244694</v>
      </c>
      <c r="AK17" s="103">
        <f t="shared" si="6"/>
        <v>4.4695898161244694</v>
      </c>
      <c r="AL17" s="103">
        <f t="shared" si="7"/>
        <v>2.1271676300578033</v>
      </c>
      <c r="AM17" s="103">
        <f t="shared" si="8"/>
        <v>5.9411011523687582</v>
      </c>
      <c r="AN17" s="103">
        <f t="shared" si="9"/>
        <v>5.9411011523687582</v>
      </c>
      <c r="AO17" s="103">
        <f t="shared" si="10"/>
        <v>5.0787878787878782</v>
      </c>
      <c r="AP17" s="103">
        <f t="shared" si="11"/>
        <v>12.606635071090048</v>
      </c>
      <c r="AQ17" s="103">
        <f t="shared" si="12"/>
        <v>2.8899082568807337</v>
      </c>
      <c r="AR17" s="103">
        <f t="shared" si="13"/>
        <v>2.8941908713692941</v>
      </c>
      <c r="AS17" s="106">
        <f t="shared" si="14"/>
        <v>42.9</v>
      </c>
      <c r="AT17" s="105">
        <f t="shared" si="15"/>
        <v>38</v>
      </c>
      <c r="AU17" s="105">
        <f t="shared" si="16"/>
        <v>34.4</v>
      </c>
      <c r="AV17" s="105">
        <f t="shared" si="17"/>
        <v>34.4</v>
      </c>
      <c r="AW17" s="105">
        <f t="shared" si="18"/>
        <v>37.700000000000003</v>
      </c>
      <c r="AX17" s="105">
        <f t="shared" si="19"/>
        <v>31.6</v>
      </c>
      <c r="AY17" s="105">
        <f t="shared" si="20"/>
        <v>31.6</v>
      </c>
      <c r="AZ17" s="105">
        <f t="shared" si="21"/>
        <v>18.399999999999999</v>
      </c>
      <c r="BA17" s="105">
        <f t="shared" si="22"/>
        <v>46.4</v>
      </c>
      <c r="BB17" s="105">
        <f t="shared" si="23"/>
        <v>46.4</v>
      </c>
      <c r="BC17" s="105">
        <f t="shared" si="24"/>
        <v>41.9</v>
      </c>
      <c r="BD17" s="105">
        <f t="shared" si="25"/>
        <v>26.6</v>
      </c>
      <c r="BE17" s="105">
        <f t="shared" si="26"/>
        <v>25.2</v>
      </c>
      <c r="BF17" s="105">
        <f t="shared" si="27"/>
        <v>27.9</v>
      </c>
      <c r="BG17" s="106">
        <f t="shared" si="28"/>
        <v>78.860294117647058</v>
      </c>
      <c r="BH17" s="105">
        <f t="shared" si="29"/>
        <v>70.631970260223056</v>
      </c>
      <c r="BI17" s="105">
        <f t="shared" si="30"/>
        <v>66.537717601547385</v>
      </c>
      <c r="BJ17" s="105">
        <f t="shared" si="31"/>
        <v>66.537717601547385</v>
      </c>
      <c r="BK17" s="105">
        <f t="shared" si="32"/>
        <v>77.412731006160172</v>
      </c>
      <c r="BL17" s="105">
        <f t="shared" si="33"/>
        <v>65.424430641821957</v>
      </c>
      <c r="BM17" s="105">
        <f t="shared" si="34"/>
        <v>65.424430641821957</v>
      </c>
      <c r="BN17" s="105">
        <f t="shared" si="35"/>
        <v>53.333333333333329</v>
      </c>
      <c r="BO17" s="105">
        <f t="shared" si="36"/>
        <v>95.277207392197113</v>
      </c>
      <c r="BP17" s="105">
        <f t="shared" si="37"/>
        <v>95.277207392197113</v>
      </c>
      <c r="BQ17" s="105">
        <f t="shared" si="38"/>
        <v>94.157303370786522</v>
      </c>
      <c r="BR17" s="105">
        <f t="shared" si="39"/>
        <v>52.465483234714</v>
      </c>
      <c r="BS17" s="105">
        <f t="shared" si="40"/>
        <v>48</v>
      </c>
      <c r="BT17" s="105">
        <f t="shared" si="41"/>
        <v>55.138339920948617</v>
      </c>
      <c r="BU17" s="104">
        <v>8.36</v>
      </c>
      <c r="BV17" s="103">
        <v>8.36</v>
      </c>
      <c r="BW17" s="103">
        <v>8.4600000000000009</v>
      </c>
      <c r="BX17" s="103">
        <v>8.4600000000000009</v>
      </c>
      <c r="BY17" s="103">
        <v>8.8800000000000008</v>
      </c>
      <c r="BZ17" s="103">
        <v>7.95</v>
      </c>
      <c r="CA17" s="103">
        <v>7.95</v>
      </c>
      <c r="CB17" s="103">
        <v>7.51</v>
      </c>
      <c r="CC17" s="103">
        <v>9.91</v>
      </c>
      <c r="CD17" s="103">
        <v>9.91</v>
      </c>
      <c r="CE17" s="103">
        <v>10.130000000000001</v>
      </c>
      <c r="CF17" s="103">
        <v>7.78</v>
      </c>
      <c r="CG17" s="103">
        <v>7.38</v>
      </c>
      <c r="CH17" s="103">
        <v>7.73</v>
      </c>
      <c r="CI17" s="104">
        <f t="shared" si="42"/>
        <v>8.36</v>
      </c>
      <c r="CJ17" s="103">
        <f t="shared" si="43"/>
        <v>8.36</v>
      </c>
      <c r="CK17" s="103">
        <f t="shared" si="44"/>
        <v>8.4600000000000009</v>
      </c>
      <c r="CL17" s="103">
        <f t="shared" si="45"/>
        <v>8.4600000000000009</v>
      </c>
      <c r="CM17" s="103">
        <f t="shared" si="46"/>
        <v>8.8800000000000008</v>
      </c>
      <c r="CN17" s="103">
        <f t="shared" si="47"/>
        <v>7.95</v>
      </c>
      <c r="CO17" s="103">
        <f t="shared" si="48"/>
        <v>7.95</v>
      </c>
      <c r="CP17" s="103">
        <f t="shared" si="49"/>
        <v>7.51</v>
      </c>
      <c r="CQ17" s="103">
        <f t="shared" si="50"/>
        <v>9.91</v>
      </c>
      <c r="CR17" s="103">
        <f t="shared" si="51"/>
        <v>9.91</v>
      </c>
      <c r="CS17" s="103">
        <f t="shared" si="52"/>
        <v>10.130000000000001</v>
      </c>
      <c r="CT17" s="103">
        <f t="shared" si="53"/>
        <v>7.78</v>
      </c>
      <c r="CU17" s="103">
        <f t="shared" si="54"/>
        <v>7.38</v>
      </c>
      <c r="CV17" s="103">
        <f t="shared" si="55"/>
        <v>7.73</v>
      </c>
      <c r="CW17" s="270">
        <f t="shared" si="56"/>
        <v>1</v>
      </c>
      <c r="CX17" s="271">
        <f t="shared" si="57"/>
        <v>1</v>
      </c>
      <c r="CY17" s="271">
        <f t="shared" si="58"/>
        <v>1</v>
      </c>
      <c r="CZ17" s="271">
        <f t="shared" si="59"/>
        <v>1</v>
      </c>
      <c r="DA17" s="271">
        <f t="shared" si="60"/>
        <v>0</v>
      </c>
      <c r="DB17" s="102">
        <f>MATCH(A17,Fig_1a!B:B,0)</f>
        <v>264</v>
      </c>
    </row>
    <row r="18" spans="1:106" x14ac:dyDescent="0.15">
      <c r="A18" s="107" t="s">
        <v>747</v>
      </c>
      <c r="B18" s="108" t="s">
        <v>2864</v>
      </c>
      <c r="C18" s="104">
        <v>3.44</v>
      </c>
      <c r="D18" s="103">
        <v>2.85</v>
      </c>
      <c r="E18" s="103">
        <v>2.17</v>
      </c>
      <c r="F18" s="103">
        <v>2.17</v>
      </c>
      <c r="G18" s="103">
        <v>1.78</v>
      </c>
      <c r="H18" s="103">
        <v>1.71</v>
      </c>
      <c r="I18" s="103">
        <v>1.71</v>
      </c>
      <c r="J18" s="103">
        <v>2.13</v>
      </c>
      <c r="K18" s="103">
        <v>5.96</v>
      </c>
      <c r="L18" s="103">
        <v>5.96</v>
      </c>
      <c r="M18" s="103">
        <v>7.14</v>
      </c>
      <c r="N18" s="103">
        <v>2.58</v>
      </c>
      <c r="O18" s="103">
        <v>1</v>
      </c>
      <c r="P18" s="103">
        <v>2.5499999999999998</v>
      </c>
      <c r="Q18" s="106">
        <v>48.1</v>
      </c>
      <c r="R18" s="105">
        <v>47.3</v>
      </c>
      <c r="S18" s="105">
        <v>48.5</v>
      </c>
      <c r="T18" s="105">
        <v>48.5</v>
      </c>
      <c r="U18" s="105">
        <v>37.299999999999997</v>
      </c>
      <c r="V18" s="105">
        <v>24.3</v>
      </c>
      <c r="W18" s="105">
        <v>24.3</v>
      </c>
      <c r="X18" s="105">
        <v>11.5</v>
      </c>
      <c r="Y18" s="105">
        <v>43.5</v>
      </c>
      <c r="Z18" s="105">
        <v>43.5</v>
      </c>
      <c r="AA18" s="105">
        <v>42.1</v>
      </c>
      <c r="AB18" s="105">
        <v>16.5</v>
      </c>
      <c r="AC18" s="105">
        <v>47.1</v>
      </c>
      <c r="AD18" s="105">
        <v>50.6</v>
      </c>
      <c r="AE18" s="104">
        <f t="shared" si="0"/>
        <v>13.982558139534884</v>
      </c>
      <c r="AF18" s="103">
        <f t="shared" si="1"/>
        <v>16.596491228070175</v>
      </c>
      <c r="AG18" s="103">
        <f t="shared" si="2"/>
        <v>22.350230414746544</v>
      </c>
      <c r="AH18" s="103">
        <f t="shared" si="3"/>
        <v>22.350230414746544</v>
      </c>
      <c r="AI18" s="103">
        <f t="shared" si="4"/>
        <v>20.95505617977528</v>
      </c>
      <c r="AJ18" s="103">
        <f t="shared" si="5"/>
        <v>14.210526315789474</v>
      </c>
      <c r="AK18" s="103">
        <f t="shared" si="6"/>
        <v>14.210526315789474</v>
      </c>
      <c r="AL18" s="103">
        <f t="shared" si="7"/>
        <v>5.39906103286385</v>
      </c>
      <c r="AM18" s="103">
        <f t="shared" si="8"/>
        <v>7.298657718120805</v>
      </c>
      <c r="AN18" s="103">
        <f t="shared" si="9"/>
        <v>7.298657718120805</v>
      </c>
      <c r="AO18" s="103">
        <f t="shared" si="10"/>
        <v>5.8963585434173673</v>
      </c>
      <c r="AP18" s="103">
        <f t="shared" si="11"/>
        <v>6.3953488372093021</v>
      </c>
      <c r="AQ18" s="103">
        <f t="shared" si="12"/>
        <v>47.1</v>
      </c>
      <c r="AR18" s="103">
        <f t="shared" si="13"/>
        <v>19.843137254901961</v>
      </c>
      <c r="AS18" s="106">
        <f t="shared" si="14"/>
        <v>48.1</v>
      </c>
      <c r="AT18" s="105">
        <f t="shared" si="15"/>
        <v>47.3</v>
      </c>
      <c r="AU18" s="105">
        <f t="shared" si="16"/>
        <v>48.5</v>
      </c>
      <c r="AV18" s="105">
        <f t="shared" si="17"/>
        <v>48.5</v>
      </c>
      <c r="AW18" s="105">
        <f t="shared" si="18"/>
        <v>37.299999999999997</v>
      </c>
      <c r="AX18" s="105">
        <f t="shared" si="19"/>
        <v>24.3</v>
      </c>
      <c r="AY18" s="105">
        <f t="shared" si="20"/>
        <v>24.3</v>
      </c>
      <c r="AZ18" s="105">
        <f t="shared" si="21"/>
        <v>11.5</v>
      </c>
      <c r="BA18" s="105">
        <f t="shared" si="22"/>
        <v>43.5</v>
      </c>
      <c r="BB18" s="105">
        <f t="shared" si="23"/>
        <v>43.5</v>
      </c>
      <c r="BC18" s="105">
        <f t="shared" si="24"/>
        <v>42.1</v>
      </c>
      <c r="BD18" s="105">
        <f t="shared" si="25"/>
        <v>16.5</v>
      </c>
      <c r="BE18" s="105">
        <f t="shared" si="26"/>
        <v>47.1</v>
      </c>
      <c r="BF18" s="105">
        <f t="shared" si="27"/>
        <v>50.6</v>
      </c>
      <c r="BG18" s="106">
        <f t="shared" si="28"/>
        <v>88.419117647058826</v>
      </c>
      <c r="BH18" s="105">
        <f t="shared" si="29"/>
        <v>87.918215613382898</v>
      </c>
      <c r="BI18" s="105">
        <f t="shared" si="30"/>
        <v>93.810444874274651</v>
      </c>
      <c r="BJ18" s="105">
        <f t="shared" si="31"/>
        <v>93.810444874274651</v>
      </c>
      <c r="BK18" s="105">
        <f t="shared" si="32"/>
        <v>76.59137577002052</v>
      </c>
      <c r="BL18" s="105">
        <f t="shared" si="33"/>
        <v>50.310559006211186</v>
      </c>
      <c r="BM18" s="105">
        <f t="shared" si="34"/>
        <v>50.310559006211186</v>
      </c>
      <c r="BN18" s="105">
        <f t="shared" si="35"/>
        <v>33.333333333333336</v>
      </c>
      <c r="BO18" s="105">
        <f t="shared" si="36"/>
        <v>89.322381930184804</v>
      </c>
      <c r="BP18" s="105">
        <f t="shared" si="37"/>
        <v>89.322381930184804</v>
      </c>
      <c r="BQ18" s="105">
        <f t="shared" si="38"/>
        <v>94.606741573033702</v>
      </c>
      <c r="BR18" s="105">
        <f t="shared" si="39"/>
        <v>32.544378698224847</v>
      </c>
      <c r="BS18" s="105">
        <f t="shared" si="40"/>
        <v>89.714285714285708</v>
      </c>
      <c r="BT18" s="105">
        <f t="shared" si="41"/>
        <v>100</v>
      </c>
      <c r="BU18" s="104">
        <v>8</v>
      </c>
      <c r="BV18" s="103">
        <v>7.84</v>
      </c>
      <c r="BW18" s="103">
        <v>8.16</v>
      </c>
      <c r="BX18" s="103">
        <v>8.16</v>
      </c>
      <c r="BY18" s="103">
        <v>7.48</v>
      </c>
      <c r="BZ18" s="103">
        <v>7.11</v>
      </c>
      <c r="CA18" s="103">
        <v>7.11</v>
      </c>
      <c r="CB18" s="103">
        <v>6.96</v>
      </c>
      <c r="CC18" s="103">
        <v>9.1300000000000008</v>
      </c>
      <c r="CD18" s="103">
        <v>9.1300000000000008</v>
      </c>
      <c r="CE18" s="103">
        <v>9.08</v>
      </c>
      <c r="CF18" s="103">
        <v>6.85</v>
      </c>
      <c r="CG18" s="103">
        <v>8.01</v>
      </c>
      <c r="CH18" s="103">
        <v>8.6300000000000008</v>
      </c>
      <c r="CI18" s="104">
        <f t="shared" si="42"/>
        <v>8</v>
      </c>
      <c r="CJ18" s="103">
        <f t="shared" si="43"/>
        <v>7.84</v>
      </c>
      <c r="CK18" s="103">
        <f t="shared" si="44"/>
        <v>8.16</v>
      </c>
      <c r="CL18" s="103">
        <f t="shared" si="45"/>
        <v>8.16</v>
      </c>
      <c r="CM18" s="103">
        <f t="shared" si="46"/>
        <v>7.48</v>
      </c>
      <c r="CN18" s="103">
        <f t="shared" si="47"/>
        <v>7.11</v>
      </c>
      <c r="CO18" s="103">
        <f t="shared" si="48"/>
        <v>7.11</v>
      </c>
      <c r="CP18" s="103">
        <f t="shared" si="49"/>
        <v>6.96</v>
      </c>
      <c r="CQ18" s="103">
        <f t="shared" si="50"/>
        <v>9.1300000000000008</v>
      </c>
      <c r="CR18" s="103">
        <f t="shared" si="51"/>
        <v>9.1300000000000008</v>
      </c>
      <c r="CS18" s="103">
        <f t="shared" si="52"/>
        <v>9.08</v>
      </c>
      <c r="CT18" s="103">
        <f t="shared" si="53"/>
        <v>6.85</v>
      </c>
      <c r="CU18" s="103">
        <f t="shared" si="54"/>
        <v>8.01</v>
      </c>
      <c r="CV18" s="103">
        <f t="shared" si="55"/>
        <v>8.6300000000000008</v>
      </c>
      <c r="CW18" s="270">
        <f t="shared" si="56"/>
        <v>1</v>
      </c>
      <c r="CX18" s="271">
        <f t="shared" si="57"/>
        <v>1</v>
      </c>
      <c r="CY18" s="271">
        <f t="shared" si="58"/>
        <v>1</v>
      </c>
      <c r="CZ18" s="271">
        <f t="shared" si="59"/>
        <v>1</v>
      </c>
      <c r="DA18" s="271">
        <f t="shared" si="60"/>
        <v>0</v>
      </c>
      <c r="DB18" s="102">
        <f>MATCH(A18,Fig_1a!B:B,0)</f>
        <v>263</v>
      </c>
    </row>
    <row r="19" spans="1:106" x14ac:dyDescent="0.15">
      <c r="A19" s="107" t="s">
        <v>775</v>
      </c>
      <c r="B19" s="108" t="s">
        <v>2861</v>
      </c>
      <c r="C19" s="104">
        <v>5.98</v>
      </c>
      <c r="D19" s="103">
        <v>3.96</v>
      </c>
      <c r="E19" s="103">
        <v>7.85</v>
      </c>
      <c r="F19" s="103">
        <v>7.85</v>
      </c>
      <c r="G19" s="103">
        <v>4.8600000000000003</v>
      </c>
      <c r="H19" s="103">
        <v>7.16</v>
      </c>
      <c r="I19" s="103">
        <v>7.16</v>
      </c>
      <c r="J19" s="103">
        <v>4.25</v>
      </c>
      <c r="K19" s="103">
        <v>6.19</v>
      </c>
      <c r="L19" s="103">
        <v>6.19</v>
      </c>
      <c r="M19" s="103">
        <v>3.04</v>
      </c>
      <c r="N19" s="103">
        <v>6.17</v>
      </c>
      <c r="O19" s="103">
        <v>3.9</v>
      </c>
      <c r="P19" s="103">
        <v>3.62</v>
      </c>
      <c r="Q19" s="106">
        <v>17.7</v>
      </c>
      <c r="R19" s="105">
        <v>13.5</v>
      </c>
      <c r="S19" s="105">
        <v>47.4</v>
      </c>
      <c r="T19" s="105">
        <v>47.4</v>
      </c>
      <c r="U19" s="105">
        <v>39</v>
      </c>
      <c r="V19" s="105">
        <v>43.6</v>
      </c>
      <c r="W19" s="105">
        <v>43.6</v>
      </c>
      <c r="X19" s="105">
        <v>31.5</v>
      </c>
      <c r="Y19" s="105">
        <v>36.700000000000003</v>
      </c>
      <c r="Z19" s="105">
        <v>36.700000000000003</v>
      </c>
      <c r="AA19" s="105">
        <v>35.6</v>
      </c>
      <c r="AB19" s="105">
        <v>43.6</v>
      </c>
      <c r="AC19" s="105">
        <v>46.3</v>
      </c>
      <c r="AD19" s="105">
        <v>33.200000000000003</v>
      </c>
      <c r="AE19" s="104">
        <f t="shared" si="0"/>
        <v>2.9598662207357855</v>
      </c>
      <c r="AF19" s="103">
        <f t="shared" si="1"/>
        <v>3.4090909090909092</v>
      </c>
      <c r="AG19" s="103">
        <f t="shared" si="2"/>
        <v>6.0382165605095546</v>
      </c>
      <c r="AH19" s="103">
        <f t="shared" si="3"/>
        <v>6.0382165605095546</v>
      </c>
      <c r="AI19" s="103">
        <f t="shared" si="4"/>
        <v>8.0246913580246915</v>
      </c>
      <c r="AJ19" s="103">
        <f t="shared" si="5"/>
        <v>6.0893854748603351</v>
      </c>
      <c r="AK19" s="103">
        <f t="shared" si="6"/>
        <v>6.0893854748603351</v>
      </c>
      <c r="AL19" s="103">
        <f t="shared" si="7"/>
        <v>7.4117647058823533</v>
      </c>
      <c r="AM19" s="103">
        <f t="shared" si="8"/>
        <v>5.9289176090468496</v>
      </c>
      <c r="AN19" s="103">
        <f t="shared" si="9"/>
        <v>5.9289176090468496</v>
      </c>
      <c r="AO19" s="103">
        <f t="shared" si="10"/>
        <v>11.710526315789474</v>
      </c>
      <c r="AP19" s="103">
        <f t="shared" si="11"/>
        <v>7.0664505672609401</v>
      </c>
      <c r="AQ19" s="103">
        <f t="shared" si="12"/>
        <v>11.87179487179487</v>
      </c>
      <c r="AR19" s="103">
        <f t="shared" si="13"/>
        <v>9.1712707182320443</v>
      </c>
      <c r="AS19" s="106">
        <f t="shared" si="14"/>
        <v>17.7</v>
      </c>
      <c r="AT19" s="105">
        <f t="shared" si="15"/>
        <v>13.5</v>
      </c>
      <c r="AU19" s="105">
        <f t="shared" si="16"/>
        <v>47.4</v>
      </c>
      <c r="AV19" s="105">
        <f t="shared" si="17"/>
        <v>47.4</v>
      </c>
      <c r="AW19" s="105">
        <f t="shared" si="18"/>
        <v>39</v>
      </c>
      <c r="AX19" s="105">
        <f t="shared" si="19"/>
        <v>43.6</v>
      </c>
      <c r="AY19" s="105">
        <f t="shared" si="20"/>
        <v>43.6</v>
      </c>
      <c r="AZ19" s="105">
        <f t="shared" si="21"/>
        <v>31.5</v>
      </c>
      <c r="BA19" s="105">
        <f t="shared" si="22"/>
        <v>36.700000000000003</v>
      </c>
      <c r="BB19" s="105">
        <f t="shared" si="23"/>
        <v>36.700000000000003</v>
      </c>
      <c r="BC19" s="105">
        <f t="shared" si="24"/>
        <v>35.6</v>
      </c>
      <c r="BD19" s="105">
        <f t="shared" si="25"/>
        <v>43.6</v>
      </c>
      <c r="BE19" s="105">
        <f t="shared" si="26"/>
        <v>46.3</v>
      </c>
      <c r="BF19" s="105">
        <f t="shared" si="27"/>
        <v>33.200000000000003</v>
      </c>
      <c r="BG19" s="106">
        <f t="shared" si="28"/>
        <v>32.536764705882355</v>
      </c>
      <c r="BH19" s="105">
        <f t="shared" si="29"/>
        <v>25.092936802973981</v>
      </c>
      <c r="BI19" s="105">
        <f t="shared" si="30"/>
        <v>91.682785299806568</v>
      </c>
      <c r="BJ19" s="105">
        <f t="shared" si="31"/>
        <v>91.682785299806568</v>
      </c>
      <c r="BK19" s="105">
        <f t="shared" si="32"/>
        <v>80.082135523613957</v>
      </c>
      <c r="BL19" s="105">
        <f t="shared" si="33"/>
        <v>90.269151138716367</v>
      </c>
      <c r="BM19" s="105">
        <f t="shared" si="34"/>
        <v>90.269151138716367</v>
      </c>
      <c r="BN19" s="105">
        <f t="shared" si="35"/>
        <v>91.304347826086953</v>
      </c>
      <c r="BO19" s="105">
        <f t="shared" si="36"/>
        <v>75.359342915811098</v>
      </c>
      <c r="BP19" s="105">
        <f t="shared" si="37"/>
        <v>75.359342915811098</v>
      </c>
      <c r="BQ19" s="105">
        <f t="shared" si="38"/>
        <v>80</v>
      </c>
      <c r="BR19" s="105">
        <f t="shared" si="39"/>
        <v>85.996055226824453</v>
      </c>
      <c r="BS19" s="105">
        <f t="shared" si="40"/>
        <v>88.19047619047619</v>
      </c>
      <c r="BT19" s="105">
        <f t="shared" si="41"/>
        <v>65.612648221343875</v>
      </c>
      <c r="BU19" s="104">
        <v>7.17</v>
      </c>
      <c r="BV19" s="103">
        <v>7.12</v>
      </c>
      <c r="BW19" s="103">
        <v>9.4499999999999993</v>
      </c>
      <c r="BX19" s="103">
        <v>9.4499999999999993</v>
      </c>
      <c r="BY19" s="103">
        <v>10</v>
      </c>
      <c r="BZ19" s="103">
        <v>9.18</v>
      </c>
      <c r="CA19" s="103">
        <v>9.18</v>
      </c>
      <c r="CB19" s="103">
        <v>9.07</v>
      </c>
      <c r="CC19" s="103">
        <v>7.7</v>
      </c>
      <c r="CD19" s="103">
        <v>7.7</v>
      </c>
      <c r="CE19" s="103">
        <v>8.83</v>
      </c>
      <c r="CF19" s="103">
        <v>8.0500000000000007</v>
      </c>
      <c r="CG19" s="103">
        <v>8.2200000000000006</v>
      </c>
      <c r="CH19" s="103">
        <v>7.38</v>
      </c>
      <c r="CI19" s="104">
        <f t="shared" si="42"/>
        <v>7.17</v>
      </c>
      <c r="CJ19" s="103">
        <f t="shared" si="43"/>
        <v>7.12</v>
      </c>
      <c r="CK19" s="103">
        <f t="shared" si="44"/>
        <v>9.4499999999999993</v>
      </c>
      <c r="CL19" s="103">
        <f t="shared" si="45"/>
        <v>9.4499999999999993</v>
      </c>
      <c r="CM19" s="103">
        <f t="shared" si="46"/>
        <v>10</v>
      </c>
      <c r="CN19" s="103">
        <f t="shared" si="47"/>
        <v>9.18</v>
      </c>
      <c r="CO19" s="103">
        <f t="shared" si="48"/>
        <v>9.18</v>
      </c>
      <c r="CP19" s="103">
        <f t="shared" si="49"/>
        <v>9.07</v>
      </c>
      <c r="CQ19" s="103">
        <f t="shared" si="50"/>
        <v>7.7</v>
      </c>
      <c r="CR19" s="103">
        <f t="shared" si="51"/>
        <v>7.7</v>
      </c>
      <c r="CS19" s="103">
        <f t="shared" si="52"/>
        <v>8.83</v>
      </c>
      <c r="CT19" s="103">
        <f t="shared" si="53"/>
        <v>8.0500000000000007</v>
      </c>
      <c r="CU19" s="103">
        <f t="shared" si="54"/>
        <v>8.2200000000000006</v>
      </c>
      <c r="CV19" s="103">
        <f t="shared" si="55"/>
        <v>7.38</v>
      </c>
      <c r="CW19" s="270">
        <f t="shared" si="56"/>
        <v>1</v>
      </c>
      <c r="CX19" s="271">
        <f t="shared" si="57"/>
        <v>1</v>
      </c>
      <c r="CY19" s="271">
        <f t="shared" si="58"/>
        <v>1</v>
      </c>
      <c r="CZ19" s="271">
        <f t="shared" si="59"/>
        <v>1</v>
      </c>
      <c r="DA19" s="271">
        <f t="shared" si="60"/>
        <v>0</v>
      </c>
      <c r="DB19" s="102">
        <f>MATCH(A19,Fig_1a!B:B,0)</f>
        <v>262</v>
      </c>
    </row>
    <row r="20" spans="1:106" x14ac:dyDescent="0.15">
      <c r="A20" s="107" t="s">
        <v>773</v>
      </c>
      <c r="B20" s="108" t="s">
        <v>2859</v>
      </c>
      <c r="C20" s="104">
        <v>4.0199999999999996</v>
      </c>
      <c r="D20" s="103">
        <v>3.33</v>
      </c>
      <c r="E20" s="103">
        <v>4.26</v>
      </c>
      <c r="F20" s="103">
        <v>4.26</v>
      </c>
      <c r="G20" s="103">
        <v>3.3</v>
      </c>
      <c r="H20" s="103">
        <v>5.45</v>
      </c>
      <c r="I20" s="103">
        <v>5.45</v>
      </c>
      <c r="J20" s="103">
        <v>2.56</v>
      </c>
      <c r="K20" s="103">
        <v>4.6900000000000004</v>
      </c>
      <c r="L20" s="103">
        <v>4.6900000000000004</v>
      </c>
      <c r="M20" s="103">
        <v>5.31</v>
      </c>
      <c r="N20" s="103">
        <v>0.98</v>
      </c>
      <c r="O20" s="103">
        <v>3.5</v>
      </c>
      <c r="P20" s="103">
        <v>5.16</v>
      </c>
      <c r="S20" s="105">
        <v>35.5</v>
      </c>
      <c r="T20" s="105">
        <v>35.5</v>
      </c>
      <c r="U20" s="105">
        <v>32.799999999999997</v>
      </c>
      <c r="V20" s="105">
        <v>19</v>
      </c>
      <c r="W20" s="105">
        <v>19</v>
      </c>
      <c r="X20" s="105">
        <v>9.4</v>
      </c>
      <c r="AA20" s="105">
        <v>11.8</v>
      </c>
      <c r="AB20" s="105">
        <v>8.9</v>
      </c>
      <c r="AC20" s="105">
        <v>29</v>
      </c>
      <c r="AE20" s="104" t="str">
        <f t="shared" si="0"/>
        <v/>
      </c>
      <c r="AF20" s="103" t="str">
        <f t="shared" si="1"/>
        <v/>
      </c>
      <c r="AG20" s="103">
        <f t="shared" si="2"/>
        <v>8.3333333333333339</v>
      </c>
      <c r="AH20" s="103">
        <f t="shared" si="3"/>
        <v>8.3333333333333339</v>
      </c>
      <c r="AI20" s="103">
        <f t="shared" si="4"/>
        <v>9.9393939393939394</v>
      </c>
      <c r="AJ20" s="103">
        <f t="shared" si="5"/>
        <v>3.4862385321100917</v>
      </c>
      <c r="AK20" s="103">
        <f t="shared" si="6"/>
        <v>3.4862385321100917</v>
      </c>
      <c r="AL20" s="103">
        <f t="shared" si="7"/>
        <v>3.671875</v>
      </c>
      <c r="AM20" s="103" t="str">
        <f t="shared" si="8"/>
        <v/>
      </c>
      <c r="AN20" s="103" t="str">
        <f t="shared" si="9"/>
        <v/>
      </c>
      <c r="AO20" s="103">
        <f t="shared" si="10"/>
        <v>2.2222222222222223</v>
      </c>
      <c r="AP20" s="103">
        <f t="shared" si="11"/>
        <v>9.0816326530612255</v>
      </c>
      <c r="AQ20" s="103">
        <f t="shared" si="12"/>
        <v>8.2857142857142865</v>
      </c>
      <c r="AR20" s="103" t="str">
        <f t="shared" si="13"/>
        <v/>
      </c>
      <c r="AS20" s="106" t="str">
        <f t="shared" si="14"/>
        <v/>
      </c>
      <c r="AT20" s="105" t="str">
        <f t="shared" si="15"/>
        <v/>
      </c>
      <c r="AU20" s="105">
        <f t="shared" si="16"/>
        <v>35.5</v>
      </c>
      <c r="AV20" s="105">
        <f t="shared" si="17"/>
        <v>35.5</v>
      </c>
      <c r="AW20" s="105">
        <f t="shared" si="18"/>
        <v>32.799999999999997</v>
      </c>
      <c r="AX20" s="105">
        <f t="shared" si="19"/>
        <v>19</v>
      </c>
      <c r="AY20" s="105">
        <f t="shared" si="20"/>
        <v>19</v>
      </c>
      <c r="AZ20" s="105">
        <f t="shared" si="21"/>
        <v>9.4</v>
      </c>
      <c r="BA20" s="105" t="str">
        <f t="shared" si="22"/>
        <v/>
      </c>
      <c r="BB20" s="105" t="str">
        <f t="shared" si="23"/>
        <v/>
      </c>
      <c r="BC20" s="105">
        <f t="shared" si="24"/>
        <v>11.8</v>
      </c>
      <c r="BD20" s="105">
        <f t="shared" si="25"/>
        <v>8.9</v>
      </c>
      <c r="BE20" s="105">
        <f t="shared" si="26"/>
        <v>29</v>
      </c>
      <c r="BF20" s="105" t="str">
        <f t="shared" si="27"/>
        <v/>
      </c>
      <c r="BG20" s="106" t="str">
        <f t="shared" si="28"/>
        <v/>
      </c>
      <c r="BH20" s="105" t="str">
        <f t="shared" si="29"/>
        <v/>
      </c>
      <c r="BI20" s="105">
        <f t="shared" si="30"/>
        <v>68.665377176015468</v>
      </c>
      <c r="BJ20" s="105">
        <f t="shared" si="31"/>
        <v>68.665377176015468</v>
      </c>
      <c r="BK20" s="105">
        <f t="shared" si="32"/>
        <v>67.351129363449672</v>
      </c>
      <c r="BL20" s="105">
        <f t="shared" si="33"/>
        <v>39.337474120082817</v>
      </c>
      <c r="BM20" s="105">
        <f t="shared" si="34"/>
        <v>39.337474120082817</v>
      </c>
      <c r="BN20" s="105">
        <f t="shared" si="35"/>
        <v>27.246376811594203</v>
      </c>
      <c r="BO20" s="105" t="str">
        <f t="shared" si="36"/>
        <v/>
      </c>
      <c r="BP20" s="105" t="str">
        <f t="shared" si="37"/>
        <v/>
      </c>
      <c r="BQ20" s="105">
        <f t="shared" si="38"/>
        <v>26.516853932584269</v>
      </c>
      <c r="BR20" s="105">
        <f t="shared" si="39"/>
        <v>17.554240631163708</v>
      </c>
      <c r="BS20" s="105">
        <f t="shared" si="40"/>
        <v>55.238095238095241</v>
      </c>
      <c r="BT20" s="105" t="str">
        <f t="shared" si="41"/>
        <v/>
      </c>
      <c r="BW20" s="103">
        <v>8.98</v>
      </c>
      <c r="BX20" s="103">
        <v>8.98</v>
      </c>
      <c r="BY20" s="103">
        <v>9.49</v>
      </c>
      <c r="BZ20" s="103">
        <v>8.4700000000000006</v>
      </c>
      <c r="CA20" s="103">
        <v>8.4700000000000006</v>
      </c>
      <c r="CB20" s="103">
        <v>8.27</v>
      </c>
      <c r="CE20" s="103">
        <v>8.5399999999999991</v>
      </c>
      <c r="CF20" s="103">
        <v>8.43</v>
      </c>
      <c r="CG20" s="103">
        <v>8.65</v>
      </c>
      <c r="CI20" s="104" t="str">
        <f t="shared" si="42"/>
        <v/>
      </c>
      <c r="CJ20" s="103" t="str">
        <f t="shared" si="43"/>
        <v/>
      </c>
      <c r="CK20" s="103">
        <f t="shared" si="44"/>
        <v>8.98</v>
      </c>
      <c r="CL20" s="103">
        <f t="shared" si="45"/>
        <v>8.98</v>
      </c>
      <c r="CM20" s="103">
        <f t="shared" si="46"/>
        <v>9.49</v>
      </c>
      <c r="CN20" s="103">
        <f t="shared" si="47"/>
        <v>8.4700000000000006</v>
      </c>
      <c r="CO20" s="103">
        <f t="shared" si="48"/>
        <v>8.4700000000000006</v>
      </c>
      <c r="CP20" s="103">
        <f t="shared" si="49"/>
        <v>8.27</v>
      </c>
      <c r="CQ20" s="103" t="str">
        <f t="shared" si="50"/>
        <v/>
      </c>
      <c r="CR20" s="103" t="str">
        <f t="shared" si="51"/>
        <v/>
      </c>
      <c r="CS20" s="103">
        <f t="shared" si="52"/>
        <v>8.5399999999999991</v>
      </c>
      <c r="CT20" s="103">
        <f t="shared" si="53"/>
        <v>8.43</v>
      </c>
      <c r="CU20" s="103">
        <f t="shared" si="54"/>
        <v>8.65</v>
      </c>
      <c r="CV20" s="103" t="str">
        <f t="shared" si="55"/>
        <v/>
      </c>
      <c r="CW20" s="270" t="str">
        <f t="shared" si="56"/>
        <v/>
      </c>
      <c r="CX20" s="271">
        <f t="shared" si="57"/>
        <v>1</v>
      </c>
      <c r="CY20" s="271">
        <f t="shared" si="58"/>
        <v>1</v>
      </c>
      <c r="CZ20" s="271">
        <f t="shared" si="59"/>
        <v>1</v>
      </c>
      <c r="DA20" s="271">
        <f t="shared" si="60"/>
        <v>1</v>
      </c>
      <c r="DB20" s="102">
        <f>MATCH(A20,Fig_1a!B:B,0)</f>
        <v>261</v>
      </c>
    </row>
    <row r="21" spans="1:106" x14ac:dyDescent="0.15">
      <c r="A21" s="107" t="s">
        <v>771</v>
      </c>
      <c r="B21" s="108" t="s">
        <v>2857</v>
      </c>
      <c r="C21" s="104">
        <v>2.84</v>
      </c>
      <c r="D21" s="103">
        <v>1.7</v>
      </c>
      <c r="E21" s="103">
        <v>3.45</v>
      </c>
      <c r="F21" s="103">
        <v>3.45</v>
      </c>
      <c r="G21" s="103">
        <v>4.46</v>
      </c>
      <c r="H21" s="103">
        <v>2.85</v>
      </c>
      <c r="I21" s="103">
        <v>2.85</v>
      </c>
      <c r="J21" s="103">
        <v>2.75</v>
      </c>
      <c r="K21" s="103">
        <v>6.8</v>
      </c>
      <c r="L21" s="103">
        <v>6.8</v>
      </c>
      <c r="M21" s="103">
        <v>8.17</v>
      </c>
      <c r="N21" s="103">
        <v>1.61</v>
      </c>
      <c r="O21" s="103">
        <v>2.29</v>
      </c>
      <c r="P21" s="103">
        <v>4</v>
      </c>
      <c r="S21" s="105">
        <v>33.299999999999997</v>
      </c>
      <c r="T21" s="105">
        <v>33.299999999999997</v>
      </c>
      <c r="U21" s="105">
        <v>34.5</v>
      </c>
      <c r="V21" s="105">
        <v>18</v>
      </c>
      <c r="W21" s="105">
        <v>18</v>
      </c>
      <c r="X21" s="105">
        <v>12.3</v>
      </c>
      <c r="Y21" s="105">
        <v>3.9</v>
      </c>
      <c r="Z21" s="105">
        <v>3.9</v>
      </c>
      <c r="AA21" s="105">
        <v>15.1</v>
      </c>
      <c r="AB21" s="105">
        <v>9</v>
      </c>
      <c r="AC21" s="105">
        <v>7.2</v>
      </c>
      <c r="AE21" s="104" t="str">
        <f t="shared" si="0"/>
        <v/>
      </c>
      <c r="AF21" s="103" t="str">
        <f t="shared" si="1"/>
        <v/>
      </c>
      <c r="AG21" s="103">
        <f t="shared" si="2"/>
        <v>9.6521739130434767</v>
      </c>
      <c r="AH21" s="103">
        <f t="shared" si="3"/>
        <v>9.6521739130434767</v>
      </c>
      <c r="AI21" s="103">
        <f t="shared" si="4"/>
        <v>7.7354260089686102</v>
      </c>
      <c r="AJ21" s="103">
        <f t="shared" si="5"/>
        <v>6.3157894736842106</v>
      </c>
      <c r="AK21" s="103">
        <f t="shared" si="6"/>
        <v>6.3157894736842106</v>
      </c>
      <c r="AL21" s="103">
        <f t="shared" si="7"/>
        <v>4.4727272727272727</v>
      </c>
      <c r="AM21" s="103">
        <f t="shared" si="8"/>
        <v>0.57352941176470584</v>
      </c>
      <c r="AN21" s="103">
        <f t="shared" si="9"/>
        <v>0.57352941176470584</v>
      </c>
      <c r="AO21" s="103">
        <f t="shared" si="10"/>
        <v>1.8482252141982864</v>
      </c>
      <c r="AP21" s="103">
        <f t="shared" si="11"/>
        <v>5.5900621118012417</v>
      </c>
      <c r="AQ21" s="103">
        <f t="shared" si="12"/>
        <v>3.14410480349345</v>
      </c>
      <c r="AR21" s="103" t="str">
        <f t="shared" si="13"/>
        <v/>
      </c>
      <c r="AS21" s="106" t="str">
        <f t="shared" si="14"/>
        <v/>
      </c>
      <c r="AT21" s="105" t="str">
        <f t="shared" si="15"/>
        <v/>
      </c>
      <c r="AU21" s="105">
        <f t="shared" si="16"/>
        <v>33.299999999999997</v>
      </c>
      <c r="AV21" s="105">
        <f t="shared" si="17"/>
        <v>33.299999999999997</v>
      </c>
      <c r="AW21" s="105">
        <f t="shared" si="18"/>
        <v>34.5</v>
      </c>
      <c r="AX21" s="105">
        <f t="shared" si="19"/>
        <v>18</v>
      </c>
      <c r="AY21" s="105">
        <f t="shared" si="20"/>
        <v>18</v>
      </c>
      <c r="AZ21" s="105">
        <f t="shared" si="21"/>
        <v>12.3</v>
      </c>
      <c r="BA21" s="105" t="str">
        <f t="shared" si="22"/>
        <v/>
      </c>
      <c r="BB21" s="105" t="str">
        <f t="shared" si="23"/>
        <v/>
      </c>
      <c r="BC21" s="105">
        <f t="shared" si="24"/>
        <v>15.1</v>
      </c>
      <c r="BD21" s="105">
        <f t="shared" si="25"/>
        <v>9</v>
      </c>
      <c r="BE21" s="105">
        <f t="shared" si="26"/>
        <v>7.2</v>
      </c>
      <c r="BF21" s="105" t="str">
        <f t="shared" si="27"/>
        <v/>
      </c>
      <c r="BG21" s="106" t="str">
        <f t="shared" si="28"/>
        <v/>
      </c>
      <c r="BH21" s="105" t="str">
        <f t="shared" si="29"/>
        <v/>
      </c>
      <c r="BI21" s="105">
        <f t="shared" si="30"/>
        <v>64.410058027079288</v>
      </c>
      <c r="BJ21" s="105">
        <f t="shared" si="31"/>
        <v>64.410058027079288</v>
      </c>
      <c r="BK21" s="105">
        <f t="shared" si="32"/>
        <v>70.841889117043124</v>
      </c>
      <c r="BL21" s="105">
        <f t="shared" si="33"/>
        <v>37.267080745341616</v>
      </c>
      <c r="BM21" s="105">
        <f t="shared" si="34"/>
        <v>37.267080745341616</v>
      </c>
      <c r="BN21" s="105">
        <f t="shared" si="35"/>
        <v>35.652173913043477</v>
      </c>
      <c r="BO21" s="105" t="str">
        <f t="shared" si="36"/>
        <v/>
      </c>
      <c r="BP21" s="105" t="str">
        <f t="shared" si="37"/>
        <v/>
      </c>
      <c r="BQ21" s="105">
        <f t="shared" si="38"/>
        <v>33.932584269662918</v>
      </c>
      <c r="BR21" s="105">
        <f t="shared" si="39"/>
        <v>17.751479289940828</v>
      </c>
      <c r="BS21" s="105">
        <f t="shared" si="40"/>
        <v>13.714285714285714</v>
      </c>
      <c r="BT21" s="105" t="str">
        <f t="shared" si="41"/>
        <v/>
      </c>
      <c r="BW21" s="103">
        <v>8.36</v>
      </c>
      <c r="BX21" s="103">
        <v>8.36</v>
      </c>
      <c r="BY21" s="103">
        <v>8.57</v>
      </c>
      <c r="BZ21" s="103">
        <v>7.64</v>
      </c>
      <c r="CA21" s="103">
        <v>7.64</v>
      </c>
      <c r="CB21" s="103">
        <v>7.37</v>
      </c>
      <c r="CC21" s="103">
        <v>7.19</v>
      </c>
      <c r="CD21" s="103">
        <v>7.19</v>
      </c>
      <c r="CE21" s="103">
        <v>7.57</v>
      </c>
      <c r="CF21" s="103">
        <v>7.01</v>
      </c>
      <c r="CG21" s="103">
        <v>7.32</v>
      </c>
      <c r="CI21" s="104" t="str">
        <f t="shared" si="42"/>
        <v/>
      </c>
      <c r="CJ21" s="103" t="str">
        <f t="shared" si="43"/>
        <v/>
      </c>
      <c r="CK21" s="103">
        <f t="shared" si="44"/>
        <v>8.36</v>
      </c>
      <c r="CL21" s="103">
        <f t="shared" si="45"/>
        <v>8.36</v>
      </c>
      <c r="CM21" s="103">
        <f t="shared" si="46"/>
        <v>8.57</v>
      </c>
      <c r="CN21" s="103">
        <f t="shared" si="47"/>
        <v>7.64</v>
      </c>
      <c r="CO21" s="103">
        <f t="shared" si="48"/>
        <v>7.64</v>
      </c>
      <c r="CP21" s="103">
        <f t="shared" si="49"/>
        <v>7.37</v>
      </c>
      <c r="CQ21" s="103" t="str">
        <f t="shared" si="50"/>
        <v/>
      </c>
      <c r="CR21" s="103" t="str">
        <f t="shared" si="51"/>
        <v/>
      </c>
      <c r="CS21" s="103">
        <f t="shared" si="52"/>
        <v>7.57</v>
      </c>
      <c r="CT21" s="103">
        <f t="shared" si="53"/>
        <v>7.01</v>
      </c>
      <c r="CU21" s="103">
        <f t="shared" si="54"/>
        <v>7.32</v>
      </c>
      <c r="CV21" s="103" t="str">
        <f t="shared" si="55"/>
        <v/>
      </c>
      <c r="CW21" s="270" t="str">
        <f t="shared" si="56"/>
        <v/>
      </c>
      <c r="CX21" s="271">
        <f t="shared" si="57"/>
        <v>1</v>
      </c>
      <c r="CY21" s="271">
        <f t="shared" si="58"/>
        <v>1</v>
      </c>
      <c r="CZ21" s="271">
        <f t="shared" si="59"/>
        <v>1</v>
      </c>
      <c r="DA21" s="271">
        <f t="shared" si="60"/>
        <v>1</v>
      </c>
      <c r="DB21" s="102">
        <f>MATCH(A21,Fig_1a!B:B,0)</f>
        <v>260</v>
      </c>
    </row>
    <row r="22" spans="1:106" x14ac:dyDescent="0.15">
      <c r="A22" s="107" t="s">
        <v>767</v>
      </c>
      <c r="B22" s="108" t="s">
        <v>2855</v>
      </c>
      <c r="C22" s="104">
        <v>6.28</v>
      </c>
      <c r="D22" s="103">
        <v>5.43</v>
      </c>
      <c r="E22" s="103">
        <v>6.67</v>
      </c>
      <c r="F22" s="103">
        <v>6.67</v>
      </c>
      <c r="G22" s="103">
        <v>6.01</v>
      </c>
      <c r="H22" s="103">
        <v>5.86</v>
      </c>
      <c r="I22" s="103">
        <v>5.86</v>
      </c>
      <c r="J22" s="103">
        <v>6.42</v>
      </c>
      <c r="K22" s="103">
        <v>9.59</v>
      </c>
      <c r="L22" s="103">
        <v>9.59</v>
      </c>
      <c r="M22" s="103">
        <v>9.43</v>
      </c>
      <c r="N22" s="103">
        <v>6.74</v>
      </c>
      <c r="O22" s="103">
        <v>4.67</v>
      </c>
      <c r="P22" s="103">
        <v>7.16</v>
      </c>
      <c r="S22" s="105">
        <v>28.7</v>
      </c>
      <c r="T22" s="105">
        <v>28.7</v>
      </c>
      <c r="U22" s="105">
        <v>35.799999999999997</v>
      </c>
      <c r="V22" s="105">
        <v>19.3</v>
      </c>
      <c r="W22" s="105">
        <v>19.3</v>
      </c>
      <c r="X22" s="105">
        <v>10.1</v>
      </c>
      <c r="AA22" s="105">
        <v>22.8</v>
      </c>
      <c r="AB22" s="105">
        <v>9.5</v>
      </c>
      <c r="AE22" s="104" t="str">
        <f t="shared" si="0"/>
        <v/>
      </c>
      <c r="AF22" s="103" t="str">
        <f t="shared" si="1"/>
        <v/>
      </c>
      <c r="AG22" s="103">
        <f t="shared" si="2"/>
        <v>4.3028485757121437</v>
      </c>
      <c r="AH22" s="103">
        <f t="shared" si="3"/>
        <v>4.3028485757121437</v>
      </c>
      <c r="AI22" s="103">
        <f t="shared" si="4"/>
        <v>5.956738768718802</v>
      </c>
      <c r="AJ22" s="103">
        <f t="shared" si="5"/>
        <v>3.2935153583617747</v>
      </c>
      <c r="AK22" s="103">
        <f t="shared" si="6"/>
        <v>3.2935153583617747</v>
      </c>
      <c r="AL22" s="103">
        <f t="shared" si="7"/>
        <v>1.5732087227414331</v>
      </c>
      <c r="AM22" s="103" t="str">
        <f t="shared" si="8"/>
        <v/>
      </c>
      <c r="AN22" s="103" t="str">
        <f t="shared" si="9"/>
        <v/>
      </c>
      <c r="AO22" s="103">
        <f t="shared" si="10"/>
        <v>2.4178154825026512</v>
      </c>
      <c r="AP22" s="103">
        <f t="shared" si="11"/>
        <v>1.4094955489614243</v>
      </c>
      <c r="AQ22" s="103" t="str">
        <f t="shared" si="12"/>
        <v/>
      </c>
      <c r="AR22" s="103" t="str">
        <f t="shared" si="13"/>
        <v/>
      </c>
      <c r="AS22" s="106" t="str">
        <f t="shared" si="14"/>
        <v/>
      </c>
      <c r="AT22" s="105" t="str">
        <f t="shared" si="15"/>
        <v/>
      </c>
      <c r="AU22" s="105">
        <f t="shared" si="16"/>
        <v>28.7</v>
      </c>
      <c r="AV22" s="105">
        <f t="shared" si="17"/>
        <v>28.7</v>
      </c>
      <c r="AW22" s="105">
        <f t="shared" si="18"/>
        <v>35.799999999999997</v>
      </c>
      <c r="AX22" s="105">
        <f t="shared" si="19"/>
        <v>19.3</v>
      </c>
      <c r="AY22" s="105">
        <f t="shared" si="20"/>
        <v>19.3</v>
      </c>
      <c r="AZ22" s="105">
        <f t="shared" si="21"/>
        <v>10.1</v>
      </c>
      <c r="BA22" s="105" t="str">
        <f t="shared" si="22"/>
        <v/>
      </c>
      <c r="BB22" s="105" t="str">
        <f t="shared" si="23"/>
        <v/>
      </c>
      <c r="BC22" s="105">
        <f t="shared" si="24"/>
        <v>22.8</v>
      </c>
      <c r="BD22" s="105">
        <f t="shared" si="25"/>
        <v>9.5</v>
      </c>
      <c r="BE22" s="105" t="str">
        <f t="shared" si="26"/>
        <v/>
      </c>
      <c r="BF22" s="105" t="str">
        <f t="shared" si="27"/>
        <v/>
      </c>
      <c r="BG22" s="106" t="str">
        <f t="shared" si="28"/>
        <v/>
      </c>
      <c r="BH22" s="105" t="str">
        <f t="shared" si="29"/>
        <v/>
      </c>
      <c r="BI22" s="105">
        <f t="shared" si="30"/>
        <v>55.512572533849124</v>
      </c>
      <c r="BJ22" s="105">
        <f t="shared" si="31"/>
        <v>55.512572533849124</v>
      </c>
      <c r="BK22" s="105">
        <f t="shared" si="32"/>
        <v>73.511293634496909</v>
      </c>
      <c r="BL22" s="105">
        <f t="shared" si="33"/>
        <v>39.958592132505181</v>
      </c>
      <c r="BM22" s="105">
        <f t="shared" si="34"/>
        <v>39.958592132505181</v>
      </c>
      <c r="BN22" s="105">
        <f t="shared" si="35"/>
        <v>29.275362318840578</v>
      </c>
      <c r="BO22" s="105" t="str">
        <f t="shared" si="36"/>
        <v/>
      </c>
      <c r="BP22" s="105" t="str">
        <f t="shared" si="37"/>
        <v/>
      </c>
      <c r="BQ22" s="105">
        <f t="shared" si="38"/>
        <v>51.235955056179776</v>
      </c>
      <c r="BR22" s="105">
        <f t="shared" si="39"/>
        <v>18.737672583826431</v>
      </c>
      <c r="BS22" s="105" t="str">
        <f t="shared" si="40"/>
        <v/>
      </c>
      <c r="BT22" s="105" t="str">
        <f t="shared" si="41"/>
        <v/>
      </c>
      <c r="BW22" s="103">
        <v>8.59</v>
      </c>
      <c r="BX22" s="103">
        <v>8.59</v>
      </c>
      <c r="BY22" s="103">
        <v>9.24</v>
      </c>
      <c r="BZ22" s="103">
        <v>8.42</v>
      </c>
      <c r="CA22" s="103">
        <v>8.42</v>
      </c>
      <c r="CB22" s="103">
        <v>8.2799999999999994</v>
      </c>
      <c r="CE22" s="103">
        <v>8.65</v>
      </c>
      <c r="CF22" s="103">
        <v>8.02</v>
      </c>
      <c r="CI22" s="104" t="str">
        <f t="shared" si="42"/>
        <v/>
      </c>
      <c r="CJ22" s="103" t="str">
        <f t="shared" si="43"/>
        <v/>
      </c>
      <c r="CK22" s="103">
        <f t="shared" si="44"/>
        <v>8.59</v>
      </c>
      <c r="CL22" s="103">
        <f t="shared" si="45"/>
        <v>8.59</v>
      </c>
      <c r="CM22" s="103">
        <f t="shared" si="46"/>
        <v>9.24</v>
      </c>
      <c r="CN22" s="103">
        <f t="shared" si="47"/>
        <v>8.42</v>
      </c>
      <c r="CO22" s="103">
        <f t="shared" si="48"/>
        <v>8.42</v>
      </c>
      <c r="CP22" s="103">
        <f t="shared" si="49"/>
        <v>8.2799999999999994</v>
      </c>
      <c r="CQ22" s="103" t="str">
        <f t="shared" si="50"/>
        <v/>
      </c>
      <c r="CR22" s="103" t="str">
        <f t="shared" si="51"/>
        <v/>
      </c>
      <c r="CS22" s="103">
        <f t="shared" si="52"/>
        <v>8.65</v>
      </c>
      <c r="CT22" s="103">
        <f t="shared" si="53"/>
        <v>8.02</v>
      </c>
      <c r="CU22" s="103" t="str">
        <f t="shared" si="54"/>
        <v/>
      </c>
      <c r="CV22" s="103" t="str">
        <f t="shared" si="55"/>
        <v/>
      </c>
      <c r="CW22" s="270" t="str">
        <f t="shared" si="56"/>
        <v/>
      </c>
      <c r="CX22" s="271">
        <f t="shared" si="57"/>
        <v>1</v>
      </c>
      <c r="CY22" s="271">
        <f t="shared" si="58"/>
        <v>1</v>
      </c>
      <c r="CZ22" s="271" t="str">
        <f t="shared" si="59"/>
        <v/>
      </c>
      <c r="DA22" s="271">
        <f t="shared" si="60"/>
        <v>2</v>
      </c>
      <c r="DB22" s="102">
        <f>MATCH(A22,Fig_1a!B:B,0)</f>
        <v>99</v>
      </c>
    </row>
    <row r="23" spans="1:106" x14ac:dyDescent="0.15">
      <c r="A23" s="107" t="s">
        <v>764</v>
      </c>
      <c r="B23" s="108" t="s">
        <v>2853</v>
      </c>
      <c r="C23" s="104">
        <v>3.38</v>
      </c>
      <c r="D23" s="103">
        <v>3.24</v>
      </c>
      <c r="E23" s="103">
        <v>2.73</v>
      </c>
      <c r="F23" s="103">
        <v>2.73</v>
      </c>
      <c r="G23" s="103">
        <v>4.83</v>
      </c>
      <c r="H23" s="103">
        <v>3.6</v>
      </c>
      <c r="I23" s="103">
        <v>3.6</v>
      </c>
      <c r="J23" s="103">
        <v>4.55</v>
      </c>
      <c r="K23" s="103">
        <v>3.69</v>
      </c>
      <c r="L23" s="103">
        <v>3.69</v>
      </c>
      <c r="M23" s="103">
        <v>4.28</v>
      </c>
      <c r="N23" s="103">
        <v>2.88</v>
      </c>
      <c r="O23" s="103">
        <v>3.35</v>
      </c>
      <c r="P23" s="103">
        <v>3.36</v>
      </c>
      <c r="S23" s="105">
        <v>34.5</v>
      </c>
      <c r="T23" s="105">
        <v>34.5</v>
      </c>
      <c r="U23" s="105">
        <v>26.9</v>
      </c>
      <c r="V23" s="105">
        <v>25.7</v>
      </c>
      <c r="W23" s="105">
        <v>25.7</v>
      </c>
      <c r="X23" s="105">
        <v>12.5</v>
      </c>
      <c r="AA23" s="105">
        <v>15.5</v>
      </c>
      <c r="AB23" s="105">
        <v>14.1</v>
      </c>
      <c r="AC23" s="105">
        <v>33.9</v>
      </c>
      <c r="AD23" s="105">
        <v>9.9</v>
      </c>
      <c r="AE23" s="104" t="str">
        <f t="shared" si="0"/>
        <v/>
      </c>
      <c r="AF23" s="103" t="str">
        <f t="shared" si="1"/>
        <v/>
      </c>
      <c r="AG23" s="103">
        <f t="shared" si="2"/>
        <v>12.637362637362637</v>
      </c>
      <c r="AH23" s="103">
        <f t="shared" si="3"/>
        <v>12.637362637362637</v>
      </c>
      <c r="AI23" s="103">
        <f t="shared" si="4"/>
        <v>5.5693581780538297</v>
      </c>
      <c r="AJ23" s="103">
        <f t="shared" si="5"/>
        <v>7.1388888888888884</v>
      </c>
      <c r="AK23" s="103">
        <f t="shared" si="6"/>
        <v>7.1388888888888884</v>
      </c>
      <c r="AL23" s="103">
        <f t="shared" si="7"/>
        <v>2.7472527472527473</v>
      </c>
      <c r="AM23" s="103" t="str">
        <f t="shared" si="8"/>
        <v/>
      </c>
      <c r="AN23" s="103" t="str">
        <f t="shared" si="9"/>
        <v/>
      </c>
      <c r="AO23" s="103">
        <f t="shared" si="10"/>
        <v>3.6214953271028034</v>
      </c>
      <c r="AP23" s="103">
        <f t="shared" si="11"/>
        <v>4.895833333333333</v>
      </c>
      <c r="AQ23" s="103">
        <f t="shared" si="12"/>
        <v>10.119402985074625</v>
      </c>
      <c r="AR23" s="103">
        <f t="shared" si="13"/>
        <v>2.9464285714285716</v>
      </c>
      <c r="AS23" s="106" t="str">
        <f t="shared" si="14"/>
        <v/>
      </c>
      <c r="AT23" s="105" t="str">
        <f t="shared" si="15"/>
        <v/>
      </c>
      <c r="AU23" s="105">
        <f t="shared" si="16"/>
        <v>34.5</v>
      </c>
      <c r="AV23" s="105">
        <f t="shared" si="17"/>
        <v>34.5</v>
      </c>
      <c r="AW23" s="105">
        <f t="shared" si="18"/>
        <v>26.9</v>
      </c>
      <c r="AX23" s="105">
        <f t="shared" si="19"/>
        <v>25.7</v>
      </c>
      <c r="AY23" s="105">
        <f t="shared" si="20"/>
        <v>25.7</v>
      </c>
      <c r="AZ23" s="105">
        <f t="shared" si="21"/>
        <v>12.5</v>
      </c>
      <c r="BA23" s="105" t="str">
        <f t="shared" si="22"/>
        <v/>
      </c>
      <c r="BB23" s="105" t="str">
        <f t="shared" si="23"/>
        <v/>
      </c>
      <c r="BC23" s="105">
        <f t="shared" si="24"/>
        <v>15.5</v>
      </c>
      <c r="BD23" s="105">
        <f t="shared" si="25"/>
        <v>14.1</v>
      </c>
      <c r="BE23" s="105">
        <f t="shared" si="26"/>
        <v>33.9</v>
      </c>
      <c r="BF23" s="105">
        <f t="shared" si="27"/>
        <v>9.9</v>
      </c>
      <c r="BG23" s="106" t="str">
        <f t="shared" si="28"/>
        <v/>
      </c>
      <c r="BH23" s="105" t="str">
        <f t="shared" si="29"/>
        <v/>
      </c>
      <c r="BI23" s="105">
        <f t="shared" si="30"/>
        <v>66.7311411992263</v>
      </c>
      <c r="BJ23" s="105">
        <f t="shared" si="31"/>
        <v>66.7311411992263</v>
      </c>
      <c r="BK23" s="105">
        <f t="shared" si="32"/>
        <v>55.236139630390142</v>
      </c>
      <c r="BL23" s="105">
        <f t="shared" si="33"/>
        <v>53.209109730848866</v>
      </c>
      <c r="BM23" s="105">
        <f t="shared" si="34"/>
        <v>53.209109730848866</v>
      </c>
      <c r="BN23" s="105">
        <f t="shared" si="35"/>
        <v>36.231884057971016</v>
      </c>
      <c r="BO23" s="105" t="str">
        <f t="shared" si="36"/>
        <v/>
      </c>
      <c r="BP23" s="105" t="str">
        <f t="shared" si="37"/>
        <v/>
      </c>
      <c r="BQ23" s="105">
        <f t="shared" si="38"/>
        <v>34.831460674157306</v>
      </c>
      <c r="BR23" s="105">
        <f t="shared" si="39"/>
        <v>27.810650887573964</v>
      </c>
      <c r="BS23" s="105">
        <f t="shared" si="40"/>
        <v>64.571428571428569</v>
      </c>
      <c r="BT23" s="105">
        <f t="shared" si="41"/>
        <v>19.565217391304348</v>
      </c>
      <c r="BW23" s="103">
        <v>9.08</v>
      </c>
      <c r="BX23" s="103">
        <v>9.08</v>
      </c>
      <c r="BY23" s="103">
        <v>9.5</v>
      </c>
      <c r="BZ23" s="103">
        <v>8.44</v>
      </c>
      <c r="CA23" s="103">
        <v>8.44</v>
      </c>
      <c r="CB23" s="103">
        <v>8.0399999999999991</v>
      </c>
      <c r="CE23" s="103">
        <v>8.27</v>
      </c>
      <c r="CF23" s="103">
        <v>8.07</v>
      </c>
      <c r="CG23" s="103">
        <v>8.65</v>
      </c>
      <c r="CH23" s="103">
        <v>7.74</v>
      </c>
      <c r="CI23" s="104" t="str">
        <f t="shared" si="42"/>
        <v/>
      </c>
      <c r="CJ23" s="103" t="str">
        <f t="shared" si="43"/>
        <v/>
      </c>
      <c r="CK23" s="103">
        <f t="shared" si="44"/>
        <v>9.08</v>
      </c>
      <c r="CL23" s="103">
        <f t="shared" si="45"/>
        <v>9.08</v>
      </c>
      <c r="CM23" s="103">
        <f t="shared" si="46"/>
        <v>9.5</v>
      </c>
      <c r="CN23" s="103">
        <f t="shared" si="47"/>
        <v>8.44</v>
      </c>
      <c r="CO23" s="103">
        <f t="shared" si="48"/>
        <v>8.44</v>
      </c>
      <c r="CP23" s="103">
        <f t="shared" si="49"/>
        <v>8.0399999999999991</v>
      </c>
      <c r="CQ23" s="103" t="str">
        <f t="shared" si="50"/>
        <v/>
      </c>
      <c r="CR23" s="103" t="str">
        <f t="shared" si="51"/>
        <v/>
      </c>
      <c r="CS23" s="103">
        <f t="shared" si="52"/>
        <v>8.27</v>
      </c>
      <c r="CT23" s="103">
        <f t="shared" si="53"/>
        <v>8.07</v>
      </c>
      <c r="CU23" s="103">
        <f t="shared" si="54"/>
        <v>8.65</v>
      </c>
      <c r="CV23" s="103">
        <f t="shared" si="55"/>
        <v>7.74</v>
      </c>
      <c r="CW23" s="270" t="str">
        <f t="shared" si="56"/>
        <v/>
      </c>
      <c r="CX23" s="271">
        <f t="shared" si="57"/>
        <v>1</v>
      </c>
      <c r="CY23" s="271">
        <f t="shared" si="58"/>
        <v>1</v>
      </c>
      <c r="CZ23" s="271">
        <f t="shared" si="59"/>
        <v>1</v>
      </c>
      <c r="DA23" s="271">
        <f t="shared" si="60"/>
        <v>1</v>
      </c>
      <c r="DB23" s="102">
        <f>MATCH(A23,Fig_1a!B:B,0)</f>
        <v>259</v>
      </c>
    </row>
    <row r="24" spans="1:106" x14ac:dyDescent="0.15">
      <c r="A24" s="107" t="s">
        <v>594</v>
      </c>
      <c r="B24" s="108" t="s">
        <v>2849</v>
      </c>
      <c r="C24" s="104">
        <v>5.0999999999999996</v>
      </c>
      <c r="D24" s="103">
        <v>5.09</v>
      </c>
      <c r="E24" s="103">
        <v>6.06</v>
      </c>
      <c r="F24" s="103">
        <v>6.06</v>
      </c>
      <c r="G24" s="103">
        <v>4.59</v>
      </c>
      <c r="H24" s="103">
        <v>5.37</v>
      </c>
      <c r="I24" s="103">
        <v>5.37</v>
      </c>
      <c r="J24" s="103">
        <v>3.58</v>
      </c>
      <c r="K24" s="103">
        <v>6.02</v>
      </c>
      <c r="L24" s="103">
        <v>6.02</v>
      </c>
      <c r="M24" s="103">
        <v>4.47</v>
      </c>
      <c r="N24" s="103">
        <v>3.74</v>
      </c>
      <c r="O24" s="103">
        <v>3.1</v>
      </c>
      <c r="P24" s="103">
        <v>5.88</v>
      </c>
      <c r="S24" s="105">
        <v>11.6</v>
      </c>
      <c r="T24" s="105">
        <v>11.6</v>
      </c>
      <c r="U24" s="105">
        <v>19.600000000000001</v>
      </c>
      <c r="AC24" s="105">
        <v>2.2000000000000002</v>
      </c>
      <c r="AD24" s="105">
        <v>15.2</v>
      </c>
      <c r="AE24" s="104" t="str">
        <f t="shared" si="0"/>
        <v/>
      </c>
      <c r="AF24" s="103" t="str">
        <f t="shared" si="1"/>
        <v/>
      </c>
      <c r="AG24" s="103">
        <f t="shared" si="2"/>
        <v>1.9141914191419143</v>
      </c>
      <c r="AH24" s="103">
        <f t="shared" si="3"/>
        <v>1.9141914191419143</v>
      </c>
      <c r="AI24" s="103">
        <f t="shared" si="4"/>
        <v>4.2701525054466236</v>
      </c>
      <c r="AJ24" s="103" t="str">
        <f t="shared" si="5"/>
        <v/>
      </c>
      <c r="AK24" s="103" t="str">
        <f t="shared" si="6"/>
        <v/>
      </c>
      <c r="AL24" s="103" t="str">
        <f t="shared" si="7"/>
        <v/>
      </c>
      <c r="AM24" s="103" t="str">
        <f t="shared" si="8"/>
        <v/>
      </c>
      <c r="AN24" s="103" t="str">
        <f t="shared" si="9"/>
        <v/>
      </c>
      <c r="AO24" s="103" t="str">
        <f t="shared" si="10"/>
        <v/>
      </c>
      <c r="AP24" s="103" t="str">
        <f t="shared" si="11"/>
        <v/>
      </c>
      <c r="AQ24" s="103">
        <f t="shared" si="12"/>
        <v>0.70967741935483875</v>
      </c>
      <c r="AR24" s="103">
        <f t="shared" si="13"/>
        <v>2.5850340136054419</v>
      </c>
      <c r="AS24" s="106" t="str">
        <f t="shared" si="14"/>
        <v/>
      </c>
      <c r="AT24" s="105" t="str">
        <f t="shared" si="15"/>
        <v/>
      </c>
      <c r="AU24" s="105">
        <f t="shared" si="16"/>
        <v>11.6</v>
      </c>
      <c r="AV24" s="105">
        <f t="shared" si="17"/>
        <v>11.6</v>
      </c>
      <c r="AW24" s="105">
        <f t="shared" si="18"/>
        <v>19.600000000000001</v>
      </c>
      <c r="AX24" s="105" t="str">
        <f t="shared" si="19"/>
        <v/>
      </c>
      <c r="AY24" s="105" t="str">
        <f t="shared" si="20"/>
        <v/>
      </c>
      <c r="AZ24" s="105" t="str">
        <f t="shared" si="21"/>
        <v/>
      </c>
      <c r="BA24" s="105" t="str">
        <f t="shared" si="22"/>
        <v/>
      </c>
      <c r="BB24" s="105" t="str">
        <f t="shared" si="23"/>
        <v/>
      </c>
      <c r="BC24" s="105" t="str">
        <f t="shared" si="24"/>
        <v/>
      </c>
      <c r="BD24" s="105" t="str">
        <f t="shared" si="25"/>
        <v/>
      </c>
      <c r="BE24" s="105" t="str">
        <f t="shared" si="26"/>
        <v/>
      </c>
      <c r="BF24" s="105">
        <f t="shared" si="27"/>
        <v>15.2</v>
      </c>
      <c r="BG24" s="106" t="str">
        <f t="shared" si="28"/>
        <v/>
      </c>
      <c r="BH24" s="105" t="str">
        <f t="shared" si="29"/>
        <v/>
      </c>
      <c r="BI24" s="105">
        <f t="shared" si="30"/>
        <v>22.43713733075435</v>
      </c>
      <c r="BJ24" s="105">
        <f t="shared" si="31"/>
        <v>22.43713733075435</v>
      </c>
      <c r="BK24" s="105">
        <f t="shared" si="32"/>
        <v>40.246406570841891</v>
      </c>
      <c r="BL24" s="105" t="str">
        <f t="shared" si="33"/>
        <v/>
      </c>
      <c r="BM24" s="105" t="str">
        <f t="shared" si="34"/>
        <v/>
      </c>
      <c r="BN24" s="105" t="str">
        <f t="shared" si="35"/>
        <v/>
      </c>
      <c r="BO24" s="105" t="str">
        <f t="shared" si="36"/>
        <v/>
      </c>
      <c r="BP24" s="105" t="str">
        <f t="shared" si="37"/>
        <v/>
      </c>
      <c r="BQ24" s="105" t="str">
        <f t="shared" si="38"/>
        <v/>
      </c>
      <c r="BR24" s="105" t="str">
        <f t="shared" si="39"/>
        <v/>
      </c>
      <c r="BS24" s="105" t="str">
        <f t="shared" si="40"/>
        <v/>
      </c>
      <c r="BT24" s="105">
        <f t="shared" si="41"/>
        <v>30.039525691699605</v>
      </c>
      <c r="BW24" s="103">
        <v>6.7</v>
      </c>
      <c r="BX24" s="103">
        <v>6.7</v>
      </c>
      <c r="BY24" s="103">
        <v>6.88</v>
      </c>
      <c r="CG24" s="103">
        <v>6.14</v>
      </c>
      <c r="CH24" s="103">
        <v>5.55</v>
      </c>
      <c r="CI24" s="104" t="str">
        <f t="shared" si="42"/>
        <v/>
      </c>
      <c r="CJ24" s="103" t="str">
        <f t="shared" si="43"/>
        <v/>
      </c>
      <c r="CK24" s="103">
        <f t="shared" si="44"/>
        <v>6.7</v>
      </c>
      <c r="CL24" s="103">
        <f t="shared" si="45"/>
        <v>6.7</v>
      </c>
      <c r="CM24" s="103">
        <f t="shared" si="46"/>
        <v>6.88</v>
      </c>
      <c r="CN24" s="103" t="str">
        <f t="shared" si="47"/>
        <v/>
      </c>
      <c r="CO24" s="103" t="str">
        <f t="shared" si="48"/>
        <v/>
      </c>
      <c r="CP24" s="103" t="str">
        <f t="shared" si="49"/>
        <v/>
      </c>
      <c r="CQ24" s="103" t="str">
        <f t="shared" si="50"/>
        <v/>
      </c>
      <c r="CR24" s="103" t="str">
        <f t="shared" si="51"/>
        <v/>
      </c>
      <c r="CS24" s="103" t="str">
        <f t="shared" si="52"/>
        <v/>
      </c>
      <c r="CT24" s="103" t="str">
        <f t="shared" si="53"/>
        <v/>
      </c>
      <c r="CU24" s="103" t="str">
        <f t="shared" si="54"/>
        <v/>
      </c>
      <c r="CV24" s="103">
        <f t="shared" si="55"/>
        <v>5.55</v>
      </c>
      <c r="CW24" s="270" t="str">
        <f t="shared" si="56"/>
        <v/>
      </c>
      <c r="CX24" s="271">
        <f t="shared" si="57"/>
        <v>1</v>
      </c>
      <c r="CY24" s="271" t="str">
        <f t="shared" si="58"/>
        <v/>
      </c>
      <c r="CZ24" s="271">
        <f t="shared" si="59"/>
        <v>1</v>
      </c>
      <c r="DA24" s="271">
        <f t="shared" si="60"/>
        <v>2</v>
      </c>
      <c r="DB24" s="102">
        <f>MATCH(A24,Fig_1a!B:B,0)</f>
        <v>258</v>
      </c>
    </row>
    <row r="25" spans="1:106" x14ac:dyDescent="0.15">
      <c r="A25" s="107" t="s">
        <v>592</v>
      </c>
      <c r="B25" s="108" t="s">
        <v>2846</v>
      </c>
      <c r="C25" s="104">
        <v>4.67</v>
      </c>
      <c r="D25" s="103">
        <v>2.86</v>
      </c>
      <c r="E25" s="103">
        <v>3.74</v>
      </c>
      <c r="F25" s="103">
        <v>3.74</v>
      </c>
      <c r="G25" s="103">
        <v>4.3899999999999997</v>
      </c>
      <c r="H25" s="103">
        <v>6.42</v>
      </c>
      <c r="I25" s="103">
        <v>6.42</v>
      </c>
      <c r="J25" s="103">
        <v>4.51</v>
      </c>
      <c r="K25" s="103">
        <v>6.36</v>
      </c>
      <c r="L25" s="103">
        <v>6.36</v>
      </c>
      <c r="M25" s="103">
        <v>8.27</v>
      </c>
      <c r="N25" s="103">
        <v>1.8</v>
      </c>
      <c r="O25" s="103">
        <v>1.78</v>
      </c>
      <c r="P25" s="103">
        <v>4.46</v>
      </c>
      <c r="Q25" s="106">
        <v>34.9</v>
      </c>
      <c r="R25" s="105">
        <v>34.299999999999997</v>
      </c>
      <c r="S25" s="105">
        <v>22.6</v>
      </c>
      <c r="T25" s="105">
        <v>22.6</v>
      </c>
      <c r="U25" s="105">
        <v>13.7</v>
      </c>
      <c r="V25" s="105">
        <v>15.8</v>
      </c>
      <c r="W25" s="105">
        <v>15.8</v>
      </c>
      <c r="X25" s="105">
        <v>9.3000000000000007</v>
      </c>
      <c r="Y25" s="105">
        <v>24.8</v>
      </c>
      <c r="Z25" s="105">
        <v>24.8</v>
      </c>
      <c r="AA25" s="105">
        <v>29.9</v>
      </c>
      <c r="AB25" s="105">
        <v>28.3</v>
      </c>
      <c r="AC25" s="105">
        <v>14.4</v>
      </c>
      <c r="AD25" s="105">
        <v>14.2</v>
      </c>
      <c r="AE25" s="104">
        <f t="shared" si="0"/>
        <v>7.4732334047109203</v>
      </c>
      <c r="AF25" s="103">
        <f t="shared" si="1"/>
        <v>11.993006993006993</v>
      </c>
      <c r="AG25" s="103">
        <f t="shared" si="2"/>
        <v>6.0427807486631018</v>
      </c>
      <c r="AH25" s="103">
        <f t="shared" si="3"/>
        <v>6.0427807486631018</v>
      </c>
      <c r="AI25" s="103">
        <f t="shared" si="4"/>
        <v>3.120728929384966</v>
      </c>
      <c r="AJ25" s="103">
        <f t="shared" si="5"/>
        <v>2.4610591900311527</v>
      </c>
      <c r="AK25" s="103">
        <f t="shared" si="6"/>
        <v>2.4610591900311527</v>
      </c>
      <c r="AL25" s="103">
        <f t="shared" si="7"/>
        <v>2.0620842572062088</v>
      </c>
      <c r="AM25" s="103">
        <f t="shared" si="8"/>
        <v>3.89937106918239</v>
      </c>
      <c r="AN25" s="103">
        <f t="shared" si="9"/>
        <v>3.89937106918239</v>
      </c>
      <c r="AO25" s="103">
        <f t="shared" si="10"/>
        <v>3.6154776299879083</v>
      </c>
      <c r="AP25" s="103">
        <f t="shared" si="11"/>
        <v>15.722222222222221</v>
      </c>
      <c r="AQ25" s="103">
        <f t="shared" si="12"/>
        <v>8.0898876404494384</v>
      </c>
      <c r="AR25" s="103">
        <f t="shared" si="13"/>
        <v>3.1838565022421523</v>
      </c>
      <c r="AS25" s="106">
        <f t="shared" si="14"/>
        <v>34.9</v>
      </c>
      <c r="AT25" s="105">
        <f t="shared" si="15"/>
        <v>34.299999999999997</v>
      </c>
      <c r="AU25" s="105">
        <f t="shared" si="16"/>
        <v>22.6</v>
      </c>
      <c r="AV25" s="105">
        <f t="shared" si="17"/>
        <v>22.6</v>
      </c>
      <c r="AW25" s="105">
        <f t="shared" si="18"/>
        <v>13.7</v>
      </c>
      <c r="AX25" s="105">
        <f t="shared" si="19"/>
        <v>15.8</v>
      </c>
      <c r="AY25" s="105">
        <f t="shared" si="20"/>
        <v>15.8</v>
      </c>
      <c r="AZ25" s="105">
        <f t="shared" si="21"/>
        <v>9.3000000000000007</v>
      </c>
      <c r="BA25" s="105">
        <f t="shared" si="22"/>
        <v>24.8</v>
      </c>
      <c r="BB25" s="105">
        <f t="shared" si="23"/>
        <v>24.8</v>
      </c>
      <c r="BC25" s="105">
        <f t="shared" si="24"/>
        <v>29.9</v>
      </c>
      <c r="BD25" s="105">
        <f t="shared" si="25"/>
        <v>28.3</v>
      </c>
      <c r="BE25" s="105">
        <f t="shared" si="26"/>
        <v>14.4</v>
      </c>
      <c r="BF25" s="105">
        <f t="shared" si="27"/>
        <v>14.2</v>
      </c>
      <c r="BG25" s="106">
        <f t="shared" si="28"/>
        <v>64.154411764705884</v>
      </c>
      <c r="BH25" s="105">
        <f t="shared" si="29"/>
        <v>63.754646840148695</v>
      </c>
      <c r="BI25" s="105">
        <f t="shared" si="30"/>
        <v>43.713733075435201</v>
      </c>
      <c r="BJ25" s="105">
        <f t="shared" si="31"/>
        <v>43.713733075435201</v>
      </c>
      <c r="BK25" s="105">
        <f t="shared" si="32"/>
        <v>28.131416837782339</v>
      </c>
      <c r="BL25" s="105">
        <f t="shared" si="33"/>
        <v>32.712215320910978</v>
      </c>
      <c r="BM25" s="105">
        <f t="shared" si="34"/>
        <v>32.712215320910978</v>
      </c>
      <c r="BN25" s="105">
        <f t="shared" si="35"/>
        <v>26.956521739130437</v>
      </c>
      <c r="BO25" s="105">
        <f t="shared" si="36"/>
        <v>50.92402464065708</v>
      </c>
      <c r="BP25" s="105">
        <f t="shared" si="37"/>
        <v>50.92402464065708</v>
      </c>
      <c r="BQ25" s="105">
        <f t="shared" si="38"/>
        <v>67.19101123595506</v>
      </c>
      <c r="BR25" s="105">
        <f t="shared" si="39"/>
        <v>55.818540433925044</v>
      </c>
      <c r="BS25" s="105">
        <f t="shared" si="40"/>
        <v>27.428571428571427</v>
      </c>
      <c r="BT25" s="105">
        <f t="shared" si="41"/>
        <v>28.063241106719367</v>
      </c>
      <c r="BU25" s="104">
        <v>6.59</v>
      </c>
      <c r="BV25" s="103">
        <v>6.56</v>
      </c>
      <c r="BW25" s="103">
        <v>7.64</v>
      </c>
      <c r="BX25" s="103">
        <v>7.64</v>
      </c>
      <c r="BY25" s="103">
        <v>7.97</v>
      </c>
      <c r="BZ25" s="103">
        <v>7.86</v>
      </c>
      <c r="CA25" s="103">
        <v>7.86</v>
      </c>
      <c r="CB25" s="103">
        <v>7.89</v>
      </c>
      <c r="CC25" s="103">
        <v>7.36</v>
      </c>
      <c r="CD25" s="103">
        <v>7.36</v>
      </c>
      <c r="CE25" s="103">
        <v>7.36</v>
      </c>
      <c r="CF25" s="103">
        <v>7.56</v>
      </c>
      <c r="CG25" s="103">
        <v>7.93</v>
      </c>
      <c r="CH25" s="103">
        <v>7.76</v>
      </c>
      <c r="CI25" s="104">
        <f t="shared" si="42"/>
        <v>6.59</v>
      </c>
      <c r="CJ25" s="103">
        <f t="shared" si="43"/>
        <v>6.56</v>
      </c>
      <c r="CK25" s="103">
        <f t="shared" si="44"/>
        <v>7.64</v>
      </c>
      <c r="CL25" s="103">
        <f t="shared" si="45"/>
        <v>7.64</v>
      </c>
      <c r="CM25" s="103">
        <f t="shared" si="46"/>
        <v>7.97</v>
      </c>
      <c r="CN25" s="103">
        <f t="shared" si="47"/>
        <v>7.86</v>
      </c>
      <c r="CO25" s="103">
        <f t="shared" si="48"/>
        <v>7.86</v>
      </c>
      <c r="CP25" s="103">
        <f t="shared" si="49"/>
        <v>7.89</v>
      </c>
      <c r="CQ25" s="103">
        <f t="shared" si="50"/>
        <v>7.36</v>
      </c>
      <c r="CR25" s="103">
        <f t="shared" si="51"/>
        <v>7.36</v>
      </c>
      <c r="CS25" s="103">
        <f t="shared" si="52"/>
        <v>7.36</v>
      </c>
      <c r="CT25" s="103">
        <f t="shared" si="53"/>
        <v>7.56</v>
      </c>
      <c r="CU25" s="103">
        <f t="shared" si="54"/>
        <v>7.93</v>
      </c>
      <c r="CV25" s="103">
        <f t="shared" si="55"/>
        <v>7.76</v>
      </c>
      <c r="CW25" s="270">
        <f t="shared" si="56"/>
        <v>1</v>
      </c>
      <c r="CX25" s="271">
        <f t="shared" si="57"/>
        <v>1</v>
      </c>
      <c r="CY25" s="271">
        <f t="shared" si="58"/>
        <v>1</v>
      </c>
      <c r="CZ25" s="271">
        <f t="shared" si="59"/>
        <v>1</v>
      </c>
      <c r="DA25" s="271">
        <f t="shared" si="60"/>
        <v>0</v>
      </c>
      <c r="DB25" s="102">
        <f>MATCH(A25,Fig_1a!B:B,0)</f>
        <v>257</v>
      </c>
    </row>
    <row r="26" spans="1:106" x14ac:dyDescent="0.15">
      <c r="A26" s="107" t="s">
        <v>591</v>
      </c>
      <c r="B26" s="108" t="s">
        <v>2844</v>
      </c>
      <c r="C26" s="104">
        <v>4.3600000000000003</v>
      </c>
      <c r="D26" s="103">
        <v>5.05</v>
      </c>
      <c r="E26" s="103">
        <v>2.8</v>
      </c>
      <c r="F26" s="103">
        <v>2.8</v>
      </c>
      <c r="G26" s="103">
        <v>3.15</v>
      </c>
      <c r="H26" s="103">
        <v>3.82</v>
      </c>
      <c r="I26" s="103">
        <v>3.82</v>
      </c>
      <c r="J26" s="103">
        <v>3.25</v>
      </c>
      <c r="K26" s="103">
        <v>5.82</v>
      </c>
      <c r="L26" s="103">
        <v>5.82</v>
      </c>
      <c r="M26" s="103">
        <v>2.74</v>
      </c>
      <c r="N26" s="103">
        <v>4.5999999999999996</v>
      </c>
      <c r="O26" s="103">
        <v>5.03</v>
      </c>
      <c r="P26" s="103">
        <v>6.01</v>
      </c>
      <c r="Q26" s="106">
        <v>15.4</v>
      </c>
      <c r="R26" s="105">
        <v>14.5</v>
      </c>
      <c r="S26" s="105">
        <v>26.4</v>
      </c>
      <c r="T26" s="105">
        <v>26.4</v>
      </c>
      <c r="U26" s="105">
        <v>20.399999999999999</v>
      </c>
      <c r="V26" s="105">
        <v>25.9</v>
      </c>
      <c r="W26" s="105">
        <v>25.9</v>
      </c>
      <c r="X26" s="105">
        <v>13.7</v>
      </c>
      <c r="Y26" s="105">
        <v>25.9</v>
      </c>
      <c r="Z26" s="105">
        <v>25.9</v>
      </c>
      <c r="AA26" s="105">
        <v>24.1</v>
      </c>
      <c r="AB26" s="105">
        <v>26.3</v>
      </c>
      <c r="AC26" s="105">
        <v>22.8</v>
      </c>
      <c r="AD26" s="105">
        <v>7.2</v>
      </c>
      <c r="AE26" s="104">
        <f t="shared" si="0"/>
        <v>3.5321100917431192</v>
      </c>
      <c r="AF26" s="103">
        <f t="shared" si="1"/>
        <v>2.8712871287128712</v>
      </c>
      <c r="AG26" s="103">
        <f t="shared" si="2"/>
        <v>9.4285714285714288</v>
      </c>
      <c r="AH26" s="103">
        <f t="shared" si="3"/>
        <v>9.4285714285714288</v>
      </c>
      <c r="AI26" s="103">
        <f t="shared" si="4"/>
        <v>6.4761904761904763</v>
      </c>
      <c r="AJ26" s="103">
        <f t="shared" si="5"/>
        <v>6.7801047120418847</v>
      </c>
      <c r="AK26" s="103">
        <f t="shared" si="6"/>
        <v>6.7801047120418847</v>
      </c>
      <c r="AL26" s="103">
        <f t="shared" si="7"/>
        <v>4.2153846153846155</v>
      </c>
      <c r="AM26" s="103">
        <f t="shared" si="8"/>
        <v>4.4501718213058412</v>
      </c>
      <c r="AN26" s="103">
        <f t="shared" si="9"/>
        <v>4.4501718213058412</v>
      </c>
      <c r="AO26" s="103">
        <f t="shared" si="10"/>
        <v>8.7956204379562042</v>
      </c>
      <c r="AP26" s="103">
        <f t="shared" si="11"/>
        <v>5.7173913043478271</v>
      </c>
      <c r="AQ26" s="103">
        <f t="shared" si="12"/>
        <v>4.5328031809145131</v>
      </c>
      <c r="AR26" s="103">
        <f t="shared" si="13"/>
        <v>1.1980033277870217</v>
      </c>
      <c r="AS26" s="106">
        <f t="shared" si="14"/>
        <v>15.4</v>
      </c>
      <c r="AT26" s="105">
        <f t="shared" si="15"/>
        <v>14.5</v>
      </c>
      <c r="AU26" s="105">
        <f t="shared" si="16"/>
        <v>26.4</v>
      </c>
      <c r="AV26" s="105">
        <f t="shared" si="17"/>
        <v>26.4</v>
      </c>
      <c r="AW26" s="105">
        <f t="shared" si="18"/>
        <v>20.399999999999999</v>
      </c>
      <c r="AX26" s="105">
        <f t="shared" si="19"/>
        <v>25.9</v>
      </c>
      <c r="AY26" s="105">
        <f t="shared" si="20"/>
        <v>25.9</v>
      </c>
      <c r="AZ26" s="105">
        <f t="shared" si="21"/>
        <v>13.7</v>
      </c>
      <c r="BA26" s="105">
        <f t="shared" si="22"/>
        <v>25.9</v>
      </c>
      <c r="BB26" s="105">
        <f t="shared" si="23"/>
        <v>25.9</v>
      </c>
      <c r="BC26" s="105">
        <f t="shared" si="24"/>
        <v>24.1</v>
      </c>
      <c r="BD26" s="105">
        <f t="shared" si="25"/>
        <v>26.3</v>
      </c>
      <c r="BE26" s="105">
        <f t="shared" si="26"/>
        <v>22.8</v>
      </c>
      <c r="BF26" s="105" t="str">
        <f t="shared" si="27"/>
        <v/>
      </c>
      <c r="BG26" s="106">
        <f t="shared" si="28"/>
        <v>28.308823529411764</v>
      </c>
      <c r="BH26" s="105">
        <f t="shared" si="29"/>
        <v>26.951672862453535</v>
      </c>
      <c r="BI26" s="105">
        <f t="shared" si="30"/>
        <v>51.063829787234042</v>
      </c>
      <c r="BJ26" s="105">
        <f t="shared" si="31"/>
        <v>51.063829787234042</v>
      </c>
      <c r="BK26" s="105">
        <f t="shared" si="32"/>
        <v>41.889117043121139</v>
      </c>
      <c r="BL26" s="105">
        <f t="shared" si="33"/>
        <v>53.623188405797102</v>
      </c>
      <c r="BM26" s="105">
        <f t="shared" si="34"/>
        <v>53.623188405797102</v>
      </c>
      <c r="BN26" s="105">
        <f t="shared" si="35"/>
        <v>39.710144927536234</v>
      </c>
      <c r="BO26" s="105">
        <f t="shared" si="36"/>
        <v>53.182751540041068</v>
      </c>
      <c r="BP26" s="105">
        <f t="shared" si="37"/>
        <v>53.182751540041068</v>
      </c>
      <c r="BQ26" s="105">
        <f t="shared" si="38"/>
        <v>54.157303370786515</v>
      </c>
      <c r="BR26" s="105">
        <f t="shared" si="39"/>
        <v>51.873767258382642</v>
      </c>
      <c r="BS26" s="105">
        <f t="shared" si="40"/>
        <v>43.428571428571431</v>
      </c>
      <c r="BT26" s="105" t="str">
        <f t="shared" si="41"/>
        <v/>
      </c>
      <c r="BU26" s="104">
        <v>6.95</v>
      </c>
      <c r="BV26" s="103">
        <v>6.86</v>
      </c>
      <c r="BW26" s="103">
        <v>7.91</v>
      </c>
      <c r="BX26" s="103">
        <v>7.91</v>
      </c>
      <c r="BY26" s="103">
        <v>8.48</v>
      </c>
      <c r="BZ26" s="103">
        <v>8.14</v>
      </c>
      <c r="CA26" s="103">
        <v>8.14</v>
      </c>
      <c r="CB26" s="103">
        <v>8.69</v>
      </c>
      <c r="CC26" s="103">
        <v>7.75</v>
      </c>
      <c r="CD26" s="103">
        <v>7.75</v>
      </c>
      <c r="CE26" s="103">
        <v>8.18</v>
      </c>
      <c r="CF26" s="103">
        <v>7.46</v>
      </c>
      <c r="CG26" s="103">
        <v>8.6199999999999992</v>
      </c>
      <c r="CH26" s="103">
        <v>8.9</v>
      </c>
      <c r="CI26" s="104">
        <f t="shared" si="42"/>
        <v>6.95</v>
      </c>
      <c r="CJ26" s="103">
        <f t="shared" si="43"/>
        <v>6.86</v>
      </c>
      <c r="CK26" s="103">
        <f t="shared" si="44"/>
        <v>7.91</v>
      </c>
      <c r="CL26" s="103">
        <f t="shared" si="45"/>
        <v>7.91</v>
      </c>
      <c r="CM26" s="103">
        <f t="shared" si="46"/>
        <v>8.48</v>
      </c>
      <c r="CN26" s="103">
        <f t="shared" si="47"/>
        <v>8.14</v>
      </c>
      <c r="CO26" s="103">
        <f t="shared" si="48"/>
        <v>8.14</v>
      </c>
      <c r="CP26" s="103">
        <f t="shared" si="49"/>
        <v>8.69</v>
      </c>
      <c r="CQ26" s="103">
        <f t="shared" si="50"/>
        <v>7.75</v>
      </c>
      <c r="CR26" s="103">
        <f t="shared" si="51"/>
        <v>7.75</v>
      </c>
      <c r="CS26" s="103">
        <f t="shared" si="52"/>
        <v>8.18</v>
      </c>
      <c r="CT26" s="103">
        <f t="shared" si="53"/>
        <v>7.46</v>
      </c>
      <c r="CU26" s="103">
        <f t="shared" si="54"/>
        <v>8.6199999999999992</v>
      </c>
      <c r="CV26" s="103" t="str">
        <f t="shared" si="55"/>
        <v/>
      </c>
      <c r="CW26" s="270">
        <f t="shared" si="56"/>
        <v>1</v>
      </c>
      <c r="CX26" s="271">
        <f t="shared" si="57"/>
        <v>1</v>
      </c>
      <c r="CY26" s="271">
        <f t="shared" si="58"/>
        <v>1</v>
      </c>
      <c r="CZ26" s="271">
        <f t="shared" si="59"/>
        <v>1</v>
      </c>
      <c r="DA26" s="271">
        <f t="shared" si="60"/>
        <v>0</v>
      </c>
      <c r="DB26" s="102">
        <f>MATCH(A26,Fig_1a!B:B,0)</f>
        <v>256</v>
      </c>
    </row>
    <row r="27" spans="1:106" x14ac:dyDescent="0.15">
      <c r="A27" s="107" t="s">
        <v>71</v>
      </c>
      <c r="B27" s="108" t="s">
        <v>2842</v>
      </c>
      <c r="C27" s="104">
        <v>1.29</v>
      </c>
      <c r="D27" s="103">
        <v>1.62</v>
      </c>
      <c r="E27" s="103">
        <v>0.74</v>
      </c>
      <c r="F27" s="103">
        <v>0.74</v>
      </c>
      <c r="G27" s="103">
        <v>1.61</v>
      </c>
      <c r="H27" s="103">
        <v>1.61</v>
      </c>
      <c r="I27" s="103">
        <v>1.61</v>
      </c>
      <c r="J27" s="103">
        <v>1.46</v>
      </c>
      <c r="K27" s="103">
        <v>3.56</v>
      </c>
      <c r="L27" s="103">
        <v>3.56</v>
      </c>
      <c r="M27" s="103">
        <v>3.31</v>
      </c>
      <c r="N27" s="103">
        <v>1.17</v>
      </c>
      <c r="O27" s="103">
        <v>1.18</v>
      </c>
      <c r="P27" s="103">
        <v>1.86</v>
      </c>
      <c r="S27" s="105">
        <v>25.8</v>
      </c>
      <c r="T27" s="105">
        <v>25.8</v>
      </c>
      <c r="U27" s="105">
        <v>17.399999999999999</v>
      </c>
      <c r="V27" s="105">
        <v>21.8</v>
      </c>
      <c r="W27" s="105">
        <v>21.8</v>
      </c>
      <c r="X27" s="105">
        <v>16.8</v>
      </c>
      <c r="AC27" s="105">
        <v>21.1</v>
      </c>
      <c r="AD27" s="105">
        <v>24.5</v>
      </c>
      <c r="AE27" s="104" t="str">
        <f t="shared" si="0"/>
        <v/>
      </c>
      <c r="AF27" s="103" t="str">
        <f t="shared" si="1"/>
        <v/>
      </c>
      <c r="AG27" s="103">
        <f t="shared" si="2"/>
        <v>34.864864864864863</v>
      </c>
      <c r="AH27" s="103">
        <f t="shared" si="3"/>
        <v>34.864864864864863</v>
      </c>
      <c r="AI27" s="103">
        <f t="shared" si="4"/>
        <v>10.807453416149066</v>
      </c>
      <c r="AJ27" s="103">
        <f t="shared" si="5"/>
        <v>13.540372670807454</v>
      </c>
      <c r="AK27" s="103">
        <f t="shared" si="6"/>
        <v>13.540372670807454</v>
      </c>
      <c r="AL27" s="103">
        <f t="shared" si="7"/>
        <v>11.506849315068495</v>
      </c>
      <c r="AM27" s="103" t="str">
        <f t="shared" si="8"/>
        <v/>
      </c>
      <c r="AN27" s="103" t="str">
        <f t="shared" si="9"/>
        <v/>
      </c>
      <c r="AO27" s="103" t="str">
        <f t="shared" si="10"/>
        <v/>
      </c>
      <c r="AP27" s="103" t="str">
        <f t="shared" si="11"/>
        <v/>
      </c>
      <c r="AQ27" s="103">
        <f t="shared" si="12"/>
        <v>17.881355932203391</v>
      </c>
      <c r="AR27" s="103">
        <f t="shared" si="13"/>
        <v>13.172043010752688</v>
      </c>
      <c r="AS27" s="106" t="str">
        <f t="shared" si="14"/>
        <v/>
      </c>
      <c r="AT27" s="105" t="str">
        <f t="shared" si="15"/>
        <v/>
      </c>
      <c r="AU27" s="105">
        <f t="shared" si="16"/>
        <v>25.8</v>
      </c>
      <c r="AV27" s="105">
        <f t="shared" si="17"/>
        <v>25.8</v>
      </c>
      <c r="AW27" s="105">
        <f t="shared" si="18"/>
        <v>17.399999999999999</v>
      </c>
      <c r="AX27" s="105">
        <f t="shared" si="19"/>
        <v>21.8</v>
      </c>
      <c r="AY27" s="105">
        <f t="shared" si="20"/>
        <v>21.8</v>
      </c>
      <c r="AZ27" s="105">
        <f t="shared" si="21"/>
        <v>16.8</v>
      </c>
      <c r="BA27" s="105" t="str">
        <f t="shared" si="22"/>
        <v/>
      </c>
      <c r="BB27" s="105" t="str">
        <f t="shared" si="23"/>
        <v/>
      </c>
      <c r="BC27" s="105" t="str">
        <f t="shared" si="24"/>
        <v/>
      </c>
      <c r="BD27" s="105" t="str">
        <f t="shared" si="25"/>
        <v/>
      </c>
      <c r="BE27" s="105">
        <f t="shared" si="26"/>
        <v>21.1</v>
      </c>
      <c r="BF27" s="105">
        <f t="shared" si="27"/>
        <v>24.5</v>
      </c>
      <c r="BG27" s="106" t="str">
        <f t="shared" si="28"/>
        <v/>
      </c>
      <c r="BH27" s="105" t="str">
        <f t="shared" si="29"/>
        <v/>
      </c>
      <c r="BI27" s="105">
        <f t="shared" si="30"/>
        <v>49.903288201160542</v>
      </c>
      <c r="BJ27" s="105">
        <f t="shared" si="31"/>
        <v>49.903288201160542</v>
      </c>
      <c r="BK27" s="105">
        <f t="shared" si="32"/>
        <v>35.728952772073917</v>
      </c>
      <c r="BL27" s="105">
        <f t="shared" si="33"/>
        <v>45.134575569358184</v>
      </c>
      <c r="BM27" s="105">
        <f t="shared" si="34"/>
        <v>45.134575569358184</v>
      </c>
      <c r="BN27" s="105">
        <f t="shared" si="35"/>
        <v>48.695652173913047</v>
      </c>
      <c r="BO27" s="105" t="str">
        <f t="shared" si="36"/>
        <v/>
      </c>
      <c r="BP27" s="105" t="str">
        <f t="shared" si="37"/>
        <v/>
      </c>
      <c r="BQ27" s="105" t="str">
        <f t="shared" si="38"/>
        <v/>
      </c>
      <c r="BR27" s="105" t="str">
        <f t="shared" si="39"/>
        <v/>
      </c>
      <c r="BS27" s="105">
        <f t="shared" si="40"/>
        <v>40.19047619047619</v>
      </c>
      <c r="BT27" s="105">
        <f t="shared" si="41"/>
        <v>48.418972332015812</v>
      </c>
      <c r="BW27" s="103">
        <v>7.1</v>
      </c>
      <c r="BX27" s="103">
        <v>7.1</v>
      </c>
      <c r="BY27" s="103">
        <v>7.75</v>
      </c>
      <c r="BZ27" s="103">
        <v>6.76</v>
      </c>
      <c r="CA27" s="103">
        <v>6.76</v>
      </c>
      <c r="CB27" s="103">
        <v>7.28</v>
      </c>
      <c r="CG27" s="103">
        <v>6.5</v>
      </c>
      <c r="CH27" s="103">
        <v>6.01</v>
      </c>
      <c r="CI27" s="104" t="str">
        <f t="shared" si="42"/>
        <v/>
      </c>
      <c r="CJ27" s="103" t="str">
        <f t="shared" si="43"/>
        <v/>
      </c>
      <c r="CK27" s="103">
        <f t="shared" si="44"/>
        <v>7.1</v>
      </c>
      <c r="CL27" s="103">
        <f t="shared" si="45"/>
        <v>7.1</v>
      </c>
      <c r="CM27" s="103">
        <f t="shared" si="46"/>
        <v>7.75</v>
      </c>
      <c r="CN27" s="103">
        <f t="shared" si="47"/>
        <v>6.76</v>
      </c>
      <c r="CO27" s="103">
        <f t="shared" si="48"/>
        <v>6.76</v>
      </c>
      <c r="CP27" s="103">
        <f t="shared" si="49"/>
        <v>7.28</v>
      </c>
      <c r="CQ27" s="103" t="str">
        <f t="shared" si="50"/>
        <v/>
      </c>
      <c r="CR27" s="103" t="str">
        <f t="shared" si="51"/>
        <v/>
      </c>
      <c r="CS27" s="103" t="str">
        <f t="shared" si="52"/>
        <v/>
      </c>
      <c r="CT27" s="103" t="str">
        <f t="shared" si="53"/>
        <v/>
      </c>
      <c r="CU27" s="103">
        <f t="shared" si="54"/>
        <v>6.5</v>
      </c>
      <c r="CV27" s="103">
        <f t="shared" si="55"/>
        <v>6.01</v>
      </c>
      <c r="CW27" s="270" t="str">
        <f t="shared" si="56"/>
        <v/>
      </c>
      <c r="CX27" s="271">
        <f t="shared" si="57"/>
        <v>1</v>
      </c>
      <c r="CY27" s="271" t="str">
        <f t="shared" si="58"/>
        <v/>
      </c>
      <c r="CZ27" s="271">
        <f t="shared" si="59"/>
        <v>1</v>
      </c>
      <c r="DA27" s="271">
        <f t="shared" si="60"/>
        <v>2</v>
      </c>
      <c r="DB27" s="102">
        <f>MATCH(A27,Fig_1a!B:B,0)</f>
        <v>98</v>
      </c>
    </row>
    <row r="28" spans="1:106" x14ac:dyDescent="0.15">
      <c r="A28" s="107" t="s">
        <v>161</v>
      </c>
      <c r="B28" s="108" t="s">
        <v>2832</v>
      </c>
      <c r="C28" s="104">
        <v>3.8</v>
      </c>
      <c r="D28" s="103">
        <v>2.68</v>
      </c>
      <c r="E28" s="103">
        <v>2.75</v>
      </c>
      <c r="F28" s="103">
        <v>2.75</v>
      </c>
      <c r="G28" s="103">
        <v>2.88</v>
      </c>
      <c r="H28" s="103">
        <v>2.63</v>
      </c>
      <c r="I28" s="103">
        <v>2.63</v>
      </c>
      <c r="J28" s="103">
        <v>1.86</v>
      </c>
      <c r="K28" s="103">
        <v>5.72</v>
      </c>
      <c r="L28" s="103">
        <v>5.72</v>
      </c>
      <c r="M28" s="103">
        <v>6.9</v>
      </c>
      <c r="N28" s="103">
        <v>3.88</v>
      </c>
      <c r="O28" s="103">
        <v>2.4300000000000002</v>
      </c>
      <c r="P28" s="103">
        <v>3.96</v>
      </c>
      <c r="Q28" s="106">
        <v>34.299999999999997</v>
      </c>
      <c r="R28" s="105">
        <v>32.6</v>
      </c>
      <c r="Y28" s="105">
        <v>14.7</v>
      </c>
      <c r="Z28" s="105">
        <v>14.7</v>
      </c>
      <c r="AA28" s="105">
        <v>11.3</v>
      </c>
      <c r="AE28" s="104">
        <f t="shared" si="0"/>
        <v>9.0263157894736832</v>
      </c>
      <c r="AF28" s="103">
        <f t="shared" si="1"/>
        <v>12.164179104477611</v>
      </c>
      <c r="AG28" s="103" t="str">
        <f t="shared" si="2"/>
        <v/>
      </c>
      <c r="AH28" s="103" t="str">
        <f t="shared" si="3"/>
        <v/>
      </c>
      <c r="AI28" s="103" t="str">
        <f t="shared" si="4"/>
        <v/>
      </c>
      <c r="AJ28" s="103" t="str">
        <f t="shared" si="5"/>
        <v/>
      </c>
      <c r="AK28" s="103" t="str">
        <f t="shared" si="6"/>
        <v/>
      </c>
      <c r="AL28" s="103" t="str">
        <f t="shared" si="7"/>
        <v/>
      </c>
      <c r="AM28" s="103">
        <f t="shared" si="8"/>
        <v>2.56993006993007</v>
      </c>
      <c r="AN28" s="103">
        <f t="shared" si="9"/>
        <v>2.56993006993007</v>
      </c>
      <c r="AO28" s="103">
        <f t="shared" si="10"/>
        <v>1.6376811594202898</v>
      </c>
      <c r="AP28" s="103" t="str">
        <f t="shared" si="11"/>
        <v/>
      </c>
      <c r="AQ28" s="103" t="str">
        <f t="shared" si="12"/>
        <v/>
      </c>
      <c r="AR28" s="103" t="str">
        <f t="shared" si="13"/>
        <v/>
      </c>
      <c r="AS28" s="106">
        <f t="shared" si="14"/>
        <v>34.299999999999997</v>
      </c>
      <c r="AT28" s="105">
        <f t="shared" si="15"/>
        <v>32.6</v>
      </c>
      <c r="AU28" s="105" t="str">
        <f t="shared" si="16"/>
        <v/>
      </c>
      <c r="AV28" s="105" t="str">
        <f t="shared" si="17"/>
        <v/>
      </c>
      <c r="AW28" s="105" t="str">
        <f t="shared" si="18"/>
        <v/>
      </c>
      <c r="AX28" s="105" t="str">
        <f t="shared" si="19"/>
        <v/>
      </c>
      <c r="AY28" s="105" t="str">
        <f t="shared" si="20"/>
        <v/>
      </c>
      <c r="AZ28" s="105" t="str">
        <f t="shared" si="21"/>
        <v/>
      </c>
      <c r="BA28" s="105">
        <f t="shared" si="22"/>
        <v>14.7</v>
      </c>
      <c r="BB28" s="105">
        <f t="shared" si="23"/>
        <v>14.7</v>
      </c>
      <c r="BC28" s="105">
        <f t="shared" si="24"/>
        <v>11.3</v>
      </c>
      <c r="BD28" s="105" t="str">
        <f t="shared" si="25"/>
        <v/>
      </c>
      <c r="BE28" s="105" t="str">
        <f t="shared" si="26"/>
        <v/>
      </c>
      <c r="BF28" s="105" t="str">
        <f t="shared" si="27"/>
        <v/>
      </c>
      <c r="BG28" s="106">
        <f t="shared" si="28"/>
        <v>63.05147058823529</v>
      </c>
      <c r="BH28" s="105">
        <f t="shared" si="29"/>
        <v>60.594795539033463</v>
      </c>
      <c r="BI28" s="105" t="str">
        <f t="shared" si="30"/>
        <v/>
      </c>
      <c r="BJ28" s="105" t="str">
        <f t="shared" si="31"/>
        <v/>
      </c>
      <c r="BK28" s="105" t="str">
        <f t="shared" si="32"/>
        <v/>
      </c>
      <c r="BL28" s="105" t="str">
        <f t="shared" si="33"/>
        <v/>
      </c>
      <c r="BM28" s="105" t="str">
        <f t="shared" si="34"/>
        <v/>
      </c>
      <c r="BN28" s="105" t="str">
        <f t="shared" si="35"/>
        <v/>
      </c>
      <c r="BO28" s="105">
        <f t="shared" si="36"/>
        <v>30.184804928131417</v>
      </c>
      <c r="BP28" s="105">
        <f t="shared" si="37"/>
        <v>30.184804928131417</v>
      </c>
      <c r="BQ28" s="105">
        <f t="shared" si="38"/>
        <v>25.393258426966291</v>
      </c>
      <c r="BR28" s="105" t="str">
        <f t="shared" si="39"/>
        <v/>
      </c>
      <c r="BS28" s="105" t="str">
        <f t="shared" si="40"/>
        <v/>
      </c>
      <c r="BT28" s="105" t="str">
        <f t="shared" si="41"/>
        <v/>
      </c>
      <c r="BU28" s="104">
        <v>8.43</v>
      </c>
      <c r="BV28" s="103">
        <v>8.25</v>
      </c>
      <c r="CC28" s="103">
        <v>7.9</v>
      </c>
      <c r="CD28" s="103">
        <v>7.9</v>
      </c>
      <c r="CE28" s="103">
        <v>7.92</v>
      </c>
      <c r="CI28" s="104">
        <f t="shared" si="42"/>
        <v>8.43</v>
      </c>
      <c r="CJ28" s="103">
        <f t="shared" si="43"/>
        <v>8.25</v>
      </c>
      <c r="CK28" s="103" t="str">
        <f t="shared" si="44"/>
        <v/>
      </c>
      <c r="CL28" s="103" t="str">
        <f t="shared" si="45"/>
        <v/>
      </c>
      <c r="CM28" s="103" t="str">
        <f t="shared" si="46"/>
        <v/>
      </c>
      <c r="CN28" s="103" t="str">
        <f t="shared" si="47"/>
        <v/>
      </c>
      <c r="CO28" s="103" t="str">
        <f t="shared" si="48"/>
        <v/>
      </c>
      <c r="CP28" s="103" t="str">
        <f t="shared" si="49"/>
        <v/>
      </c>
      <c r="CQ28" s="103">
        <f t="shared" si="50"/>
        <v>7.9</v>
      </c>
      <c r="CR28" s="103">
        <f t="shared" si="51"/>
        <v>7.9</v>
      </c>
      <c r="CS28" s="103">
        <f t="shared" si="52"/>
        <v>7.92</v>
      </c>
      <c r="CT28" s="103" t="str">
        <f t="shared" si="53"/>
        <v/>
      </c>
      <c r="CU28" s="103" t="str">
        <f t="shared" si="54"/>
        <v/>
      </c>
      <c r="CV28" s="103" t="str">
        <f t="shared" si="55"/>
        <v/>
      </c>
      <c r="CW28" s="270">
        <f t="shared" si="56"/>
        <v>1</v>
      </c>
      <c r="CX28" s="271" t="str">
        <f t="shared" si="57"/>
        <v/>
      </c>
      <c r="CY28" s="271">
        <f t="shared" si="58"/>
        <v>1</v>
      </c>
      <c r="CZ28" s="271" t="str">
        <f t="shared" si="59"/>
        <v/>
      </c>
      <c r="DA28" s="271">
        <f t="shared" si="60"/>
        <v>2</v>
      </c>
      <c r="DB28" s="102">
        <f>MATCH(A28,Fig_1a!B:B,0)</f>
        <v>97</v>
      </c>
    </row>
    <row r="29" spans="1:106" x14ac:dyDescent="0.15">
      <c r="A29" s="107" t="s">
        <v>718</v>
      </c>
      <c r="B29" s="108" t="s">
        <v>2830</v>
      </c>
      <c r="C29" s="104">
        <v>8.08</v>
      </c>
      <c r="D29" s="103">
        <v>6.93</v>
      </c>
      <c r="E29" s="103">
        <v>9.92</v>
      </c>
      <c r="F29" s="103">
        <v>9.92</v>
      </c>
      <c r="G29" s="103">
        <v>8.1999999999999993</v>
      </c>
      <c r="H29" s="103">
        <v>7.61</v>
      </c>
      <c r="I29" s="103">
        <v>7.61</v>
      </c>
      <c r="J29" s="103">
        <v>4.3899999999999997</v>
      </c>
      <c r="K29" s="103">
        <v>8.0500000000000007</v>
      </c>
      <c r="L29" s="103">
        <v>8.0500000000000007</v>
      </c>
      <c r="M29" s="103">
        <v>8.99</v>
      </c>
      <c r="N29" s="103">
        <v>8.8800000000000008</v>
      </c>
      <c r="O29" s="103">
        <v>10.57</v>
      </c>
      <c r="P29" s="103">
        <v>4.04</v>
      </c>
      <c r="Q29" s="106">
        <v>22.2</v>
      </c>
      <c r="R29" s="105">
        <v>23.8</v>
      </c>
      <c r="S29" s="105">
        <v>8.6</v>
      </c>
      <c r="T29" s="105">
        <v>8.6</v>
      </c>
      <c r="U29" s="105">
        <v>4.4000000000000004</v>
      </c>
      <c r="V29" s="105">
        <v>13.1</v>
      </c>
      <c r="W29" s="105">
        <v>13.1</v>
      </c>
      <c r="X29" s="105">
        <v>11.2</v>
      </c>
      <c r="Y29" s="105">
        <v>7.7</v>
      </c>
      <c r="Z29" s="105">
        <v>7.7</v>
      </c>
      <c r="AA29" s="105">
        <v>5.7</v>
      </c>
      <c r="AB29" s="105">
        <v>13.2</v>
      </c>
      <c r="AC29" s="105">
        <v>9.1</v>
      </c>
      <c r="AD29" s="105">
        <v>29.4</v>
      </c>
      <c r="AE29" s="104">
        <f t="shared" si="0"/>
        <v>2.7475247524752473</v>
      </c>
      <c r="AF29" s="103">
        <f t="shared" si="1"/>
        <v>3.4343434343434347</v>
      </c>
      <c r="AG29" s="103">
        <f t="shared" si="2"/>
        <v>0.86693548387096775</v>
      </c>
      <c r="AH29" s="103">
        <f t="shared" si="3"/>
        <v>0.86693548387096775</v>
      </c>
      <c r="AI29" s="103">
        <f t="shared" si="4"/>
        <v>0.53658536585365868</v>
      </c>
      <c r="AJ29" s="103">
        <f t="shared" si="5"/>
        <v>1.7214191852825229</v>
      </c>
      <c r="AK29" s="103">
        <f t="shared" si="6"/>
        <v>1.7214191852825229</v>
      </c>
      <c r="AL29" s="103">
        <f t="shared" si="7"/>
        <v>2.5512528473804101</v>
      </c>
      <c r="AM29" s="103">
        <f t="shared" si="8"/>
        <v>0.9565217391304347</v>
      </c>
      <c r="AN29" s="103">
        <f t="shared" si="9"/>
        <v>0.9565217391304347</v>
      </c>
      <c r="AO29" s="103">
        <f t="shared" si="10"/>
        <v>0.63403781979977758</v>
      </c>
      <c r="AP29" s="103">
        <f t="shared" si="11"/>
        <v>1.4864864864864862</v>
      </c>
      <c r="AQ29" s="103">
        <f t="shared" si="12"/>
        <v>0.86092715231788075</v>
      </c>
      <c r="AR29" s="103">
        <f t="shared" si="13"/>
        <v>7.2772277227722766</v>
      </c>
      <c r="AS29" s="106">
        <f t="shared" si="14"/>
        <v>22.2</v>
      </c>
      <c r="AT29" s="105">
        <f t="shared" si="15"/>
        <v>23.8</v>
      </c>
      <c r="AU29" s="105" t="str">
        <f t="shared" si="16"/>
        <v/>
      </c>
      <c r="AV29" s="105" t="str">
        <f t="shared" si="17"/>
        <v/>
      </c>
      <c r="AW29" s="105" t="str">
        <f t="shared" si="18"/>
        <v/>
      </c>
      <c r="AX29" s="105">
        <f t="shared" si="19"/>
        <v>13.1</v>
      </c>
      <c r="AY29" s="105">
        <f t="shared" si="20"/>
        <v>13.1</v>
      </c>
      <c r="AZ29" s="105">
        <f t="shared" si="21"/>
        <v>11.2</v>
      </c>
      <c r="BA29" s="105" t="str">
        <f t="shared" si="22"/>
        <v/>
      </c>
      <c r="BB29" s="105" t="str">
        <f t="shared" si="23"/>
        <v/>
      </c>
      <c r="BC29" s="105" t="str">
        <f t="shared" si="24"/>
        <v/>
      </c>
      <c r="BD29" s="105">
        <f t="shared" si="25"/>
        <v>13.2</v>
      </c>
      <c r="BE29" s="105" t="str">
        <f t="shared" si="26"/>
        <v/>
      </c>
      <c r="BF29" s="105">
        <f t="shared" si="27"/>
        <v>29.4</v>
      </c>
      <c r="BG29" s="106">
        <f t="shared" si="28"/>
        <v>40.808823529411768</v>
      </c>
      <c r="BH29" s="105">
        <f t="shared" si="29"/>
        <v>44.237918215613384</v>
      </c>
      <c r="BI29" s="105" t="str">
        <f t="shared" si="30"/>
        <v/>
      </c>
      <c r="BJ29" s="105" t="str">
        <f t="shared" si="31"/>
        <v/>
      </c>
      <c r="BK29" s="105" t="str">
        <f t="shared" si="32"/>
        <v/>
      </c>
      <c r="BL29" s="105">
        <f t="shared" si="33"/>
        <v>27.122153209109733</v>
      </c>
      <c r="BM29" s="105">
        <f t="shared" si="34"/>
        <v>27.122153209109733</v>
      </c>
      <c r="BN29" s="105">
        <f t="shared" si="35"/>
        <v>32.463768115942031</v>
      </c>
      <c r="BO29" s="105" t="str">
        <f t="shared" si="36"/>
        <v/>
      </c>
      <c r="BP29" s="105" t="str">
        <f t="shared" si="37"/>
        <v/>
      </c>
      <c r="BQ29" s="105" t="str">
        <f t="shared" si="38"/>
        <v/>
      </c>
      <c r="BR29" s="105">
        <f t="shared" si="39"/>
        <v>26.03550295857988</v>
      </c>
      <c r="BS29" s="105" t="str">
        <f t="shared" si="40"/>
        <v/>
      </c>
      <c r="BT29" s="105">
        <f t="shared" si="41"/>
        <v>58.102766798418969</v>
      </c>
      <c r="BU29" s="104">
        <v>9.2899999999999991</v>
      </c>
      <c r="BV29" s="103">
        <v>9.24</v>
      </c>
      <c r="BW29" s="103">
        <v>9.64</v>
      </c>
      <c r="BX29" s="103">
        <v>9.64</v>
      </c>
      <c r="BY29" s="103">
        <v>9.76</v>
      </c>
      <c r="BZ29" s="103">
        <v>9.58</v>
      </c>
      <c r="CA29" s="103">
        <v>9.58</v>
      </c>
      <c r="CB29" s="103">
        <v>9.5500000000000007</v>
      </c>
      <c r="CC29" s="103">
        <v>9.86</v>
      </c>
      <c r="CD29" s="103">
        <v>9.86</v>
      </c>
      <c r="CE29" s="103">
        <v>9.61</v>
      </c>
      <c r="CF29" s="103">
        <v>9.5299999999999994</v>
      </c>
      <c r="CG29" s="103">
        <v>9.2899999999999991</v>
      </c>
      <c r="CH29" s="103">
        <v>9.02</v>
      </c>
      <c r="CI29" s="104">
        <f t="shared" si="42"/>
        <v>9.2899999999999991</v>
      </c>
      <c r="CJ29" s="103">
        <f t="shared" si="43"/>
        <v>9.24</v>
      </c>
      <c r="CK29" s="103" t="str">
        <f t="shared" si="44"/>
        <v/>
      </c>
      <c r="CL29" s="103" t="str">
        <f t="shared" si="45"/>
        <v/>
      </c>
      <c r="CM29" s="103" t="str">
        <f t="shared" si="46"/>
        <v/>
      </c>
      <c r="CN29" s="103">
        <f t="shared" si="47"/>
        <v>9.58</v>
      </c>
      <c r="CO29" s="103">
        <f t="shared" si="48"/>
        <v>9.58</v>
      </c>
      <c r="CP29" s="103">
        <f t="shared" si="49"/>
        <v>9.5500000000000007</v>
      </c>
      <c r="CQ29" s="103" t="str">
        <f t="shared" si="50"/>
        <v/>
      </c>
      <c r="CR29" s="103" t="str">
        <f t="shared" si="51"/>
        <v/>
      </c>
      <c r="CS29" s="103" t="str">
        <f t="shared" si="52"/>
        <v/>
      </c>
      <c r="CT29" s="103">
        <f t="shared" si="53"/>
        <v>9.5299999999999994</v>
      </c>
      <c r="CU29" s="103" t="str">
        <f t="shared" si="54"/>
        <v/>
      </c>
      <c r="CV29" s="103">
        <f t="shared" si="55"/>
        <v>9.02</v>
      </c>
      <c r="CW29" s="270">
        <f t="shared" si="56"/>
        <v>1</v>
      </c>
      <c r="CX29" s="271">
        <f t="shared" si="57"/>
        <v>1</v>
      </c>
      <c r="CY29" s="271">
        <f t="shared" si="58"/>
        <v>1</v>
      </c>
      <c r="CZ29" s="271">
        <f t="shared" si="59"/>
        <v>1</v>
      </c>
      <c r="DA29" s="271">
        <f t="shared" si="60"/>
        <v>0</v>
      </c>
      <c r="DB29" s="102">
        <f>MATCH(A29,Fig_1a!B:B,0)</f>
        <v>255</v>
      </c>
    </row>
    <row r="30" spans="1:106" x14ac:dyDescent="0.15">
      <c r="A30" s="107" t="s">
        <v>745</v>
      </c>
      <c r="B30" s="108" t="s">
        <v>2824</v>
      </c>
      <c r="C30" s="104">
        <v>4.0999999999999996</v>
      </c>
      <c r="D30" s="103">
        <v>4.66</v>
      </c>
      <c r="E30" s="103">
        <v>4.87</v>
      </c>
      <c r="F30" s="103">
        <v>4.87</v>
      </c>
      <c r="G30" s="103">
        <v>4.25</v>
      </c>
      <c r="H30" s="103">
        <v>4.6900000000000004</v>
      </c>
      <c r="I30" s="103">
        <v>4.6900000000000004</v>
      </c>
      <c r="J30" s="103">
        <v>4.28</v>
      </c>
      <c r="K30" s="103">
        <v>7.11</v>
      </c>
      <c r="L30" s="103">
        <v>7.11</v>
      </c>
      <c r="M30" s="103">
        <v>7.28</v>
      </c>
      <c r="N30" s="103">
        <v>3.41</v>
      </c>
      <c r="O30" s="103">
        <v>4.8099999999999996</v>
      </c>
      <c r="P30" s="103">
        <v>4.38</v>
      </c>
      <c r="Q30" s="106">
        <v>44.5</v>
      </c>
      <c r="R30" s="105">
        <v>44.6</v>
      </c>
      <c r="Y30" s="105">
        <v>36.5</v>
      </c>
      <c r="Z30" s="105">
        <v>36.5</v>
      </c>
      <c r="AA30" s="105">
        <v>8.4</v>
      </c>
      <c r="AC30" s="105">
        <v>8.6999999999999993</v>
      </c>
      <c r="AE30" s="104">
        <f t="shared" si="0"/>
        <v>10.853658536585368</v>
      </c>
      <c r="AF30" s="103">
        <f t="shared" si="1"/>
        <v>9.5708154506437761</v>
      </c>
      <c r="AG30" s="103" t="str">
        <f t="shared" si="2"/>
        <v/>
      </c>
      <c r="AH30" s="103" t="str">
        <f t="shared" si="3"/>
        <v/>
      </c>
      <c r="AI30" s="103" t="str">
        <f t="shared" si="4"/>
        <v/>
      </c>
      <c r="AJ30" s="103" t="str">
        <f t="shared" si="5"/>
        <v/>
      </c>
      <c r="AK30" s="103" t="str">
        <f t="shared" si="6"/>
        <v/>
      </c>
      <c r="AL30" s="103" t="str">
        <f t="shared" si="7"/>
        <v/>
      </c>
      <c r="AM30" s="103">
        <f t="shared" si="8"/>
        <v>5.133614627285513</v>
      </c>
      <c r="AN30" s="103">
        <f t="shared" si="9"/>
        <v>5.133614627285513</v>
      </c>
      <c r="AO30" s="103">
        <f t="shared" si="10"/>
        <v>1.153846153846154</v>
      </c>
      <c r="AP30" s="103" t="str">
        <f t="shared" si="11"/>
        <v/>
      </c>
      <c r="AQ30" s="103">
        <f t="shared" si="12"/>
        <v>1.8087318087318087</v>
      </c>
      <c r="AR30" s="103" t="str">
        <f t="shared" si="13"/>
        <v/>
      </c>
      <c r="AS30" s="106">
        <f t="shared" si="14"/>
        <v>44.5</v>
      </c>
      <c r="AT30" s="105">
        <f t="shared" si="15"/>
        <v>44.6</v>
      </c>
      <c r="AU30" s="105" t="str">
        <f t="shared" si="16"/>
        <v/>
      </c>
      <c r="AV30" s="105" t="str">
        <f t="shared" si="17"/>
        <v/>
      </c>
      <c r="AW30" s="105" t="str">
        <f t="shared" si="18"/>
        <v/>
      </c>
      <c r="AX30" s="105" t="str">
        <f t="shared" si="19"/>
        <v/>
      </c>
      <c r="AY30" s="105" t="str">
        <f t="shared" si="20"/>
        <v/>
      </c>
      <c r="AZ30" s="105" t="str">
        <f t="shared" si="21"/>
        <v/>
      </c>
      <c r="BA30" s="105">
        <f t="shared" si="22"/>
        <v>36.5</v>
      </c>
      <c r="BB30" s="105">
        <f t="shared" si="23"/>
        <v>36.5</v>
      </c>
      <c r="BC30" s="105" t="str">
        <f t="shared" si="24"/>
        <v/>
      </c>
      <c r="BD30" s="105" t="str">
        <f t="shared" si="25"/>
        <v/>
      </c>
      <c r="BE30" s="105">
        <f t="shared" si="26"/>
        <v>8.6999999999999993</v>
      </c>
      <c r="BF30" s="105" t="str">
        <f t="shared" si="27"/>
        <v/>
      </c>
      <c r="BG30" s="106">
        <f t="shared" si="28"/>
        <v>81.80147058823529</v>
      </c>
      <c r="BH30" s="105">
        <f t="shared" si="29"/>
        <v>82.899628252788105</v>
      </c>
      <c r="BI30" s="105" t="str">
        <f t="shared" si="30"/>
        <v/>
      </c>
      <c r="BJ30" s="105" t="str">
        <f t="shared" si="31"/>
        <v/>
      </c>
      <c r="BK30" s="105" t="str">
        <f t="shared" si="32"/>
        <v/>
      </c>
      <c r="BL30" s="105" t="str">
        <f t="shared" si="33"/>
        <v/>
      </c>
      <c r="BM30" s="105" t="str">
        <f t="shared" si="34"/>
        <v/>
      </c>
      <c r="BN30" s="105" t="str">
        <f t="shared" si="35"/>
        <v/>
      </c>
      <c r="BO30" s="105">
        <f t="shared" si="36"/>
        <v>74.948665297741272</v>
      </c>
      <c r="BP30" s="105">
        <f t="shared" si="37"/>
        <v>74.948665297741272</v>
      </c>
      <c r="BQ30" s="105" t="str">
        <f t="shared" si="38"/>
        <v/>
      </c>
      <c r="BR30" s="105" t="str">
        <f t="shared" si="39"/>
        <v/>
      </c>
      <c r="BS30" s="105">
        <f t="shared" si="40"/>
        <v>16.571428571428569</v>
      </c>
      <c r="BT30" s="105" t="str">
        <f t="shared" si="41"/>
        <v/>
      </c>
      <c r="BU30" s="104">
        <v>9.2100000000000009</v>
      </c>
      <c r="BV30" s="103">
        <v>8.9600000000000009</v>
      </c>
      <c r="CC30" s="103">
        <v>8.4600000000000009</v>
      </c>
      <c r="CD30" s="103">
        <v>8.4600000000000009</v>
      </c>
      <c r="CE30" s="103">
        <v>7.97</v>
      </c>
      <c r="CG30" s="103">
        <v>7.73</v>
      </c>
      <c r="CI30" s="104">
        <f t="shared" si="42"/>
        <v>9.2100000000000009</v>
      </c>
      <c r="CJ30" s="103">
        <f t="shared" si="43"/>
        <v>8.9600000000000009</v>
      </c>
      <c r="CK30" s="103" t="str">
        <f t="shared" si="44"/>
        <v/>
      </c>
      <c r="CL30" s="103" t="str">
        <f t="shared" si="45"/>
        <v/>
      </c>
      <c r="CM30" s="103" t="str">
        <f t="shared" si="46"/>
        <v/>
      </c>
      <c r="CN30" s="103" t="str">
        <f t="shared" si="47"/>
        <v/>
      </c>
      <c r="CO30" s="103" t="str">
        <f t="shared" si="48"/>
        <v/>
      </c>
      <c r="CP30" s="103" t="str">
        <f t="shared" si="49"/>
        <v/>
      </c>
      <c r="CQ30" s="103">
        <f t="shared" si="50"/>
        <v>8.4600000000000009</v>
      </c>
      <c r="CR30" s="103">
        <f t="shared" si="51"/>
        <v>8.4600000000000009</v>
      </c>
      <c r="CS30" s="103" t="str">
        <f t="shared" si="52"/>
        <v/>
      </c>
      <c r="CT30" s="103" t="str">
        <f t="shared" si="53"/>
        <v/>
      </c>
      <c r="CU30" s="103">
        <f t="shared" si="54"/>
        <v>7.73</v>
      </c>
      <c r="CV30" s="103" t="str">
        <f t="shared" si="55"/>
        <v/>
      </c>
      <c r="CW30" s="270">
        <f t="shared" si="56"/>
        <v>1</v>
      </c>
      <c r="CX30" s="271" t="str">
        <f t="shared" si="57"/>
        <v/>
      </c>
      <c r="CY30" s="271">
        <f t="shared" si="58"/>
        <v>1</v>
      </c>
      <c r="CZ30" s="271">
        <f t="shared" si="59"/>
        <v>1</v>
      </c>
      <c r="DA30" s="271">
        <f t="shared" si="60"/>
        <v>1</v>
      </c>
      <c r="DB30" s="102">
        <f>MATCH(A30,Fig_1a!B:B,0)</f>
        <v>254</v>
      </c>
    </row>
    <row r="31" spans="1:106" x14ac:dyDescent="0.15">
      <c r="A31" s="107" t="s">
        <v>742</v>
      </c>
      <c r="B31" s="108" t="s">
        <v>2822</v>
      </c>
      <c r="C31" s="104">
        <v>3.97</v>
      </c>
      <c r="D31" s="103">
        <v>3.28</v>
      </c>
      <c r="E31" s="103">
        <v>1.72</v>
      </c>
      <c r="F31" s="103">
        <v>1.72</v>
      </c>
      <c r="G31" s="103">
        <v>2.04</v>
      </c>
      <c r="H31" s="103">
        <v>3.85</v>
      </c>
      <c r="I31" s="103">
        <v>3.85</v>
      </c>
      <c r="J31" s="103">
        <v>5.69</v>
      </c>
      <c r="K31" s="103">
        <v>3.26</v>
      </c>
      <c r="L31" s="103">
        <v>3.26</v>
      </c>
      <c r="M31" s="103">
        <v>4.42</v>
      </c>
      <c r="N31" s="103">
        <v>3.81</v>
      </c>
      <c r="O31" s="103">
        <v>3.95</v>
      </c>
      <c r="P31" s="103">
        <v>2.89</v>
      </c>
      <c r="Q31" s="106">
        <v>31</v>
      </c>
      <c r="R31" s="105">
        <v>30.9</v>
      </c>
      <c r="S31" s="105">
        <v>11.8</v>
      </c>
      <c r="T31" s="105">
        <v>11.8</v>
      </c>
      <c r="U31" s="105">
        <v>14.7</v>
      </c>
      <c r="V31" s="105">
        <v>9.1999999999999993</v>
      </c>
      <c r="W31" s="105">
        <v>9.1999999999999993</v>
      </c>
      <c r="X31" s="105">
        <v>8.6</v>
      </c>
      <c r="Y31" s="105">
        <v>30.1</v>
      </c>
      <c r="Z31" s="105">
        <v>30.1</v>
      </c>
      <c r="AA31" s="105">
        <v>25.8</v>
      </c>
      <c r="AB31" s="105">
        <v>17.899999999999999</v>
      </c>
      <c r="AC31" s="105">
        <v>15.1</v>
      </c>
      <c r="AD31" s="105">
        <v>22.7</v>
      </c>
      <c r="AE31" s="104">
        <f t="shared" si="0"/>
        <v>7.8085642317380346</v>
      </c>
      <c r="AF31" s="103">
        <f t="shared" si="1"/>
        <v>9.4207317073170724</v>
      </c>
      <c r="AG31" s="103">
        <f t="shared" si="2"/>
        <v>6.8604651162790704</v>
      </c>
      <c r="AH31" s="103">
        <f t="shared" si="3"/>
        <v>6.8604651162790704</v>
      </c>
      <c r="AI31" s="103">
        <f t="shared" si="4"/>
        <v>7.2058823529411757</v>
      </c>
      <c r="AJ31" s="103">
        <f t="shared" si="5"/>
        <v>2.3896103896103895</v>
      </c>
      <c r="AK31" s="103">
        <f t="shared" si="6"/>
        <v>2.3896103896103895</v>
      </c>
      <c r="AL31" s="103">
        <f t="shared" si="7"/>
        <v>1.5114235500878732</v>
      </c>
      <c r="AM31" s="103">
        <f t="shared" si="8"/>
        <v>9.2331288343558295</v>
      </c>
      <c r="AN31" s="103">
        <f t="shared" si="9"/>
        <v>9.2331288343558295</v>
      </c>
      <c r="AO31" s="103">
        <f t="shared" si="10"/>
        <v>5.8371040723981906</v>
      </c>
      <c r="AP31" s="103">
        <f t="shared" si="11"/>
        <v>4.698162729658792</v>
      </c>
      <c r="AQ31" s="103">
        <f t="shared" si="12"/>
        <v>3.8227848101265822</v>
      </c>
      <c r="AR31" s="103">
        <f t="shared" si="13"/>
        <v>7.8546712802768157</v>
      </c>
      <c r="AS31" s="106">
        <f t="shared" si="14"/>
        <v>31</v>
      </c>
      <c r="AT31" s="105">
        <f t="shared" si="15"/>
        <v>30.9</v>
      </c>
      <c r="AU31" s="105">
        <f t="shared" si="16"/>
        <v>11.8</v>
      </c>
      <c r="AV31" s="105">
        <f t="shared" si="17"/>
        <v>11.8</v>
      </c>
      <c r="AW31" s="105">
        <f t="shared" si="18"/>
        <v>14.7</v>
      </c>
      <c r="AX31" s="105">
        <f t="shared" si="19"/>
        <v>9.1999999999999993</v>
      </c>
      <c r="AY31" s="105">
        <f t="shared" si="20"/>
        <v>9.1999999999999993</v>
      </c>
      <c r="AZ31" s="105">
        <f t="shared" si="21"/>
        <v>8.6</v>
      </c>
      <c r="BA31" s="105">
        <f t="shared" si="22"/>
        <v>30.1</v>
      </c>
      <c r="BB31" s="105">
        <f t="shared" si="23"/>
        <v>30.1</v>
      </c>
      <c r="BC31" s="105">
        <f t="shared" si="24"/>
        <v>25.8</v>
      </c>
      <c r="BD31" s="105">
        <f t="shared" si="25"/>
        <v>17.899999999999999</v>
      </c>
      <c r="BE31" s="105">
        <f t="shared" si="26"/>
        <v>15.1</v>
      </c>
      <c r="BF31" s="105">
        <f t="shared" si="27"/>
        <v>22.7</v>
      </c>
      <c r="BG31" s="106">
        <f t="shared" si="28"/>
        <v>56.985294117647058</v>
      </c>
      <c r="BH31" s="105">
        <f t="shared" si="29"/>
        <v>57.434944237918216</v>
      </c>
      <c r="BI31" s="105">
        <f t="shared" si="30"/>
        <v>22.823984526112184</v>
      </c>
      <c r="BJ31" s="105">
        <f t="shared" si="31"/>
        <v>22.823984526112184</v>
      </c>
      <c r="BK31" s="105">
        <f t="shared" si="32"/>
        <v>30.184804928131417</v>
      </c>
      <c r="BL31" s="105">
        <f t="shared" si="33"/>
        <v>19.047619047619047</v>
      </c>
      <c r="BM31" s="105">
        <f t="shared" si="34"/>
        <v>19.047619047619047</v>
      </c>
      <c r="BN31" s="105">
        <f t="shared" si="35"/>
        <v>24.927536231884059</v>
      </c>
      <c r="BO31" s="105">
        <f t="shared" si="36"/>
        <v>61.806981519507183</v>
      </c>
      <c r="BP31" s="105">
        <f t="shared" si="37"/>
        <v>61.806981519507183</v>
      </c>
      <c r="BQ31" s="105">
        <f t="shared" si="38"/>
        <v>57.977528089887642</v>
      </c>
      <c r="BR31" s="105">
        <f t="shared" si="39"/>
        <v>35.305719921104533</v>
      </c>
      <c r="BS31" s="105">
        <f t="shared" si="40"/>
        <v>28.761904761904763</v>
      </c>
      <c r="BT31" s="105">
        <f t="shared" si="41"/>
        <v>44.861660079051383</v>
      </c>
      <c r="BU31" s="104">
        <v>9.0399999999999991</v>
      </c>
      <c r="BV31" s="103">
        <v>8.92</v>
      </c>
      <c r="BW31" s="103">
        <v>7.59</v>
      </c>
      <c r="BX31" s="103">
        <v>7.59</v>
      </c>
      <c r="BY31" s="103">
        <v>7.95</v>
      </c>
      <c r="BZ31" s="103">
        <v>7.59</v>
      </c>
      <c r="CA31" s="103">
        <v>7.59</v>
      </c>
      <c r="CB31" s="103">
        <v>7.34</v>
      </c>
      <c r="CC31" s="103">
        <v>9.09</v>
      </c>
      <c r="CD31" s="103">
        <v>9.09</v>
      </c>
      <c r="CE31" s="103">
        <v>8.84</v>
      </c>
      <c r="CF31" s="103">
        <v>7.86</v>
      </c>
      <c r="CG31" s="103">
        <v>7.71</v>
      </c>
      <c r="CH31" s="103">
        <v>8.23</v>
      </c>
      <c r="CI31" s="104">
        <f t="shared" si="42"/>
        <v>9.0399999999999991</v>
      </c>
      <c r="CJ31" s="103">
        <f t="shared" si="43"/>
        <v>8.92</v>
      </c>
      <c r="CK31" s="103">
        <f t="shared" si="44"/>
        <v>7.59</v>
      </c>
      <c r="CL31" s="103">
        <f t="shared" si="45"/>
        <v>7.59</v>
      </c>
      <c r="CM31" s="103">
        <f t="shared" si="46"/>
        <v>7.95</v>
      </c>
      <c r="CN31" s="103">
        <f t="shared" si="47"/>
        <v>7.59</v>
      </c>
      <c r="CO31" s="103">
        <f t="shared" si="48"/>
        <v>7.59</v>
      </c>
      <c r="CP31" s="103">
        <f t="shared" si="49"/>
        <v>7.34</v>
      </c>
      <c r="CQ31" s="103">
        <f t="shared" si="50"/>
        <v>9.09</v>
      </c>
      <c r="CR31" s="103">
        <f t="shared" si="51"/>
        <v>9.09</v>
      </c>
      <c r="CS31" s="103">
        <f t="shared" si="52"/>
        <v>8.84</v>
      </c>
      <c r="CT31" s="103">
        <f t="shared" si="53"/>
        <v>7.86</v>
      </c>
      <c r="CU31" s="103">
        <f t="shared" si="54"/>
        <v>7.71</v>
      </c>
      <c r="CV31" s="103">
        <f t="shared" si="55"/>
        <v>8.23</v>
      </c>
      <c r="CW31" s="270">
        <f t="shared" si="56"/>
        <v>1</v>
      </c>
      <c r="CX31" s="271">
        <f t="shared" si="57"/>
        <v>1</v>
      </c>
      <c r="CY31" s="271">
        <f t="shared" si="58"/>
        <v>1</v>
      </c>
      <c r="CZ31" s="271">
        <f t="shared" si="59"/>
        <v>1</v>
      </c>
      <c r="DA31" s="271">
        <f t="shared" si="60"/>
        <v>0</v>
      </c>
      <c r="DB31" s="102">
        <f>MATCH(A31,Fig_1a!B:B,0)</f>
        <v>96</v>
      </c>
    </row>
    <row r="32" spans="1:106" x14ac:dyDescent="0.15">
      <c r="A32" s="107" t="s">
        <v>739</v>
      </c>
      <c r="B32" s="108" t="s">
        <v>2820</v>
      </c>
      <c r="C32" s="104">
        <v>8.93</v>
      </c>
      <c r="D32" s="103">
        <v>8.48</v>
      </c>
      <c r="E32" s="103">
        <v>7.01</v>
      </c>
      <c r="F32" s="103">
        <v>7.01</v>
      </c>
      <c r="G32" s="103">
        <v>7.83</v>
      </c>
      <c r="H32" s="103">
        <v>7.47</v>
      </c>
      <c r="I32" s="103">
        <v>7.47</v>
      </c>
      <c r="J32" s="103">
        <v>7.38</v>
      </c>
      <c r="K32" s="103">
        <v>7.87</v>
      </c>
      <c r="L32" s="103">
        <v>7.87</v>
      </c>
      <c r="M32" s="103">
        <v>8.3800000000000008</v>
      </c>
      <c r="N32" s="103">
        <v>7.02</v>
      </c>
      <c r="O32" s="103">
        <v>9.0299999999999994</v>
      </c>
      <c r="P32" s="103">
        <v>9.0299999999999994</v>
      </c>
      <c r="Q32" s="106">
        <v>31</v>
      </c>
      <c r="R32" s="105">
        <v>29.3</v>
      </c>
      <c r="S32" s="105">
        <v>29.2</v>
      </c>
      <c r="T32" s="105">
        <v>29.2</v>
      </c>
      <c r="Y32" s="105">
        <v>8.6999999999999993</v>
      </c>
      <c r="Z32" s="105">
        <v>8.6999999999999993</v>
      </c>
      <c r="AC32" s="105">
        <v>8.8000000000000007</v>
      </c>
      <c r="AD32" s="105">
        <v>10.5</v>
      </c>
      <c r="AE32" s="104">
        <f t="shared" si="0"/>
        <v>3.4714445688689812</v>
      </c>
      <c r="AF32" s="103">
        <f t="shared" si="1"/>
        <v>3.4551886792452828</v>
      </c>
      <c r="AG32" s="103">
        <f t="shared" si="2"/>
        <v>4.1654778887303854</v>
      </c>
      <c r="AH32" s="103">
        <f t="shared" si="3"/>
        <v>4.1654778887303854</v>
      </c>
      <c r="AI32" s="103" t="str">
        <f t="shared" si="4"/>
        <v/>
      </c>
      <c r="AJ32" s="103" t="str">
        <f t="shared" si="5"/>
        <v/>
      </c>
      <c r="AK32" s="103" t="str">
        <f t="shared" si="6"/>
        <v/>
      </c>
      <c r="AL32" s="103" t="str">
        <f t="shared" si="7"/>
        <v/>
      </c>
      <c r="AM32" s="103">
        <f t="shared" si="8"/>
        <v>1.1054637865311308</v>
      </c>
      <c r="AN32" s="103">
        <f t="shared" si="9"/>
        <v>1.1054637865311308</v>
      </c>
      <c r="AO32" s="103" t="str">
        <f t="shared" si="10"/>
        <v/>
      </c>
      <c r="AP32" s="103" t="str">
        <f t="shared" si="11"/>
        <v/>
      </c>
      <c r="AQ32" s="103">
        <f t="shared" si="12"/>
        <v>0.97452934662237001</v>
      </c>
      <c r="AR32" s="103">
        <f t="shared" si="13"/>
        <v>1.1627906976744187</v>
      </c>
      <c r="AS32" s="106">
        <f t="shared" si="14"/>
        <v>31</v>
      </c>
      <c r="AT32" s="105">
        <f t="shared" si="15"/>
        <v>29.3</v>
      </c>
      <c r="AU32" s="105">
        <f t="shared" si="16"/>
        <v>29.2</v>
      </c>
      <c r="AV32" s="105">
        <f t="shared" si="17"/>
        <v>29.2</v>
      </c>
      <c r="AW32" s="105" t="str">
        <f t="shared" si="18"/>
        <v/>
      </c>
      <c r="AX32" s="105" t="str">
        <f t="shared" si="19"/>
        <v/>
      </c>
      <c r="AY32" s="105" t="str">
        <f t="shared" si="20"/>
        <v/>
      </c>
      <c r="AZ32" s="105" t="str">
        <f t="shared" si="21"/>
        <v/>
      </c>
      <c r="BA32" s="105" t="str">
        <f t="shared" si="22"/>
        <v/>
      </c>
      <c r="BB32" s="105" t="str">
        <f t="shared" si="23"/>
        <v/>
      </c>
      <c r="BC32" s="105" t="str">
        <f t="shared" si="24"/>
        <v/>
      </c>
      <c r="BD32" s="105" t="str">
        <f t="shared" si="25"/>
        <v/>
      </c>
      <c r="BE32" s="105" t="str">
        <f t="shared" si="26"/>
        <v/>
      </c>
      <c r="BF32" s="105" t="str">
        <f t="shared" si="27"/>
        <v/>
      </c>
      <c r="BG32" s="106">
        <f t="shared" si="28"/>
        <v>56.985294117647058</v>
      </c>
      <c r="BH32" s="105">
        <f t="shared" si="29"/>
        <v>54.460966542750931</v>
      </c>
      <c r="BI32" s="105">
        <f t="shared" si="30"/>
        <v>56.479690522243708</v>
      </c>
      <c r="BJ32" s="105">
        <f t="shared" si="31"/>
        <v>56.479690522243708</v>
      </c>
      <c r="BK32" s="105" t="str">
        <f t="shared" si="32"/>
        <v/>
      </c>
      <c r="BL32" s="105" t="str">
        <f t="shared" si="33"/>
        <v/>
      </c>
      <c r="BM32" s="105" t="str">
        <f t="shared" si="34"/>
        <v/>
      </c>
      <c r="BN32" s="105" t="str">
        <f t="shared" si="35"/>
        <v/>
      </c>
      <c r="BO32" s="105" t="str">
        <f t="shared" si="36"/>
        <v/>
      </c>
      <c r="BP32" s="105" t="str">
        <f t="shared" si="37"/>
        <v/>
      </c>
      <c r="BQ32" s="105" t="str">
        <f t="shared" si="38"/>
        <v/>
      </c>
      <c r="BR32" s="105" t="str">
        <f t="shared" si="39"/>
        <v/>
      </c>
      <c r="BS32" s="105" t="str">
        <f t="shared" si="40"/>
        <v/>
      </c>
      <c r="BT32" s="105" t="str">
        <f t="shared" si="41"/>
        <v/>
      </c>
      <c r="BU32" s="104">
        <v>9.18</v>
      </c>
      <c r="BV32" s="103">
        <v>9.1</v>
      </c>
      <c r="BW32" s="103">
        <v>8.89</v>
      </c>
      <c r="BX32" s="103">
        <v>8.89</v>
      </c>
      <c r="CC32" s="103">
        <v>7.88</v>
      </c>
      <c r="CD32" s="103">
        <v>7.88</v>
      </c>
      <c r="CG32" s="103">
        <v>7.62</v>
      </c>
      <c r="CH32" s="103">
        <v>7.77</v>
      </c>
      <c r="CI32" s="104">
        <f t="shared" si="42"/>
        <v>9.18</v>
      </c>
      <c r="CJ32" s="103">
        <f t="shared" si="43"/>
        <v>9.1</v>
      </c>
      <c r="CK32" s="103">
        <f t="shared" si="44"/>
        <v>8.89</v>
      </c>
      <c r="CL32" s="103">
        <f t="shared" si="45"/>
        <v>8.89</v>
      </c>
      <c r="CM32" s="103" t="str">
        <f t="shared" si="46"/>
        <v/>
      </c>
      <c r="CN32" s="103" t="str">
        <f t="shared" si="47"/>
        <v/>
      </c>
      <c r="CO32" s="103" t="str">
        <f t="shared" si="48"/>
        <v/>
      </c>
      <c r="CP32" s="103" t="str">
        <f t="shared" si="49"/>
        <v/>
      </c>
      <c r="CQ32" s="103" t="str">
        <f t="shared" si="50"/>
        <v/>
      </c>
      <c r="CR32" s="103" t="str">
        <f t="shared" si="51"/>
        <v/>
      </c>
      <c r="CS32" s="103" t="str">
        <f t="shared" si="52"/>
        <v/>
      </c>
      <c r="CT32" s="103" t="str">
        <f t="shared" si="53"/>
        <v/>
      </c>
      <c r="CU32" s="103" t="str">
        <f t="shared" si="54"/>
        <v/>
      </c>
      <c r="CV32" s="103" t="str">
        <f t="shared" si="55"/>
        <v/>
      </c>
      <c r="CW32" s="270">
        <f t="shared" si="56"/>
        <v>1</v>
      </c>
      <c r="CX32" s="271">
        <f t="shared" si="57"/>
        <v>1</v>
      </c>
      <c r="CY32" s="271" t="str">
        <f t="shared" si="58"/>
        <v/>
      </c>
      <c r="CZ32" s="271" t="str">
        <f t="shared" si="59"/>
        <v/>
      </c>
      <c r="DA32" s="271">
        <f t="shared" si="60"/>
        <v>2</v>
      </c>
      <c r="DB32" s="102">
        <f>MATCH(A32,Fig_1a!B:B,0)</f>
        <v>95</v>
      </c>
    </row>
    <row r="33" spans="1:106" x14ac:dyDescent="0.15">
      <c r="A33" s="107" t="s">
        <v>736</v>
      </c>
      <c r="B33" s="108" t="s">
        <v>2818</v>
      </c>
      <c r="C33" s="104">
        <v>4.8</v>
      </c>
      <c r="D33" s="103">
        <v>5.05</v>
      </c>
      <c r="E33" s="103">
        <v>4.26</v>
      </c>
      <c r="F33" s="103">
        <v>4.26</v>
      </c>
      <c r="G33" s="103">
        <v>3.57</v>
      </c>
      <c r="H33" s="103">
        <v>4.3</v>
      </c>
      <c r="I33" s="103">
        <v>4.3</v>
      </c>
      <c r="J33" s="103">
        <v>2.62</v>
      </c>
      <c r="K33" s="103">
        <v>6.16</v>
      </c>
      <c r="L33" s="103">
        <v>6.16</v>
      </c>
      <c r="M33" s="103">
        <v>6.76</v>
      </c>
      <c r="N33" s="103">
        <v>3.45</v>
      </c>
      <c r="O33" s="103">
        <v>3.07</v>
      </c>
      <c r="P33" s="103">
        <v>1.87</v>
      </c>
      <c r="Q33" s="106">
        <v>37.299999999999997</v>
      </c>
      <c r="R33" s="105">
        <v>33.4</v>
      </c>
      <c r="S33" s="105">
        <v>45.1</v>
      </c>
      <c r="T33" s="105">
        <v>45.1</v>
      </c>
      <c r="U33" s="105">
        <v>41.2</v>
      </c>
      <c r="V33" s="105">
        <v>42.1</v>
      </c>
      <c r="W33" s="105">
        <v>42.1</v>
      </c>
      <c r="X33" s="105">
        <v>30.9</v>
      </c>
      <c r="Y33" s="105">
        <v>24.2</v>
      </c>
      <c r="Z33" s="105">
        <v>24.2</v>
      </c>
      <c r="AA33" s="105">
        <v>33.700000000000003</v>
      </c>
      <c r="AB33" s="105">
        <v>17.100000000000001</v>
      </c>
      <c r="AC33" s="105">
        <v>42.8</v>
      </c>
      <c r="AD33" s="105">
        <v>42.2</v>
      </c>
      <c r="AE33" s="104">
        <f t="shared" si="0"/>
        <v>7.770833333333333</v>
      </c>
      <c r="AF33" s="103">
        <f t="shared" si="1"/>
        <v>6.6138613861386135</v>
      </c>
      <c r="AG33" s="103">
        <f t="shared" si="2"/>
        <v>10.586854460093898</v>
      </c>
      <c r="AH33" s="103">
        <f t="shared" si="3"/>
        <v>10.586854460093898</v>
      </c>
      <c r="AI33" s="103">
        <f t="shared" si="4"/>
        <v>11.540616246498601</v>
      </c>
      <c r="AJ33" s="103">
        <f t="shared" si="5"/>
        <v>9.7906976744186061</v>
      </c>
      <c r="AK33" s="103">
        <f t="shared" si="6"/>
        <v>9.7906976744186061</v>
      </c>
      <c r="AL33" s="103">
        <f t="shared" si="7"/>
        <v>11.793893129770991</v>
      </c>
      <c r="AM33" s="103">
        <f t="shared" si="8"/>
        <v>3.9285714285714284</v>
      </c>
      <c r="AN33" s="103">
        <f t="shared" si="9"/>
        <v>3.9285714285714284</v>
      </c>
      <c r="AO33" s="103">
        <f t="shared" si="10"/>
        <v>4.9852071005917162</v>
      </c>
      <c r="AP33" s="103">
        <f t="shared" si="11"/>
        <v>4.9565217391304346</v>
      </c>
      <c r="AQ33" s="103">
        <f t="shared" si="12"/>
        <v>13.941368078175895</v>
      </c>
      <c r="AR33" s="103">
        <f t="shared" si="13"/>
        <v>22.566844919786096</v>
      </c>
      <c r="AS33" s="106">
        <f t="shared" si="14"/>
        <v>37.299999999999997</v>
      </c>
      <c r="AT33" s="105">
        <f t="shared" si="15"/>
        <v>33.4</v>
      </c>
      <c r="AU33" s="105">
        <f t="shared" si="16"/>
        <v>45.1</v>
      </c>
      <c r="AV33" s="105">
        <f t="shared" si="17"/>
        <v>45.1</v>
      </c>
      <c r="AW33" s="105">
        <f t="shared" si="18"/>
        <v>41.2</v>
      </c>
      <c r="AX33" s="105">
        <f t="shared" si="19"/>
        <v>42.1</v>
      </c>
      <c r="AY33" s="105">
        <f t="shared" si="20"/>
        <v>42.1</v>
      </c>
      <c r="AZ33" s="105">
        <f t="shared" si="21"/>
        <v>30.9</v>
      </c>
      <c r="BA33" s="105">
        <f t="shared" si="22"/>
        <v>24.2</v>
      </c>
      <c r="BB33" s="105">
        <f t="shared" si="23"/>
        <v>24.2</v>
      </c>
      <c r="BC33" s="105">
        <f t="shared" si="24"/>
        <v>33.700000000000003</v>
      </c>
      <c r="BD33" s="105">
        <f t="shared" si="25"/>
        <v>17.100000000000001</v>
      </c>
      <c r="BE33" s="105">
        <f t="shared" si="26"/>
        <v>42.8</v>
      </c>
      <c r="BF33" s="105">
        <f t="shared" si="27"/>
        <v>42.2</v>
      </c>
      <c r="BG33" s="106">
        <f t="shared" si="28"/>
        <v>68.566176470588232</v>
      </c>
      <c r="BH33" s="105">
        <f t="shared" si="29"/>
        <v>62.081784386617102</v>
      </c>
      <c r="BI33" s="105">
        <f t="shared" si="30"/>
        <v>87.234042553191486</v>
      </c>
      <c r="BJ33" s="105">
        <f t="shared" si="31"/>
        <v>87.234042553191486</v>
      </c>
      <c r="BK33" s="105">
        <f t="shared" si="32"/>
        <v>84.599589322381931</v>
      </c>
      <c r="BL33" s="105">
        <f t="shared" si="33"/>
        <v>87.163561076604566</v>
      </c>
      <c r="BM33" s="105">
        <f t="shared" si="34"/>
        <v>87.163561076604566</v>
      </c>
      <c r="BN33" s="105">
        <f t="shared" si="35"/>
        <v>89.565217391304344</v>
      </c>
      <c r="BO33" s="105">
        <f t="shared" si="36"/>
        <v>49.691991786447637</v>
      </c>
      <c r="BP33" s="105">
        <f t="shared" si="37"/>
        <v>49.691991786447637</v>
      </c>
      <c r="BQ33" s="105">
        <f t="shared" si="38"/>
        <v>75.730337078651701</v>
      </c>
      <c r="BR33" s="105">
        <f t="shared" si="39"/>
        <v>33.727810650887577</v>
      </c>
      <c r="BS33" s="105">
        <f t="shared" si="40"/>
        <v>81.523809523809518</v>
      </c>
      <c r="BT33" s="105">
        <f t="shared" si="41"/>
        <v>83.399209486166001</v>
      </c>
      <c r="BU33" s="104">
        <v>8.33</v>
      </c>
      <c r="BV33" s="103">
        <v>8.25</v>
      </c>
      <c r="BW33" s="103">
        <v>9.57</v>
      </c>
      <c r="BX33" s="103">
        <v>9.57</v>
      </c>
      <c r="BY33" s="103">
        <v>9.34</v>
      </c>
      <c r="BZ33" s="103">
        <v>9.52</v>
      </c>
      <c r="CA33" s="103">
        <v>9.52</v>
      </c>
      <c r="CB33" s="103">
        <v>9.3699999999999992</v>
      </c>
      <c r="CC33" s="103">
        <v>8.1</v>
      </c>
      <c r="CD33" s="103">
        <v>8.1</v>
      </c>
      <c r="CE33" s="103">
        <v>8.83</v>
      </c>
      <c r="CF33" s="103">
        <v>7.97</v>
      </c>
      <c r="CG33" s="103">
        <v>10.09</v>
      </c>
      <c r="CH33" s="103">
        <v>8.8699999999999992</v>
      </c>
      <c r="CI33" s="104">
        <f t="shared" si="42"/>
        <v>8.33</v>
      </c>
      <c r="CJ33" s="103">
        <f t="shared" si="43"/>
        <v>8.25</v>
      </c>
      <c r="CK33" s="103">
        <f t="shared" si="44"/>
        <v>9.57</v>
      </c>
      <c r="CL33" s="103">
        <f t="shared" si="45"/>
        <v>9.57</v>
      </c>
      <c r="CM33" s="103">
        <f t="shared" si="46"/>
        <v>9.34</v>
      </c>
      <c r="CN33" s="103">
        <f t="shared" si="47"/>
        <v>9.52</v>
      </c>
      <c r="CO33" s="103">
        <f t="shared" si="48"/>
        <v>9.52</v>
      </c>
      <c r="CP33" s="103">
        <f t="shared" si="49"/>
        <v>9.3699999999999992</v>
      </c>
      <c r="CQ33" s="103">
        <f t="shared" si="50"/>
        <v>8.1</v>
      </c>
      <c r="CR33" s="103">
        <f t="shared" si="51"/>
        <v>8.1</v>
      </c>
      <c r="CS33" s="103">
        <f t="shared" si="52"/>
        <v>8.83</v>
      </c>
      <c r="CT33" s="103">
        <f t="shared" si="53"/>
        <v>7.97</v>
      </c>
      <c r="CU33" s="103">
        <f t="shared" si="54"/>
        <v>10.09</v>
      </c>
      <c r="CV33" s="103">
        <f t="shared" si="55"/>
        <v>8.8699999999999992</v>
      </c>
      <c r="CW33" s="270">
        <f t="shared" si="56"/>
        <v>1</v>
      </c>
      <c r="CX33" s="271">
        <f t="shared" si="57"/>
        <v>1</v>
      </c>
      <c r="CY33" s="271">
        <f t="shared" si="58"/>
        <v>1</v>
      </c>
      <c r="CZ33" s="271">
        <f t="shared" si="59"/>
        <v>1</v>
      </c>
      <c r="DA33" s="271">
        <f t="shared" si="60"/>
        <v>0</v>
      </c>
      <c r="DB33" s="102">
        <f>MATCH(A33,Fig_1a!B:B,0)</f>
        <v>94</v>
      </c>
    </row>
    <row r="34" spans="1:106" x14ac:dyDescent="0.15">
      <c r="A34" s="107" t="s">
        <v>733</v>
      </c>
      <c r="B34" s="108" t="s">
        <v>2816</v>
      </c>
      <c r="C34" s="104">
        <v>4.57</v>
      </c>
      <c r="D34" s="103">
        <v>4.26</v>
      </c>
      <c r="E34" s="103">
        <v>4.2699999999999996</v>
      </c>
      <c r="F34" s="103">
        <v>4.2699999999999996</v>
      </c>
      <c r="G34" s="103">
        <v>4.38</v>
      </c>
      <c r="H34" s="103">
        <v>4.55</v>
      </c>
      <c r="I34" s="103">
        <v>4.55</v>
      </c>
      <c r="J34" s="103">
        <v>5.0999999999999996</v>
      </c>
      <c r="K34" s="103">
        <v>7.29</v>
      </c>
      <c r="L34" s="103">
        <v>7.29</v>
      </c>
      <c r="M34" s="103">
        <v>5.62</v>
      </c>
      <c r="N34" s="103">
        <v>5.61</v>
      </c>
      <c r="O34" s="103">
        <v>4.4000000000000004</v>
      </c>
      <c r="P34" s="103">
        <v>3.63</v>
      </c>
      <c r="Q34" s="106">
        <v>41.9</v>
      </c>
      <c r="R34" s="105">
        <v>36.4</v>
      </c>
      <c r="Y34" s="105">
        <v>7.3</v>
      </c>
      <c r="Z34" s="105">
        <v>7.3</v>
      </c>
      <c r="AA34" s="105">
        <v>5.4</v>
      </c>
      <c r="AE34" s="104">
        <f t="shared" ref="AE34:AE65" si="61">IF(Q34="","",IFERROR(Q34/C34,""))</f>
        <v>9.1684901531728649</v>
      </c>
      <c r="AF34" s="103">
        <f t="shared" ref="AF34:AF65" si="62">IF(R34="","",IFERROR(R34/D34,""))</f>
        <v>8.544600938967136</v>
      </c>
      <c r="AG34" s="103" t="str">
        <f t="shared" ref="AG34:AG65" si="63">IF(S34="","",IFERROR(S34/E34,""))</f>
        <v/>
      </c>
      <c r="AH34" s="103" t="str">
        <f t="shared" ref="AH34:AH65" si="64">IF(T34="","",IFERROR(T34/F34,""))</f>
        <v/>
      </c>
      <c r="AI34" s="103" t="str">
        <f t="shared" ref="AI34:AI65" si="65">IF(U34="","",IFERROR(U34/G34,""))</f>
        <v/>
      </c>
      <c r="AJ34" s="103" t="str">
        <f t="shared" ref="AJ34:AJ65" si="66">IF(V34="","",IFERROR(V34/H34,""))</f>
        <v/>
      </c>
      <c r="AK34" s="103" t="str">
        <f t="shared" ref="AK34:AK65" si="67">IF(W34="","",IFERROR(W34/I34,""))</f>
        <v/>
      </c>
      <c r="AL34" s="103" t="str">
        <f t="shared" ref="AL34:AL65" si="68">IF(X34="","",IFERROR(X34/J34,""))</f>
        <v/>
      </c>
      <c r="AM34" s="103">
        <f t="shared" ref="AM34:AM65" si="69">IF(Y34="","",IFERROR(Y34/K34,""))</f>
        <v>1.0013717421124828</v>
      </c>
      <c r="AN34" s="103">
        <f t="shared" ref="AN34:AN65" si="70">IF(Z34="","",IFERROR(Z34/L34,""))</f>
        <v>1.0013717421124828</v>
      </c>
      <c r="AO34" s="103">
        <f t="shared" ref="AO34:AO65" si="71">IF(AA34="","",IFERROR(AA34/M34,""))</f>
        <v>0.96085409252669041</v>
      </c>
      <c r="AP34" s="103" t="str">
        <f t="shared" ref="AP34:AP65" si="72">IF(AB34="","",IFERROR(AB34/N34,""))</f>
        <v/>
      </c>
      <c r="AQ34" s="103" t="str">
        <f t="shared" ref="AQ34:AQ65" si="73">IF(AC34="","",IFERROR(AC34/O34,""))</f>
        <v/>
      </c>
      <c r="AR34" s="103" t="str">
        <f t="shared" ref="AR34:AR65" si="74">IF(AD34="","",IFERROR(AD34/P34,""))</f>
        <v/>
      </c>
      <c r="AS34" s="106">
        <f t="shared" ref="AS34:AS65" si="75">IF(Q34="","",IF(AE34&lt;1.35,"",Q34))</f>
        <v>41.9</v>
      </c>
      <c r="AT34" s="105">
        <f t="shared" ref="AT34:AT65" si="76">IF(R34="","",IF(AF34&lt;1.35,"",R34))</f>
        <v>36.4</v>
      </c>
      <c r="AU34" s="105" t="str">
        <f t="shared" ref="AU34:AU65" si="77">IF(S34="","",IF(AG34&lt;1.35,"",S34))</f>
        <v/>
      </c>
      <c r="AV34" s="105" t="str">
        <f t="shared" ref="AV34:AV65" si="78">IF(T34="","",IF(AH34&lt;1.35,"",T34))</f>
        <v/>
      </c>
      <c r="AW34" s="105" t="str">
        <f t="shared" ref="AW34:AW65" si="79">IF(U34="","",IF(AI34&lt;1.35,"",U34))</f>
        <v/>
      </c>
      <c r="AX34" s="105" t="str">
        <f t="shared" ref="AX34:AX65" si="80">IF(V34="","",IF(AJ34&lt;1.35,"",V34))</f>
        <v/>
      </c>
      <c r="AY34" s="105" t="str">
        <f t="shared" ref="AY34:AY65" si="81">IF(W34="","",IF(AK34&lt;1.35,"",W34))</f>
        <v/>
      </c>
      <c r="AZ34" s="105" t="str">
        <f t="shared" ref="AZ34:AZ65" si="82">IF(X34="","",IF(AL34&lt;1.35,"",X34))</f>
        <v/>
      </c>
      <c r="BA34" s="105" t="str">
        <f t="shared" ref="BA34:BA65" si="83">IF(Y34="","",IF(AM34&lt;1.35,"",Y34))</f>
        <v/>
      </c>
      <c r="BB34" s="105" t="str">
        <f t="shared" ref="BB34:BB65" si="84">IF(Z34="","",IF(AN34&lt;1.35,"",Z34))</f>
        <v/>
      </c>
      <c r="BC34" s="105" t="str">
        <f t="shared" ref="BC34:BC65" si="85">IF(AA34="","",IF(AO34&lt;1.35,"",AA34))</f>
        <v/>
      </c>
      <c r="BD34" s="105" t="str">
        <f t="shared" ref="BD34:BD65" si="86">IF(AB34="","",IF(AP34&lt;1.35,"",AB34))</f>
        <v/>
      </c>
      <c r="BE34" s="105" t="str">
        <f t="shared" ref="BE34:BE65" si="87">IF(AC34="","",IF(AQ34&lt;1.35,"",AC34))</f>
        <v/>
      </c>
      <c r="BF34" s="105" t="str">
        <f t="shared" ref="BF34:BF65" si="88">IF(AD34="","",IF(AR34&lt;1.35,"",AD34))</f>
        <v/>
      </c>
      <c r="BG34" s="106">
        <f t="shared" ref="BG34:BG65" si="89">IF(AS34="","",100*(AS34)/MAX(AS:AS))</f>
        <v>77.02205882352942</v>
      </c>
      <c r="BH34" s="105">
        <f t="shared" ref="BH34:BH65" si="90">IF(AT34="","",100*(AT34)/MAX(AT:AT))</f>
        <v>67.657992565055764</v>
      </c>
      <c r="BI34" s="105" t="str">
        <f t="shared" ref="BI34:BI65" si="91">IF(AU34="","",100*(AU34)/MAX(AU:AU))</f>
        <v/>
      </c>
      <c r="BJ34" s="105" t="str">
        <f t="shared" ref="BJ34:BJ65" si="92">IF(AV34="","",100*(AV34)/MAX(AV:AV))</f>
        <v/>
      </c>
      <c r="BK34" s="105" t="str">
        <f t="shared" ref="BK34:BK65" si="93">IF(AW34="","",100*(AW34)/MAX(AW:AW))</f>
        <v/>
      </c>
      <c r="BL34" s="105" t="str">
        <f t="shared" ref="BL34:BL65" si="94">IF(AX34="","",100*(AX34)/MAX(AX:AX))</f>
        <v/>
      </c>
      <c r="BM34" s="105" t="str">
        <f t="shared" ref="BM34:BM65" si="95">IF(AY34="","",100*(AY34)/MAX(AY:AY))</f>
        <v/>
      </c>
      <c r="BN34" s="105" t="str">
        <f t="shared" ref="BN34:BN65" si="96">IF(AZ34="","",100*(AZ34)/MAX(AZ:AZ))</f>
        <v/>
      </c>
      <c r="BO34" s="105" t="str">
        <f t="shared" ref="BO34:BO65" si="97">IF(BA34="","",100*(BA34)/MAX(BA:BA))</f>
        <v/>
      </c>
      <c r="BP34" s="105" t="str">
        <f t="shared" ref="BP34:BP65" si="98">IF(BB34="","",100*(BB34)/MAX(BB:BB))</f>
        <v/>
      </c>
      <c r="BQ34" s="105" t="str">
        <f t="shared" ref="BQ34:BQ65" si="99">IF(BC34="","",100*(BC34)/MAX(BC:BC))</f>
        <v/>
      </c>
      <c r="BR34" s="105" t="str">
        <f t="shared" ref="BR34:BR65" si="100">IF(BD34="","",100*(BD34)/MAX(BD:BD))</f>
        <v/>
      </c>
      <c r="BS34" s="105" t="str">
        <f t="shared" ref="BS34:BS65" si="101">IF(BE34="","",100*(BE34)/MAX(BE:BE))</f>
        <v/>
      </c>
      <c r="BT34" s="105" t="str">
        <f t="shared" ref="BT34:BT65" si="102">IF(BF34="","",100*(BF34)/MAX(BF:BF))</f>
        <v/>
      </c>
      <c r="BU34" s="104">
        <v>7.91</v>
      </c>
      <c r="BV34" s="103">
        <v>7.44</v>
      </c>
      <c r="CC34" s="103">
        <v>7.19</v>
      </c>
      <c r="CD34" s="103">
        <v>7.19</v>
      </c>
      <c r="CE34" s="103">
        <v>7.03</v>
      </c>
      <c r="CI34" s="104">
        <f t="shared" ref="CI34:CI65" si="103">IF(BU34="","",IF(AE34&lt;1.35,"",BU34))</f>
        <v>7.91</v>
      </c>
      <c r="CJ34" s="103">
        <f t="shared" ref="CJ34:CJ65" si="104">IF(BV34="","",IF(AF34&lt;1.35,"",BV34))</f>
        <v>7.44</v>
      </c>
      <c r="CK34" s="103" t="str">
        <f t="shared" ref="CK34:CK65" si="105">IF(BW34="","",IF(AG34&lt;1.35,"",BW34))</f>
        <v/>
      </c>
      <c r="CL34" s="103" t="str">
        <f t="shared" ref="CL34:CL65" si="106">IF(BX34="","",IF(AH34&lt;1.35,"",BX34))</f>
        <v/>
      </c>
      <c r="CM34" s="103" t="str">
        <f t="shared" ref="CM34:CM65" si="107">IF(BY34="","",IF(AI34&lt;1.35,"",BY34))</f>
        <v/>
      </c>
      <c r="CN34" s="103" t="str">
        <f t="shared" ref="CN34:CN65" si="108">IF(BZ34="","",IF(AJ34&lt;1.35,"",BZ34))</f>
        <v/>
      </c>
      <c r="CO34" s="103" t="str">
        <f t="shared" ref="CO34:CO65" si="109">IF(CA34="","",IF(AK34&lt;1.35,"",CA34))</f>
        <v/>
      </c>
      <c r="CP34" s="103" t="str">
        <f t="shared" ref="CP34:CP65" si="110">IF(CB34="","",IF(AL34&lt;1.35,"",CB34))</f>
        <v/>
      </c>
      <c r="CQ34" s="103" t="str">
        <f t="shared" ref="CQ34:CQ65" si="111">IF(CC34="","",IF(AM34&lt;1.35,"",CC34))</f>
        <v/>
      </c>
      <c r="CR34" s="103" t="str">
        <f t="shared" ref="CR34:CR65" si="112">IF(CD34="","",IF(AN34&lt;1.35,"",CD34))</f>
        <v/>
      </c>
      <c r="CS34" s="103" t="str">
        <f t="shared" ref="CS34:CS65" si="113">IF(CE34="","",IF(AO34&lt;1.35,"",CE34))</f>
        <v/>
      </c>
      <c r="CT34" s="103" t="str">
        <f t="shared" ref="CT34:CT65" si="114">IF(CF34="","",IF(AP34&lt;1.35,"",CF34))</f>
        <v/>
      </c>
      <c r="CU34" s="103" t="str">
        <f t="shared" ref="CU34:CU65" si="115">IF(CG34="","",IF(AQ34&lt;1.35,"",CG34))</f>
        <v/>
      </c>
      <c r="CV34" s="103" t="str">
        <f t="shared" ref="CV34:CV65" si="116">IF(CH34="","",IF(AR34&lt;1.35,"",CH34))</f>
        <v/>
      </c>
      <c r="CW34" s="270">
        <f t="shared" ref="CW34:CW65" si="117">IF(COUNT(CI34:CJ34)&gt;0,1,"")</f>
        <v>1</v>
      </c>
      <c r="CX34" s="271" t="str">
        <f t="shared" ref="CX34:CX65" si="118">IF(COUNT(CK34:CP34)&gt;0,1,"")</f>
        <v/>
      </c>
      <c r="CY34" s="271" t="str">
        <f t="shared" ref="CY34:CY65" si="119">IF(COUNT(CQ34:CT34)&gt;0,1,"")</f>
        <v/>
      </c>
      <c r="CZ34" s="271" t="str">
        <f t="shared" ref="CZ34:CZ65" si="120">IF(COUNT(CU34:CV34)&gt;0,1,"")</f>
        <v/>
      </c>
      <c r="DA34" s="271">
        <f t="shared" ref="DA34:DA65" si="121">4-SUM(CW34:CZ34)</f>
        <v>3</v>
      </c>
      <c r="DB34" s="102">
        <f>MATCH(A34,Fig_1a!B:B,0)</f>
        <v>93</v>
      </c>
    </row>
    <row r="35" spans="1:106" x14ac:dyDescent="0.15">
      <c r="A35" s="107" t="s">
        <v>729</v>
      </c>
      <c r="B35" s="108" t="s">
        <v>2814</v>
      </c>
      <c r="C35" s="104">
        <v>7.9</v>
      </c>
      <c r="D35" s="103">
        <v>4.8899999999999997</v>
      </c>
      <c r="E35" s="103">
        <v>5.91</v>
      </c>
      <c r="F35" s="103">
        <v>5.91</v>
      </c>
      <c r="G35" s="103">
        <v>5.05</v>
      </c>
      <c r="H35" s="103">
        <v>5.25</v>
      </c>
      <c r="I35" s="103">
        <v>5.25</v>
      </c>
      <c r="J35" s="103">
        <v>7.67</v>
      </c>
      <c r="K35" s="103">
        <v>6.4</v>
      </c>
      <c r="L35" s="103">
        <v>6.4</v>
      </c>
      <c r="M35" s="103">
        <v>6.27</v>
      </c>
      <c r="N35" s="103">
        <v>5.48</v>
      </c>
      <c r="O35" s="103">
        <v>3.07</v>
      </c>
      <c r="P35" s="103">
        <v>5.04</v>
      </c>
      <c r="Q35" s="106">
        <v>34.799999999999997</v>
      </c>
      <c r="R35" s="105">
        <v>33.700000000000003</v>
      </c>
      <c r="S35" s="105">
        <v>24.2</v>
      </c>
      <c r="T35" s="105">
        <v>24.2</v>
      </c>
      <c r="U35" s="105">
        <v>12</v>
      </c>
      <c r="V35" s="105">
        <v>11.5</v>
      </c>
      <c r="W35" s="105">
        <v>11.5</v>
      </c>
      <c r="X35" s="105">
        <v>8.8000000000000007</v>
      </c>
      <c r="Y35" s="105">
        <v>39</v>
      </c>
      <c r="Z35" s="105">
        <v>39</v>
      </c>
      <c r="AA35" s="105">
        <v>33.6</v>
      </c>
      <c r="AB35" s="105">
        <v>10.199999999999999</v>
      </c>
      <c r="AC35" s="105">
        <v>36.299999999999997</v>
      </c>
      <c r="AD35" s="105">
        <v>27.4</v>
      </c>
      <c r="AE35" s="104">
        <f t="shared" si="61"/>
        <v>4.40506329113924</v>
      </c>
      <c r="AF35" s="103">
        <f t="shared" si="62"/>
        <v>6.8916155419222918</v>
      </c>
      <c r="AG35" s="103">
        <f t="shared" si="63"/>
        <v>4.0947546531302876</v>
      </c>
      <c r="AH35" s="103">
        <f t="shared" si="64"/>
        <v>4.0947546531302876</v>
      </c>
      <c r="AI35" s="103">
        <f t="shared" si="65"/>
        <v>2.3762376237623761</v>
      </c>
      <c r="AJ35" s="103">
        <f t="shared" si="66"/>
        <v>2.1904761904761907</v>
      </c>
      <c r="AK35" s="103">
        <f t="shared" si="67"/>
        <v>2.1904761904761907</v>
      </c>
      <c r="AL35" s="103">
        <f t="shared" si="68"/>
        <v>1.1473272490221644</v>
      </c>
      <c r="AM35" s="103">
        <f t="shared" si="69"/>
        <v>6.09375</v>
      </c>
      <c r="AN35" s="103">
        <f t="shared" si="70"/>
        <v>6.09375</v>
      </c>
      <c r="AO35" s="103">
        <f t="shared" si="71"/>
        <v>5.3588516746411488</v>
      </c>
      <c r="AP35" s="103">
        <f t="shared" si="72"/>
        <v>1.8613138686131385</v>
      </c>
      <c r="AQ35" s="103">
        <f t="shared" si="73"/>
        <v>11.824104234527686</v>
      </c>
      <c r="AR35" s="103">
        <f t="shared" si="74"/>
        <v>5.4365079365079358</v>
      </c>
      <c r="AS35" s="106">
        <f t="shared" si="75"/>
        <v>34.799999999999997</v>
      </c>
      <c r="AT35" s="105">
        <f t="shared" si="76"/>
        <v>33.700000000000003</v>
      </c>
      <c r="AU35" s="105">
        <f t="shared" si="77"/>
        <v>24.2</v>
      </c>
      <c r="AV35" s="105">
        <f t="shared" si="78"/>
        <v>24.2</v>
      </c>
      <c r="AW35" s="105">
        <f t="shared" si="79"/>
        <v>12</v>
      </c>
      <c r="AX35" s="105">
        <f t="shared" si="80"/>
        <v>11.5</v>
      </c>
      <c r="AY35" s="105">
        <f t="shared" si="81"/>
        <v>11.5</v>
      </c>
      <c r="AZ35" s="105" t="str">
        <f t="shared" si="82"/>
        <v/>
      </c>
      <c r="BA35" s="105">
        <f t="shared" si="83"/>
        <v>39</v>
      </c>
      <c r="BB35" s="105">
        <f t="shared" si="84"/>
        <v>39</v>
      </c>
      <c r="BC35" s="105">
        <f t="shared" si="85"/>
        <v>33.6</v>
      </c>
      <c r="BD35" s="105">
        <f t="shared" si="86"/>
        <v>10.199999999999999</v>
      </c>
      <c r="BE35" s="105">
        <f t="shared" si="87"/>
        <v>36.299999999999997</v>
      </c>
      <c r="BF35" s="105">
        <f t="shared" si="88"/>
        <v>27.4</v>
      </c>
      <c r="BG35" s="106">
        <f t="shared" si="89"/>
        <v>63.970588235294109</v>
      </c>
      <c r="BH35" s="105">
        <f t="shared" si="90"/>
        <v>62.639405204460978</v>
      </c>
      <c r="BI35" s="105">
        <f t="shared" si="91"/>
        <v>46.808510638297868</v>
      </c>
      <c r="BJ35" s="105">
        <f t="shared" si="92"/>
        <v>46.808510638297868</v>
      </c>
      <c r="BK35" s="105">
        <f t="shared" si="93"/>
        <v>24.640657084188909</v>
      </c>
      <c r="BL35" s="105">
        <f t="shared" si="94"/>
        <v>23.80952380952381</v>
      </c>
      <c r="BM35" s="105">
        <f t="shared" si="95"/>
        <v>23.80952380952381</v>
      </c>
      <c r="BN35" s="105" t="str">
        <f t="shared" si="96"/>
        <v/>
      </c>
      <c r="BO35" s="105">
        <f t="shared" si="97"/>
        <v>80.082135523613957</v>
      </c>
      <c r="BP35" s="105">
        <f t="shared" si="98"/>
        <v>80.082135523613957</v>
      </c>
      <c r="BQ35" s="105">
        <f t="shared" si="99"/>
        <v>75.50561797752809</v>
      </c>
      <c r="BR35" s="105">
        <f t="shared" si="100"/>
        <v>20.11834319526627</v>
      </c>
      <c r="BS35" s="105">
        <f t="shared" si="101"/>
        <v>69.142857142857139</v>
      </c>
      <c r="BT35" s="105">
        <f t="shared" si="102"/>
        <v>54.1501976284585</v>
      </c>
      <c r="BU35" s="104">
        <v>8.42</v>
      </c>
      <c r="BV35" s="103">
        <v>8.32</v>
      </c>
      <c r="BW35" s="103">
        <v>8.0399999999999991</v>
      </c>
      <c r="BX35" s="103">
        <v>8.0399999999999991</v>
      </c>
      <c r="BY35" s="103">
        <v>7.8</v>
      </c>
      <c r="BZ35" s="103">
        <v>7.78</v>
      </c>
      <c r="CA35" s="103">
        <v>7.78</v>
      </c>
      <c r="CB35" s="103">
        <v>7.7</v>
      </c>
      <c r="CC35" s="103">
        <v>8.93</v>
      </c>
      <c r="CD35" s="103">
        <v>8.93</v>
      </c>
      <c r="CE35" s="103">
        <v>8.59</v>
      </c>
      <c r="CF35" s="103">
        <v>7.83</v>
      </c>
      <c r="CG35" s="103">
        <v>8.41</v>
      </c>
      <c r="CH35" s="103">
        <v>8.0399999999999991</v>
      </c>
      <c r="CI35" s="104">
        <f t="shared" si="103"/>
        <v>8.42</v>
      </c>
      <c r="CJ35" s="103">
        <f t="shared" si="104"/>
        <v>8.32</v>
      </c>
      <c r="CK35" s="103">
        <f t="shared" si="105"/>
        <v>8.0399999999999991</v>
      </c>
      <c r="CL35" s="103">
        <f t="shared" si="106"/>
        <v>8.0399999999999991</v>
      </c>
      <c r="CM35" s="103">
        <f t="shared" si="107"/>
        <v>7.8</v>
      </c>
      <c r="CN35" s="103">
        <f t="shared" si="108"/>
        <v>7.78</v>
      </c>
      <c r="CO35" s="103">
        <f t="shared" si="109"/>
        <v>7.78</v>
      </c>
      <c r="CP35" s="103" t="str">
        <f t="shared" si="110"/>
        <v/>
      </c>
      <c r="CQ35" s="103">
        <f t="shared" si="111"/>
        <v>8.93</v>
      </c>
      <c r="CR35" s="103">
        <f t="shared" si="112"/>
        <v>8.93</v>
      </c>
      <c r="CS35" s="103">
        <f t="shared" si="113"/>
        <v>8.59</v>
      </c>
      <c r="CT35" s="103">
        <f t="shared" si="114"/>
        <v>7.83</v>
      </c>
      <c r="CU35" s="103">
        <f t="shared" si="115"/>
        <v>8.41</v>
      </c>
      <c r="CV35" s="103">
        <f t="shared" si="116"/>
        <v>8.0399999999999991</v>
      </c>
      <c r="CW35" s="270">
        <f t="shared" si="117"/>
        <v>1</v>
      </c>
      <c r="CX35" s="271">
        <f t="shared" si="118"/>
        <v>1</v>
      </c>
      <c r="CY35" s="271">
        <f t="shared" si="119"/>
        <v>1</v>
      </c>
      <c r="CZ35" s="271">
        <f t="shared" si="120"/>
        <v>1</v>
      </c>
      <c r="DA35" s="271">
        <f t="shared" si="121"/>
        <v>0</v>
      </c>
      <c r="DB35" s="102">
        <f>MATCH(A35,Fig_1a!B:B,0)</f>
        <v>92</v>
      </c>
    </row>
    <row r="36" spans="1:106" x14ac:dyDescent="0.15">
      <c r="A36" s="107" t="s">
        <v>725</v>
      </c>
      <c r="B36" s="108" t="s">
        <v>2811</v>
      </c>
      <c r="C36" s="104">
        <v>6.15</v>
      </c>
      <c r="D36" s="103">
        <v>5.12</v>
      </c>
      <c r="E36" s="103">
        <v>7.38</v>
      </c>
      <c r="F36" s="103">
        <v>7.38</v>
      </c>
      <c r="G36" s="103">
        <v>8.34</v>
      </c>
      <c r="H36" s="103">
        <v>6.7</v>
      </c>
      <c r="I36" s="103">
        <v>6.7</v>
      </c>
      <c r="J36" s="103">
        <v>5.8</v>
      </c>
      <c r="K36" s="103">
        <v>8.16</v>
      </c>
      <c r="L36" s="103">
        <v>8.16</v>
      </c>
      <c r="M36" s="103">
        <v>5.45</v>
      </c>
      <c r="N36" s="103">
        <v>3.77</v>
      </c>
      <c r="O36" s="103">
        <v>2.2200000000000002</v>
      </c>
      <c r="P36" s="103">
        <v>3.08</v>
      </c>
      <c r="Q36" s="106">
        <v>38.200000000000003</v>
      </c>
      <c r="R36" s="105">
        <v>37.799999999999997</v>
      </c>
      <c r="Y36" s="105">
        <v>25.9</v>
      </c>
      <c r="Z36" s="105">
        <v>25.9</v>
      </c>
      <c r="AA36" s="105">
        <v>20.3</v>
      </c>
      <c r="AC36" s="105">
        <v>3.4</v>
      </c>
      <c r="AD36" s="105">
        <v>18.8</v>
      </c>
      <c r="AE36" s="104">
        <f t="shared" si="61"/>
        <v>6.2113821138211387</v>
      </c>
      <c r="AF36" s="103">
        <f t="shared" si="62"/>
        <v>7.3828124999999991</v>
      </c>
      <c r="AG36" s="103" t="str">
        <f t="shared" si="63"/>
        <v/>
      </c>
      <c r="AH36" s="103" t="str">
        <f t="shared" si="64"/>
        <v/>
      </c>
      <c r="AI36" s="103" t="str">
        <f t="shared" si="65"/>
        <v/>
      </c>
      <c r="AJ36" s="103" t="str">
        <f t="shared" si="66"/>
        <v/>
      </c>
      <c r="AK36" s="103" t="str">
        <f t="shared" si="67"/>
        <v/>
      </c>
      <c r="AL36" s="103" t="str">
        <f t="shared" si="68"/>
        <v/>
      </c>
      <c r="AM36" s="103">
        <f t="shared" si="69"/>
        <v>3.1740196078431371</v>
      </c>
      <c r="AN36" s="103">
        <f t="shared" si="70"/>
        <v>3.1740196078431371</v>
      </c>
      <c r="AO36" s="103">
        <f t="shared" si="71"/>
        <v>3.7247706422018347</v>
      </c>
      <c r="AP36" s="103" t="str">
        <f t="shared" si="72"/>
        <v/>
      </c>
      <c r="AQ36" s="103">
        <f t="shared" si="73"/>
        <v>1.5315315315315314</v>
      </c>
      <c r="AR36" s="103">
        <f t="shared" si="74"/>
        <v>6.1038961038961039</v>
      </c>
      <c r="AS36" s="106">
        <f t="shared" si="75"/>
        <v>38.200000000000003</v>
      </c>
      <c r="AT36" s="105">
        <f t="shared" si="76"/>
        <v>37.799999999999997</v>
      </c>
      <c r="AU36" s="105" t="str">
        <f t="shared" si="77"/>
        <v/>
      </c>
      <c r="AV36" s="105" t="str">
        <f t="shared" si="78"/>
        <v/>
      </c>
      <c r="AW36" s="105" t="str">
        <f t="shared" si="79"/>
        <v/>
      </c>
      <c r="AX36" s="105" t="str">
        <f t="shared" si="80"/>
        <v/>
      </c>
      <c r="AY36" s="105" t="str">
        <f t="shared" si="81"/>
        <v/>
      </c>
      <c r="AZ36" s="105" t="str">
        <f t="shared" si="82"/>
        <v/>
      </c>
      <c r="BA36" s="105">
        <f t="shared" si="83"/>
        <v>25.9</v>
      </c>
      <c r="BB36" s="105">
        <f t="shared" si="84"/>
        <v>25.9</v>
      </c>
      <c r="BC36" s="105">
        <f t="shared" si="85"/>
        <v>20.3</v>
      </c>
      <c r="BD36" s="105" t="str">
        <f t="shared" si="86"/>
        <v/>
      </c>
      <c r="BE36" s="105">
        <f t="shared" si="87"/>
        <v>3.4</v>
      </c>
      <c r="BF36" s="105">
        <f t="shared" si="88"/>
        <v>18.8</v>
      </c>
      <c r="BG36" s="106">
        <f t="shared" si="89"/>
        <v>70.22058823529413</v>
      </c>
      <c r="BH36" s="105">
        <f t="shared" si="90"/>
        <v>70.260223048327134</v>
      </c>
      <c r="BI36" s="105" t="str">
        <f t="shared" si="91"/>
        <v/>
      </c>
      <c r="BJ36" s="105" t="str">
        <f t="shared" si="92"/>
        <v/>
      </c>
      <c r="BK36" s="105" t="str">
        <f t="shared" si="93"/>
        <v/>
      </c>
      <c r="BL36" s="105" t="str">
        <f t="shared" si="94"/>
        <v/>
      </c>
      <c r="BM36" s="105" t="str">
        <f t="shared" si="95"/>
        <v/>
      </c>
      <c r="BN36" s="105" t="str">
        <f t="shared" si="96"/>
        <v/>
      </c>
      <c r="BO36" s="105">
        <f t="shared" si="97"/>
        <v>53.182751540041068</v>
      </c>
      <c r="BP36" s="105">
        <f t="shared" si="98"/>
        <v>53.182751540041068</v>
      </c>
      <c r="BQ36" s="105">
        <f t="shared" si="99"/>
        <v>45.617977528089888</v>
      </c>
      <c r="BR36" s="105" t="str">
        <f t="shared" si="100"/>
        <v/>
      </c>
      <c r="BS36" s="105">
        <f t="shared" si="101"/>
        <v>6.4761904761904763</v>
      </c>
      <c r="BT36" s="105">
        <f t="shared" si="102"/>
        <v>37.154150197628461</v>
      </c>
      <c r="BU36" s="104">
        <v>7.8</v>
      </c>
      <c r="BV36" s="103">
        <v>7.65</v>
      </c>
      <c r="CC36" s="103">
        <v>6.65</v>
      </c>
      <c r="CD36" s="103">
        <v>6.65</v>
      </c>
      <c r="CE36" s="103">
        <v>6.03</v>
      </c>
      <c r="CG36" s="103">
        <v>6.17</v>
      </c>
      <c r="CH36" s="103">
        <v>5.54</v>
      </c>
      <c r="CI36" s="104">
        <f t="shared" si="103"/>
        <v>7.8</v>
      </c>
      <c r="CJ36" s="103">
        <f t="shared" si="104"/>
        <v>7.65</v>
      </c>
      <c r="CK36" s="103" t="str">
        <f t="shared" si="105"/>
        <v/>
      </c>
      <c r="CL36" s="103" t="str">
        <f t="shared" si="106"/>
        <v/>
      </c>
      <c r="CM36" s="103" t="str">
        <f t="shared" si="107"/>
        <v/>
      </c>
      <c r="CN36" s="103" t="str">
        <f t="shared" si="108"/>
        <v/>
      </c>
      <c r="CO36" s="103" t="str">
        <f t="shared" si="109"/>
        <v/>
      </c>
      <c r="CP36" s="103" t="str">
        <f t="shared" si="110"/>
        <v/>
      </c>
      <c r="CQ36" s="103">
        <f t="shared" si="111"/>
        <v>6.65</v>
      </c>
      <c r="CR36" s="103">
        <f t="shared" si="112"/>
        <v>6.65</v>
      </c>
      <c r="CS36" s="103">
        <f t="shared" si="113"/>
        <v>6.03</v>
      </c>
      <c r="CT36" s="103" t="str">
        <f t="shared" si="114"/>
        <v/>
      </c>
      <c r="CU36" s="103">
        <f t="shared" si="115"/>
        <v>6.17</v>
      </c>
      <c r="CV36" s="103">
        <f t="shared" si="116"/>
        <v>5.54</v>
      </c>
      <c r="CW36" s="270">
        <f t="shared" si="117"/>
        <v>1</v>
      </c>
      <c r="CX36" s="271" t="str">
        <f t="shared" si="118"/>
        <v/>
      </c>
      <c r="CY36" s="271">
        <f t="shared" si="119"/>
        <v>1</v>
      </c>
      <c r="CZ36" s="271">
        <f t="shared" si="120"/>
        <v>1</v>
      </c>
      <c r="DA36" s="271">
        <f t="shared" si="121"/>
        <v>1</v>
      </c>
      <c r="DB36" s="102">
        <f>MATCH(A36,Fig_1a!B:B,0)</f>
        <v>253</v>
      </c>
    </row>
    <row r="37" spans="1:106" x14ac:dyDescent="0.15">
      <c r="A37" s="107" t="s">
        <v>834</v>
      </c>
      <c r="B37" s="108" t="s">
        <v>2806</v>
      </c>
      <c r="C37" s="104">
        <v>2.36</v>
      </c>
      <c r="D37" s="103">
        <v>3.41</v>
      </c>
      <c r="E37" s="103">
        <v>1.46</v>
      </c>
      <c r="F37" s="103">
        <v>1.46</v>
      </c>
      <c r="G37" s="103">
        <v>1.83</v>
      </c>
      <c r="H37" s="103">
        <v>1.0900000000000001</v>
      </c>
      <c r="I37" s="103">
        <v>1.0900000000000001</v>
      </c>
      <c r="J37" s="103">
        <v>2.23</v>
      </c>
      <c r="K37" s="103">
        <v>2.0299999999999998</v>
      </c>
      <c r="L37" s="103">
        <v>2.0299999999999998</v>
      </c>
      <c r="M37" s="103">
        <v>3.6</v>
      </c>
      <c r="N37" s="103">
        <v>2.56</v>
      </c>
      <c r="O37" s="103">
        <v>2.0699999999999998</v>
      </c>
      <c r="P37" s="103">
        <v>0.71</v>
      </c>
      <c r="Q37" s="106">
        <v>47.5</v>
      </c>
      <c r="R37" s="105">
        <v>46</v>
      </c>
      <c r="S37" s="105">
        <v>34.200000000000003</v>
      </c>
      <c r="T37" s="105">
        <v>34.200000000000003</v>
      </c>
      <c r="U37" s="105">
        <v>36.1</v>
      </c>
      <c r="V37" s="105">
        <v>35.9</v>
      </c>
      <c r="W37" s="105">
        <v>35.9</v>
      </c>
      <c r="X37" s="105">
        <v>26.1</v>
      </c>
      <c r="Y37" s="105">
        <v>43.8</v>
      </c>
      <c r="Z37" s="105">
        <v>43.8</v>
      </c>
      <c r="AA37" s="105">
        <v>42.1</v>
      </c>
      <c r="AD37" s="105">
        <v>25.8</v>
      </c>
      <c r="AE37" s="104">
        <f t="shared" si="61"/>
        <v>20.127118644067799</v>
      </c>
      <c r="AF37" s="103">
        <f t="shared" si="62"/>
        <v>13.48973607038123</v>
      </c>
      <c r="AG37" s="103">
        <f t="shared" si="63"/>
        <v>23.424657534246577</v>
      </c>
      <c r="AH37" s="103">
        <f t="shared" si="64"/>
        <v>23.424657534246577</v>
      </c>
      <c r="AI37" s="103">
        <f t="shared" si="65"/>
        <v>19.726775956284154</v>
      </c>
      <c r="AJ37" s="103">
        <f t="shared" si="66"/>
        <v>32.935779816513758</v>
      </c>
      <c r="AK37" s="103">
        <f t="shared" si="67"/>
        <v>32.935779816513758</v>
      </c>
      <c r="AL37" s="103">
        <f t="shared" si="68"/>
        <v>11.704035874439462</v>
      </c>
      <c r="AM37" s="103">
        <f t="shared" si="69"/>
        <v>21.576354679802957</v>
      </c>
      <c r="AN37" s="103">
        <f t="shared" si="70"/>
        <v>21.576354679802957</v>
      </c>
      <c r="AO37" s="103">
        <f t="shared" si="71"/>
        <v>11.694444444444445</v>
      </c>
      <c r="AP37" s="103" t="str">
        <f t="shared" si="72"/>
        <v/>
      </c>
      <c r="AQ37" s="103" t="str">
        <f t="shared" si="73"/>
        <v/>
      </c>
      <c r="AR37" s="103">
        <f t="shared" si="74"/>
        <v>36.338028169014088</v>
      </c>
      <c r="AS37" s="106">
        <f t="shared" si="75"/>
        <v>47.5</v>
      </c>
      <c r="AT37" s="105">
        <f t="shared" si="76"/>
        <v>46</v>
      </c>
      <c r="AU37" s="105">
        <f t="shared" si="77"/>
        <v>34.200000000000003</v>
      </c>
      <c r="AV37" s="105">
        <f t="shared" si="78"/>
        <v>34.200000000000003</v>
      </c>
      <c r="AW37" s="105">
        <f t="shared" si="79"/>
        <v>36.1</v>
      </c>
      <c r="AX37" s="105">
        <f t="shared" si="80"/>
        <v>35.9</v>
      </c>
      <c r="AY37" s="105">
        <f t="shared" si="81"/>
        <v>35.9</v>
      </c>
      <c r="AZ37" s="105">
        <f t="shared" si="82"/>
        <v>26.1</v>
      </c>
      <c r="BA37" s="105">
        <f t="shared" si="83"/>
        <v>43.8</v>
      </c>
      <c r="BB37" s="105">
        <f t="shared" si="84"/>
        <v>43.8</v>
      </c>
      <c r="BC37" s="105">
        <f t="shared" si="85"/>
        <v>42.1</v>
      </c>
      <c r="BD37" s="105" t="str">
        <f t="shared" si="86"/>
        <v/>
      </c>
      <c r="BE37" s="105" t="str">
        <f t="shared" si="87"/>
        <v/>
      </c>
      <c r="BF37" s="105">
        <f t="shared" si="88"/>
        <v>25.8</v>
      </c>
      <c r="BG37" s="106">
        <f t="shared" si="89"/>
        <v>87.316176470588232</v>
      </c>
      <c r="BH37" s="105">
        <f t="shared" si="90"/>
        <v>85.501858736059489</v>
      </c>
      <c r="BI37" s="105">
        <f t="shared" si="91"/>
        <v>66.150870406189554</v>
      </c>
      <c r="BJ37" s="105">
        <f t="shared" si="92"/>
        <v>66.150870406189554</v>
      </c>
      <c r="BK37" s="105">
        <f t="shared" si="93"/>
        <v>74.127310061601634</v>
      </c>
      <c r="BL37" s="105">
        <f t="shared" si="94"/>
        <v>74.327122153209118</v>
      </c>
      <c r="BM37" s="105">
        <f t="shared" si="95"/>
        <v>74.327122153209118</v>
      </c>
      <c r="BN37" s="105">
        <f t="shared" si="96"/>
        <v>75.652173913043484</v>
      </c>
      <c r="BO37" s="105">
        <f t="shared" si="97"/>
        <v>89.938398357289529</v>
      </c>
      <c r="BP37" s="105">
        <f t="shared" si="98"/>
        <v>89.938398357289529</v>
      </c>
      <c r="BQ37" s="105">
        <f t="shared" si="99"/>
        <v>94.606741573033702</v>
      </c>
      <c r="BR37" s="105" t="str">
        <f t="shared" si="100"/>
        <v/>
      </c>
      <c r="BS37" s="105" t="str">
        <f t="shared" si="101"/>
        <v/>
      </c>
      <c r="BT37" s="105">
        <f t="shared" si="102"/>
        <v>50.988142292490117</v>
      </c>
      <c r="BU37" s="104">
        <v>8.3800000000000008</v>
      </c>
      <c r="BV37" s="103">
        <v>8.3699999999999992</v>
      </c>
      <c r="BW37" s="103">
        <v>7.14</v>
      </c>
      <c r="BX37" s="103">
        <v>7.14</v>
      </c>
      <c r="BY37" s="103">
        <v>7.15</v>
      </c>
      <c r="BZ37" s="103">
        <v>7.11</v>
      </c>
      <c r="CA37" s="103">
        <v>7.11</v>
      </c>
      <c r="CB37" s="103">
        <v>6.99</v>
      </c>
      <c r="CC37" s="103">
        <v>8.4600000000000009</v>
      </c>
      <c r="CD37" s="103">
        <v>8.4600000000000009</v>
      </c>
      <c r="CE37" s="103">
        <v>7.94</v>
      </c>
      <c r="CH37" s="103">
        <v>6.85</v>
      </c>
      <c r="CI37" s="104">
        <f t="shared" si="103"/>
        <v>8.3800000000000008</v>
      </c>
      <c r="CJ37" s="103">
        <f t="shared" si="104"/>
        <v>8.3699999999999992</v>
      </c>
      <c r="CK37" s="103">
        <f t="shared" si="105"/>
        <v>7.14</v>
      </c>
      <c r="CL37" s="103">
        <f t="shared" si="106"/>
        <v>7.14</v>
      </c>
      <c r="CM37" s="103">
        <f t="shared" si="107"/>
        <v>7.15</v>
      </c>
      <c r="CN37" s="103">
        <f t="shared" si="108"/>
        <v>7.11</v>
      </c>
      <c r="CO37" s="103">
        <f t="shared" si="109"/>
        <v>7.11</v>
      </c>
      <c r="CP37" s="103">
        <f t="shared" si="110"/>
        <v>6.99</v>
      </c>
      <c r="CQ37" s="103">
        <f t="shared" si="111"/>
        <v>8.4600000000000009</v>
      </c>
      <c r="CR37" s="103">
        <f t="shared" si="112"/>
        <v>8.4600000000000009</v>
      </c>
      <c r="CS37" s="103">
        <f t="shared" si="113"/>
        <v>7.94</v>
      </c>
      <c r="CT37" s="103" t="str">
        <f t="shared" si="114"/>
        <v/>
      </c>
      <c r="CU37" s="103" t="str">
        <f t="shared" si="115"/>
        <v/>
      </c>
      <c r="CV37" s="103">
        <f t="shared" si="116"/>
        <v>6.85</v>
      </c>
      <c r="CW37" s="270">
        <f t="shared" si="117"/>
        <v>1</v>
      </c>
      <c r="CX37" s="271">
        <f t="shared" si="118"/>
        <v>1</v>
      </c>
      <c r="CY37" s="271">
        <f t="shared" si="119"/>
        <v>1</v>
      </c>
      <c r="CZ37" s="271">
        <f t="shared" si="120"/>
        <v>1</v>
      </c>
      <c r="DA37" s="271">
        <f t="shared" si="121"/>
        <v>0</v>
      </c>
      <c r="DB37" s="102">
        <f>MATCH(A37,Fig_1a!B:B,0)</f>
        <v>252</v>
      </c>
    </row>
    <row r="38" spans="1:106" x14ac:dyDescent="0.15">
      <c r="A38" s="107" t="s">
        <v>710</v>
      </c>
      <c r="B38" s="108" t="s">
        <v>2804</v>
      </c>
      <c r="C38" s="104">
        <v>2.98</v>
      </c>
      <c r="D38" s="103">
        <v>2.67</v>
      </c>
      <c r="E38" s="103">
        <v>6.6</v>
      </c>
      <c r="F38" s="103">
        <v>6.6</v>
      </c>
      <c r="G38" s="103">
        <v>4.9800000000000004</v>
      </c>
      <c r="H38" s="103">
        <v>6.02</v>
      </c>
      <c r="I38" s="103">
        <v>6.02</v>
      </c>
      <c r="J38" s="103">
        <v>3.04</v>
      </c>
      <c r="K38" s="103">
        <v>2.5</v>
      </c>
      <c r="L38" s="103">
        <v>2.5</v>
      </c>
      <c r="M38" s="103">
        <v>3.97</v>
      </c>
      <c r="N38" s="103">
        <v>2.61</v>
      </c>
      <c r="O38" s="103">
        <v>2.89</v>
      </c>
      <c r="P38" s="103">
        <v>3.91</v>
      </c>
      <c r="S38" s="105">
        <v>6.2</v>
      </c>
      <c r="T38" s="105">
        <v>6.2</v>
      </c>
      <c r="U38" s="105">
        <v>3.2</v>
      </c>
      <c r="V38" s="105">
        <v>6.9</v>
      </c>
      <c r="W38" s="105">
        <v>6.9</v>
      </c>
      <c r="X38" s="105">
        <v>4.5999999999999996</v>
      </c>
      <c r="Y38" s="105">
        <v>4</v>
      </c>
      <c r="Z38" s="105">
        <v>4</v>
      </c>
      <c r="AA38" s="105">
        <v>7.6</v>
      </c>
      <c r="AE38" s="104" t="str">
        <f t="shared" si="61"/>
        <v/>
      </c>
      <c r="AF38" s="103" t="str">
        <f t="shared" si="62"/>
        <v/>
      </c>
      <c r="AG38" s="103">
        <f t="shared" si="63"/>
        <v>0.93939393939393945</v>
      </c>
      <c r="AH38" s="103">
        <f t="shared" si="64"/>
        <v>0.93939393939393945</v>
      </c>
      <c r="AI38" s="103">
        <f t="shared" si="65"/>
        <v>0.64257028112449799</v>
      </c>
      <c r="AJ38" s="103">
        <f t="shared" si="66"/>
        <v>1.1461794019933556</v>
      </c>
      <c r="AK38" s="103">
        <f t="shared" si="67"/>
        <v>1.1461794019933556</v>
      </c>
      <c r="AL38" s="103">
        <f t="shared" si="68"/>
        <v>1.513157894736842</v>
      </c>
      <c r="AM38" s="103">
        <f t="shared" si="69"/>
        <v>1.6</v>
      </c>
      <c r="AN38" s="103">
        <f t="shared" si="70"/>
        <v>1.6</v>
      </c>
      <c r="AO38" s="103">
        <f t="shared" si="71"/>
        <v>1.9143576826196471</v>
      </c>
      <c r="AP38" s="103" t="str">
        <f t="shared" si="72"/>
        <v/>
      </c>
      <c r="AQ38" s="103" t="str">
        <f t="shared" si="73"/>
        <v/>
      </c>
      <c r="AR38" s="103" t="str">
        <f t="shared" si="74"/>
        <v/>
      </c>
      <c r="AS38" s="106" t="str">
        <f t="shared" si="75"/>
        <v/>
      </c>
      <c r="AT38" s="105" t="str">
        <f t="shared" si="76"/>
        <v/>
      </c>
      <c r="AU38" s="105" t="str">
        <f t="shared" si="77"/>
        <v/>
      </c>
      <c r="AV38" s="105" t="str">
        <f t="shared" si="78"/>
        <v/>
      </c>
      <c r="AW38" s="105" t="str">
        <f t="shared" si="79"/>
        <v/>
      </c>
      <c r="AX38" s="105" t="str">
        <f t="shared" si="80"/>
        <v/>
      </c>
      <c r="AY38" s="105" t="str">
        <f t="shared" si="81"/>
        <v/>
      </c>
      <c r="AZ38" s="105">
        <f t="shared" si="82"/>
        <v>4.5999999999999996</v>
      </c>
      <c r="BA38" s="105">
        <f t="shared" si="83"/>
        <v>4</v>
      </c>
      <c r="BB38" s="105">
        <f t="shared" si="84"/>
        <v>4</v>
      </c>
      <c r="BC38" s="105">
        <f t="shared" si="85"/>
        <v>7.6</v>
      </c>
      <c r="BD38" s="105" t="str">
        <f t="shared" si="86"/>
        <v/>
      </c>
      <c r="BE38" s="105" t="str">
        <f t="shared" si="87"/>
        <v/>
      </c>
      <c r="BF38" s="105" t="str">
        <f t="shared" si="88"/>
        <v/>
      </c>
      <c r="BG38" s="106" t="str">
        <f t="shared" si="89"/>
        <v/>
      </c>
      <c r="BH38" s="105" t="str">
        <f t="shared" si="90"/>
        <v/>
      </c>
      <c r="BI38" s="105" t="str">
        <f t="shared" si="91"/>
        <v/>
      </c>
      <c r="BJ38" s="105" t="str">
        <f t="shared" si="92"/>
        <v/>
      </c>
      <c r="BK38" s="105" t="str">
        <f t="shared" si="93"/>
        <v/>
      </c>
      <c r="BL38" s="105" t="str">
        <f t="shared" si="94"/>
        <v/>
      </c>
      <c r="BM38" s="105" t="str">
        <f t="shared" si="95"/>
        <v/>
      </c>
      <c r="BN38" s="105">
        <f t="shared" si="96"/>
        <v>13.333333333333332</v>
      </c>
      <c r="BO38" s="105">
        <f t="shared" si="97"/>
        <v>8.2135523613963031</v>
      </c>
      <c r="BP38" s="105">
        <f t="shared" si="98"/>
        <v>8.2135523613963031</v>
      </c>
      <c r="BQ38" s="105">
        <f t="shared" si="99"/>
        <v>17.078651685393258</v>
      </c>
      <c r="BR38" s="105" t="str">
        <f t="shared" si="100"/>
        <v/>
      </c>
      <c r="BS38" s="105" t="str">
        <f t="shared" si="101"/>
        <v/>
      </c>
      <c r="BT38" s="105" t="str">
        <f t="shared" si="102"/>
        <v/>
      </c>
      <c r="BW38" s="103">
        <v>6.9</v>
      </c>
      <c r="BX38" s="103">
        <v>6.9</v>
      </c>
      <c r="BY38" s="103">
        <v>7</v>
      </c>
      <c r="BZ38" s="103">
        <v>6.79</v>
      </c>
      <c r="CA38" s="103">
        <v>6.79</v>
      </c>
      <c r="CB38" s="103">
        <v>6.91</v>
      </c>
      <c r="CC38" s="103">
        <v>5.28</v>
      </c>
      <c r="CD38" s="103">
        <v>5.28</v>
      </c>
      <c r="CE38" s="103">
        <v>6.02</v>
      </c>
      <c r="CI38" s="104" t="str">
        <f t="shared" si="103"/>
        <v/>
      </c>
      <c r="CJ38" s="103" t="str">
        <f t="shared" si="104"/>
        <v/>
      </c>
      <c r="CK38" s="103" t="str">
        <f t="shared" si="105"/>
        <v/>
      </c>
      <c r="CL38" s="103" t="str">
        <f t="shared" si="106"/>
        <v/>
      </c>
      <c r="CM38" s="103" t="str">
        <f t="shared" si="107"/>
        <v/>
      </c>
      <c r="CN38" s="103" t="str">
        <f t="shared" si="108"/>
        <v/>
      </c>
      <c r="CO38" s="103" t="str">
        <f t="shared" si="109"/>
        <v/>
      </c>
      <c r="CP38" s="103">
        <f t="shared" si="110"/>
        <v>6.91</v>
      </c>
      <c r="CQ38" s="103">
        <f t="shared" si="111"/>
        <v>5.28</v>
      </c>
      <c r="CR38" s="103">
        <f t="shared" si="112"/>
        <v>5.28</v>
      </c>
      <c r="CS38" s="103">
        <f t="shared" si="113"/>
        <v>6.02</v>
      </c>
      <c r="CT38" s="103" t="str">
        <f t="shared" si="114"/>
        <v/>
      </c>
      <c r="CU38" s="103" t="str">
        <f t="shared" si="115"/>
        <v/>
      </c>
      <c r="CV38" s="103" t="str">
        <f t="shared" si="116"/>
        <v/>
      </c>
      <c r="CW38" s="270" t="str">
        <f t="shared" si="117"/>
        <v/>
      </c>
      <c r="CX38" s="271">
        <f t="shared" si="118"/>
        <v>1</v>
      </c>
      <c r="CY38" s="271">
        <f t="shared" si="119"/>
        <v>1</v>
      </c>
      <c r="CZ38" s="271" t="str">
        <f t="shared" si="120"/>
        <v/>
      </c>
      <c r="DA38" s="271">
        <f t="shared" si="121"/>
        <v>2</v>
      </c>
      <c r="DB38" s="102">
        <f>MATCH(A38,Fig_1a!B:B,0)</f>
        <v>251</v>
      </c>
    </row>
    <row r="39" spans="1:106" x14ac:dyDescent="0.15">
      <c r="A39" s="107" t="s">
        <v>708</v>
      </c>
      <c r="B39" s="108" t="s">
        <v>2802</v>
      </c>
      <c r="C39" s="104">
        <v>0.47</v>
      </c>
      <c r="D39" s="103">
        <v>0.89</v>
      </c>
      <c r="E39" s="103">
        <v>2.81</v>
      </c>
      <c r="F39" s="103">
        <v>2.81</v>
      </c>
      <c r="G39" s="103">
        <v>3.4</v>
      </c>
      <c r="H39" s="103">
        <v>2.38</v>
      </c>
      <c r="I39" s="103">
        <v>2.38</v>
      </c>
      <c r="J39" s="103">
        <v>3.15</v>
      </c>
      <c r="K39" s="103">
        <v>2.34</v>
      </c>
      <c r="L39" s="103">
        <v>2.34</v>
      </c>
      <c r="M39" s="103">
        <v>4.8099999999999996</v>
      </c>
      <c r="N39" s="103">
        <v>2.14</v>
      </c>
      <c r="O39" s="103">
        <v>4.2</v>
      </c>
      <c r="P39" s="103">
        <v>4.0199999999999996</v>
      </c>
      <c r="S39" s="105">
        <v>9.6</v>
      </c>
      <c r="T39" s="105">
        <v>9.6</v>
      </c>
      <c r="U39" s="105">
        <v>5.8</v>
      </c>
      <c r="V39" s="105">
        <v>8.8000000000000007</v>
      </c>
      <c r="W39" s="105">
        <v>8.8000000000000007</v>
      </c>
      <c r="X39" s="105">
        <v>2.5</v>
      </c>
      <c r="Y39" s="105">
        <v>17.399999999999999</v>
      </c>
      <c r="Z39" s="105">
        <v>17.399999999999999</v>
      </c>
      <c r="AA39" s="105">
        <v>18.399999999999999</v>
      </c>
      <c r="AB39" s="105">
        <v>4</v>
      </c>
      <c r="AC39" s="105">
        <v>4.0999999999999996</v>
      </c>
      <c r="AD39" s="105">
        <v>6.3</v>
      </c>
      <c r="AE39" s="104" t="str">
        <f t="shared" si="61"/>
        <v/>
      </c>
      <c r="AF39" s="103" t="str">
        <f t="shared" si="62"/>
        <v/>
      </c>
      <c r="AG39" s="103">
        <f t="shared" si="63"/>
        <v>3.4163701067615655</v>
      </c>
      <c r="AH39" s="103">
        <f t="shared" si="64"/>
        <v>3.4163701067615655</v>
      </c>
      <c r="AI39" s="103">
        <f t="shared" si="65"/>
        <v>1.7058823529411764</v>
      </c>
      <c r="AJ39" s="103">
        <f t="shared" si="66"/>
        <v>3.6974789915966393</v>
      </c>
      <c r="AK39" s="103">
        <f t="shared" si="67"/>
        <v>3.6974789915966393</v>
      </c>
      <c r="AL39" s="103">
        <f t="shared" si="68"/>
        <v>0.79365079365079372</v>
      </c>
      <c r="AM39" s="103">
        <f t="shared" si="69"/>
        <v>7.4358974358974361</v>
      </c>
      <c r="AN39" s="103">
        <f t="shared" si="70"/>
        <v>7.4358974358974361</v>
      </c>
      <c r="AO39" s="103">
        <f t="shared" si="71"/>
        <v>3.8253638253638256</v>
      </c>
      <c r="AP39" s="103">
        <f t="shared" si="72"/>
        <v>1.8691588785046729</v>
      </c>
      <c r="AQ39" s="103">
        <f t="shared" si="73"/>
        <v>0.97619047619047605</v>
      </c>
      <c r="AR39" s="103">
        <f t="shared" si="74"/>
        <v>1.5671641791044777</v>
      </c>
      <c r="AS39" s="106" t="str">
        <f t="shared" si="75"/>
        <v/>
      </c>
      <c r="AT39" s="105" t="str">
        <f t="shared" si="76"/>
        <v/>
      </c>
      <c r="AU39" s="105">
        <f t="shared" si="77"/>
        <v>9.6</v>
      </c>
      <c r="AV39" s="105">
        <f t="shared" si="78"/>
        <v>9.6</v>
      </c>
      <c r="AW39" s="105">
        <f t="shared" si="79"/>
        <v>5.8</v>
      </c>
      <c r="AX39" s="105">
        <f t="shared" si="80"/>
        <v>8.8000000000000007</v>
      </c>
      <c r="AY39" s="105">
        <f t="shared" si="81"/>
        <v>8.8000000000000007</v>
      </c>
      <c r="AZ39" s="105" t="str">
        <f t="shared" si="82"/>
        <v/>
      </c>
      <c r="BA39" s="105">
        <f t="shared" si="83"/>
        <v>17.399999999999999</v>
      </c>
      <c r="BB39" s="105">
        <f t="shared" si="84"/>
        <v>17.399999999999999</v>
      </c>
      <c r="BC39" s="105">
        <f t="shared" si="85"/>
        <v>18.399999999999999</v>
      </c>
      <c r="BD39" s="105">
        <f t="shared" si="86"/>
        <v>4</v>
      </c>
      <c r="BE39" s="105" t="str">
        <f t="shared" si="87"/>
        <v/>
      </c>
      <c r="BF39" s="105">
        <f t="shared" si="88"/>
        <v>6.3</v>
      </c>
      <c r="BG39" s="106" t="str">
        <f t="shared" si="89"/>
        <v/>
      </c>
      <c r="BH39" s="105" t="str">
        <f t="shared" si="90"/>
        <v/>
      </c>
      <c r="BI39" s="105">
        <f t="shared" si="91"/>
        <v>18.568665377176014</v>
      </c>
      <c r="BJ39" s="105">
        <f t="shared" si="92"/>
        <v>18.568665377176014</v>
      </c>
      <c r="BK39" s="105">
        <f t="shared" si="93"/>
        <v>11.909650924024639</v>
      </c>
      <c r="BL39" s="105">
        <f t="shared" si="94"/>
        <v>18.219461697722572</v>
      </c>
      <c r="BM39" s="105">
        <f t="shared" si="95"/>
        <v>18.219461697722572</v>
      </c>
      <c r="BN39" s="105" t="str">
        <f t="shared" si="96"/>
        <v/>
      </c>
      <c r="BO39" s="105">
        <f t="shared" si="97"/>
        <v>35.728952772073917</v>
      </c>
      <c r="BP39" s="105">
        <f t="shared" si="98"/>
        <v>35.728952772073917</v>
      </c>
      <c r="BQ39" s="105">
        <f t="shared" si="99"/>
        <v>41.348314606741567</v>
      </c>
      <c r="BR39" s="105">
        <f t="shared" si="100"/>
        <v>7.8895463510848121</v>
      </c>
      <c r="BS39" s="105" t="str">
        <f t="shared" si="101"/>
        <v/>
      </c>
      <c r="BT39" s="105">
        <f t="shared" si="102"/>
        <v>12.450592885375494</v>
      </c>
      <c r="BW39" s="103">
        <v>5.52</v>
      </c>
      <c r="BX39" s="103">
        <v>5.52</v>
      </c>
      <c r="BY39" s="103">
        <v>5.62</v>
      </c>
      <c r="BZ39" s="103">
        <v>6.04</v>
      </c>
      <c r="CA39" s="103">
        <v>6.04</v>
      </c>
      <c r="CB39" s="103">
        <v>5.72</v>
      </c>
      <c r="CC39" s="103">
        <v>6.49</v>
      </c>
      <c r="CD39" s="103">
        <v>6.49</v>
      </c>
      <c r="CE39" s="103">
        <v>6.51</v>
      </c>
      <c r="CF39" s="103">
        <v>6.46</v>
      </c>
      <c r="CG39" s="103">
        <v>6.17</v>
      </c>
      <c r="CH39" s="103">
        <v>6.26</v>
      </c>
      <c r="CI39" s="104" t="str">
        <f t="shared" si="103"/>
        <v/>
      </c>
      <c r="CJ39" s="103" t="str">
        <f t="shared" si="104"/>
        <v/>
      </c>
      <c r="CK39" s="103">
        <f t="shared" si="105"/>
        <v>5.52</v>
      </c>
      <c r="CL39" s="103">
        <f t="shared" si="106"/>
        <v>5.52</v>
      </c>
      <c r="CM39" s="103">
        <f t="shared" si="107"/>
        <v>5.62</v>
      </c>
      <c r="CN39" s="103">
        <f t="shared" si="108"/>
        <v>6.04</v>
      </c>
      <c r="CO39" s="103">
        <f t="shared" si="109"/>
        <v>6.04</v>
      </c>
      <c r="CP39" s="103" t="str">
        <f t="shared" si="110"/>
        <v/>
      </c>
      <c r="CQ39" s="103">
        <f t="shared" si="111"/>
        <v>6.49</v>
      </c>
      <c r="CR39" s="103">
        <f t="shared" si="112"/>
        <v>6.49</v>
      </c>
      <c r="CS39" s="103">
        <f t="shared" si="113"/>
        <v>6.51</v>
      </c>
      <c r="CT39" s="103">
        <f t="shared" si="114"/>
        <v>6.46</v>
      </c>
      <c r="CU39" s="103" t="str">
        <f t="shared" si="115"/>
        <v/>
      </c>
      <c r="CV39" s="103">
        <f t="shared" si="116"/>
        <v>6.26</v>
      </c>
      <c r="CW39" s="270" t="str">
        <f t="shared" si="117"/>
        <v/>
      </c>
      <c r="CX39" s="271">
        <f t="shared" si="118"/>
        <v>1</v>
      </c>
      <c r="CY39" s="271">
        <f t="shared" si="119"/>
        <v>1</v>
      </c>
      <c r="CZ39" s="271">
        <f t="shared" si="120"/>
        <v>1</v>
      </c>
      <c r="DA39" s="271">
        <f t="shared" si="121"/>
        <v>1</v>
      </c>
      <c r="DB39" s="102">
        <f>MATCH(A39,Fig_1a!B:B,0)</f>
        <v>250</v>
      </c>
    </row>
    <row r="40" spans="1:106" x14ac:dyDescent="0.15">
      <c r="A40" s="107" t="s">
        <v>704</v>
      </c>
      <c r="B40" s="108" t="s">
        <v>2798</v>
      </c>
      <c r="C40" s="104">
        <v>6.89</v>
      </c>
      <c r="D40" s="103">
        <v>3.46</v>
      </c>
      <c r="E40" s="103">
        <v>3.7</v>
      </c>
      <c r="F40" s="103">
        <v>3.7</v>
      </c>
      <c r="G40" s="103">
        <v>3.38</v>
      </c>
      <c r="H40" s="103">
        <v>2.46</v>
      </c>
      <c r="I40" s="103">
        <v>2.46</v>
      </c>
      <c r="J40" s="103">
        <v>6.48</v>
      </c>
      <c r="K40" s="103">
        <v>3.32</v>
      </c>
      <c r="L40" s="103">
        <v>3.32</v>
      </c>
      <c r="M40" s="103">
        <v>2.94</v>
      </c>
      <c r="N40" s="103">
        <v>4.5599999999999996</v>
      </c>
      <c r="O40" s="103">
        <v>3.04</v>
      </c>
      <c r="P40" s="103">
        <v>2.66</v>
      </c>
      <c r="Q40" s="106">
        <v>7.2</v>
      </c>
      <c r="R40" s="105">
        <v>11.5</v>
      </c>
      <c r="S40" s="105">
        <v>16.399999999999999</v>
      </c>
      <c r="T40" s="105">
        <v>16.399999999999999</v>
      </c>
      <c r="U40" s="105">
        <v>14.6</v>
      </c>
      <c r="V40" s="105">
        <v>30.2</v>
      </c>
      <c r="W40" s="105">
        <v>30.2</v>
      </c>
      <c r="X40" s="105">
        <v>22.2</v>
      </c>
      <c r="Y40" s="105">
        <v>11.1</v>
      </c>
      <c r="Z40" s="105">
        <v>11.1</v>
      </c>
      <c r="AA40" s="105">
        <v>8.5</v>
      </c>
      <c r="AB40" s="105">
        <v>37</v>
      </c>
      <c r="AC40" s="105">
        <v>18.3</v>
      </c>
      <c r="AD40" s="105">
        <v>12.3</v>
      </c>
      <c r="AE40" s="104">
        <f t="shared" si="61"/>
        <v>1.0449927431059507</v>
      </c>
      <c r="AF40" s="103">
        <f t="shared" si="62"/>
        <v>3.3236994219653178</v>
      </c>
      <c r="AG40" s="103">
        <f t="shared" si="63"/>
        <v>4.4324324324324316</v>
      </c>
      <c r="AH40" s="103">
        <f t="shared" si="64"/>
        <v>4.4324324324324316</v>
      </c>
      <c r="AI40" s="103">
        <f t="shared" si="65"/>
        <v>4.3195266272189352</v>
      </c>
      <c r="AJ40" s="103">
        <f t="shared" si="66"/>
        <v>12.276422764227641</v>
      </c>
      <c r="AK40" s="103">
        <f t="shared" si="67"/>
        <v>12.276422764227641</v>
      </c>
      <c r="AL40" s="103">
        <f t="shared" si="68"/>
        <v>3.4259259259259256</v>
      </c>
      <c r="AM40" s="103">
        <f t="shared" si="69"/>
        <v>3.3433734939759039</v>
      </c>
      <c r="AN40" s="103">
        <f t="shared" si="70"/>
        <v>3.3433734939759039</v>
      </c>
      <c r="AO40" s="103">
        <f t="shared" si="71"/>
        <v>2.8911564625850339</v>
      </c>
      <c r="AP40" s="103">
        <f t="shared" si="72"/>
        <v>8.1140350877192997</v>
      </c>
      <c r="AQ40" s="103">
        <f t="shared" si="73"/>
        <v>6.0197368421052637</v>
      </c>
      <c r="AR40" s="103">
        <f t="shared" si="74"/>
        <v>4.6240601503759402</v>
      </c>
      <c r="AS40" s="106" t="str">
        <f t="shared" si="75"/>
        <v/>
      </c>
      <c r="AT40" s="105">
        <f t="shared" si="76"/>
        <v>11.5</v>
      </c>
      <c r="AU40" s="105">
        <f t="shared" si="77"/>
        <v>16.399999999999999</v>
      </c>
      <c r="AV40" s="105">
        <f t="shared" si="78"/>
        <v>16.399999999999999</v>
      </c>
      <c r="AW40" s="105">
        <f t="shared" si="79"/>
        <v>14.6</v>
      </c>
      <c r="AX40" s="105">
        <f t="shared" si="80"/>
        <v>30.2</v>
      </c>
      <c r="AY40" s="105">
        <f t="shared" si="81"/>
        <v>30.2</v>
      </c>
      <c r="AZ40" s="105">
        <f t="shared" si="82"/>
        <v>22.2</v>
      </c>
      <c r="BA40" s="105">
        <f t="shared" si="83"/>
        <v>11.1</v>
      </c>
      <c r="BB40" s="105">
        <f t="shared" si="84"/>
        <v>11.1</v>
      </c>
      <c r="BC40" s="105">
        <f t="shared" si="85"/>
        <v>8.5</v>
      </c>
      <c r="BD40" s="105">
        <f t="shared" si="86"/>
        <v>37</v>
      </c>
      <c r="BE40" s="105">
        <f t="shared" si="87"/>
        <v>18.3</v>
      </c>
      <c r="BF40" s="105">
        <f t="shared" si="88"/>
        <v>12.3</v>
      </c>
      <c r="BG40" s="106" t="str">
        <f t="shared" si="89"/>
        <v/>
      </c>
      <c r="BH40" s="105">
        <f t="shared" si="90"/>
        <v>21.375464684014872</v>
      </c>
      <c r="BI40" s="105">
        <f t="shared" si="91"/>
        <v>31.721470019342355</v>
      </c>
      <c r="BJ40" s="105">
        <f t="shared" si="92"/>
        <v>31.721470019342355</v>
      </c>
      <c r="BK40" s="105">
        <f t="shared" si="93"/>
        <v>29.979466119096507</v>
      </c>
      <c r="BL40" s="105">
        <f t="shared" si="94"/>
        <v>62.52587991718427</v>
      </c>
      <c r="BM40" s="105">
        <f t="shared" si="95"/>
        <v>62.52587991718427</v>
      </c>
      <c r="BN40" s="105">
        <f t="shared" si="96"/>
        <v>64.347826086956516</v>
      </c>
      <c r="BO40" s="105">
        <f t="shared" si="97"/>
        <v>22.792607802874741</v>
      </c>
      <c r="BP40" s="105">
        <f t="shared" si="98"/>
        <v>22.792607802874741</v>
      </c>
      <c r="BQ40" s="105">
        <f t="shared" si="99"/>
        <v>19.101123595505619</v>
      </c>
      <c r="BR40" s="105">
        <f t="shared" si="100"/>
        <v>72.978303747534511</v>
      </c>
      <c r="BS40" s="105">
        <f t="shared" si="101"/>
        <v>34.857142857142854</v>
      </c>
      <c r="BT40" s="105">
        <f t="shared" si="102"/>
        <v>24.308300395256918</v>
      </c>
      <c r="BU40" s="104">
        <v>6.94</v>
      </c>
      <c r="BV40" s="103">
        <v>6.71</v>
      </c>
      <c r="BW40" s="103">
        <v>6.78</v>
      </c>
      <c r="BX40" s="103">
        <v>6.78</v>
      </c>
      <c r="BY40" s="103">
        <v>6.9</v>
      </c>
      <c r="BZ40" s="103">
        <v>6.35</v>
      </c>
      <c r="CA40" s="103">
        <v>6.35</v>
      </c>
      <c r="CB40" s="103">
        <v>6.14</v>
      </c>
      <c r="CC40" s="103">
        <v>6.88</v>
      </c>
      <c r="CD40" s="103">
        <v>6.88</v>
      </c>
      <c r="CE40" s="103">
        <v>6.8</v>
      </c>
      <c r="CF40" s="103">
        <v>5.65</v>
      </c>
      <c r="CG40" s="103">
        <v>6.68</v>
      </c>
      <c r="CH40" s="103">
        <v>6.91</v>
      </c>
      <c r="CI40" s="104" t="str">
        <f t="shared" si="103"/>
        <v/>
      </c>
      <c r="CJ40" s="103">
        <f t="shared" si="104"/>
        <v>6.71</v>
      </c>
      <c r="CK40" s="103">
        <f t="shared" si="105"/>
        <v>6.78</v>
      </c>
      <c r="CL40" s="103">
        <f t="shared" si="106"/>
        <v>6.78</v>
      </c>
      <c r="CM40" s="103">
        <f t="shared" si="107"/>
        <v>6.9</v>
      </c>
      <c r="CN40" s="103">
        <f t="shared" si="108"/>
        <v>6.35</v>
      </c>
      <c r="CO40" s="103">
        <f t="shared" si="109"/>
        <v>6.35</v>
      </c>
      <c r="CP40" s="103">
        <f t="shared" si="110"/>
        <v>6.14</v>
      </c>
      <c r="CQ40" s="103">
        <f t="shared" si="111"/>
        <v>6.88</v>
      </c>
      <c r="CR40" s="103">
        <f t="shared" si="112"/>
        <v>6.88</v>
      </c>
      <c r="CS40" s="103">
        <f t="shared" si="113"/>
        <v>6.8</v>
      </c>
      <c r="CT40" s="103">
        <f t="shared" si="114"/>
        <v>5.65</v>
      </c>
      <c r="CU40" s="103">
        <f t="shared" si="115"/>
        <v>6.68</v>
      </c>
      <c r="CV40" s="103">
        <f t="shared" si="116"/>
        <v>6.91</v>
      </c>
      <c r="CW40" s="270">
        <f t="shared" si="117"/>
        <v>1</v>
      </c>
      <c r="CX40" s="271">
        <f t="shared" si="118"/>
        <v>1</v>
      </c>
      <c r="CY40" s="271">
        <f t="shared" si="119"/>
        <v>1</v>
      </c>
      <c r="CZ40" s="271">
        <f t="shared" si="120"/>
        <v>1</v>
      </c>
      <c r="DA40" s="271">
        <f t="shared" si="121"/>
        <v>0</v>
      </c>
      <c r="DB40" s="102">
        <f>MATCH(A40,Fig_1a!B:B,0)</f>
        <v>249</v>
      </c>
    </row>
    <row r="41" spans="1:106" x14ac:dyDescent="0.15">
      <c r="A41" s="107" t="s">
        <v>703</v>
      </c>
      <c r="B41" s="108" t="s">
        <v>2794</v>
      </c>
      <c r="C41" s="104">
        <v>12.66</v>
      </c>
      <c r="D41" s="103">
        <v>13.61</v>
      </c>
      <c r="E41" s="103">
        <v>9.43</v>
      </c>
      <c r="F41" s="103">
        <v>9.43</v>
      </c>
      <c r="G41" s="103">
        <v>6.16</v>
      </c>
      <c r="H41" s="103">
        <v>12.2</v>
      </c>
      <c r="I41" s="103">
        <v>12.2</v>
      </c>
      <c r="J41" s="103">
        <v>7.62</v>
      </c>
      <c r="K41" s="103">
        <v>4.45</v>
      </c>
      <c r="L41" s="103">
        <v>4.45</v>
      </c>
      <c r="M41" s="103">
        <v>4.72</v>
      </c>
      <c r="N41" s="103">
        <v>8.7799999999999994</v>
      </c>
      <c r="O41" s="103">
        <v>9.74</v>
      </c>
      <c r="P41" s="103">
        <v>10.42</v>
      </c>
      <c r="Q41" s="106">
        <v>11.7</v>
      </c>
      <c r="R41" s="105">
        <v>11.8</v>
      </c>
      <c r="S41" s="105">
        <v>2.8</v>
      </c>
      <c r="T41" s="105">
        <v>2.8</v>
      </c>
      <c r="V41" s="105">
        <v>5.5</v>
      </c>
      <c r="W41" s="105">
        <v>5.5</v>
      </c>
      <c r="X41" s="105">
        <v>7.3</v>
      </c>
      <c r="AB41" s="105">
        <v>8.6999999999999993</v>
      </c>
      <c r="AC41" s="105">
        <v>6.4</v>
      </c>
      <c r="AD41" s="105">
        <v>7.8</v>
      </c>
      <c r="AE41" s="104">
        <f t="shared" si="61"/>
        <v>0.92417061611374396</v>
      </c>
      <c r="AF41" s="103">
        <f t="shared" si="62"/>
        <v>0.86700955180014705</v>
      </c>
      <c r="AG41" s="103">
        <f t="shared" si="63"/>
        <v>0.29692470837751855</v>
      </c>
      <c r="AH41" s="103">
        <f t="shared" si="64"/>
        <v>0.29692470837751855</v>
      </c>
      <c r="AI41" s="103" t="str">
        <f t="shared" si="65"/>
        <v/>
      </c>
      <c r="AJ41" s="103">
        <f t="shared" si="66"/>
        <v>0.45081967213114754</v>
      </c>
      <c r="AK41" s="103">
        <f t="shared" si="67"/>
        <v>0.45081967213114754</v>
      </c>
      <c r="AL41" s="103">
        <f t="shared" si="68"/>
        <v>0.95800524934383202</v>
      </c>
      <c r="AM41" s="103" t="str">
        <f t="shared" si="69"/>
        <v/>
      </c>
      <c r="AN41" s="103" t="str">
        <f t="shared" si="70"/>
        <v/>
      </c>
      <c r="AO41" s="103" t="str">
        <f t="shared" si="71"/>
        <v/>
      </c>
      <c r="AP41" s="103">
        <f t="shared" si="72"/>
        <v>0.99088838268792712</v>
      </c>
      <c r="AQ41" s="103">
        <f t="shared" si="73"/>
        <v>0.65708418891170428</v>
      </c>
      <c r="AR41" s="103">
        <f t="shared" si="74"/>
        <v>0.74856046065259119</v>
      </c>
      <c r="AS41" s="106" t="str">
        <f t="shared" si="75"/>
        <v/>
      </c>
      <c r="AT41" s="105" t="str">
        <f t="shared" si="76"/>
        <v/>
      </c>
      <c r="AU41" s="105" t="str">
        <f t="shared" si="77"/>
        <v/>
      </c>
      <c r="AV41" s="105" t="str">
        <f t="shared" si="78"/>
        <v/>
      </c>
      <c r="AW41" s="105" t="str">
        <f t="shared" si="79"/>
        <v/>
      </c>
      <c r="AX41" s="105" t="str">
        <f t="shared" si="80"/>
        <v/>
      </c>
      <c r="AY41" s="105" t="str">
        <f t="shared" si="81"/>
        <v/>
      </c>
      <c r="AZ41" s="105" t="str">
        <f t="shared" si="82"/>
        <v/>
      </c>
      <c r="BA41" s="105" t="str">
        <f t="shared" si="83"/>
        <v/>
      </c>
      <c r="BB41" s="105" t="str">
        <f t="shared" si="84"/>
        <v/>
      </c>
      <c r="BC41" s="105" t="str">
        <f t="shared" si="85"/>
        <v/>
      </c>
      <c r="BD41" s="105" t="str">
        <f t="shared" si="86"/>
        <v/>
      </c>
      <c r="BE41" s="105" t="str">
        <f t="shared" si="87"/>
        <v/>
      </c>
      <c r="BF41" s="105" t="str">
        <f t="shared" si="88"/>
        <v/>
      </c>
      <c r="BG41" s="106" t="str">
        <f t="shared" si="89"/>
        <v/>
      </c>
      <c r="BH41" s="105" t="str">
        <f t="shared" si="90"/>
        <v/>
      </c>
      <c r="BI41" s="105" t="str">
        <f t="shared" si="91"/>
        <v/>
      </c>
      <c r="BJ41" s="105" t="str">
        <f t="shared" si="92"/>
        <v/>
      </c>
      <c r="BK41" s="105" t="str">
        <f t="shared" si="93"/>
        <v/>
      </c>
      <c r="BL41" s="105" t="str">
        <f t="shared" si="94"/>
        <v/>
      </c>
      <c r="BM41" s="105" t="str">
        <f t="shared" si="95"/>
        <v/>
      </c>
      <c r="BN41" s="105" t="str">
        <f t="shared" si="96"/>
        <v/>
      </c>
      <c r="BO41" s="105" t="str">
        <f t="shared" si="97"/>
        <v/>
      </c>
      <c r="BP41" s="105" t="str">
        <f t="shared" si="98"/>
        <v/>
      </c>
      <c r="BQ41" s="105" t="str">
        <f t="shared" si="99"/>
        <v/>
      </c>
      <c r="BR41" s="105" t="str">
        <f t="shared" si="100"/>
        <v/>
      </c>
      <c r="BS41" s="105" t="str">
        <f t="shared" si="101"/>
        <v/>
      </c>
      <c r="BT41" s="105" t="str">
        <f t="shared" si="102"/>
        <v/>
      </c>
      <c r="BU41" s="104">
        <v>7.32</v>
      </c>
      <c r="BV41" s="103">
        <v>7.21</v>
      </c>
      <c r="BW41" s="103">
        <v>7.13</v>
      </c>
      <c r="BX41" s="103">
        <v>7.13</v>
      </c>
      <c r="BZ41" s="103">
        <v>6.62</v>
      </c>
      <c r="CA41" s="103">
        <v>6.62</v>
      </c>
      <c r="CB41" s="103">
        <v>7.35</v>
      </c>
      <c r="CF41" s="103">
        <v>7.29</v>
      </c>
      <c r="CG41" s="103">
        <v>7.55</v>
      </c>
      <c r="CH41" s="103">
        <v>7.3</v>
      </c>
      <c r="CI41" s="104" t="str">
        <f t="shared" si="103"/>
        <v/>
      </c>
      <c r="CJ41" s="103" t="str">
        <f t="shared" si="104"/>
        <v/>
      </c>
      <c r="CK41" s="103" t="str">
        <f t="shared" si="105"/>
        <v/>
      </c>
      <c r="CL41" s="103" t="str">
        <f t="shared" si="106"/>
        <v/>
      </c>
      <c r="CM41" s="103" t="str">
        <f t="shared" si="107"/>
        <v/>
      </c>
      <c r="CN41" s="103" t="str">
        <f t="shared" si="108"/>
        <v/>
      </c>
      <c r="CO41" s="103" t="str">
        <f t="shared" si="109"/>
        <v/>
      </c>
      <c r="CP41" s="103" t="str">
        <f t="shared" si="110"/>
        <v/>
      </c>
      <c r="CQ41" s="103" t="str">
        <f t="shared" si="111"/>
        <v/>
      </c>
      <c r="CR41" s="103" t="str">
        <f t="shared" si="112"/>
        <v/>
      </c>
      <c r="CS41" s="103" t="str">
        <f t="shared" si="113"/>
        <v/>
      </c>
      <c r="CT41" s="103" t="str">
        <f t="shared" si="114"/>
        <v/>
      </c>
      <c r="CU41" s="103" t="str">
        <f t="shared" si="115"/>
        <v/>
      </c>
      <c r="CV41" s="103" t="str">
        <f t="shared" si="116"/>
        <v/>
      </c>
      <c r="CW41" s="270" t="str">
        <f t="shared" si="117"/>
        <v/>
      </c>
      <c r="CX41" s="271" t="str">
        <f t="shared" si="118"/>
        <v/>
      </c>
      <c r="CY41" s="271" t="str">
        <f t="shared" si="119"/>
        <v/>
      </c>
      <c r="CZ41" s="271" t="str">
        <f t="shared" si="120"/>
        <v/>
      </c>
      <c r="DA41" s="271">
        <f t="shared" si="121"/>
        <v>4</v>
      </c>
      <c r="DB41" s="102">
        <f>MATCH(A41,Fig_1a!B:B,0)</f>
        <v>248</v>
      </c>
    </row>
    <row r="42" spans="1:106" x14ac:dyDescent="0.15">
      <c r="A42" s="107" t="s">
        <v>702</v>
      </c>
      <c r="B42" s="108" t="s">
        <v>2792</v>
      </c>
      <c r="C42" s="104">
        <v>2.67</v>
      </c>
      <c r="D42" s="103">
        <v>1.79</v>
      </c>
      <c r="E42" s="103">
        <v>2.91</v>
      </c>
      <c r="F42" s="103">
        <v>2.91</v>
      </c>
      <c r="G42" s="103">
        <v>4.9400000000000004</v>
      </c>
      <c r="H42" s="103">
        <v>1.33</v>
      </c>
      <c r="I42" s="103">
        <v>1.33</v>
      </c>
      <c r="J42" s="103">
        <v>2.61</v>
      </c>
      <c r="K42" s="103">
        <v>4.6100000000000003</v>
      </c>
      <c r="L42" s="103">
        <v>4.6100000000000003</v>
      </c>
      <c r="M42" s="103">
        <v>4.75</v>
      </c>
      <c r="N42" s="103">
        <v>2.11</v>
      </c>
      <c r="O42" s="103">
        <v>0.86</v>
      </c>
      <c r="P42" s="103">
        <v>3.41</v>
      </c>
      <c r="Q42" s="106">
        <v>5.3</v>
      </c>
      <c r="R42" s="105">
        <v>8.5</v>
      </c>
      <c r="S42" s="105">
        <v>10.1</v>
      </c>
      <c r="T42" s="105">
        <v>10.1</v>
      </c>
      <c r="U42" s="105">
        <v>4.2</v>
      </c>
      <c r="V42" s="105">
        <v>8.9</v>
      </c>
      <c r="W42" s="105">
        <v>8.9</v>
      </c>
      <c r="X42" s="105">
        <v>8.1</v>
      </c>
      <c r="AB42" s="105">
        <v>8.4</v>
      </c>
      <c r="AC42" s="105">
        <v>4.5999999999999996</v>
      </c>
      <c r="AD42" s="105">
        <v>11</v>
      </c>
      <c r="AE42" s="104">
        <f t="shared" si="61"/>
        <v>1.9850187265917603</v>
      </c>
      <c r="AF42" s="103">
        <f t="shared" si="62"/>
        <v>4.7486033519553068</v>
      </c>
      <c r="AG42" s="103">
        <f t="shared" si="63"/>
        <v>3.4707903780068725</v>
      </c>
      <c r="AH42" s="103">
        <f t="shared" si="64"/>
        <v>3.4707903780068725</v>
      </c>
      <c r="AI42" s="103">
        <f t="shared" si="65"/>
        <v>0.85020242914979749</v>
      </c>
      <c r="AJ42" s="103">
        <f t="shared" si="66"/>
        <v>6.6917293233082704</v>
      </c>
      <c r="AK42" s="103">
        <f t="shared" si="67"/>
        <v>6.6917293233082704</v>
      </c>
      <c r="AL42" s="103">
        <f t="shared" si="68"/>
        <v>3.103448275862069</v>
      </c>
      <c r="AM42" s="103" t="str">
        <f t="shared" si="69"/>
        <v/>
      </c>
      <c r="AN42" s="103" t="str">
        <f t="shared" si="70"/>
        <v/>
      </c>
      <c r="AO42" s="103" t="str">
        <f t="shared" si="71"/>
        <v/>
      </c>
      <c r="AP42" s="103">
        <f t="shared" si="72"/>
        <v>3.9810426540284363</v>
      </c>
      <c r="AQ42" s="103">
        <f t="shared" si="73"/>
        <v>5.3488372093023253</v>
      </c>
      <c r="AR42" s="103">
        <f t="shared" si="74"/>
        <v>3.225806451612903</v>
      </c>
      <c r="AS42" s="106">
        <f t="shared" si="75"/>
        <v>5.3</v>
      </c>
      <c r="AT42" s="105">
        <f t="shared" si="76"/>
        <v>8.5</v>
      </c>
      <c r="AU42" s="105">
        <f t="shared" si="77"/>
        <v>10.1</v>
      </c>
      <c r="AV42" s="105">
        <f t="shared" si="78"/>
        <v>10.1</v>
      </c>
      <c r="AW42" s="105" t="str">
        <f t="shared" si="79"/>
        <v/>
      </c>
      <c r="AX42" s="105">
        <f t="shared" si="80"/>
        <v>8.9</v>
      </c>
      <c r="AY42" s="105">
        <f t="shared" si="81"/>
        <v>8.9</v>
      </c>
      <c r="AZ42" s="105">
        <f t="shared" si="82"/>
        <v>8.1</v>
      </c>
      <c r="BA42" s="105" t="str">
        <f t="shared" si="83"/>
        <v/>
      </c>
      <c r="BB42" s="105" t="str">
        <f t="shared" si="84"/>
        <v/>
      </c>
      <c r="BC42" s="105" t="str">
        <f t="shared" si="85"/>
        <v/>
      </c>
      <c r="BD42" s="105">
        <f t="shared" si="86"/>
        <v>8.4</v>
      </c>
      <c r="BE42" s="105">
        <f t="shared" si="87"/>
        <v>4.5999999999999996</v>
      </c>
      <c r="BF42" s="105">
        <f t="shared" si="88"/>
        <v>11</v>
      </c>
      <c r="BG42" s="106">
        <f t="shared" si="89"/>
        <v>9.742647058823529</v>
      </c>
      <c r="BH42" s="105">
        <f t="shared" si="90"/>
        <v>15.799256505576208</v>
      </c>
      <c r="BI42" s="105">
        <f t="shared" si="91"/>
        <v>19.535783365570598</v>
      </c>
      <c r="BJ42" s="105">
        <f t="shared" si="92"/>
        <v>19.535783365570598</v>
      </c>
      <c r="BK42" s="105" t="str">
        <f t="shared" si="93"/>
        <v/>
      </c>
      <c r="BL42" s="105">
        <f t="shared" si="94"/>
        <v>18.42650103519669</v>
      </c>
      <c r="BM42" s="105">
        <f t="shared" si="95"/>
        <v>18.42650103519669</v>
      </c>
      <c r="BN42" s="105">
        <f t="shared" si="96"/>
        <v>23.478260869565219</v>
      </c>
      <c r="BO42" s="105" t="str">
        <f t="shared" si="97"/>
        <v/>
      </c>
      <c r="BP42" s="105" t="str">
        <f t="shared" si="98"/>
        <v/>
      </c>
      <c r="BQ42" s="105" t="str">
        <f t="shared" si="99"/>
        <v/>
      </c>
      <c r="BR42" s="105">
        <f t="shared" si="100"/>
        <v>16.568047337278106</v>
      </c>
      <c r="BS42" s="105">
        <f t="shared" si="101"/>
        <v>8.761904761904761</v>
      </c>
      <c r="BT42" s="105">
        <f t="shared" si="102"/>
        <v>21.739130434782609</v>
      </c>
      <c r="BU42" s="104">
        <v>6.58</v>
      </c>
      <c r="BV42" s="103">
        <v>6</v>
      </c>
      <c r="BW42" s="103">
        <v>7.65</v>
      </c>
      <c r="BX42" s="103">
        <v>7.65</v>
      </c>
      <c r="BY42" s="103">
        <v>7.37</v>
      </c>
      <c r="BZ42" s="103">
        <v>7.58</v>
      </c>
      <c r="CA42" s="103">
        <v>7.58</v>
      </c>
      <c r="CB42" s="103">
        <v>7.04</v>
      </c>
      <c r="CF42" s="103">
        <v>6.82</v>
      </c>
      <c r="CG42" s="103">
        <v>6.31</v>
      </c>
      <c r="CH42" s="103">
        <v>7.15</v>
      </c>
      <c r="CI42" s="104">
        <f t="shared" si="103"/>
        <v>6.58</v>
      </c>
      <c r="CJ42" s="103">
        <f t="shared" si="104"/>
        <v>6</v>
      </c>
      <c r="CK42" s="103">
        <f t="shared" si="105"/>
        <v>7.65</v>
      </c>
      <c r="CL42" s="103">
        <f t="shared" si="106"/>
        <v>7.65</v>
      </c>
      <c r="CM42" s="103" t="str">
        <f t="shared" si="107"/>
        <v/>
      </c>
      <c r="CN42" s="103">
        <f t="shared" si="108"/>
        <v>7.58</v>
      </c>
      <c r="CO42" s="103">
        <f t="shared" si="109"/>
        <v>7.58</v>
      </c>
      <c r="CP42" s="103">
        <f t="shared" si="110"/>
        <v>7.04</v>
      </c>
      <c r="CQ42" s="103" t="str">
        <f t="shared" si="111"/>
        <v/>
      </c>
      <c r="CR42" s="103" t="str">
        <f t="shared" si="112"/>
        <v/>
      </c>
      <c r="CS42" s="103" t="str">
        <f t="shared" si="113"/>
        <v/>
      </c>
      <c r="CT42" s="103">
        <f t="shared" si="114"/>
        <v>6.82</v>
      </c>
      <c r="CU42" s="103">
        <f t="shared" si="115"/>
        <v>6.31</v>
      </c>
      <c r="CV42" s="103">
        <f t="shared" si="116"/>
        <v>7.15</v>
      </c>
      <c r="CW42" s="270">
        <f t="shared" si="117"/>
        <v>1</v>
      </c>
      <c r="CX42" s="271">
        <f t="shared" si="118"/>
        <v>1</v>
      </c>
      <c r="CY42" s="271">
        <f t="shared" si="119"/>
        <v>1</v>
      </c>
      <c r="CZ42" s="271">
        <f t="shared" si="120"/>
        <v>1</v>
      </c>
      <c r="DA42" s="271">
        <f t="shared" si="121"/>
        <v>0</v>
      </c>
      <c r="DB42" s="102">
        <f>MATCH(A42,Fig_1a!B:B,0)</f>
        <v>247</v>
      </c>
    </row>
    <row r="43" spans="1:106" x14ac:dyDescent="0.15">
      <c r="A43" s="107" t="s">
        <v>699</v>
      </c>
      <c r="B43" s="108" t="s">
        <v>2790</v>
      </c>
      <c r="C43" s="104">
        <v>10.199999999999999</v>
      </c>
      <c r="D43" s="103">
        <v>10.69</v>
      </c>
      <c r="E43" s="103">
        <v>7.54</v>
      </c>
      <c r="F43" s="103">
        <v>7.54</v>
      </c>
      <c r="G43" s="103">
        <v>7.96</v>
      </c>
      <c r="H43" s="103">
        <v>8.3699999999999992</v>
      </c>
      <c r="I43" s="103">
        <v>8.3699999999999992</v>
      </c>
      <c r="J43" s="103">
        <v>9.02</v>
      </c>
      <c r="K43" s="103">
        <v>7.46</v>
      </c>
      <c r="L43" s="103">
        <v>7.46</v>
      </c>
      <c r="M43" s="103">
        <v>7.11</v>
      </c>
      <c r="N43" s="103">
        <v>11.34</v>
      </c>
      <c r="O43" s="103">
        <v>13.4</v>
      </c>
      <c r="P43" s="103">
        <v>13.47</v>
      </c>
      <c r="Q43" s="106">
        <v>5</v>
      </c>
      <c r="R43" s="105">
        <v>7.2</v>
      </c>
      <c r="AB43" s="105">
        <v>8.6999999999999993</v>
      </c>
      <c r="AC43" s="105">
        <v>8</v>
      </c>
      <c r="AD43" s="105">
        <v>6.6</v>
      </c>
      <c r="AE43" s="104">
        <f t="shared" si="61"/>
        <v>0.49019607843137258</v>
      </c>
      <c r="AF43" s="103">
        <f t="shared" si="62"/>
        <v>0.67352666043030873</v>
      </c>
      <c r="AG43" s="103" t="str">
        <f t="shared" si="63"/>
        <v/>
      </c>
      <c r="AH43" s="103" t="str">
        <f t="shared" si="64"/>
        <v/>
      </c>
      <c r="AI43" s="103" t="str">
        <f t="shared" si="65"/>
        <v/>
      </c>
      <c r="AJ43" s="103" t="str">
        <f t="shared" si="66"/>
        <v/>
      </c>
      <c r="AK43" s="103" t="str">
        <f t="shared" si="67"/>
        <v/>
      </c>
      <c r="AL43" s="103" t="str">
        <f t="shared" si="68"/>
        <v/>
      </c>
      <c r="AM43" s="103" t="str">
        <f t="shared" si="69"/>
        <v/>
      </c>
      <c r="AN43" s="103" t="str">
        <f t="shared" si="70"/>
        <v/>
      </c>
      <c r="AO43" s="103" t="str">
        <f t="shared" si="71"/>
        <v/>
      </c>
      <c r="AP43" s="103">
        <f t="shared" si="72"/>
        <v>0.7671957671957671</v>
      </c>
      <c r="AQ43" s="103">
        <f t="shared" si="73"/>
        <v>0.59701492537313428</v>
      </c>
      <c r="AR43" s="103">
        <f t="shared" si="74"/>
        <v>0.48997772828507791</v>
      </c>
      <c r="AS43" s="106" t="str">
        <f t="shared" si="75"/>
        <v/>
      </c>
      <c r="AT43" s="105" t="str">
        <f t="shared" si="76"/>
        <v/>
      </c>
      <c r="AU43" s="105" t="str">
        <f t="shared" si="77"/>
        <v/>
      </c>
      <c r="AV43" s="105" t="str">
        <f t="shared" si="78"/>
        <v/>
      </c>
      <c r="AW43" s="105" t="str">
        <f t="shared" si="79"/>
        <v/>
      </c>
      <c r="AX43" s="105" t="str">
        <f t="shared" si="80"/>
        <v/>
      </c>
      <c r="AY43" s="105" t="str">
        <f t="shared" si="81"/>
        <v/>
      </c>
      <c r="AZ43" s="105" t="str">
        <f t="shared" si="82"/>
        <v/>
      </c>
      <c r="BA43" s="105" t="str">
        <f t="shared" si="83"/>
        <v/>
      </c>
      <c r="BB43" s="105" t="str">
        <f t="shared" si="84"/>
        <v/>
      </c>
      <c r="BC43" s="105" t="str">
        <f t="shared" si="85"/>
        <v/>
      </c>
      <c r="BD43" s="105" t="str">
        <f t="shared" si="86"/>
        <v/>
      </c>
      <c r="BE43" s="105" t="str">
        <f t="shared" si="87"/>
        <v/>
      </c>
      <c r="BF43" s="105" t="str">
        <f t="shared" si="88"/>
        <v/>
      </c>
      <c r="BG43" s="106" t="str">
        <f t="shared" si="89"/>
        <v/>
      </c>
      <c r="BH43" s="105" t="str">
        <f t="shared" si="90"/>
        <v/>
      </c>
      <c r="BI43" s="105" t="str">
        <f t="shared" si="91"/>
        <v/>
      </c>
      <c r="BJ43" s="105" t="str">
        <f t="shared" si="92"/>
        <v/>
      </c>
      <c r="BK43" s="105" t="str">
        <f t="shared" si="93"/>
        <v/>
      </c>
      <c r="BL43" s="105" t="str">
        <f t="shared" si="94"/>
        <v/>
      </c>
      <c r="BM43" s="105" t="str">
        <f t="shared" si="95"/>
        <v/>
      </c>
      <c r="BN43" s="105" t="str">
        <f t="shared" si="96"/>
        <v/>
      </c>
      <c r="BO43" s="105" t="str">
        <f t="shared" si="97"/>
        <v/>
      </c>
      <c r="BP43" s="105" t="str">
        <f t="shared" si="98"/>
        <v/>
      </c>
      <c r="BQ43" s="105" t="str">
        <f t="shared" si="99"/>
        <v/>
      </c>
      <c r="BR43" s="105" t="str">
        <f t="shared" si="100"/>
        <v/>
      </c>
      <c r="BS43" s="105" t="str">
        <f t="shared" si="101"/>
        <v/>
      </c>
      <c r="BT43" s="105" t="str">
        <f t="shared" si="102"/>
        <v/>
      </c>
      <c r="BU43" s="104">
        <v>6.47</v>
      </c>
      <c r="BV43" s="103">
        <v>6.5</v>
      </c>
      <c r="CF43" s="103">
        <v>6.68</v>
      </c>
      <c r="CG43" s="103">
        <v>6.6</v>
      </c>
      <c r="CH43" s="103">
        <v>6.72</v>
      </c>
      <c r="CI43" s="104" t="str">
        <f t="shared" si="103"/>
        <v/>
      </c>
      <c r="CJ43" s="103" t="str">
        <f t="shared" si="104"/>
        <v/>
      </c>
      <c r="CK43" s="103" t="str">
        <f t="shared" si="105"/>
        <v/>
      </c>
      <c r="CL43" s="103" t="str">
        <f t="shared" si="106"/>
        <v/>
      </c>
      <c r="CM43" s="103" t="str">
        <f t="shared" si="107"/>
        <v/>
      </c>
      <c r="CN43" s="103" t="str">
        <f t="shared" si="108"/>
        <v/>
      </c>
      <c r="CO43" s="103" t="str">
        <f t="shared" si="109"/>
        <v/>
      </c>
      <c r="CP43" s="103" t="str">
        <f t="shared" si="110"/>
        <v/>
      </c>
      <c r="CQ43" s="103" t="str">
        <f t="shared" si="111"/>
        <v/>
      </c>
      <c r="CR43" s="103" t="str">
        <f t="shared" si="112"/>
        <v/>
      </c>
      <c r="CS43" s="103" t="str">
        <f t="shared" si="113"/>
        <v/>
      </c>
      <c r="CT43" s="103" t="str">
        <f t="shared" si="114"/>
        <v/>
      </c>
      <c r="CU43" s="103" t="str">
        <f t="shared" si="115"/>
        <v/>
      </c>
      <c r="CV43" s="103" t="str">
        <f t="shared" si="116"/>
        <v/>
      </c>
      <c r="CW43" s="270" t="str">
        <f t="shared" si="117"/>
        <v/>
      </c>
      <c r="CX43" s="271" t="str">
        <f t="shared" si="118"/>
        <v/>
      </c>
      <c r="CY43" s="271" t="str">
        <f t="shared" si="119"/>
        <v/>
      </c>
      <c r="CZ43" s="271" t="str">
        <f t="shared" si="120"/>
        <v/>
      </c>
      <c r="DA43" s="271">
        <f t="shared" si="121"/>
        <v>4</v>
      </c>
      <c r="DB43" s="102">
        <f>MATCH(A43,Fig_1a!B:B,0)</f>
        <v>91</v>
      </c>
    </row>
    <row r="44" spans="1:106" x14ac:dyDescent="0.15">
      <c r="A44" s="107" t="s">
        <v>697</v>
      </c>
      <c r="B44" s="108" t="s">
        <v>2788</v>
      </c>
      <c r="C44" s="104">
        <v>12.41</v>
      </c>
      <c r="D44" s="103">
        <v>13.28</v>
      </c>
      <c r="E44" s="103">
        <v>12.53</v>
      </c>
      <c r="F44" s="103">
        <v>12.53</v>
      </c>
      <c r="G44" s="103">
        <v>8.65</v>
      </c>
      <c r="H44" s="103">
        <v>12.27</v>
      </c>
      <c r="I44" s="103">
        <v>12.27</v>
      </c>
      <c r="J44" s="103">
        <v>9.94</v>
      </c>
      <c r="K44" s="103">
        <v>9.8699999999999992</v>
      </c>
      <c r="L44" s="103">
        <v>9.8699999999999992</v>
      </c>
      <c r="M44" s="103">
        <v>4.93</v>
      </c>
      <c r="N44" s="103">
        <v>9.3800000000000008</v>
      </c>
      <c r="O44" s="103">
        <v>12.3</v>
      </c>
      <c r="P44" s="103">
        <v>7.11</v>
      </c>
      <c r="Q44" s="106">
        <v>10.1</v>
      </c>
      <c r="R44" s="105">
        <v>11</v>
      </c>
      <c r="S44" s="105">
        <v>7.3</v>
      </c>
      <c r="T44" s="105">
        <v>7.3</v>
      </c>
      <c r="U44" s="105">
        <v>2.2000000000000002</v>
      </c>
      <c r="V44" s="105">
        <v>10.4</v>
      </c>
      <c r="W44" s="105">
        <v>10.4</v>
      </c>
      <c r="X44" s="105">
        <v>12.3</v>
      </c>
      <c r="AB44" s="105">
        <v>17.2</v>
      </c>
      <c r="AC44" s="105">
        <v>9.4</v>
      </c>
      <c r="AD44" s="105">
        <v>3.9</v>
      </c>
      <c r="AE44" s="104">
        <f t="shared" si="61"/>
        <v>0.813859790491539</v>
      </c>
      <c r="AF44" s="103">
        <f t="shared" si="62"/>
        <v>0.82831325301204828</v>
      </c>
      <c r="AG44" s="103">
        <f t="shared" si="63"/>
        <v>0.5826017557861134</v>
      </c>
      <c r="AH44" s="103">
        <f t="shared" si="64"/>
        <v>0.5826017557861134</v>
      </c>
      <c r="AI44" s="103">
        <f t="shared" si="65"/>
        <v>0.25433526011560692</v>
      </c>
      <c r="AJ44" s="103">
        <f t="shared" si="66"/>
        <v>0.84759576202118991</v>
      </c>
      <c r="AK44" s="103">
        <f t="shared" si="67"/>
        <v>0.84759576202118991</v>
      </c>
      <c r="AL44" s="103">
        <f t="shared" si="68"/>
        <v>1.2374245472837024</v>
      </c>
      <c r="AM44" s="103" t="str">
        <f t="shared" si="69"/>
        <v/>
      </c>
      <c r="AN44" s="103" t="str">
        <f t="shared" si="70"/>
        <v/>
      </c>
      <c r="AO44" s="103" t="str">
        <f t="shared" si="71"/>
        <v/>
      </c>
      <c r="AP44" s="103">
        <f t="shared" si="72"/>
        <v>1.833688699360341</v>
      </c>
      <c r="AQ44" s="103">
        <f t="shared" si="73"/>
        <v>0.7642276422764227</v>
      </c>
      <c r="AR44" s="103">
        <f t="shared" si="74"/>
        <v>0.54852320675105481</v>
      </c>
      <c r="AS44" s="106" t="str">
        <f t="shared" si="75"/>
        <v/>
      </c>
      <c r="AT44" s="105" t="str">
        <f t="shared" si="76"/>
        <v/>
      </c>
      <c r="AU44" s="105" t="str">
        <f t="shared" si="77"/>
        <v/>
      </c>
      <c r="AV44" s="105" t="str">
        <f t="shared" si="78"/>
        <v/>
      </c>
      <c r="AW44" s="105" t="str">
        <f t="shared" si="79"/>
        <v/>
      </c>
      <c r="AX44" s="105" t="str">
        <f t="shared" si="80"/>
        <v/>
      </c>
      <c r="AY44" s="105" t="str">
        <f t="shared" si="81"/>
        <v/>
      </c>
      <c r="AZ44" s="105" t="str">
        <f t="shared" si="82"/>
        <v/>
      </c>
      <c r="BA44" s="105" t="str">
        <f t="shared" si="83"/>
        <v/>
      </c>
      <c r="BB44" s="105" t="str">
        <f t="shared" si="84"/>
        <v/>
      </c>
      <c r="BC44" s="105" t="str">
        <f t="shared" si="85"/>
        <v/>
      </c>
      <c r="BD44" s="105">
        <f t="shared" si="86"/>
        <v>17.2</v>
      </c>
      <c r="BE44" s="105" t="str">
        <f t="shared" si="87"/>
        <v/>
      </c>
      <c r="BF44" s="105" t="str">
        <f t="shared" si="88"/>
        <v/>
      </c>
      <c r="BG44" s="106" t="str">
        <f t="shared" si="89"/>
        <v/>
      </c>
      <c r="BH44" s="105" t="str">
        <f t="shared" si="90"/>
        <v/>
      </c>
      <c r="BI44" s="105" t="str">
        <f t="shared" si="91"/>
        <v/>
      </c>
      <c r="BJ44" s="105" t="str">
        <f t="shared" si="92"/>
        <v/>
      </c>
      <c r="BK44" s="105" t="str">
        <f t="shared" si="93"/>
        <v/>
      </c>
      <c r="BL44" s="105" t="str">
        <f t="shared" si="94"/>
        <v/>
      </c>
      <c r="BM44" s="105" t="str">
        <f t="shared" si="95"/>
        <v/>
      </c>
      <c r="BN44" s="105" t="str">
        <f t="shared" si="96"/>
        <v/>
      </c>
      <c r="BO44" s="105" t="str">
        <f t="shared" si="97"/>
        <v/>
      </c>
      <c r="BP44" s="105" t="str">
        <f t="shared" si="98"/>
        <v/>
      </c>
      <c r="BQ44" s="105" t="str">
        <f t="shared" si="99"/>
        <v/>
      </c>
      <c r="BR44" s="105">
        <f t="shared" si="100"/>
        <v>33.925049309664693</v>
      </c>
      <c r="BS44" s="105" t="str">
        <f t="shared" si="101"/>
        <v/>
      </c>
      <c r="BT44" s="105" t="str">
        <f t="shared" si="102"/>
        <v/>
      </c>
      <c r="BU44" s="104">
        <v>7.08</v>
      </c>
      <c r="BV44" s="103">
        <v>7.08</v>
      </c>
      <c r="BW44" s="103">
        <v>7.12</v>
      </c>
      <c r="BX44" s="103">
        <v>7.12</v>
      </c>
      <c r="BY44" s="103">
        <v>6.74</v>
      </c>
      <c r="BZ44" s="103">
        <v>7.06</v>
      </c>
      <c r="CA44" s="103">
        <v>7.06</v>
      </c>
      <c r="CB44" s="103">
        <v>6.64</v>
      </c>
      <c r="CF44" s="103">
        <v>6.68</v>
      </c>
      <c r="CG44" s="103">
        <v>7.01</v>
      </c>
      <c r="CH44" s="103">
        <v>7.27</v>
      </c>
      <c r="CI44" s="104" t="str">
        <f t="shared" si="103"/>
        <v/>
      </c>
      <c r="CJ44" s="103" t="str">
        <f t="shared" si="104"/>
        <v/>
      </c>
      <c r="CK44" s="103" t="str">
        <f t="shared" si="105"/>
        <v/>
      </c>
      <c r="CL44" s="103" t="str">
        <f t="shared" si="106"/>
        <v/>
      </c>
      <c r="CM44" s="103" t="str">
        <f t="shared" si="107"/>
        <v/>
      </c>
      <c r="CN44" s="103" t="str">
        <f t="shared" si="108"/>
        <v/>
      </c>
      <c r="CO44" s="103" t="str">
        <f t="shared" si="109"/>
        <v/>
      </c>
      <c r="CP44" s="103" t="str">
        <f t="shared" si="110"/>
        <v/>
      </c>
      <c r="CQ44" s="103" t="str">
        <f t="shared" si="111"/>
        <v/>
      </c>
      <c r="CR44" s="103" t="str">
        <f t="shared" si="112"/>
        <v/>
      </c>
      <c r="CS44" s="103" t="str">
        <f t="shared" si="113"/>
        <v/>
      </c>
      <c r="CT44" s="103">
        <f t="shared" si="114"/>
        <v>6.68</v>
      </c>
      <c r="CU44" s="103" t="str">
        <f t="shared" si="115"/>
        <v/>
      </c>
      <c r="CV44" s="103" t="str">
        <f t="shared" si="116"/>
        <v/>
      </c>
      <c r="CW44" s="270" t="str">
        <f t="shared" si="117"/>
        <v/>
      </c>
      <c r="CX44" s="271" t="str">
        <f t="shared" si="118"/>
        <v/>
      </c>
      <c r="CY44" s="271">
        <f t="shared" si="119"/>
        <v>1</v>
      </c>
      <c r="CZ44" s="271" t="str">
        <f t="shared" si="120"/>
        <v/>
      </c>
      <c r="DA44" s="271">
        <f t="shared" si="121"/>
        <v>3</v>
      </c>
      <c r="DB44" s="102">
        <f>MATCH(A44,Fig_1a!B:B,0)</f>
        <v>246</v>
      </c>
    </row>
    <row r="45" spans="1:106" x14ac:dyDescent="0.15">
      <c r="A45" s="107" t="s">
        <v>823</v>
      </c>
      <c r="B45" s="108" t="s">
        <v>2786</v>
      </c>
      <c r="C45" s="104">
        <v>5.52</v>
      </c>
      <c r="D45" s="103">
        <v>3.37</v>
      </c>
      <c r="E45" s="103">
        <v>5.96</v>
      </c>
      <c r="F45" s="103">
        <v>5.96</v>
      </c>
      <c r="G45" s="103">
        <v>5.98</v>
      </c>
      <c r="H45" s="103">
        <v>7.2</v>
      </c>
      <c r="I45" s="103">
        <v>7.2</v>
      </c>
      <c r="J45" s="103">
        <v>5.7</v>
      </c>
      <c r="K45" s="103">
        <v>9.6300000000000008</v>
      </c>
      <c r="L45" s="103">
        <v>9.6300000000000008</v>
      </c>
      <c r="M45" s="103">
        <v>6.57</v>
      </c>
      <c r="N45" s="103">
        <v>8.06</v>
      </c>
      <c r="O45" s="103">
        <v>4.63</v>
      </c>
      <c r="P45" s="103">
        <v>7.36</v>
      </c>
      <c r="Q45" s="106">
        <v>22.1</v>
      </c>
      <c r="R45" s="105">
        <v>20.100000000000001</v>
      </c>
      <c r="S45" s="105">
        <v>18.600000000000001</v>
      </c>
      <c r="T45" s="105">
        <v>18.600000000000001</v>
      </c>
      <c r="Y45" s="105">
        <v>27.6</v>
      </c>
      <c r="Z45" s="105">
        <v>27.6</v>
      </c>
      <c r="AA45" s="105">
        <v>15.4</v>
      </c>
      <c r="AE45" s="104">
        <f t="shared" si="61"/>
        <v>4.0036231884057978</v>
      </c>
      <c r="AF45" s="103">
        <f t="shared" si="62"/>
        <v>5.9643916913946589</v>
      </c>
      <c r="AG45" s="103">
        <f t="shared" si="63"/>
        <v>3.1208053691275168</v>
      </c>
      <c r="AH45" s="103">
        <f t="shared" si="64"/>
        <v>3.1208053691275168</v>
      </c>
      <c r="AI45" s="103" t="str">
        <f t="shared" si="65"/>
        <v/>
      </c>
      <c r="AJ45" s="103" t="str">
        <f t="shared" si="66"/>
        <v/>
      </c>
      <c r="AK45" s="103" t="str">
        <f t="shared" si="67"/>
        <v/>
      </c>
      <c r="AL45" s="103" t="str">
        <f t="shared" si="68"/>
        <v/>
      </c>
      <c r="AM45" s="103">
        <f t="shared" si="69"/>
        <v>2.866043613707165</v>
      </c>
      <c r="AN45" s="103">
        <f t="shared" si="70"/>
        <v>2.866043613707165</v>
      </c>
      <c r="AO45" s="103">
        <f t="shared" si="71"/>
        <v>2.3439878234398783</v>
      </c>
      <c r="AP45" s="103" t="str">
        <f t="shared" si="72"/>
        <v/>
      </c>
      <c r="AQ45" s="103" t="str">
        <f t="shared" si="73"/>
        <v/>
      </c>
      <c r="AR45" s="103" t="str">
        <f t="shared" si="74"/>
        <v/>
      </c>
      <c r="AS45" s="106">
        <f t="shared" si="75"/>
        <v>22.1</v>
      </c>
      <c r="AT45" s="105">
        <f t="shared" si="76"/>
        <v>20.100000000000001</v>
      </c>
      <c r="AU45" s="105">
        <f t="shared" si="77"/>
        <v>18.600000000000001</v>
      </c>
      <c r="AV45" s="105">
        <f t="shared" si="78"/>
        <v>18.600000000000001</v>
      </c>
      <c r="AW45" s="105" t="str">
        <f t="shared" si="79"/>
        <v/>
      </c>
      <c r="AX45" s="105" t="str">
        <f t="shared" si="80"/>
        <v/>
      </c>
      <c r="AY45" s="105" t="str">
        <f t="shared" si="81"/>
        <v/>
      </c>
      <c r="AZ45" s="105" t="str">
        <f t="shared" si="82"/>
        <v/>
      </c>
      <c r="BA45" s="105">
        <f t="shared" si="83"/>
        <v>27.6</v>
      </c>
      <c r="BB45" s="105">
        <f t="shared" si="84"/>
        <v>27.6</v>
      </c>
      <c r="BC45" s="105">
        <f t="shared" si="85"/>
        <v>15.4</v>
      </c>
      <c r="BD45" s="105" t="str">
        <f t="shared" si="86"/>
        <v/>
      </c>
      <c r="BE45" s="105" t="str">
        <f t="shared" si="87"/>
        <v/>
      </c>
      <c r="BF45" s="105" t="str">
        <f t="shared" si="88"/>
        <v/>
      </c>
      <c r="BG45" s="106">
        <f t="shared" si="89"/>
        <v>40.625</v>
      </c>
      <c r="BH45" s="105">
        <f t="shared" si="90"/>
        <v>37.360594795539036</v>
      </c>
      <c r="BI45" s="105">
        <f t="shared" si="91"/>
        <v>35.976789168278529</v>
      </c>
      <c r="BJ45" s="105">
        <f t="shared" si="92"/>
        <v>35.976789168278529</v>
      </c>
      <c r="BK45" s="105" t="str">
        <f t="shared" si="93"/>
        <v/>
      </c>
      <c r="BL45" s="105" t="str">
        <f t="shared" si="94"/>
        <v/>
      </c>
      <c r="BM45" s="105" t="str">
        <f t="shared" si="95"/>
        <v/>
      </c>
      <c r="BN45" s="105" t="str">
        <f t="shared" si="96"/>
        <v/>
      </c>
      <c r="BO45" s="105">
        <f t="shared" si="97"/>
        <v>56.67351129363449</v>
      </c>
      <c r="BP45" s="105">
        <f t="shared" si="98"/>
        <v>56.67351129363449</v>
      </c>
      <c r="BQ45" s="105">
        <f t="shared" si="99"/>
        <v>34.606741573033709</v>
      </c>
      <c r="BR45" s="105" t="str">
        <f t="shared" si="100"/>
        <v/>
      </c>
      <c r="BS45" s="105" t="str">
        <f t="shared" si="101"/>
        <v/>
      </c>
      <c r="BT45" s="105" t="str">
        <f t="shared" si="102"/>
        <v/>
      </c>
      <c r="BU45" s="104">
        <v>8.02</v>
      </c>
      <c r="BV45" s="103">
        <v>8.01</v>
      </c>
      <c r="BW45" s="103">
        <v>7.65</v>
      </c>
      <c r="BX45" s="103">
        <v>7.65</v>
      </c>
      <c r="CC45" s="103">
        <v>8.57</v>
      </c>
      <c r="CD45" s="103">
        <v>8.57</v>
      </c>
      <c r="CE45" s="103">
        <v>7.95</v>
      </c>
      <c r="CI45" s="104">
        <f t="shared" si="103"/>
        <v>8.02</v>
      </c>
      <c r="CJ45" s="103">
        <f t="shared" si="104"/>
        <v>8.01</v>
      </c>
      <c r="CK45" s="103">
        <f t="shared" si="105"/>
        <v>7.65</v>
      </c>
      <c r="CL45" s="103">
        <f t="shared" si="106"/>
        <v>7.65</v>
      </c>
      <c r="CM45" s="103" t="str">
        <f t="shared" si="107"/>
        <v/>
      </c>
      <c r="CN45" s="103" t="str">
        <f t="shared" si="108"/>
        <v/>
      </c>
      <c r="CO45" s="103" t="str">
        <f t="shared" si="109"/>
        <v/>
      </c>
      <c r="CP45" s="103" t="str">
        <f t="shared" si="110"/>
        <v/>
      </c>
      <c r="CQ45" s="103">
        <f t="shared" si="111"/>
        <v>8.57</v>
      </c>
      <c r="CR45" s="103">
        <f t="shared" si="112"/>
        <v>8.57</v>
      </c>
      <c r="CS45" s="103">
        <f t="shared" si="113"/>
        <v>7.95</v>
      </c>
      <c r="CT45" s="103" t="str">
        <f t="shared" si="114"/>
        <v/>
      </c>
      <c r="CU45" s="103" t="str">
        <f t="shared" si="115"/>
        <v/>
      </c>
      <c r="CV45" s="103" t="str">
        <f t="shared" si="116"/>
        <v/>
      </c>
      <c r="CW45" s="270">
        <f t="shared" si="117"/>
        <v>1</v>
      </c>
      <c r="CX45" s="271">
        <f t="shared" si="118"/>
        <v>1</v>
      </c>
      <c r="CY45" s="271">
        <f t="shared" si="119"/>
        <v>1</v>
      </c>
      <c r="CZ45" s="271" t="str">
        <f t="shared" si="120"/>
        <v/>
      </c>
      <c r="DA45" s="271">
        <f t="shared" si="121"/>
        <v>1</v>
      </c>
      <c r="DB45" s="102">
        <f>MATCH(A45,Fig_1a!B:B,0)</f>
        <v>90</v>
      </c>
    </row>
    <row r="46" spans="1:106" x14ac:dyDescent="0.15">
      <c r="A46" s="107" t="s">
        <v>695</v>
      </c>
      <c r="B46" s="108" t="s">
        <v>696</v>
      </c>
      <c r="C46" s="104">
        <v>1.56</v>
      </c>
      <c r="D46" s="103">
        <v>1.36</v>
      </c>
      <c r="E46" s="103">
        <v>1.72</v>
      </c>
      <c r="F46" s="103">
        <v>1.72</v>
      </c>
      <c r="G46" s="103">
        <v>2.5</v>
      </c>
      <c r="H46" s="103">
        <v>1.72</v>
      </c>
      <c r="I46" s="103">
        <v>1.72</v>
      </c>
      <c r="J46" s="103">
        <v>1.76</v>
      </c>
      <c r="K46" s="103">
        <v>1.57</v>
      </c>
      <c r="L46" s="103">
        <v>1.57</v>
      </c>
      <c r="M46" s="103">
        <v>2.84</v>
      </c>
      <c r="N46" s="103">
        <v>3.5</v>
      </c>
      <c r="O46" s="103">
        <v>1.91</v>
      </c>
      <c r="P46" s="103">
        <v>2.86</v>
      </c>
      <c r="Q46" s="106">
        <v>17</v>
      </c>
      <c r="R46" s="105">
        <v>16.3</v>
      </c>
      <c r="S46" s="105">
        <v>20.5</v>
      </c>
      <c r="T46" s="105">
        <v>20.5</v>
      </c>
      <c r="U46" s="105">
        <v>11.6</v>
      </c>
      <c r="V46" s="105">
        <v>21.5</v>
      </c>
      <c r="W46" s="105">
        <v>21.5</v>
      </c>
      <c r="X46" s="105">
        <v>10.8</v>
      </c>
      <c r="Y46" s="105">
        <v>7.4</v>
      </c>
      <c r="Z46" s="105">
        <v>7.4</v>
      </c>
      <c r="AA46" s="105">
        <v>3.8</v>
      </c>
      <c r="AE46" s="104">
        <f t="shared" si="61"/>
        <v>10.897435897435898</v>
      </c>
      <c r="AF46" s="103">
        <f t="shared" si="62"/>
        <v>11.985294117647058</v>
      </c>
      <c r="AG46" s="103">
        <f t="shared" si="63"/>
        <v>11.918604651162791</v>
      </c>
      <c r="AH46" s="103">
        <f t="shared" si="64"/>
        <v>11.918604651162791</v>
      </c>
      <c r="AI46" s="103">
        <f t="shared" si="65"/>
        <v>4.6399999999999997</v>
      </c>
      <c r="AJ46" s="103">
        <f t="shared" si="66"/>
        <v>12.5</v>
      </c>
      <c r="AK46" s="103">
        <f t="shared" si="67"/>
        <v>12.5</v>
      </c>
      <c r="AL46" s="103">
        <f t="shared" si="68"/>
        <v>6.1363636363636367</v>
      </c>
      <c r="AM46" s="103">
        <f t="shared" si="69"/>
        <v>4.7133757961783438</v>
      </c>
      <c r="AN46" s="103">
        <f t="shared" si="70"/>
        <v>4.7133757961783438</v>
      </c>
      <c r="AO46" s="103">
        <f t="shared" si="71"/>
        <v>1.3380281690140845</v>
      </c>
      <c r="AP46" s="103" t="str">
        <f t="shared" si="72"/>
        <v/>
      </c>
      <c r="AQ46" s="103" t="str">
        <f t="shared" si="73"/>
        <v/>
      </c>
      <c r="AR46" s="103" t="str">
        <f t="shared" si="74"/>
        <v/>
      </c>
      <c r="AS46" s="106">
        <f t="shared" si="75"/>
        <v>17</v>
      </c>
      <c r="AT46" s="105">
        <f t="shared" si="76"/>
        <v>16.3</v>
      </c>
      <c r="AU46" s="105">
        <f t="shared" si="77"/>
        <v>20.5</v>
      </c>
      <c r="AV46" s="105">
        <f t="shared" si="78"/>
        <v>20.5</v>
      </c>
      <c r="AW46" s="105">
        <f t="shared" si="79"/>
        <v>11.6</v>
      </c>
      <c r="AX46" s="105">
        <f t="shared" si="80"/>
        <v>21.5</v>
      </c>
      <c r="AY46" s="105">
        <f t="shared" si="81"/>
        <v>21.5</v>
      </c>
      <c r="AZ46" s="105">
        <f t="shared" si="82"/>
        <v>10.8</v>
      </c>
      <c r="BA46" s="105">
        <f t="shared" si="83"/>
        <v>7.4</v>
      </c>
      <c r="BB46" s="105">
        <f t="shared" si="84"/>
        <v>7.4</v>
      </c>
      <c r="BC46" s="105" t="str">
        <f t="shared" si="85"/>
        <v/>
      </c>
      <c r="BD46" s="105" t="str">
        <f t="shared" si="86"/>
        <v/>
      </c>
      <c r="BE46" s="105" t="str">
        <f t="shared" si="87"/>
        <v/>
      </c>
      <c r="BF46" s="105" t="str">
        <f t="shared" si="88"/>
        <v/>
      </c>
      <c r="BG46" s="106">
        <f t="shared" si="89"/>
        <v>31.25</v>
      </c>
      <c r="BH46" s="105">
        <f t="shared" si="90"/>
        <v>30.297397769516731</v>
      </c>
      <c r="BI46" s="105">
        <f t="shared" si="91"/>
        <v>39.651837524177949</v>
      </c>
      <c r="BJ46" s="105">
        <f t="shared" si="92"/>
        <v>39.651837524177949</v>
      </c>
      <c r="BK46" s="105">
        <f t="shared" si="93"/>
        <v>23.819301848049278</v>
      </c>
      <c r="BL46" s="105">
        <f t="shared" si="94"/>
        <v>44.513457556935819</v>
      </c>
      <c r="BM46" s="105">
        <f t="shared" si="95"/>
        <v>44.513457556935819</v>
      </c>
      <c r="BN46" s="105">
        <f t="shared" si="96"/>
        <v>31.304347826086957</v>
      </c>
      <c r="BO46" s="105">
        <f t="shared" si="97"/>
        <v>15.195071868583161</v>
      </c>
      <c r="BP46" s="105">
        <f t="shared" si="98"/>
        <v>15.195071868583161</v>
      </c>
      <c r="BQ46" s="105" t="str">
        <f t="shared" si="99"/>
        <v/>
      </c>
      <c r="BR46" s="105" t="str">
        <f t="shared" si="100"/>
        <v/>
      </c>
      <c r="BS46" s="105" t="str">
        <f t="shared" si="101"/>
        <v/>
      </c>
      <c r="BT46" s="105" t="str">
        <f t="shared" si="102"/>
        <v/>
      </c>
      <c r="BU46" s="104">
        <v>4.1399999999999997</v>
      </c>
      <c r="BV46" s="103">
        <v>3.99</v>
      </c>
      <c r="BW46" s="103">
        <v>4.21</v>
      </c>
      <c r="BX46" s="103">
        <v>4.21</v>
      </c>
      <c r="BY46" s="103">
        <v>4.57</v>
      </c>
      <c r="BZ46" s="103">
        <v>4.1399999999999997</v>
      </c>
      <c r="CA46" s="103">
        <v>4.1399999999999997</v>
      </c>
      <c r="CB46" s="103">
        <v>4.47</v>
      </c>
      <c r="CC46" s="103">
        <v>5.1100000000000003</v>
      </c>
      <c r="CD46" s="103">
        <v>5.1100000000000003</v>
      </c>
      <c r="CE46" s="103">
        <v>5.27</v>
      </c>
      <c r="CI46" s="104">
        <f t="shared" si="103"/>
        <v>4.1399999999999997</v>
      </c>
      <c r="CJ46" s="103">
        <f t="shared" si="104"/>
        <v>3.99</v>
      </c>
      <c r="CK46" s="103">
        <f t="shared" si="105"/>
        <v>4.21</v>
      </c>
      <c r="CL46" s="103">
        <f t="shared" si="106"/>
        <v>4.21</v>
      </c>
      <c r="CM46" s="103">
        <f t="shared" si="107"/>
        <v>4.57</v>
      </c>
      <c r="CN46" s="103">
        <f t="shared" si="108"/>
        <v>4.1399999999999997</v>
      </c>
      <c r="CO46" s="103">
        <f t="shared" si="109"/>
        <v>4.1399999999999997</v>
      </c>
      <c r="CP46" s="103">
        <f t="shared" si="110"/>
        <v>4.47</v>
      </c>
      <c r="CQ46" s="103">
        <f t="shared" si="111"/>
        <v>5.1100000000000003</v>
      </c>
      <c r="CR46" s="103">
        <f t="shared" si="112"/>
        <v>5.1100000000000003</v>
      </c>
      <c r="CS46" s="103" t="str">
        <f t="shared" si="113"/>
        <v/>
      </c>
      <c r="CT46" s="103" t="str">
        <f t="shared" si="114"/>
        <v/>
      </c>
      <c r="CU46" s="103" t="str">
        <f t="shared" si="115"/>
        <v/>
      </c>
      <c r="CV46" s="103" t="str">
        <f t="shared" si="116"/>
        <v/>
      </c>
      <c r="CW46" s="270">
        <f t="shared" si="117"/>
        <v>1</v>
      </c>
      <c r="CX46" s="271">
        <f t="shared" si="118"/>
        <v>1</v>
      </c>
      <c r="CY46" s="271">
        <f t="shared" si="119"/>
        <v>1</v>
      </c>
      <c r="CZ46" s="271" t="str">
        <f t="shared" si="120"/>
        <v/>
      </c>
      <c r="DA46" s="271">
        <f t="shared" si="121"/>
        <v>1</v>
      </c>
      <c r="DB46" s="102">
        <f>MATCH(A46,Fig_1a!B:B,0)</f>
        <v>245</v>
      </c>
    </row>
    <row r="47" spans="1:106" x14ac:dyDescent="0.15">
      <c r="A47" s="107" t="s">
        <v>684</v>
      </c>
      <c r="B47" s="108" t="s">
        <v>2781</v>
      </c>
      <c r="C47" s="104">
        <v>3.32</v>
      </c>
      <c r="D47" s="103">
        <v>5</v>
      </c>
      <c r="E47" s="103">
        <v>4.12</v>
      </c>
      <c r="F47" s="103">
        <v>4.12</v>
      </c>
      <c r="G47" s="103">
        <v>3.42</v>
      </c>
      <c r="H47" s="103">
        <v>3.55</v>
      </c>
      <c r="I47" s="103">
        <v>3.55</v>
      </c>
      <c r="J47" s="103">
        <v>3.83</v>
      </c>
      <c r="K47" s="103">
        <v>2.82</v>
      </c>
      <c r="L47" s="103">
        <v>2.82</v>
      </c>
      <c r="M47" s="103">
        <v>2.46</v>
      </c>
      <c r="N47" s="103">
        <v>2.93</v>
      </c>
      <c r="O47" s="103">
        <v>1.66</v>
      </c>
      <c r="P47" s="103">
        <v>4.63</v>
      </c>
      <c r="Q47" s="106">
        <v>30.2</v>
      </c>
      <c r="R47" s="105">
        <v>27.4</v>
      </c>
      <c r="S47" s="105">
        <v>36.4</v>
      </c>
      <c r="T47" s="105">
        <v>36.4</v>
      </c>
      <c r="U47" s="105">
        <v>35.5</v>
      </c>
      <c r="V47" s="105">
        <v>30.7</v>
      </c>
      <c r="W47" s="105">
        <v>30.7</v>
      </c>
      <c r="X47" s="105">
        <v>20.8</v>
      </c>
      <c r="Y47" s="105">
        <v>42.3</v>
      </c>
      <c r="Z47" s="105">
        <v>42.3</v>
      </c>
      <c r="AA47" s="105">
        <v>39.5</v>
      </c>
      <c r="AB47" s="105">
        <v>26.2</v>
      </c>
      <c r="AC47" s="105">
        <v>31.4</v>
      </c>
      <c r="AD47" s="105">
        <v>40.299999999999997</v>
      </c>
      <c r="AE47" s="104">
        <f t="shared" si="61"/>
        <v>9.0963855421686741</v>
      </c>
      <c r="AF47" s="103">
        <f t="shared" si="62"/>
        <v>5.4799999999999995</v>
      </c>
      <c r="AG47" s="103">
        <f t="shared" si="63"/>
        <v>8.8349514563106784</v>
      </c>
      <c r="AH47" s="103">
        <f t="shared" si="64"/>
        <v>8.8349514563106784</v>
      </c>
      <c r="AI47" s="103">
        <f t="shared" si="65"/>
        <v>10.380116959064328</v>
      </c>
      <c r="AJ47" s="103">
        <f t="shared" si="66"/>
        <v>8.647887323943662</v>
      </c>
      <c r="AK47" s="103">
        <f t="shared" si="67"/>
        <v>8.647887323943662</v>
      </c>
      <c r="AL47" s="103">
        <f t="shared" si="68"/>
        <v>5.4308093994778073</v>
      </c>
      <c r="AM47" s="103">
        <f t="shared" si="69"/>
        <v>15</v>
      </c>
      <c r="AN47" s="103">
        <f t="shared" si="70"/>
        <v>15</v>
      </c>
      <c r="AO47" s="103">
        <f t="shared" si="71"/>
        <v>16.056910569105693</v>
      </c>
      <c r="AP47" s="103">
        <f t="shared" si="72"/>
        <v>8.9419795221842993</v>
      </c>
      <c r="AQ47" s="103">
        <f t="shared" si="73"/>
        <v>18.91566265060241</v>
      </c>
      <c r="AR47" s="103">
        <f t="shared" si="74"/>
        <v>8.7041036717062639</v>
      </c>
      <c r="AS47" s="106">
        <f t="shared" si="75"/>
        <v>30.2</v>
      </c>
      <c r="AT47" s="105">
        <f t="shared" si="76"/>
        <v>27.4</v>
      </c>
      <c r="AU47" s="105">
        <f t="shared" si="77"/>
        <v>36.4</v>
      </c>
      <c r="AV47" s="105">
        <f t="shared" si="78"/>
        <v>36.4</v>
      </c>
      <c r="AW47" s="105">
        <f t="shared" si="79"/>
        <v>35.5</v>
      </c>
      <c r="AX47" s="105">
        <f t="shared" si="80"/>
        <v>30.7</v>
      </c>
      <c r="AY47" s="105">
        <f t="shared" si="81"/>
        <v>30.7</v>
      </c>
      <c r="AZ47" s="105">
        <f t="shared" si="82"/>
        <v>20.8</v>
      </c>
      <c r="BA47" s="105">
        <f t="shared" si="83"/>
        <v>42.3</v>
      </c>
      <c r="BB47" s="105">
        <f t="shared" si="84"/>
        <v>42.3</v>
      </c>
      <c r="BC47" s="105">
        <f t="shared" si="85"/>
        <v>39.5</v>
      </c>
      <c r="BD47" s="105">
        <f t="shared" si="86"/>
        <v>26.2</v>
      </c>
      <c r="BE47" s="105">
        <f t="shared" si="87"/>
        <v>31.4</v>
      </c>
      <c r="BF47" s="105">
        <f t="shared" si="88"/>
        <v>40.299999999999997</v>
      </c>
      <c r="BG47" s="106">
        <f t="shared" si="89"/>
        <v>55.514705882352942</v>
      </c>
      <c r="BH47" s="105">
        <f t="shared" si="90"/>
        <v>50.929368029739777</v>
      </c>
      <c r="BI47" s="105">
        <f t="shared" si="91"/>
        <v>70.406189555125721</v>
      </c>
      <c r="BJ47" s="105">
        <f t="shared" si="92"/>
        <v>70.406189555125721</v>
      </c>
      <c r="BK47" s="105">
        <f t="shared" si="93"/>
        <v>72.895277207392198</v>
      </c>
      <c r="BL47" s="105">
        <f t="shared" si="94"/>
        <v>63.56107660455487</v>
      </c>
      <c r="BM47" s="105">
        <f t="shared" si="95"/>
        <v>63.56107660455487</v>
      </c>
      <c r="BN47" s="105">
        <f t="shared" si="96"/>
        <v>60.289855072463766</v>
      </c>
      <c r="BO47" s="105">
        <f t="shared" si="97"/>
        <v>86.858316221765904</v>
      </c>
      <c r="BP47" s="105">
        <f t="shared" si="98"/>
        <v>86.858316221765904</v>
      </c>
      <c r="BQ47" s="105">
        <f t="shared" si="99"/>
        <v>88.764044943820224</v>
      </c>
      <c r="BR47" s="105">
        <f t="shared" si="100"/>
        <v>51.676528599605518</v>
      </c>
      <c r="BS47" s="105">
        <f t="shared" si="101"/>
        <v>59.80952380952381</v>
      </c>
      <c r="BT47" s="105">
        <f t="shared" si="102"/>
        <v>79.644268774703548</v>
      </c>
      <c r="BU47" s="104">
        <v>7.11</v>
      </c>
      <c r="BV47" s="103">
        <v>7.18</v>
      </c>
      <c r="BW47" s="103">
        <v>7.53</v>
      </c>
      <c r="BX47" s="103">
        <v>7.53</v>
      </c>
      <c r="BY47" s="103">
        <v>7.82</v>
      </c>
      <c r="BZ47" s="103">
        <v>7.4</v>
      </c>
      <c r="CA47" s="103">
        <v>7.4</v>
      </c>
      <c r="CB47" s="103">
        <v>7.79</v>
      </c>
      <c r="CC47" s="103">
        <v>8.2200000000000006</v>
      </c>
      <c r="CD47" s="103">
        <v>8.2200000000000006</v>
      </c>
      <c r="CE47" s="103">
        <v>8.25</v>
      </c>
      <c r="CF47" s="103">
        <v>7.06</v>
      </c>
      <c r="CG47" s="103">
        <v>7.23</v>
      </c>
      <c r="CH47" s="103">
        <v>7.76</v>
      </c>
      <c r="CI47" s="104">
        <f t="shared" si="103"/>
        <v>7.11</v>
      </c>
      <c r="CJ47" s="103">
        <f t="shared" si="104"/>
        <v>7.18</v>
      </c>
      <c r="CK47" s="103">
        <f t="shared" si="105"/>
        <v>7.53</v>
      </c>
      <c r="CL47" s="103">
        <f t="shared" si="106"/>
        <v>7.53</v>
      </c>
      <c r="CM47" s="103">
        <f t="shared" si="107"/>
        <v>7.82</v>
      </c>
      <c r="CN47" s="103">
        <f t="shared" si="108"/>
        <v>7.4</v>
      </c>
      <c r="CO47" s="103">
        <f t="shared" si="109"/>
        <v>7.4</v>
      </c>
      <c r="CP47" s="103">
        <f t="shared" si="110"/>
        <v>7.79</v>
      </c>
      <c r="CQ47" s="103">
        <f t="shared" si="111"/>
        <v>8.2200000000000006</v>
      </c>
      <c r="CR47" s="103">
        <f t="shared" si="112"/>
        <v>8.2200000000000006</v>
      </c>
      <c r="CS47" s="103">
        <f t="shared" si="113"/>
        <v>8.25</v>
      </c>
      <c r="CT47" s="103">
        <f t="shared" si="114"/>
        <v>7.06</v>
      </c>
      <c r="CU47" s="103">
        <f t="shared" si="115"/>
        <v>7.23</v>
      </c>
      <c r="CV47" s="103">
        <f t="shared" si="116"/>
        <v>7.76</v>
      </c>
      <c r="CW47" s="270">
        <f t="shared" si="117"/>
        <v>1</v>
      </c>
      <c r="CX47" s="271">
        <f t="shared" si="118"/>
        <v>1</v>
      </c>
      <c r="CY47" s="271">
        <f t="shared" si="119"/>
        <v>1</v>
      </c>
      <c r="CZ47" s="271">
        <f t="shared" si="120"/>
        <v>1</v>
      </c>
      <c r="DA47" s="271">
        <f t="shared" si="121"/>
        <v>0</v>
      </c>
      <c r="DB47" s="102">
        <f>MATCH(A47,Fig_1a!B:B,0)</f>
        <v>89</v>
      </c>
    </row>
    <row r="48" spans="1:106" x14ac:dyDescent="0.15">
      <c r="A48" s="107" t="s">
        <v>681</v>
      </c>
      <c r="B48" s="108" t="s">
        <v>2779</v>
      </c>
      <c r="C48" s="104">
        <v>7.39</v>
      </c>
      <c r="D48" s="103">
        <v>4.99</v>
      </c>
      <c r="E48" s="103">
        <v>4.9400000000000004</v>
      </c>
      <c r="F48" s="103">
        <v>4.9400000000000004</v>
      </c>
      <c r="G48" s="103">
        <v>4.6100000000000003</v>
      </c>
      <c r="H48" s="103">
        <v>6.4</v>
      </c>
      <c r="I48" s="103">
        <v>6.4</v>
      </c>
      <c r="J48" s="103">
        <v>4.22</v>
      </c>
      <c r="K48" s="103">
        <v>7.04</v>
      </c>
      <c r="L48" s="103">
        <v>7.04</v>
      </c>
      <c r="M48" s="103">
        <v>3.55</v>
      </c>
      <c r="N48" s="103">
        <v>4.5599999999999996</v>
      </c>
      <c r="O48" s="103">
        <v>4.6399999999999997</v>
      </c>
      <c r="P48" s="103">
        <v>4.8899999999999997</v>
      </c>
      <c r="Q48" s="106">
        <v>42.8</v>
      </c>
      <c r="R48" s="105">
        <v>40.9</v>
      </c>
      <c r="S48" s="105">
        <v>34.700000000000003</v>
      </c>
      <c r="T48" s="105">
        <v>34.700000000000003</v>
      </c>
      <c r="U48" s="105">
        <v>18.600000000000001</v>
      </c>
      <c r="V48" s="105">
        <v>39.200000000000003</v>
      </c>
      <c r="W48" s="105">
        <v>39.200000000000003</v>
      </c>
      <c r="X48" s="105">
        <v>22</v>
      </c>
      <c r="Y48" s="105">
        <v>35.299999999999997</v>
      </c>
      <c r="Z48" s="105">
        <v>35.299999999999997</v>
      </c>
      <c r="AA48" s="105">
        <v>31.4</v>
      </c>
      <c r="AB48" s="105">
        <v>19.399999999999999</v>
      </c>
      <c r="AC48" s="105">
        <v>34.1</v>
      </c>
      <c r="AD48" s="105">
        <v>32.799999999999997</v>
      </c>
      <c r="AE48" s="104">
        <f t="shared" si="61"/>
        <v>5.7916102841677946</v>
      </c>
      <c r="AF48" s="103">
        <f t="shared" si="62"/>
        <v>8.1963927855711418</v>
      </c>
      <c r="AG48" s="103">
        <f t="shared" si="63"/>
        <v>7.0242914979757085</v>
      </c>
      <c r="AH48" s="103">
        <f t="shared" si="64"/>
        <v>7.0242914979757085</v>
      </c>
      <c r="AI48" s="103">
        <f t="shared" si="65"/>
        <v>4.0347071583514102</v>
      </c>
      <c r="AJ48" s="103">
        <f t="shared" si="66"/>
        <v>6.125</v>
      </c>
      <c r="AK48" s="103">
        <f t="shared" si="67"/>
        <v>6.125</v>
      </c>
      <c r="AL48" s="103">
        <f t="shared" si="68"/>
        <v>5.2132701421800949</v>
      </c>
      <c r="AM48" s="103">
        <f t="shared" si="69"/>
        <v>5.014204545454545</v>
      </c>
      <c r="AN48" s="103">
        <f t="shared" si="70"/>
        <v>5.014204545454545</v>
      </c>
      <c r="AO48" s="103">
        <f t="shared" si="71"/>
        <v>8.8450704225352119</v>
      </c>
      <c r="AP48" s="103">
        <f t="shared" si="72"/>
        <v>4.2543859649122808</v>
      </c>
      <c r="AQ48" s="103">
        <f t="shared" si="73"/>
        <v>7.349137931034484</v>
      </c>
      <c r="AR48" s="103">
        <f t="shared" si="74"/>
        <v>6.7075664621676889</v>
      </c>
      <c r="AS48" s="106">
        <f t="shared" si="75"/>
        <v>42.8</v>
      </c>
      <c r="AT48" s="105">
        <f t="shared" si="76"/>
        <v>40.9</v>
      </c>
      <c r="AU48" s="105">
        <f t="shared" si="77"/>
        <v>34.700000000000003</v>
      </c>
      <c r="AV48" s="105">
        <f t="shared" si="78"/>
        <v>34.700000000000003</v>
      </c>
      <c r="AW48" s="105">
        <f t="shared" si="79"/>
        <v>18.600000000000001</v>
      </c>
      <c r="AX48" s="105">
        <f t="shared" si="80"/>
        <v>39.200000000000003</v>
      </c>
      <c r="AY48" s="105">
        <f t="shared" si="81"/>
        <v>39.200000000000003</v>
      </c>
      <c r="AZ48" s="105">
        <f t="shared" si="82"/>
        <v>22</v>
      </c>
      <c r="BA48" s="105">
        <f t="shared" si="83"/>
        <v>35.299999999999997</v>
      </c>
      <c r="BB48" s="105">
        <f t="shared" si="84"/>
        <v>35.299999999999997</v>
      </c>
      <c r="BC48" s="105">
        <f t="shared" si="85"/>
        <v>31.4</v>
      </c>
      <c r="BD48" s="105">
        <f t="shared" si="86"/>
        <v>19.399999999999999</v>
      </c>
      <c r="BE48" s="105">
        <f t="shared" si="87"/>
        <v>34.1</v>
      </c>
      <c r="BF48" s="105">
        <f t="shared" si="88"/>
        <v>32.799999999999997</v>
      </c>
      <c r="BG48" s="106">
        <f t="shared" si="89"/>
        <v>78.67647058823529</v>
      </c>
      <c r="BH48" s="105">
        <f t="shared" si="90"/>
        <v>76.022304832713758</v>
      </c>
      <c r="BI48" s="105">
        <f t="shared" si="91"/>
        <v>67.117988394584145</v>
      </c>
      <c r="BJ48" s="105">
        <f t="shared" si="92"/>
        <v>67.117988394584145</v>
      </c>
      <c r="BK48" s="105">
        <f t="shared" si="93"/>
        <v>38.193018480492817</v>
      </c>
      <c r="BL48" s="105">
        <f t="shared" si="94"/>
        <v>81.159420289855092</v>
      </c>
      <c r="BM48" s="105">
        <f t="shared" si="95"/>
        <v>81.159420289855092</v>
      </c>
      <c r="BN48" s="105">
        <f t="shared" si="96"/>
        <v>63.768115942028984</v>
      </c>
      <c r="BO48" s="105">
        <f t="shared" si="97"/>
        <v>72.484599589322372</v>
      </c>
      <c r="BP48" s="105">
        <f t="shared" si="98"/>
        <v>72.484599589322372</v>
      </c>
      <c r="BQ48" s="105">
        <f t="shared" si="99"/>
        <v>70.561797752808985</v>
      </c>
      <c r="BR48" s="105">
        <f t="shared" si="100"/>
        <v>38.264299802761336</v>
      </c>
      <c r="BS48" s="105">
        <f t="shared" si="101"/>
        <v>64.952380952380949</v>
      </c>
      <c r="BT48" s="105">
        <f t="shared" si="102"/>
        <v>64.822134387351767</v>
      </c>
      <c r="BU48" s="104">
        <v>8.16</v>
      </c>
      <c r="BV48" s="103">
        <v>8.1999999999999993</v>
      </c>
      <c r="BW48" s="103">
        <v>9.32</v>
      </c>
      <c r="BX48" s="103">
        <v>9.32</v>
      </c>
      <c r="BY48" s="103">
        <v>9.52</v>
      </c>
      <c r="BZ48" s="103">
        <v>8.69</v>
      </c>
      <c r="CA48" s="103">
        <v>8.69</v>
      </c>
      <c r="CB48" s="103">
        <v>9.3800000000000008</v>
      </c>
      <c r="CC48" s="103">
        <v>9.33</v>
      </c>
      <c r="CD48" s="103">
        <v>9.33</v>
      </c>
      <c r="CE48" s="103">
        <v>9.6199999999999992</v>
      </c>
      <c r="CF48" s="103">
        <v>9.76</v>
      </c>
      <c r="CG48" s="103">
        <v>9.5299999999999994</v>
      </c>
      <c r="CH48" s="103">
        <v>9.44</v>
      </c>
      <c r="CI48" s="104">
        <f t="shared" si="103"/>
        <v>8.16</v>
      </c>
      <c r="CJ48" s="103">
        <f t="shared" si="104"/>
        <v>8.1999999999999993</v>
      </c>
      <c r="CK48" s="103">
        <f t="shared" si="105"/>
        <v>9.32</v>
      </c>
      <c r="CL48" s="103">
        <f t="shared" si="106"/>
        <v>9.32</v>
      </c>
      <c r="CM48" s="103">
        <f t="shared" si="107"/>
        <v>9.52</v>
      </c>
      <c r="CN48" s="103">
        <f t="shared" si="108"/>
        <v>8.69</v>
      </c>
      <c r="CO48" s="103">
        <f t="shared" si="109"/>
        <v>8.69</v>
      </c>
      <c r="CP48" s="103">
        <f t="shared" si="110"/>
        <v>9.3800000000000008</v>
      </c>
      <c r="CQ48" s="103">
        <f t="shared" si="111"/>
        <v>9.33</v>
      </c>
      <c r="CR48" s="103">
        <f t="shared" si="112"/>
        <v>9.33</v>
      </c>
      <c r="CS48" s="103">
        <f t="shared" si="113"/>
        <v>9.6199999999999992</v>
      </c>
      <c r="CT48" s="103">
        <f t="shared" si="114"/>
        <v>9.76</v>
      </c>
      <c r="CU48" s="103">
        <f t="shared" si="115"/>
        <v>9.5299999999999994</v>
      </c>
      <c r="CV48" s="103">
        <f t="shared" si="116"/>
        <v>9.44</v>
      </c>
      <c r="CW48" s="270">
        <f t="shared" si="117"/>
        <v>1</v>
      </c>
      <c r="CX48" s="271">
        <f t="shared" si="118"/>
        <v>1</v>
      </c>
      <c r="CY48" s="271">
        <f t="shared" si="119"/>
        <v>1</v>
      </c>
      <c r="CZ48" s="271">
        <f t="shared" si="120"/>
        <v>1</v>
      </c>
      <c r="DA48" s="271">
        <f t="shared" si="121"/>
        <v>0</v>
      </c>
      <c r="DB48" s="102">
        <f>MATCH(A48,Fig_1a!B:B,0)</f>
        <v>244</v>
      </c>
    </row>
    <row r="49" spans="1:106" x14ac:dyDescent="0.15">
      <c r="A49" s="107" t="s">
        <v>669</v>
      </c>
      <c r="B49" s="108" t="s">
        <v>65</v>
      </c>
      <c r="C49" s="104">
        <v>3.28</v>
      </c>
      <c r="D49" s="103">
        <v>2.96</v>
      </c>
      <c r="E49" s="103">
        <v>3.83</v>
      </c>
      <c r="F49" s="103">
        <v>3.83</v>
      </c>
      <c r="G49" s="103">
        <v>4.4400000000000004</v>
      </c>
      <c r="H49" s="103">
        <v>3.56</v>
      </c>
      <c r="I49" s="103">
        <v>3.56</v>
      </c>
      <c r="J49" s="103">
        <v>2.0499999999999998</v>
      </c>
      <c r="K49" s="103">
        <v>4.7</v>
      </c>
      <c r="L49" s="103">
        <v>4.7</v>
      </c>
      <c r="M49" s="103">
        <v>6.83</v>
      </c>
      <c r="N49" s="103">
        <v>2.68</v>
      </c>
      <c r="O49" s="103">
        <v>3.76</v>
      </c>
      <c r="P49" s="103">
        <v>4.45</v>
      </c>
      <c r="S49" s="105">
        <v>49.1</v>
      </c>
      <c r="T49" s="105">
        <v>49.1</v>
      </c>
      <c r="U49" s="105">
        <v>45.9</v>
      </c>
      <c r="V49" s="105">
        <v>44.9</v>
      </c>
      <c r="W49" s="105">
        <v>44.9</v>
      </c>
      <c r="X49" s="105">
        <v>33.9</v>
      </c>
      <c r="Y49" s="105">
        <v>16.100000000000001</v>
      </c>
      <c r="Z49" s="105">
        <v>16.100000000000001</v>
      </c>
      <c r="AA49" s="105">
        <v>38.299999999999997</v>
      </c>
      <c r="AB49" s="105">
        <v>17</v>
      </c>
      <c r="AC49" s="105">
        <v>31.5</v>
      </c>
      <c r="AD49" s="105">
        <v>17.7</v>
      </c>
      <c r="AE49" s="104" t="str">
        <f t="shared" si="61"/>
        <v/>
      </c>
      <c r="AF49" s="103" t="str">
        <f t="shared" si="62"/>
        <v/>
      </c>
      <c r="AG49" s="103">
        <f t="shared" si="63"/>
        <v>12.819843342036554</v>
      </c>
      <c r="AH49" s="103">
        <f t="shared" si="64"/>
        <v>12.819843342036554</v>
      </c>
      <c r="AI49" s="103">
        <f t="shared" si="65"/>
        <v>10.337837837837837</v>
      </c>
      <c r="AJ49" s="103">
        <f t="shared" si="66"/>
        <v>12.612359550561797</v>
      </c>
      <c r="AK49" s="103">
        <f t="shared" si="67"/>
        <v>12.612359550561797</v>
      </c>
      <c r="AL49" s="103">
        <f t="shared" si="68"/>
        <v>16.536585365853661</v>
      </c>
      <c r="AM49" s="103">
        <f t="shared" si="69"/>
        <v>3.4255319148936172</v>
      </c>
      <c r="AN49" s="103">
        <f t="shared" si="70"/>
        <v>3.4255319148936172</v>
      </c>
      <c r="AO49" s="103">
        <f t="shared" si="71"/>
        <v>5.6076134699853579</v>
      </c>
      <c r="AP49" s="103">
        <f t="shared" si="72"/>
        <v>6.3432835820895521</v>
      </c>
      <c r="AQ49" s="103">
        <f t="shared" si="73"/>
        <v>8.3776595744680851</v>
      </c>
      <c r="AR49" s="103">
        <f t="shared" si="74"/>
        <v>3.97752808988764</v>
      </c>
      <c r="AS49" s="106" t="str">
        <f t="shared" si="75"/>
        <v/>
      </c>
      <c r="AT49" s="105" t="str">
        <f t="shared" si="76"/>
        <v/>
      </c>
      <c r="AU49" s="105">
        <f t="shared" si="77"/>
        <v>49.1</v>
      </c>
      <c r="AV49" s="105">
        <f t="shared" si="78"/>
        <v>49.1</v>
      </c>
      <c r="AW49" s="105">
        <f t="shared" si="79"/>
        <v>45.9</v>
      </c>
      <c r="AX49" s="105">
        <f t="shared" si="80"/>
        <v>44.9</v>
      </c>
      <c r="AY49" s="105">
        <f t="shared" si="81"/>
        <v>44.9</v>
      </c>
      <c r="AZ49" s="105">
        <f t="shared" si="82"/>
        <v>33.9</v>
      </c>
      <c r="BA49" s="105">
        <f t="shared" si="83"/>
        <v>16.100000000000001</v>
      </c>
      <c r="BB49" s="105">
        <f t="shared" si="84"/>
        <v>16.100000000000001</v>
      </c>
      <c r="BC49" s="105">
        <f t="shared" si="85"/>
        <v>38.299999999999997</v>
      </c>
      <c r="BD49" s="105">
        <f t="shared" si="86"/>
        <v>17</v>
      </c>
      <c r="BE49" s="105">
        <f t="shared" si="87"/>
        <v>31.5</v>
      </c>
      <c r="BF49" s="105">
        <f t="shared" si="88"/>
        <v>17.7</v>
      </c>
      <c r="BG49" s="106" t="str">
        <f t="shared" si="89"/>
        <v/>
      </c>
      <c r="BH49" s="105" t="str">
        <f t="shared" si="90"/>
        <v/>
      </c>
      <c r="BI49" s="105">
        <f t="shared" si="91"/>
        <v>94.970986460348158</v>
      </c>
      <c r="BJ49" s="105">
        <f t="shared" si="92"/>
        <v>94.970986460348158</v>
      </c>
      <c r="BK49" s="105">
        <f t="shared" si="93"/>
        <v>94.250513347022576</v>
      </c>
      <c r="BL49" s="105">
        <f t="shared" si="94"/>
        <v>92.960662525879926</v>
      </c>
      <c r="BM49" s="105">
        <f t="shared" si="95"/>
        <v>92.960662525879926</v>
      </c>
      <c r="BN49" s="105">
        <f t="shared" si="96"/>
        <v>98.260869565217391</v>
      </c>
      <c r="BO49" s="105">
        <f t="shared" si="97"/>
        <v>33.059548254620125</v>
      </c>
      <c r="BP49" s="105">
        <f t="shared" si="98"/>
        <v>33.059548254620125</v>
      </c>
      <c r="BQ49" s="105">
        <f t="shared" si="99"/>
        <v>86.067415730337075</v>
      </c>
      <c r="BR49" s="105">
        <f t="shared" si="100"/>
        <v>33.530571992110453</v>
      </c>
      <c r="BS49" s="105">
        <f t="shared" si="101"/>
        <v>60</v>
      </c>
      <c r="BT49" s="105">
        <f t="shared" si="102"/>
        <v>34.980237154150196</v>
      </c>
      <c r="BW49" s="103">
        <v>9</v>
      </c>
      <c r="BX49" s="103">
        <v>9</v>
      </c>
      <c r="BY49" s="103">
        <v>9.59</v>
      </c>
      <c r="BZ49" s="103">
        <v>8.74</v>
      </c>
      <c r="CA49" s="103">
        <v>8.74</v>
      </c>
      <c r="CB49" s="103">
        <v>9.09</v>
      </c>
      <c r="CC49" s="103">
        <v>7.66</v>
      </c>
      <c r="CD49" s="103">
        <v>7.66</v>
      </c>
      <c r="CE49" s="103">
        <v>8.94</v>
      </c>
      <c r="CF49" s="103">
        <v>7.43</v>
      </c>
      <c r="CG49" s="103">
        <v>7.87</v>
      </c>
      <c r="CH49" s="103">
        <v>7.71</v>
      </c>
      <c r="CI49" s="104" t="str">
        <f t="shared" si="103"/>
        <v/>
      </c>
      <c r="CJ49" s="103" t="str">
        <f t="shared" si="104"/>
        <v/>
      </c>
      <c r="CK49" s="103">
        <f t="shared" si="105"/>
        <v>9</v>
      </c>
      <c r="CL49" s="103">
        <f t="shared" si="106"/>
        <v>9</v>
      </c>
      <c r="CM49" s="103">
        <f t="shared" si="107"/>
        <v>9.59</v>
      </c>
      <c r="CN49" s="103">
        <f t="shared" si="108"/>
        <v>8.74</v>
      </c>
      <c r="CO49" s="103">
        <f t="shared" si="109"/>
        <v>8.74</v>
      </c>
      <c r="CP49" s="103">
        <f t="shared" si="110"/>
        <v>9.09</v>
      </c>
      <c r="CQ49" s="103">
        <f t="shared" si="111"/>
        <v>7.66</v>
      </c>
      <c r="CR49" s="103">
        <f t="shared" si="112"/>
        <v>7.66</v>
      </c>
      <c r="CS49" s="103">
        <f t="shared" si="113"/>
        <v>8.94</v>
      </c>
      <c r="CT49" s="103">
        <f t="shared" si="114"/>
        <v>7.43</v>
      </c>
      <c r="CU49" s="103">
        <f t="shared" si="115"/>
        <v>7.87</v>
      </c>
      <c r="CV49" s="103">
        <f t="shared" si="116"/>
        <v>7.71</v>
      </c>
      <c r="CW49" s="270" t="str">
        <f t="shared" si="117"/>
        <v/>
      </c>
      <c r="CX49" s="271">
        <f t="shared" si="118"/>
        <v>1</v>
      </c>
      <c r="CY49" s="271">
        <f t="shared" si="119"/>
        <v>1</v>
      </c>
      <c r="CZ49" s="271">
        <f t="shared" si="120"/>
        <v>1</v>
      </c>
      <c r="DA49" s="271">
        <f t="shared" si="121"/>
        <v>1</v>
      </c>
      <c r="DB49" s="102">
        <f>MATCH(A49,Fig_1a!B:B,0)</f>
        <v>88</v>
      </c>
    </row>
    <row r="50" spans="1:106" x14ac:dyDescent="0.15">
      <c r="A50" s="107" t="s">
        <v>666</v>
      </c>
      <c r="B50" s="108" t="s">
        <v>2776</v>
      </c>
      <c r="C50" s="104">
        <v>5.61</v>
      </c>
      <c r="D50" s="103">
        <v>6.7</v>
      </c>
      <c r="E50" s="103">
        <v>8.52</v>
      </c>
      <c r="F50" s="103">
        <v>8.52</v>
      </c>
      <c r="G50" s="103">
        <v>7.94</v>
      </c>
      <c r="H50" s="103">
        <v>7.13</v>
      </c>
      <c r="I50" s="103">
        <v>7.13</v>
      </c>
      <c r="J50" s="103">
        <v>7</v>
      </c>
      <c r="K50" s="103">
        <v>5.44</v>
      </c>
      <c r="L50" s="103">
        <v>5.44</v>
      </c>
      <c r="M50" s="103">
        <v>8.84</v>
      </c>
      <c r="N50" s="103">
        <v>6.63</v>
      </c>
      <c r="O50" s="103">
        <v>7.53</v>
      </c>
      <c r="P50" s="103">
        <v>7.06</v>
      </c>
      <c r="S50" s="105">
        <v>26.8</v>
      </c>
      <c r="T50" s="105">
        <v>26.8</v>
      </c>
      <c r="U50" s="105">
        <v>25.6</v>
      </c>
      <c r="V50" s="105">
        <v>15.5</v>
      </c>
      <c r="W50" s="105">
        <v>15.5</v>
      </c>
      <c r="X50" s="105">
        <v>11.9</v>
      </c>
      <c r="AA50" s="105">
        <v>10.7</v>
      </c>
      <c r="AE50" s="104" t="str">
        <f t="shared" si="61"/>
        <v/>
      </c>
      <c r="AF50" s="103" t="str">
        <f t="shared" si="62"/>
        <v/>
      </c>
      <c r="AG50" s="103">
        <f t="shared" si="63"/>
        <v>3.1455399061032865</v>
      </c>
      <c r="AH50" s="103">
        <f t="shared" si="64"/>
        <v>3.1455399061032865</v>
      </c>
      <c r="AI50" s="103">
        <f t="shared" si="65"/>
        <v>3.2241813602015115</v>
      </c>
      <c r="AJ50" s="103">
        <f t="shared" si="66"/>
        <v>2.1739130434782608</v>
      </c>
      <c r="AK50" s="103">
        <f t="shared" si="67"/>
        <v>2.1739130434782608</v>
      </c>
      <c r="AL50" s="103">
        <f t="shared" si="68"/>
        <v>1.7</v>
      </c>
      <c r="AM50" s="103" t="str">
        <f t="shared" si="69"/>
        <v/>
      </c>
      <c r="AN50" s="103" t="str">
        <f t="shared" si="70"/>
        <v/>
      </c>
      <c r="AO50" s="103">
        <f t="shared" si="71"/>
        <v>1.2104072398190044</v>
      </c>
      <c r="AP50" s="103" t="str">
        <f t="shared" si="72"/>
        <v/>
      </c>
      <c r="AQ50" s="103" t="str">
        <f t="shared" si="73"/>
        <v/>
      </c>
      <c r="AR50" s="103" t="str">
        <f t="shared" si="74"/>
        <v/>
      </c>
      <c r="AS50" s="106" t="str">
        <f t="shared" si="75"/>
        <v/>
      </c>
      <c r="AT50" s="105" t="str">
        <f t="shared" si="76"/>
        <v/>
      </c>
      <c r="AU50" s="105">
        <f t="shared" si="77"/>
        <v>26.8</v>
      </c>
      <c r="AV50" s="105">
        <f t="shared" si="78"/>
        <v>26.8</v>
      </c>
      <c r="AW50" s="105">
        <f t="shared" si="79"/>
        <v>25.6</v>
      </c>
      <c r="AX50" s="105">
        <f t="shared" si="80"/>
        <v>15.5</v>
      </c>
      <c r="AY50" s="105">
        <f t="shared" si="81"/>
        <v>15.5</v>
      </c>
      <c r="AZ50" s="105">
        <f t="shared" si="82"/>
        <v>11.9</v>
      </c>
      <c r="BA50" s="105" t="str">
        <f t="shared" si="83"/>
        <v/>
      </c>
      <c r="BB50" s="105" t="str">
        <f t="shared" si="84"/>
        <v/>
      </c>
      <c r="BC50" s="105" t="str">
        <f t="shared" si="85"/>
        <v/>
      </c>
      <c r="BD50" s="105" t="str">
        <f t="shared" si="86"/>
        <v/>
      </c>
      <c r="BE50" s="105" t="str">
        <f t="shared" si="87"/>
        <v/>
      </c>
      <c r="BF50" s="105" t="str">
        <f t="shared" si="88"/>
        <v/>
      </c>
      <c r="BG50" s="106" t="str">
        <f t="shared" si="89"/>
        <v/>
      </c>
      <c r="BH50" s="105" t="str">
        <f t="shared" si="90"/>
        <v/>
      </c>
      <c r="BI50" s="105">
        <f t="shared" si="91"/>
        <v>51.83752417794971</v>
      </c>
      <c r="BJ50" s="105">
        <f t="shared" si="92"/>
        <v>51.83752417794971</v>
      </c>
      <c r="BK50" s="105">
        <f t="shared" si="93"/>
        <v>52.566735112936342</v>
      </c>
      <c r="BL50" s="105">
        <f t="shared" si="94"/>
        <v>32.091097308488614</v>
      </c>
      <c r="BM50" s="105">
        <f t="shared" si="95"/>
        <v>32.091097308488614</v>
      </c>
      <c r="BN50" s="105">
        <f t="shared" si="96"/>
        <v>34.492753623188406</v>
      </c>
      <c r="BO50" s="105" t="str">
        <f t="shared" si="97"/>
        <v/>
      </c>
      <c r="BP50" s="105" t="str">
        <f t="shared" si="98"/>
        <v/>
      </c>
      <c r="BQ50" s="105" t="str">
        <f t="shared" si="99"/>
        <v/>
      </c>
      <c r="BR50" s="105" t="str">
        <f t="shared" si="100"/>
        <v/>
      </c>
      <c r="BS50" s="105" t="str">
        <f t="shared" si="101"/>
        <v/>
      </c>
      <c r="BT50" s="105" t="str">
        <f t="shared" si="102"/>
        <v/>
      </c>
      <c r="BW50" s="103">
        <v>7.22</v>
      </c>
      <c r="BX50" s="103">
        <v>7.22</v>
      </c>
      <c r="BY50" s="103">
        <v>7.45</v>
      </c>
      <c r="BZ50" s="103">
        <v>6.77</v>
      </c>
      <c r="CA50" s="103">
        <v>6.77</v>
      </c>
      <c r="CB50" s="103">
        <v>7.04</v>
      </c>
      <c r="CE50" s="103">
        <v>6.63</v>
      </c>
      <c r="CI50" s="104" t="str">
        <f t="shared" si="103"/>
        <v/>
      </c>
      <c r="CJ50" s="103" t="str">
        <f t="shared" si="104"/>
        <v/>
      </c>
      <c r="CK50" s="103">
        <f t="shared" si="105"/>
        <v>7.22</v>
      </c>
      <c r="CL50" s="103">
        <f t="shared" si="106"/>
        <v>7.22</v>
      </c>
      <c r="CM50" s="103">
        <f t="shared" si="107"/>
        <v>7.45</v>
      </c>
      <c r="CN50" s="103">
        <f t="shared" si="108"/>
        <v>6.77</v>
      </c>
      <c r="CO50" s="103">
        <f t="shared" si="109"/>
        <v>6.77</v>
      </c>
      <c r="CP50" s="103">
        <f t="shared" si="110"/>
        <v>7.04</v>
      </c>
      <c r="CQ50" s="103" t="str">
        <f t="shared" si="111"/>
        <v/>
      </c>
      <c r="CR50" s="103" t="str">
        <f t="shared" si="112"/>
        <v/>
      </c>
      <c r="CS50" s="103" t="str">
        <f t="shared" si="113"/>
        <v/>
      </c>
      <c r="CT50" s="103" t="str">
        <f t="shared" si="114"/>
        <v/>
      </c>
      <c r="CU50" s="103" t="str">
        <f t="shared" si="115"/>
        <v/>
      </c>
      <c r="CV50" s="103" t="str">
        <f t="shared" si="116"/>
        <v/>
      </c>
      <c r="CW50" s="270" t="str">
        <f t="shared" si="117"/>
        <v/>
      </c>
      <c r="CX50" s="271">
        <f t="shared" si="118"/>
        <v>1</v>
      </c>
      <c r="CY50" s="271" t="str">
        <f t="shared" si="119"/>
        <v/>
      </c>
      <c r="CZ50" s="271" t="str">
        <f t="shared" si="120"/>
        <v/>
      </c>
      <c r="DA50" s="271">
        <f t="shared" si="121"/>
        <v>3</v>
      </c>
      <c r="DB50" s="102">
        <f>MATCH(A50,Fig_1a!B:B,0)</f>
        <v>87</v>
      </c>
    </row>
    <row r="51" spans="1:106" x14ac:dyDescent="0.15">
      <c r="A51" s="107" t="s">
        <v>663</v>
      </c>
      <c r="B51" s="108" t="s">
        <v>2774</v>
      </c>
      <c r="C51" s="104">
        <v>3.66</v>
      </c>
      <c r="D51" s="103">
        <v>3.39</v>
      </c>
      <c r="E51" s="103">
        <v>3.54</v>
      </c>
      <c r="F51" s="103">
        <v>3.54</v>
      </c>
      <c r="G51" s="103">
        <v>2.85</v>
      </c>
      <c r="H51" s="103">
        <v>1.39</v>
      </c>
      <c r="I51" s="103">
        <v>1.39</v>
      </c>
      <c r="J51" s="103">
        <v>2.57</v>
      </c>
      <c r="K51" s="103">
        <v>4.3</v>
      </c>
      <c r="L51" s="103">
        <v>4.3</v>
      </c>
      <c r="M51" s="103">
        <v>5.25</v>
      </c>
      <c r="N51" s="103">
        <v>2.34</v>
      </c>
      <c r="O51" s="103">
        <v>3.07</v>
      </c>
      <c r="P51" s="103">
        <v>3.12</v>
      </c>
      <c r="S51" s="105">
        <v>38.1</v>
      </c>
      <c r="T51" s="105">
        <v>38.1</v>
      </c>
      <c r="U51" s="105">
        <v>36.4</v>
      </c>
      <c r="V51" s="105">
        <v>22.9</v>
      </c>
      <c r="W51" s="105">
        <v>22.9</v>
      </c>
      <c r="X51" s="105">
        <v>20.7</v>
      </c>
      <c r="Y51" s="105">
        <v>2.8</v>
      </c>
      <c r="Z51" s="105">
        <v>2.8</v>
      </c>
      <c r="AA51" s="105">
        <v>14.3</v>
      </c>
      <c r="AB51" s="105">
        <v>2.8</v>
      </c>
      <c r="AC51" s="105">
        <v>6.6</v>
      </c>
      <c r="AE51" s="104" t="str">
        <f t="shared" si="61"/>
        <v/>
      </c>
      <c r="AF51" s="103" t="str">
        <f t="shared" si="62"/>
        <v/>
      </c>
      <c r="AG51" s="103">
        <f t="shared" si="63"/>
        <v>10.76271186440678</v>
      </c>
      <c r="AH51" s="103">
        <f t="shared" si="64"/>
        <v>10.76271186440678</v>
      </c>
      <c r="AI51" s="103">
        <f t="shared" si="65"/>
        <v>12.771929824561402</v>
      </c>
      <c r="AJ51" s="103">
        <f t="shared" si="66"/>
        <v>16.474820143884891</v>
      </c>
      <c r="AK51" s="103">
        <f t="shared" si="67"/>
        <v>16.474820143884891</v>
      </c>
      <c r="AL51" s="103">
        <f t="shared" si="68"/>
        <v>8.054474708171206</v>
      </c>
      <c r="AM51" s="103">
        <f t="shared" si="69"/>
        <v>0.65116279069767435</v>
      </c>
      <c r="AN51" s="103">
        <f t="shared" si="70"/>
        <v>0.65116279069767435</v>
      </c>
      <c r="AO51" s="103">
        <f t="shared" si="71"/>
        <v>2.7238095238095239</v>
      </c>
      <c r="AP51" s="103">
        <f t="shared" si="72"/>
        <v>1.1965811965811965</v>
      </c>
      <c r="AQ51" s="103">
        <f t="shared" si="73"/>
        <v>2.1498371335504887</v>
      </c>
      <c r="AR51" s="103" t="str">
        <f t="shared" si="74"/>
        <v/>
      </c>
      <c r="AS51" s="106" t="str">
        <f t="shared" si="75"/>
        <v/>
      </c>
      <c r="AT51" s="105" t="str">
        <f t="shared" si="76"/>
        <v/>
      </c>
      <c r="AU51" s="105">
        <f t="shared" si="77"/>
        <v>38.1</v>
      </c>
      <c r="AV51" s="105">
        <f t="shared" si="78"/>
        <v>38.1</v>
      </c>
      <c r="AW51" s="105">
        <f t="shared" si="79"/>
        <v>36.4</v>
      </c>
      <c r="AX51" s="105">
        <f t="shared" si="80"/>
        <v>22.9</v>
      </c>
      <c r="AY51" s="105">
        <f t="shared" si="81"/>
        <v>22.9</v>
      </c>
      <c r="AZ51" s="105">
        <f t="shared" si="82"/>
        <v>20.7</v>
      </c>
      <c r="BA51" s="105" t="str">
        <f t="shared" si="83"/>
        <v/>
      </c>
      <c r="BB51" s="105" t="str">
        <f t="shared" si="84"/>
        <v/>
      </c>
      <c r="BC51" s="105">
        <f t="shared" si="85"/>
        <v>14.3</v>
      </c>
      <c r="BD51" s="105" t="str">
        <f t="shared" si="86"/>
        <v/>
      </c>
      <c r="BE51" s="105">
        <f t="shared" si="87"/>
        <v>6.6</v>
      </c>
      <c r="BF51" s="105" t="str">
        <f t="shared" si="88"/>
        <v/>
      </c>
      <c r="BG51" s="106" t="str">
        <f t="shared" si="89"/>
        <v/>
      </c>
      <c r="BH51" s="105" t="str">
        <f t="shared" si="90"/>
        <v/>
      </c>
      <c r="BI51" s="105">
        <f t="shared" si="91"/>
        <v>73.694390715667311</v>
      </c>
      <c r="BJ51" s="105">
        <f t="shared" si="92"/>
        <v>73.694390715667311</v>
      </c>
      <c r="BK51" s="105">
        <f t="shared" si="93"/>
        <v>74.743326488706359</v>
      </c>
      <c r="BL51" s="105">
        <f t="shared" si="94"/>
        <v>47.412008281573499</v>
      </c>
      <c r="BM51" s="105">
        <f t="shared" si="95"/>
        <v>47.412008281573499</v>
      </c>
      <c r="BN51" s="105">
        <f t="shared" si="96"/>
        <v>60</v>
      </c>
      <c r="BO51" s="105" t="str">
        <f t="shared" si="97"/>
        <v/>
      </c>
      <c r="BP51" s="105" t="str">
        <f t="shared" si="98"/>
        <v/>
      </c>
      <c r="BQ51" s="105">
        <f t="shared" si="99"/>
        <v>32.134831460674157</v>
      </c>
      <c r="BR51" s="105" t="str">
        <f t="shared" si="100"/>
        <v/>
      </c>
      <c r="BS51" s="105">
        <f t="shared" si="101"/>
        <v>12.571428571428571</v>
      </c>
      <c r="BT51" s="105" t="str">
        <f t="shared" si="102"/>
        <v/>
      </c>
      <c r="BW51" s="103">
        <v>7.84</v>
      </c>
      <c r="BX51" s="103">
        <v>7.84</v>
      </c>
      <c r="BY51" s="103">
        <v>8.14</v>
      </c>
      <c r="BZ51" s="103">
        <v>7.52</v>
      </c>
      <c r="CA51" s="103">
        <v>7.52</v>
      </c>
      <c r="CB51" s="103">
        <v>7.68</v>
      </c>
      <c r="CC51" s="103">
        <v>7.03</v>
      </c>
      <c r="CD51" s="103">
        <v>7.03</v>
      </c>
      <c r="CE51" s="103">
        <v>7.27</v>
      </c>
      <c r="CF51" s="103">
        <v>7.15</v>
      </c>
      <c r="CG51" s="103">
        <v>7.21</v>
      </c>
      <c r="CI51" s="104" t="str">
        <f t="shared" si="103"/>
        <v/>
      </c>
      <c r="CJ51" s="103" t="str">
        <f t="shared" si="104"/>
        <v/>
      </c>
      <c r="CK51" s="103">
        <f t="shared" si="105"/>
        <v>7.84</v>
      </c>
      <c r="CL51" s="103">
        <f t="shared" si="106"/>
        <v>7.84</v>
      </c>
      <c r="CM51" s="103">
        <f t="shared" si="107"/>
        <v>8.14</v>
      </c>
      <c r="CN51" s="103">
        <f t="shared" si="108"/>
        <v>7.52</v>
      </c>
      <c r="CO51" s="103">
        <f t="shared" si="109"/>
        <v>7.52</v>
      </c>
      <c r="CP51" s="103">
        <f t="shared" si="110"/>
        <v>7.68</v>
      </c>
      <c r="CQ51" s="103" t="str">
        <f t="shared" si="111"/>
        <v/>
      </c>
      <c r="CR51" s="103" t="str">
        <f t="shared" si="112"/>
        <v/>
      </c>
      <c r="CS51" s="103">
        <f t="shared" si="113"/>
        <v>7.27</v>
      </c>
      <c r="CT51" s="103" t="str">
        <f t="shared" si="114"/>
        <v/>
      </c>
      <c r="CU51" s="103">
        <f t="shared" si="115"/>
        <v>7.21</v>
      </c>
      <c r="CV51" s="103" t="str">
        <f t="shared" si="116"/>
        <v/>
      </c>
      <c r="CW51" s="270" t="str">
        <f t="shared" si="117"/>
        <v/>
      </c>
      <c r="CX51" s="271">
        <f t="shared" si="118"/>
        <v>1</v>
      </c>
      <c r="CY51" s="271">
        <f t="shared" si="119"/>
        <v>1</v>
      </c>
      <c r="CZ51" s="271">
        <f t="shared" si="120"/>
        <v>1</v>
      </c>
      <c r="DA51" s="271">
        <f t="shared" si="121"/>
        <v>1</v>
      </c>
      <c r="DB51" s="102">
        <f>MATCH(A51,Fig_1a!B:B,0)</f>
        <v>86</v>
      </c>
    </row>
    <row r="52" spans="1:106" x14ac:dyDescent="0.15">
      <c r="A52" s="107" t="s">
        <v>658</v>
      </c>
      <c r="B52" s="108" t="s">
        <v>2772</v>
      </c>
      <c r="C52" s="104">
        <v>4.09</v>
      </c>
      <c r="D52" s="103">
        <v>3.81</v>
      </c>
      <c r="E52" s="103">
        <v>5.55</v>
      </c>
      <c r="F52" s="103">
        <v>5.55</v>
      </c>
      <c r="G52" s="103">
        <v>10.77</v>
      </c>
      <c r="H52" s="103">
        <v>6.14</v>
      </c>
      <c r="I52" s="103">
        <v>6.14</v>
      </c>
      <c r="J52" s="103">
        <v>5.67</v>
      </c>
      <c r="K52" s="103">
        <v>5.14</v>
      </c>
      <c r="L52" s="103">
        <v>5.14</v>
      </c>
      <c r="M52" s="103">
        <v>7.48</v>
      </c>
      <c r="N52" s="103">
        <v>2.86</v>
      </c>
      <c r="O52" s="103">
        <v>3.27</v>
      </c>
      <c r="P52" s="103">
        <v>4.75</v>
      </c>
      <c r="S52" s="105">
        <v>19.600000000000001</v>
      </c>
      <c r="T52" s="105">
        <v>19.600000000000001</v>
      </c>
      <c r="U52" s="105">
        <v>18.899999999999999</v>
      </c>
      <c r="V52" s="105">
        <v>11.2</v>
      </c>
      <c r="W52" s="105">
        <v>11.2</v>
      </c>
      <c r="X52" s="105">
        <v>7.3</v>
      </c>
      <c r="AA52" s="105">
        <v>16.7</v>
      </c>
      <c r="AB52" s="105">
        <v>6.3</v>
      </c>
      <c r="AC52" s="105">
        <v>9.1</v>
      </c>
      <c r="AE52" s="104" t="str">
        <f t="shared" si="61"/>
        <v/>
      </c>
      <c r="AF52" s="103" t="str">
        <f t="shared" si="62"/>
        <v/>
      </c>
      <c r="AG52" s="103">
        <f t="shared" si="63"/>
        <v>3.5315315315315319</v>
      </c>
      <c r="AH52" s="103">
        <f t="shared" si="64"/>
        <v>3.5315315315315319</v>
      </c>
      <c r="AI52" s="103">
        <f t="shared" si="65"/>
        <v>1.7548746518105849</v>
      </c>
      <c r="AJ52" s="103">
        <f t="shared" si="66"/>
        <v>1.8241042345276872</v>
      </c>
      <c r="AK52" s="103">
        <f t="shared" si="67"/>
        <v>1.8241042345276872</v>
      </c>
      <c r="AL52" s="103">
        <f t="shared" si="68"/>
        <v>1.2874779541446209</v>
      </c>
      <c r="AM52" s="103" t="str">
        <f t="shared" si="69"/>
        <v/>
      </c>
      <c r="AN52" s="103" t="str">
        <f t="shared" si="70"/>
        <v/>
      </c>
      <c r="AO52" s="103">
        <f t="shared" si="71"/>
        <v>2.2326203208556148</v>
      </c>
      <c r="AP52" s="103">
        <f t="shared" si="72"/>
        <v>2.2027972027972029</v>
      </c>
      <c r="AQ52" s="103">
        <f t="shared" si="73"/>
        <v>2.782874617737003</v>
      </c>
      <c r="AR52" s="103" t="str">
        <f t="shared" si="74"/>
        <v/>
      </c>
      <c r="AS52" s="106" t="str">
        <f t="shared" si="75"/>
        <v/>
      </c>
      <c r="AT52" s="105" t="str">
        <f t="shared" si="76"/>
        <v/>
      </c>
      <c r="AU52" s="105">
        <f t="shared" si="77"/>
        <v>19.600000000000001</v>
      </c>
      <c r="AV52" s="105">
        <f t="shared" si="78"/>
        <v>19.600000000000001</v>
      </c>
      <c r="AW52" s="105">
        <f t="shared" si="79"/>
        <v>18.899999999999999</v>
      </c>
      <c r="AX52" s="105">
        <f t="shared" si="80"/>
        <v>11.2</v>
      </c>
      <c r="AY52" s="105">
        <f t="shared" si="81"/>
        <v>11.2</v>
      </c>
      <c r="AZ52" s="105" t="str">
        <f t="shared" si="82"/>
        <v/>
      </c>
      <c r="BA52" s="105" t="str">
        <f t="shared" si="83"/>
        <v/>
      </c>
      <c r="BB52" s="105" t="str">
        <f t="shared" si="84"/>
        <v/>
      </c>
      <c r="BC52" s="105">
        <f t="shared" si="85"/>
        <v>16.7</v>
      </c>
      <c r="BD52" s="105">
        <f t="shared" si="86"/>
        <v>6.3</v>
      </c>
      <c r="BE52" s="105">
        <f t="shared" si="87"/>
        <v>9.1</v>
      </c>
      <c r="BF52" s="105" t="str">
        <f t="shared" si="88"/>
        <v/>
      </c>
      <c r="BG52" s="106" t="str">
        <f t="shared" si="89"/>
        <v/>
      </c>
      <c r="BH52" s="105" t="str">
        <f t="shared" si="90"/>
        <v/>
      </c>
      <c r="BI52" s="105">
        <f t="shared" si="91"/>
        <v>37.911025145067704</v>
      </c>
      <c r="BJ52" s="105">
        <f t="shared" si="92"/>
        <v>37.911025145067704</v>
      </c>
      <c r="BK52" s="105">
        <f t="shared" si="93"/>
        <v>38.809034907597528</v>
      </c>
      <c r="BL52" s="105">
        <f t="shared" si="94"/>
        <v>23.188405797101449</v>
      </c>
      <c r="BM52" s="105">
        <f t="shared" si="95"/>
        <v>23.188405797101449</v>
      </c>
      <c r="BN52" s="105" t="str">
        <f t="shared" si="96"/>
        <v/>
      </c>
      <c r="BO52" s="105" t="str">
        <f t="shared" si="97"/>
        <v/>
      </c>
      <c r="BP52" s="105" t="str">
        <f t="shared" si="98"/>
        <v/>
      </c>
      <c r="BQ52" s="105">
        <f t="shared" si="99"/>
        <v>37.528089887640448</v>
      </c>
      <c r="BR52" s="105">
        <f t="shared" si="100"/>
        <v>12.426035502958579</v>
      </c>
      <c r="BS52" s="105">
        <f t="shared" si="101"/>
        <v>17.333333333333332</v>
      </c>
      <c r="BT52" s="105" t="str">
        <f t="shared" si="102"/>
        <v/>
      </c>
      <c r="BW52" s="103">
        <v>8.42</v>
      </c>
      <c r="BX52" s="103">
        <v>8.42</v>
      </c>
      <c r="BY52" s="103">
        <v>8.8000000000000007</v>
      </c>
      <c r="BZ52" s="103">
        <v>7.79</v>
      </c>
      <c r="CA52" s="103">
        <v>7.79</v>
      </c>
      <c r="CB52" s="103">
        <v>7.62</v>
      </c>
      <c r="CE52" s="103">
        <v>8.3800000000000008</v>
      </c>
      <c r="CF52" s="103">
        <v>7.31</v>
      </c>
      <c r="CG52" s="103">
        <v>7.19</v>
      </c>
      <c r="CI52" s="104" t="str">
        <f t="shared" si="103"/>
        <v/>
      </c>
      <c r="CJ52" s="103" t="str">
        <f t="shared" si="104"/>
        <v/>
      </c>
      <c r="CK52" s="103">
        <f t="shared" si="105"/>
        <v>8.42</v>
      </c>
      <c r="CL52" s="103">
        <f t="shared" si="106"/>
        <v>8.42</v>
      </c>
      <c r="CM52" s="103">
        <f t="shared" si="107"/>
        <v>8.8000000000000007</v>
      </c>
      <c r="CN52" s="103">
        <f t="shared" si="108"/>
        <v>7.79</v>
      </c>
      <c r="CO52" s="103">
        <f t="shared" si="109"/>
        <v>7.79</v>
      </c>
      <c r="CP52" s="103" t="str">
        <f t="shared" si="110"/>
        <v/>
      </c>
      <c r="CQ52" s="103" t="str">
        <f t="shared" si="111"/>
        <v/>
      </c>
      <c r="CR52" s="103" t="str">
        <f t="shared" si="112"/>
        <v/>
      </c>
      <c r="CS52" s="103">
        <f t="shared" si="113"/>
        <v>8.3800000000000008</v>
      </c>
      <c r="CT52" s="103">
        <f t="shared" si="114"/>
        <v>7.31</v>
      </c>
      <c r="CU52" s="103">
        <f t="shared" si="115"/>
        <v>7.19</v>
      </c>
      <c r="CV52" s="103" t="str">
        <f t="shared" si="116"/>
        <v/>
      </c>
      <c r="CW52" s="270" t="str">
        <f t="shared" si="117"/>
        <v/>
      </c>
      <c r="CX52" s="271">
        <f t="shared" si="118"/>
        <v>1</v>
      </c>
      <c r="CY52" s="271">
        <f t="shared" si="119"/>
        <v>1</v>
      </c>
      <c r="CZ52" s="271">
        <f t="shared" si="120"/>
        <v>1</v>
      </c>
      <c r="DA52" s="271">
        <f t="shared" si="121"/>
        <v>1</v>
      </c>
      <c r="DB52" s="102">
        <f>MATCH(A52,Fig_1a!B:B,0)</f>
        <v>85</v>
      </c>
    </row>
    <row r="53" spans="1:106" x14ac:dyDescent="0.15">
      <c r="A53" s="107" t="s">
        <v>655</v>
      </c>
      <c r="B53" s="108" t="s">
        <v>2769</v>
      </c>
      <c r="C53" s="104">
        <v>3.85</v>
      </c>
      <c r="D53" s="103">
        <v>3.21</v>
      </c>
      <c r="E53" s="103">
        <v>4.21</v>
      </c>
      <c r="F53" s="103">
        <v>4.21</v>
      </c>
      <c r="G53" s="103">
        <v>5.23</v>
      </c>
      <c r="H53" s="103">
        <v>4.96</v>
      </c>
      <c r="I53" s="103">
        <v>4.96</v>
      </c>
      <c r="J53" s="103">
        <v>4.97</v>
      </c>
      <c r="K53" s="103">
        <v>6.12</v>
      </c>
      <c r="L53" s="103">
        <v>6.12</v>
      </c>
      <c r="M53" s="103">
        <v>4.66</v>
      </c>
      <c r="N53" s="103">
        <v>1.62</v>
      </c>
      <c r="O53" s="103">
        <v>3.8</v>
      </c>
      <c r="P53" s="103">
        <v>6.73</v>
      </c>
      <c r="Q53" s="106">
        <v>12.1</v>
      </c>
      <c r="R53" s="105">
        <v>10.199999999999999</v>
      </c>
      <c r="S53" s="105">
        <v>25.9</v>
      </c>
      <c r="T53" s="105">
        <v>25.9</v>
      </c>
      <c r="U53" s="105">
        <v>27</v>
      </c>
      <c r="V53" s="105">
        <v>18</v>
      </c>
      <c r="W53" s="105">
        <v>18</v>
      </c>
      <c r="X53" s="105">
        <v>12.2</v>
      </c>
      <c r="Y53" s="105">
        <v>37.4</v>
      </c>
      <c r="Z53" s="105">
        <v>37.4</v>
      </c>
      <c r="AA53" s="105">
        <v>37.299999999999997</v>
      </c>
      <c r="AB53" s="105">
        <v>8.6999999999999993</v>
      </c>
      <c r="AC53" s="105">
        <v>18.600000000000001</v>
      </c>
      <c r="AD53" s="105">
        <v>13.6</v>
      </c>
      <c r="AE53" s="104">
        <f t="shared" si="61"/>
        <v>3.1428571428571428</v>
      </c>
      <c r="AF53" s="103">
        <f t="shared" si="62"/>
        <v>3.1775700934579438</v>
      </c>
      <c r="AG53" s="103">
        <f t="shared" si="63"/>
        <v>6.1520190023752965</v>
      </c>
      <c r="AH53" s="103">
        <f t="shared" si="64"/>
        <v>6.1520190023752965</v>
      </c>
      <c r="AI53" s="103">
        <f t="shared" si="65"/>
        <v>5.1625239005736132</v>
      </c>
      <c r="AJ53" s="103">
        <f t="shared" si="66"/>
        <v>3.629032258064516</v>
      </c>
      <c r="AK53" s="103">
        <f t="shared" si="67"/>
        <v>3.629032258064516</v>
      </c>
      <c r="AL53" s="103">
        <f t="shared" si="68"/>
        <v>2.4547283702213281</v>
      </c>
      <c r="AM53" s="103">
        <f t="shared" si="69"/>
        <v>6.1111111111111107</v>
      </c>
      <c r="AN53" s="103">
        <f t="shared" si="70"/>
        <v>6.1111111111111107</v>
      </c>
      <c r="AO53" s="103">
        <f t="shared" si="71"/>
        <v>8.0042918454935617</v>
      </c>
      <c r="AP53" s="103">
        <f t="shared" si="72"/>
        <v>5.3703703703703694</v>
      </c>
      <c r="AQ53" s="103">
        <f t="shared" si="73"/>
        <v>4.8947368421052637</v>
      </c>
      <c r="AR53" s="103">
        <f t="shared" si="74"/>
        <v>2.0208023774145616</v>
      </c>
      <c r="AS53" s="106">
        <f t="shared" si="75"/>
        <v>12.1</v>
      </c>
      <c r="AT53" s="105">
        <f t="shared" si="76"/>
        <v>10.199999999999999</v>
      </c>
      <c r="AU53" s="105">
        <f t="shared" si="77"/>
        <v>25.9</v>
      </c>
      <c r="AV53" s="105">
        <f t="shared" si="78"/>
        <v>25.9</v>
      </c>
      <c r="AW53" s="105">
        <f t="shared" si="79"/>
        <v>27</v>
      </c>
      <c r="AX53" s="105">
        <f t="shared" si="80"/>
        <v>18</v>
      </c>
      <c r="AY53" s="105">
        <f t="shared" si="81"/>
        <v>18</v>
      </c>
      <c r="AZ53" s="105">
        <f t="shared" si="82"/>
        <v>12.2</v>
      </c>
      <c r="BA53" s="105">
        <f t="shared" si="83"/>
        <v>37.4</v>
      </c>
      <c r="BB53" s="105">
        <f t="shared" si="84"/>
        <v>37.4</v>
      </c>
      <c r="BC53" s="105">
        <f t="shared" si="85"/>
        <v>37.299999999999997</v>
      </c>
      <c r="BD53" s="105">
        <f t="shared" si="86"/>
        <v>8.6999999999999993</v>
      </c>
      <c r="BE53" s="105">
        <f t="shared" si="87"/>
        <v>18.600000000000001</v>
      </c>
      <c r="BF53" s="105">
        <f t="shared" si="88"/>
        <v>13.6</v>
      </c>
      <c r="BG53" s="106">
        <f t="shared" si="89"/>
        <v>22.242647058823529</v>
      </c>
      <c r="BH53" s="105">
        <f t="shared" si="90"/>
        <v>18.959107806691449</v>
      </c>
      <c r="BI53" s="105">
        <f t="shared" si="91"/>
        <v>50.096711798839458</v>
      </c>
      <c r="BJ53" s="105">
        <f t="shared" si="92"/>
        <v>50.096711798839458</v>
      </c>
      <c r="BK53" s="105">
        <f t="shared" si="93"/>
        <v>55.441478439425047</v>
      </c>
      <c r="BL53" s="105">
        <f t="shared" si="94"/>
        <v>37.267080745341616</v>
      </c>
      <c r="BM53" s="105">
        <f t="shared" si="95"/>
        <v>37.267080745341616</v>
      </c>
      <c r="BN53" s="105">
        <f t="shared" si="96"/>
        <v>35.362318840579711</v>
      </c>
      <c r="BO53" s="105">
        <f t="shared" si="97"/>
        <v>76.796714579055433</v>
      </c>
      <c r="BP53" s="105">
        <f t="shared" si="98"/>
        <v>76.796714579055433</v>
      </c>
      <c r="BQ53" s="105">
        <f t="shared" si="99"/>
        <v>83.82022471910112</v>
      </c>
      <c r="BR53" s="105">
        <f t="shared" si="100"/>
        <v>17.159763313609464</v>
      </c>
      <c r="BS53" s="105">
        <f t="shared" si="101"/>
        <v>35.428571428571431</v>
      </c>
      <c r="BT53" s="105">
        <f t="shared" si="102"/>
        <v>26.877470355731223</v>
      </c>
      <c r="BU53" s="104">
        <v>8.14</v>
      </c>
      <c r="BV53" s="103">
        <v>8.0399999999999991</v>
      </c>
      <c r="BW53" s="103">
        <v>9.0299999999999994</v>
      </c>
      <c r="BX53" s="103">
        <v>9.0299999999999994</v>
      </c>
      <c r="BY53" s="103">
        <v>9.16</v>
      </c>
      <c r="BZ53" s="103">
        <v>8.65</v>
      </c>
      <c r="CA53" s="103">
        <v>8.65</v>
      </c>
      <c r="CB53" s="103">
        <v>8.94</v>
      </c>
      <c r="CC53" s="103">
        <v>9.7200000000000006</v>
      </c>
      <c r="CD53" s="103">
        <v>9.7200000000000006</v>
      </c>
      <c r="CE53" s="103">
        <v>9.61</v>
      </c>
      <c r="CF53" s="103">
        <v>7.9</v>
      </c>
      <c r="CG53" s="103">
        <v>8.65</v>
      </c>
      <c r="CH53" s="103">
        <v>8.6</v>
      </c>
      <c r="CI53" s="104">
        <f t="shared" si="103"/>
        <v>8.14</v>
      </c>
      <c r="CJ53" s="103">
        <f t="shared" si="104"/>
        <v>8.0399999999999991</v>
      </c>
      <c r="CK53" s="103">
        <f t="shared" si="105"/>
        <v>9.0299999999999994</v>
      </c>
      <c r="CL53" s="103">
        <f t="shared" si="106"/>
        <v>9.0299999999999994</v>
      </c>
      <c r="CM53" s="103">
        <f t="shared" si="107"/>
        <v>9.16</v>
      </c>
      <c r="CN53" s="103">
        <f t="shared" si="108"/>
        <v>8.65</v>
      </c>
      <c r="CO53" s="103">
        <f t="shared" si="109"/>
        <v>8.65</v>
      </c>
      <c r="CP53" s="103">
        <f t="shared" si="110"/>
        <v>8.94</v>
      </c>
      <c r="CQ53" s="103">
        <f t="shared" si="111"/>
        <v>9.7200000000000006</v>
      </c>
      <c r="CR53" s="103">
        <f t="shared" si="112"/>
        <v>9.7200000000000006</v>
      </c>
      <c r="CS53" s="103">
        <f t="shared" si="113"/>
        <v>9.61</v>
      </c>
      <c r="CT53" s="103">
        <f t="shared" si="114"/>
        <v>7.9</v>
      </c>
      <c r="CU53" s="103">
        <f t="shared" si="115"/>
        <v>8.65</v>
      </c>
      <c r="CV53" s="103">
        <f t="shared" si="116"/>
        <v>8.6</v>
      </c>
      <c r="CW53" s="270">
        <f t="shared" si="117"/>
        <v>1</v>
      </c>
      <c r="CX53" s="271">
        <f t="shared" si="118"/>
        <v>1</v>
      </c>
      <c r="CY53" s="271">
        <f t="shared" si="119"/>
        <v>1</v>
      </c>
      <c r="CZ53" s="271">
        <f t="shared" si="120"/>
        <v>1</v>
      </c>
      <c r="DA53" s="271">
        <f t="shared" si="121"/>
        <v>0</v>
      </c>
      <c r="DB53" s="102">
        <f>MATCH(A53,Fig_1a!B:B,0)</f>
        <v>243</v>
      </c>
    </row>
    <row r="54" spans="1:106" x14ac:dyDescent="0.15">
      <c r="A54" s="107" t="s">
        <v>640</v>
      </c>
      <c r="B54" s="108" t="s">
        <v>640</v>
      </c>
      <c r="C54" s="104">
        <v>3.25</v>
      </c>
      <c r="D54" s="103">
        <v>3.45</v>
      </c>
      <c r="E54" s="103">
        <v>3.77</v>
      </c>
      <c r="F54" s="103">
        <v>3.77</v>
      </c>
      <c r="G54" s="103">
        <v>2.2400000000000002</v>
      </c>
      <c r="H54" s="103">
        <v>2.71</v>
      </c>
      <c r="I54" s="103">
        <v>2.71</v>
      </c>
      <c r="J54" s="103">
        <v>3.28</v>
      </c>
      <c r="K54" s="103">
        <v>6.95</v>
      </c>
      <c r="L54" s="103">
        <v>6.95</v>
      </c>
      <c r="M54" s="103">
        <v>6.95</v>
      </c>
      <c r="N54" s="103">
        <v>3.7</v>
      </c>
      <c r="O54" s="103">
        <v>12.26</v>
      </c>
      <c r="P54" s="103">
        <v>13.48</v>
      </c>
      <c r="S54" s="105">
        <v>37</v>
      </c>
      <c r="T54" s="105">
        <v>37</v>
      </c>
      <c r="U54" s="105">
        <v>34.700000000000003</v>
      </c>
      <c r="V54" s="105">
        <v>31.8</v>
      </c>
      <c r="W54" s="105">
        <v>31.8</v>
      </c>
      <c r="X54" s="105">
        <v>23.9</v>
      </c>
      <c r="AE54" s="104" t="str">
        <f t="shared" si="61"/>
        <v/>
      </c>
      <c r="AF54" s="103" t="str">
        <f t="shared" si="62"/>
        <v/>
      </c>
      <c r="AG54" s="103">
        <f t="shared" si="63"/>
        <v>9.8143236074270561</v>
      </c>
      <c r="AH54" s="103">
        <f t="shared" si="64"/>
        <v>9.8143236074270561</v>
      </c>
      <c r="AI54" s="103">
        <f t="shared" si="65"/>
        <v>15.491071428571429</v>
      </c>
      <c r="AJ54" s="103">
        <f t="shared" si="66"/>
        <v>11.734317343173432</v>
      </c>
      <c r="AK54" s="103">
        <f t="shared" si="67"/>
        <v>11.734317343173432</v>
      </c>
      <c r="AL54" s="103">
        <f t="shared" si="68"/>
        <v>7.2865853658536581</v>
      </c>
      <c r="AM54" s="103" t="str">
        <f t="shared" si="69"/>
        <v/>
      </c>
      <c r="AN54" s="103" t="str">
        <f t="shared" si="70"/>
        <v/>
      </c>
      <c r="AO54" s="103" t="str">
        <f t="shared" si="71"/>
        <v/>
      </c>
      <c r="AP54" s="103" t="str">
        <f t="shared" si="72"/>
        <v/>
      </c>
      <c r="AQ54" s="103" t="str">
        <f t="shared" si="73"/>
        <v/>
      </c>
      <c r="AR54" s="103" t="str">
        <f t="shared" si="74"/>
        <v/>
      </c>
      <c r="AS54" s="106" t="str">
        <f t="shared" si="75"/>
        <v/>
      </c>
      <c r="AT54" s="105" t="str">
        <f t="shared" si="76"/>
        <v/>
      </c>
      <c r="AU54" s="105">
        <f t="shared" si="77"/>
        <v>37</v>
      </c>
      <c r="AV54" s="105">
        <f t="shared" si="78"/>
        <v>37</v>
      </c>
      <c r="AW54" s="105">
        <f t="shared" si="79"/>
        <v>34.700000000000003</v>
      </c>
      <c r="AX54" s="105">
        <f t="shared" si="80"/>
        <v>31.8</v>
      </c>
      <c r="AY54" s="105">
        <f t="shared" si="81"/>
        <v>31.8</v>
      </c>
      <c r="AZ54" s="105">
        <f t="shared" si="82"/>
        <v>23.9</v>
      </c>
      <c r="BA54" s="105" t="str">
        <f t="shared" si="83"/>
        <v/>
      </c>
      <c r="BB54" s="105" t="str">
        <f t="shared" si="84"/>
        <v/>
      </c>
      <c r="BC54" s="105" t="str">
        <f t="shared" si="85"/>
        <v/>
      </c>
      <c r="BD54" s="105" t="str">
        <f t="shared" si="86"/>
        <v/>
      </c>
      <c r="BE54" s="105" t="str">
        <f t="shared" si="87"/>
        <v/>
      </c>
      <c r="BF54" s="105" t="str">
        <f t="shared" si="88"/>
        <v/>
      </c>
      <c r="BG54" s="106" t="str">
        <f t="shared" si="89"/>
        <v/>
      </c>
      <c r="BH54" s="105" t="str">
        <f t="shared" si="90"/>
        <v/>
      </c>
      <c r="BI54" s="105">
        <f t="shared" si="91"/>
        <v>71.566731141199227</v>
      </c>
      <c r="BJ54" s="105">
        <f t="shared" si="92"/>
        <v>71.566731141199227</v>
      </c>
      <c r="BK54" s="105">
        <f t="shared" si="93"/>
        <v>71.252566735112936</v>
      </c>
      <c r="BL54" s="105">
        <f t="shared" si="94"/>
        <v>65.838509316770185</v>
      </c>
      <c r="BM54" s="105">
        <f t="shared" si="95"/>
        <v>65.838509316770185</v>
      </c>
      <c r="BN54" s="105">
        <f t="shared" si="96"/>
        <v>69.275362318840578</v>
      </c>
      <c r="BO54" s="105" t="str">
        <f t="shared" si="97"/>
        <v/>
      </c>
      <c r="BP54" s="105" t="str">
        <f t="shared" si="98"/>
        <v/>
      </c>
      <c r="BQ54" s="105" t="str">
        <f t="shared" si="99"/>
        <v/>
      </c>
      <c r="BR54" s="105" t="str">
        <f t="shared" si="100"/>
        <v/>
      </c>
      <c r="BS54" s="105" t="str">
        <f t="shared" si="101"/>
        <v/>
      </c>
      <c r="BT54" s="105" t="str">
        <f t="shared" si="102"/>
        <v/>
      </c>
      <c r="BW54" s="103">
        <v>7.85</v>
      </c>
      <c r="BX54" s="103">
        <v>7.85</v>
      </c>
      <c r="BY54" s="103">
        <v>8.0299999999999994</v>
      </c>
      <c r="BZ54" s="103">
        <v>7.8</v>
      </c>
      <c r="CA54" s="103">
        <v>7.8</v>
      </c>
      <c r="CB54" s="103">
        <v>7.94</v>
      </c>
      <c r="CI54" s="104" t="str">
        <f t="shared" si="103"/>
        <v/>
      </c>
      <c r="CJ54" s="103" t="str">
        <f t="shared" si="104"/>
        <v/>
      </c>
      <c r="CK54" s="103">
        <f t="shared" si="105"/>
        <v>7.85</v>
      </c>
      <c r="CL54" s="103">
        <f t="shared" si="106"/>
        <v>7.85</v>
      </c>
      <c r="CM54" s="103">
        <f t="shared" si="107"/>
        <v>8.0299999999999994</v>
      </c>
      <c r="CN54" s="103">
        <f t="shared" si="108"/>
        <v>7.8</v>
      </c>
      <c r="CO54" s="103">
        <f t="shared" si="109"/>
        <v>7.8</v>
      </c>
      <c r="CP54" s="103">
        <f t="shared" si="110"/>
        <v>7.94</v>
      </c>
      <c r="CQ54" s="103" t="str">
        <f t="shared" si="111"/>
        <v/>
      </c>
      <c r="CR54" s="103" t="str">
        <f t="shared" si="112"/>
        <v/>
      </c>
      <c r="CS54" s="103" t="str">
        <f t="shared" si="113"/>
        <v/>
      </c>
      <c r="CT54" s="103" t="str">
        <f t="shared" si="114"/>
        <v/>
      </c>
      <c r="CU54" s="103" t="str">
        <f t="shared" si="115"/>
        <v/>
      </c>
      <c r="CV54" s="103" t="str">
        <f t="shared" si="116"/>
        <v/>
      </c>
      <c r="CW54" s="270" t="str">
        <f t="shared" si="117"/>
        <v/>
      </c>
      <c r="CX54" s="271">
        <f t="shared" si="118"/>
        <v>1</v>
      </c>
      <c r="CY54" s="271" t="str">
        <f t="shared" si="119"/>
        <v/>
      </c>
      <c r="CZ54" s="271" t="str">
        <f t="shared" si="120"/>
        <v/>
      </c>
      <c r="DA54" s="271">
        <f t="shared" si="121"/>
        <v>3</v>
      </c>
      <c r="DB54" s="102">
        <f>MATCH(A54,Fig_1a!B:B,0)</f>
        <v>84</v>
      </c>
    </row>
    <row r="55" spans="1:106" x14ac:dyDescent="0.15">
      <c r="A55" s="107" t="s">
        <v>636</v>
      </c>
      <c r="B55" s="108" t="s">
        <v>636</v>
      </c>
      <c r="C55" s="104">
        <v>4.42</v>
      </c>
      <c r="D55" s="103">
        <v>4.42</v>
      </c>
      <c r="E55" s="103">
        <v>2.62</v>
      </c>
      <c r="F55" s="103">
        <v>2.62</v>
      </c>
      <c r="G55" s="103">
        <v>3.53</v>
      </c>
      <c r="H55" s="103">
        <v>4.63</v>
      </c>
      <c r="I55" s="103">
        <v>4.63</v>
      </c>
      <c r="J55" s="103">
        <v>5.75</v>
      </c>
      <c r="K55" s="103">
        <v>5.34</v>
      </c>
      <c r="L55" s="103">
        <v>5.34</v>
      </c>
      <c r="M55" s="103">
        <v>3.75</v>
      </c>
      <c r="N55" s="103">
        <v>4.6399999999999997</v>
      </c>
      <c r="O55" s="103">
        <v>15.77</v>
      </c>
      <c r="P55" s="103">
        <v>18.61</v>
      </c>
      <c r="S55" s="105">
        <v>39.700000000000003</v>
      </c>
      <c r="T55" s="105">
        <v>39.700000000000003</v>
      </c>
      <c r="U55" s="105">
        <v>38.700000000000003</v>
      </c>
      <c r="V55" s="105">
        <v>33.700000000000003</v>
      </c>
      <c r="W55" s="105">
        <v>33.700000000000003</v>
      </c>
      <c r="X55" s="105">
        <v>23.5</v>
      </c>
      <c r="AE55" s="104" t="str">
        <f t="shared" si="61"/>
        <v/>
      </c>
      <c r="AF55" s="103" t="str">
        <f t="shared" si="62"/>
        <v/>
      </c>
      <c r="AG55" s="103">
        <f t="shared" si="63"/>
        <v>15.152671755725191</v>
      </c>
      <c r="AH55" s="103">
        <f t="shared" si="64"/>
        <v>15.152671755725191</v>
      </c>
      <c r="AI55" s="103">
        <f t="shared" si="65"/>
        <v>10.963172804532579</v>
      </c>
      <c r="AJ55" s="103">
        <f t="shared" si="66"/>
        <v>7.2786177105831538</v>
      </c>
      <c r="AK55" s="103">
        <f t="shared" si="67"/>
        <v>7.2786177105831538</v>
      </c>
      <c r="AL55" s="103">
        <f t="shared" si="68"/>
        <v>4.0869565217391308</v>
      </c>
      <c r="AM55" s="103" t="str">
        <f t="shared" si="69"/>
        <v/>
      </c>
      <c r="AN55" s="103" t="str">
        <f t="shared" si="70"/>
        <v/>
      </c>
      <c r="AO55" s="103" t="str">
        <f t="shared" si="71"/>
        <v/>
      </c>
      <c r="AP55" s="103" t="str">
        <f t="shared" si="72"/>
        <v/>
      </c>
      <c r="AQ55" s="103" t="str">
        <f t="shared" si="73"/>
        <v/>
      </c>
      <c r="AR55" s="103" t="str">
        <f t="shared" si="74"/>
        <v/>
      </c>
      <c r="AS55" s="106" t="str">
        <f t="shared" si="75"/>
        <v/>
      </c>
      <c r="AT55" s="105" t="str">
        <f t="shared" si="76"/>
        <v/>
      </c>
      <c r="AU55" s="105">
        <f t="shared" si="77"/>
        <v>39.700000000000003</v>
      </c>
      <c r="AV55" s="105">
        <f t="shared" si="78"/>
        <v>39.700000000000003</v>
      </c>
      <c r="AW55" s="105">
        <f t="shared" si="79"/>
        <v>38.700000000000003</v>
      </c>
      <c r="AX55" s="105">
        <f t="shared" si="80"/>
        <v>33.700000000000003</v>
      </c>
      <c r="AY55" s="105">
        <f t="shared" si="81"/>
        <v>33.700000000000003</v>
      </c>
      <c r="AZ55" s="105">
        <f t="shared" si="82"/>
        <v>23.5</v>
      </c>
      <c r="BA55" s="105" t="str">
        <f t="shared" si="83"/>
        <v/>
      </c>
      <c r="BB55" s="105" t="str">
        <f t="shared" si="84"/>
        <v/>
      </c>
      <c r="BC55" s="105" t="str">
        <f t="shared" si="85"/>
        <v/>
      </c>
      <c r="BD55" s="105" t="str">
        <f t="shared" si="86"/>
        <v/>
      </c>
      <c r="BE55" s="105" t="str">
        <f t="shared" si="87"/>
        <v/>
      </c>
      <c r="BF55" s="105" t="str">
        <f t="shared" si="88"/>
        <v/>
      </c>
      <c r="BG55" s="106" t="str">
        <f t="shared" si="89"/>
        <v/>
      </c>
      <c r="BH55" s="105" t="str">
        <f t="shared" si="90"/>
        <v/>
      </c>
      <c r="BI55" s="105">
        <f t="shared" si="91"/>
        <v>76.789168278529985</v>
      </c>
      <c r="BJ55" s="105">
        <f t="shared" si="92"/>
        <v>76.789168278529985</v>
      </c>
      <c r="BK55" s="105">
        <f t="shared" si="93"/>
        <v>79.466119096509246</v>
      </c>
      <c r="BL55" s="105">
        <f t="shared" si="94"/>
        <v>69.772256728778487</v>
      </c>
      <c r="BM55" s="105">
        <f t="shared" si="95"/>
        <v>69.772256728778487</v>
      </c>
      <c r="BN55" s="105">
        <f t="shared" si="96"/>
        <v>68.115942028985501</v>
      </c>
      <c r="BO55" s="105" t="str">
        <f t="shared" si="97"/>
        <v/>
      </c>
      <c r="BP55" s="105" t="str">
        <f t="shared" si="98"/>
        <v/>
      </c>
      <c r="BQ55" s="105" t="str">
        <f t="shared" si="99"/>
        <v/>
      </c>
      <c r="BR55" s="105" t="str">
        <f t="shared" si="100"/>
        <v/>
      </c>
      <c r="BS55" s="105" t="str">
        <f t="shared" si="101"/>
        <v/>
      </c>
      <c r="BT55" s="105" t="str">
        <f t="shared" si="102"/>
        <v/>
      </c>
      <c r="BW55" s="103">
        <v>6.8</v>
      </c>
      <c r="BX55" s="103">
        <v>6.8</v>
      </c>
      <c r="BY55" s="103">
        <v>7.47</v>
      </c>
      <c r="BZ55" s="103">
        <v>6.64</v>
      </c>
      <c r="CA55" s="103">
        <v>6.64</v>
      </c>
      <c r="CB55" s="103">
        <v>6.92</v>
      </c>
      <c r="CI55" s="104" t="str">
        <f t="shared" si="103"/>
        <v/>
      </c>
      <c r="CJ55" s="103" t="str">
        <f t="shared" si="104"/>
        <v/>
      </c>
      <c r="CK55" s="103">
        <f t="shared" si="105"/>
        <v>6.8</v>
      </c>
      <c r="CL55" s="103">
        <f t="shared" si="106"/>
        <v>6.8</v>
      </c>
      <c r="CM55" s="103">
        <f t="shared" si="107"/>
        <v>7.47</v>
      </c>
      <c r="CN55" s="103">
        <f t="shared" si="108"/>
        <v>6.64</v>
      </c>
      <c r="CO55" s="103">
        <f t="shared" si="109"/>
        <v>6.64</v>
      </c>
      <c r="CP55" s="103">
        <f t="shared" si="110"/>
        <v>6.92</v>
      </c>
      <c r="CQ55" s="103" t="str">
        <f t="shared" si="111"/>
        <v/>
      </c>
      <c r="CR55" s="103" t="str">
        <f t="shared" si="112"/>
        <v/>
      </c>
      <c r="CS55" s="103" t="str">
        <f t="shared" si="113"/>
        <v/>
      </c>
      <c r="CT55" s="103" t="str">
        <f t="shared" si="114"/>
        <v/>
      </c>
      <c r="CU55" s="103" t="str">
        <f t="shared" si="115"/>
        <v/>
      </c>
      <c r="CV55" s="103" t="str">
        <f t="shared" si="116"/>
        <v/>
      </c>
      <c r="CW55" s="270" t="str">
        <f t="shared" si="117"/>
        <v/>
      </c>
      <c r="CX55" s="271">
        <f t="shared" si="118"/>
        <v>1</v>
      </c>
      <c r="CY55" s="271" t="str">
        <f t="shared" si="119"/>
        <v/>
      </c>
      <c r="CZ55" s="271" t="str">
        <f t="shared" si="120"/>
        <v/>
      </c>
      <c r="DA55" s="271">
        <f t="shared" si="121"/>
        <v>3</v>
      </c>
      <c r="DB55" s="102">
        <f>MATCH(A55,Fig_1a!B:B,0)</f>
        <v>83</v>
      </c>
    </row>
    <row r="56" spans="1:106" x14ac:dyDescent="0.15">
      <c r="A56" s="107" t="s">
        <v>644</v>
      </c>
      <c r="B56" s="108" t="s">
        <v>644</v>
      </c>
      <c r="C56" s="104">
        <v>4.5999999999999996</v>
      </c>
      <c r="D56" s="103">
        <v>2.19</v>
      </c>
      <c r="E56" s="103">
        <v>3.8</v>
      </c>
      <c r="F56" s="103">
        <v>3.8</v>
      </c>
      <c r="G56" s="103">
        <v>5.54</v>
      </c>
      <c r="H56" s="103">
        <v>4.7</v>
      </c>
      <c r="I56" s="103">
        <v>4.7</v>
      </c>
      <c r="J56" s="103">
        <v>4.54</v>
      </c>
      <c r="K56" s="103">
        <v>8.6199999999999992</v>
      </c>
      <c r="L56" s="103">
        <v>8.6199999999999992</v>
      </c>
      <c r="M56" s="103">
        <v>8.17</v>
      </c>
      <c r="N56" s="103">
        <v>4.9000000000000004</v>
      </c>
      <c r="O56" s="103">
        <v>4.0599999999999996</v>
      </c>
      <c r="P56" s="103">
        <v>5.7</v>
      </c>
      <c r="S56" s="105">
        <v>24.9</v>
      </c>
      <c r="T56" s="105">
        <v>24.9</v>
      </c>
      <c r="U56" s="105">
        <v>23.7</v>
      </c>
      <c r="V56" s="105">
        <v>11</v>
      </c>
      <c r="W56" s="105">
        <v>11</v>
      </c>
      <c r="AE56" s="104" t="str">
        <f t="shared" si="61"/>
        <v/>
      </c>
      <c r="AF56" s="103" t="str">
        <f t="shared" si="62"/>
        <v/>
      </c>
      <c r="AG56" s="103">
        <f t="shared" si="63"/>
        <v>6.5526315789473681</v>
      </c>
      <c r="AH56" s="103">
        <f t="shared" si="64"/>
        <v>6.5526315789473681</v>
      </c>
      <c r="AI56" s="103">
        <f t="shared" si="65"/>
        <v>4.27797833935018</v>
      </c>
      <c r="AJ56" s="103">
        <f t="shared" si="66"/>
        <v>2.3404255319148937</v>
      </c>
      <c r="AK56" s="103">
        <f t="shared" si="67"/>
        <v>2.3404255319148937</v>
      </c>
      <c r="AL56" s="103" t="str">
        <f t="shared" si="68"/>
        <v/>
      </c>
      <c r="AM56" s="103" t="str">
        <f t="shared" si="69"/>
        <v/>
      </c>
      <c r="AN56" s="103" t="str">
        <f t="shared" si="70"/>
        <v/>
      </c>
      <c r="AO56" s="103" t="str">
        <f t="shared" si="71"/>
        <v/>
      </c>
      <c r="AP56" s="103" t="str">
        <f t="shared" si="72"/>
        <v/>
      </c>
      <c r="AQ56" s="103" t="str">
        <f t="shared" si="73"/>
        <v/>
      </c>
      <c r="AR56" s="103" t="str">
        <f t="shared" si="74"/>
        <v/>
      </c>
      <c r="AS56" s="106" t="str">
        <f t="shared" si="75"/>
        <v/>
      </c>
      <c r="AT56" s="105" t="str">
        <f t="shared" si="76"/>
        <v/>
      </c>
      <c r="AU56" s="105">
        <f t="shared" si="77"/>
        <v>24.9</v>
      </c>
      <c r="AV56" s="105">
        <f t="shared" si="78"/>
        <v>24.9</v>
      </c>
      <c r="AW56" s="105">
        <f t="shared" si="79"/>
        <v>23.7</v>
      </c>
      <c r="AX56" s="105">
        <f t="shared" si="80"/>
        <v>11</v>
      </c>
      <c r="AY56" s="105">
        <f t="shared" si="81"/>
        <v>11</v>
      </c>
      <c r="AZ56" s="105" t="str">
        <f t="shared" si="82"/>
        <v/>
      </c>
      <c r="BA56" s="105" t="str">
        <f t="shared" si="83"/>
        <v/>
      </c>
      <c r="BB56" s="105" t="str">
        <f t="shared" si="84"/>
        <v/>
      </c>
      <c r="BC56" s="105" t="str">
        <f t="shared" si="85"/>
        <v/>
      </c>
      <c r="BD56" s="105" t="str">
        <f t="shared" si="86"/>
        <v/>
      </c>
      <c r="BE56" s="105" t="str">
        <f t="shared" si="87"/>
        <v/>
      </c>
      <c r="BF56" s="105" t="str">
        <f t="shared" si="88"/>
        <v/>
      </c>
      <c r="BG56" s="106" t="str">
        <f t="shared" si="89"/>
        <v/>
      </c>
      <c r="BH56" s="105" t="str">
        <f t="shared" si="90"/>
        <v/>
      </c>
      <c r="BI56" s="105">
        <f t="shared" si="91"/>
        <v>48.16247582205029</v>
      </c>
      <c r="BJ56" s="105">
        <f t="shared" si="92"/>
        <v>48.16247582205029</v>
      </c>
      <c r="BK56" s="105">
        <f t="shared" si="93"/>
        <v>48.6652977412731</v>
      </c>
      <c r="BL56" s="105">
        <f t="shared" si="94"/>
        <v>22.77432712215321</v>
      </c>
      <c r="BM56" s="105">
        <f t="shared" si="95"/>
        <v>22.77432712215321</v>
      </c>
      <c r="BN56" s="105" t="str">
        <f t="shared" si="96"/>
        <v/>
      </c>
      <c r="BO56" s="105" t="str">
        <f t="shared" si="97"/>
        <v/>
      </c>
      <c r="BP56" s="105" t="str">
        <f t="shared" si="98"/>
        <v/>
      </c>
      <c r="BQ56" s="105" t="str">
        <f t="shared" si="99"/>
        <v/>
      </c>
      <c r="BR56" s="105" t="str">
        <f t="shared" si="100"/>
        <v/>
      </c>
      <c r="BS56" s="105" t="str">
        <f t="shared" si="101"/>
        <v/>
      </c>
      <c r="BT56" s="105" t="str">
        <f t="shared" si="102"/>
        <v/>
      </c>
      <c r="BW56" s="103">
        <v>6.95</v>
      </c>
      <c r="BX56" s="103">
        <v>6.95</v>
      </c>
      <c r="BY56" s="103">
        <v>7.07</v>
      </c>
      <c r="BZ56" s="103">
        <v>6.02</v>
      </c>
      <c r="CA56" s="103">
        <v>6.02</v>
      </c>
      <c r="CI56" s="104" t="str">
        <f t="shared" si="103"/>
        <v/>
      </c>
      <c r="CJ56" s="103" t="str">
        <f t="shared" si="104"/>
        <v/>
      </c>
      <c r="CK56" s="103">
        <f t="shared" si="105"/>
        <v>6.95</v>
      </c>
      <c r="CL56" s="103">
        <f t="shared" si="106"/>
        <v>6.95</v>
      </c>
      <c r="CM56" s="103">
        <f t="shared" si="107"/>
        <v>7.07</v>
      </c>
      <c r="CN56" s="103">
        <f t="shared" si="108"/>
        <v>6.02</v>
      </c>
      <c r="CO56" s="103">
        <f t="shared" si="109"/>
        <v>6.02</v>
      </c>
      <c r="CP56" s="103" t="str">
        <f t="shared" si="110"/>
        <v/>
      </c>
      <c r="CQ56" s="103" t="str">
        <f t="shared" si="111"/>
        <v/>
      </c>
      <c r="CR56" s="103" t="str">
        <f t="shared" si="112"/>
        <v/>
      </c>
      <c r="CS56" s="103" t="str">
        <f t="shared" si="113"/>
        <v/>
      </c>
      <c r="CT56" s="103" t="str">
        <f t="shared" si="114"/>
        <v/>
      </c>
      <c r="CU56" s="103" t="str">
        <f t="shared" si="115"/>
        <v/>
      </c>
      <c r="CV56" s="103" t="str">
        <f t="shared" si="116"/>
        <v/>
      </c>
      <c r="CW56" s="270" t="str">
        <f t="shared" si="117"/>
        <v/>
      </c>
      <c r="CX56" s="271">
        <f t="shared" si="118"/>
        <v>1</v>
      </c>
      <c r="CY56" s="271" t="str">
        <f t="shared" si="119"/>
        <v/>
      </c>
      <c r="CZ56" s="271" t="str">
        <f t="shared" si="120"/>
        <v/>
      </c>
      <c r="DA56" s="271">
        <f t="shared" si="121"/>
        <v>3</v>
      </c>
      <c r="DB56" s="102">
        <f>MATCH(A56,Fig_1a!B:B,0)</f>
        <v>242</v>
      </c>
    </row>
    <row r="57" spans="1:106" x14ac:dyDescent="0.15">
      <c r="A57" s="107" t="s">
        <v>635</v>
      </c>
      <c r="B57" s="108" t="s">
        <v>2755</v>
      </c>
      <c r="C57" s="104">
        <v>3.18</v>
      </c>
      <c r="D57" s="103">
        <v>1.73</v>
      </c>
      <c r="E57" s="103">
        <v>3.51</v>
      </c>
      <c r="F57" s="103">
        <v>3.51</v>
      </c>
      <c r="G57" s="103">
        <v>3.48</v>
      </c>
      <c r="H57" s="103">
        <v>2.36</v>
      </c>
      <c r="I57" s="103">
        <v>2.36</v>
      </c>
      <c r="J57" s="103">
        <v>2.2999999999999998</v>
      </c>
      <c r="K57" s="103">
        <v>4.83</v>
      </c>
      <c r="L57" s="103">
        <v>4.83</v>
      </c>
      <c r="M57" s="103">
        <v>2.59</v>
      </c>
      <c r="N57" s="103">
        <v>3.82</v>
      </c>
      <c r="O57" s="103">
        <v>1.75</v>
      </c>
      <c r="P57" s="103">
        <v>3.06</v>
      </c>
      <c r="Q57" s="106">
        <v>21.2</v>
      </c>
      <c r="R57" s="105">
        <v>19.7</v>
      </c>
      <c r="S57" s="105">
        <v>37.299999999999997</v>
      </c>
      <c r="T57" s="105">
        <v>37.299999999999997</v>
      </c>
      <c r="U57" s="105">
        <v>32.9</v>
      </c>
      <c r="V57" s="105">
        <v>32.700000000000003</v>
      </c>
      <c r="W57" s="105">
        <v>32.700000000000003</v>
      </c>
      <c r="X57" s="105">
        <v>24.5</v>
      </c>
      <c r="Y57" s="105">
        <v>31</v>
      </c>
      <c r="Z57" s="105">
        <v>31</v>
      </c>
      <c r="AA57" s="105">
        <v>29</v>
      </c>
      <c r="AB57" s="105">
        <v>37.5</v>
      </c>
      <c r="AC57" s="105">
        <v>37.799999999999997</v>
      </c>
      <c r="AD57" s="105">
        <v>24</v>
      </c>
      <c r="AE57" s="104">
        <f t="shared" si="61"/>
        <v>6.6666666666666661</v>
      </c>
      <c r="AF57" s="103">
        <f t="shared" si="62"/>
        <v>11.38728323699422</v>
      </c>
      <c r="AG57" s="103">
        <f t="shared" si="63"/>
        <v>10.626780626780626</v>
      </c>
      <c r="AH57" s="103">
        <f t="shared" si="64"/>
        <v>10.626780626780626</v>
      </c>
      <c r="AI57" s="103">
        <f t="shared" si="65"/>
        <v>9.4540229885057467</v>
      </c>
      <c r="AJ57" s="103">
        <f t="shared" si="66"/>
        <v>13.855932203389832</v>
      </c>
      <c r="AK57" s="103">
        <f t="shared" si="67"/>
        <v>13.855932203389832</v>
      </c>
      <c r="AL57" s="103">
        <f t="shared" si="68"/>
        <v>10.652173913043478</v>
      </c>
      <c r="AM57" s="103">
        <f t="shared" si="69"/>
        <v>6.4182194616977224</v>
      </c>
      <c r="AN57" s="103">
        <f t="shared" si="70"/>
        <v>6.4182194616977224</v>
      </c>
      <c r="AO57" s="103">
        <f t="shared" si="71"/>
        <v>11.196911196911197</v>
      </c>
      <c r="AP57" s="103">
        <f t="shared" si="72"/>
        <v>9.8167539267015709</v>
      </c>
      <c r="AQ57" s="103">
        <f t="shared" si="73"/>
        <v>21.599999999999998</v>
      </c>
      <c r="AR57" s="103">
        <f t="shared" si="74"/>
        <v>7.8431372549019605</v>
      </c>
      <c r="AS57" s="106">
        <f t="shared" si="75"/>
        <v>21.2</v>
      </c>
      <c r="AT57" s="105">
        <f t="shared" si="76"/>
        <v>19.7</v>
      </c>
      <c r="AU57" s="105">
        <f t="shared" si="77"/>
        <v>37.299999999999997</v>
      </c>
      <c r="AV57" s="105">
        <f t="shared" si="78"/>
        <v>37.299999999999997</v>
      </c>
      <c r="AW57" s="105">
        <f t="shared" si="79"/>
        <v>32.9</v>
      </c>
      <c r="AX57" s="105">
        <f t="shared" si="80"/>
        <v>32.700000000000003</v>
      </c>
      <c r="AY57" s="105">
        <f t="shared" si="81"/>
        <v>32.700000000000003</v>
      </c>
      <c r="AZ57" s="105">
        <f t="shared" si="82"/>
        <v>24.5</v>
      </c>
      <c r="BA57" s="105">
        <f t="shared" si="83"/>
        <v>31</v>
      </c>
      <c r="BB57" s="105">
        <f t="shared" si="84"/>
        <v>31</v>
      </c>
      <c r="BC57" s="105">
        <f t="shared" si="85"/>
        <v>29</v>
      </c>
      <c r="BD57" s="105">
        <f t="shared" si="86"/>
        <v>37.5</v>
      </c>
      <c r="BE57" s="105">
        <f t="shared" si="87"/>
        <v>37.799999999999997</v>
      </c>
      <c r="BF57" s="105">
        <f t="shared" si="88"/>
        <v>24</v>
      </c>
      <c r="BG57" s="106">
        <f t="shared" si="89"/>
        <v>38.970588235294116</v>
      </c>
      <c r="BH57" s="105">
        <f t="shared" si="90"/>
        <v>36.617100371747213</v>
      </c>
      <c r="BI57" s="105">
        <f t="shared" si="91"/>
        <v>72.147001934235959</v>
      </c>
      <c r="BJ57" s="105">
        <f t="shared" si="92"/>
        <v>72.147001934235959</v>
      </c>
      <c r="BK57" s="105">
        <f t="shared" si="93"/>
        <v>67.5564681724846</v>
      </c>
      <c r="BL57" s="105">
        <f t="shared" si="94"/>
        <v>67.701863354037286</v>
      </c>
      <c r="BM57" s="105">
        <f t="shared" si="95"/>
        <v>67.701863354037286</v>
      </c>
      <c r="BN57" s="105">
        <f t="shared" si="96"/>
        <v>71.014492753623188</v>
      </c>
      <c r="BO57" s="105">
        <f t="shared" si="97"/>
        <v>63.655030800821351</v>
      </c>
      <c r="BP57" s="105">
        <f t="shared" si="98"/>
        <v>63.655030800821351</v>
      </c>
      <c r="BQ57" s="105">
        <f t="shared" si="99"/>
        <v>65.168539325842701</v>
      </c>
      <c r="BR57" s="105">
        <f t="shared" si="100"/>
        <v>73.964497041420117</v>
      </c>
      <c r="BS57" s="105">
        <f t="shared" si="101"/>
        <v>71.999999999999986</v>
      </c>
      <c r="BT57" s="105">
        <f t="shared" si="102"/>
        <v>47.430830039525688</v>
      </c>
      <c r="BU57" s="104">
        <v>7.86</v>
      </c>
      <c r="BV57" s="103">
        <v>7.86</v>
      </c>
      <c r="BW57" s="103">
        <v>8.91</v>
      </c>
      <c r="BX57" s="103">
        <v>8.91</v>
      </c>
      <c r="BY57" s="103">
        <v>9.39</v>
      </c>
      <c r="BZ57" s="103">
        <v>8.41</v>
      </c>
      <c r="CA57" s="103">
        <v>8.41</v>
      </c>
      <c r="CB57" s="103">
        <v>8.57</v>
      </c>
      <c r="CC57" s="103">
        <v>9.3699999999999992</v>
      </c>
      <c r="CD57" s="103">
        <v>9.3699999999999992</v>
      </c>
      <c r="CE57" s="103">
        <v>9.32</v>
      </c>
      <c r="CF57" s="103">
        <v>9.08</v>
      </c>
      <c r="CG57" s="103">
        <v>8.68</v>
      </c>
      <c r="CH57" s="103">
        <v>7.92</v>
      </c>
      <c r="CI57" s="104">
        <f t="shared" si="103"/>
        <v>7.86</v>
      </c>
      <c r="CJ57" s="103">
        <f t="shared" si="104"/>
        <v>7.86</v>
      </c>
      <c r="CK57" s="103">
        <f t="shared" si="105"/>
        <v>8.91</v>
      </c>
      <c r="CL57" s="103">
        <f t="shared" si="106"/>
        <v>8.91</v>
      </c>
      <c r="CM57" s="103">
        <f t="shared" si="107"/>
        <v>9.39</v>
      </c>
      <c r="CN57" s="103">
        <f t="shared" si="108"/>
        <v>8.41</v>
      </c>
      <c r="CO57" s="103">
        <f t="shared" si="109"/>
        <v>8.41</v>
      </c>
      <c r="CP57" s="103">
        <f t="shared" si="110"/>
        <v>8.57</v>
      </c>
      <c r="CQ57" s="103">
        <f t="shared" si="111"/>
        <v>9.3699999999999992</v>
      </c>
      <c r="CR57" s="103">
        <f t="shared" si="112"/>
        <v>9.3699999999999992</v>
      </c>
      <c r="CS57" s="103">
        <f t="shared" si="113"/>
        <v>9.32</v>
      </c>
      <c r="CT57" s="103">
        <f t="shared" si="114"/>
        <v>9.08</v>
      </c>
      <c r="CU57" s="103">
        <f t="shared" si="115"/>
        <v>8.68</v>
      </c>
      <c r="CV57" s="103">
        <f t="shared" si="116"/>
        <v>7.92</v>
      </c>
      <c r="CW57" s="270">
        <f t="shared" si="117"/>
        <v>1</v>
      </c>
      <c r="CX57" s="271">
        <f t="shared" si="118"/>
        <v>1</v>
      </c>
      <c r="CY57" s="271">
        <f t="shared" si="119"/>
        <v>1</v>
      </c>
      <c r="CZ57" s="271">
        <f t="shared" si="120"/>
        <v>1</v>
      </c>
      <c r="DA57" s="271">
        <f t="shared" si="121"/>
        <v>0</v>
      </c>
      <c r="DB57" s="102">
        <f>MATCH(A57,Fig_1a!B:B,0)</f>
        <v>241</v>
      </c>
    </row>
    <row r="58" spans="1:106" x14ac:dyDescent="0.15">
      <c r="A58" s="107" t="s">
        <v>633</v>
      </c>
      <c r="B58" s="108" t="s">
        <v>2753</v>
      </c>
      <c r="C58" s="104">
        <v>4.9800000000000004</v>
      </c>
      <c r="D58" s="103">
        <v>3.6</v>
      </c>
      <c r="E58" s="103">
        <v>4.74</v>
      </c>
      <c r="F58" s="103">
        <v>4.74</v>
      </c>
      <c r="G58" s="103">
        <v>4.6900000000000004</v>
      </c>
      <c r="H58" s="103">
        <v>4.67</v>
      </c>
      <c r="I58" s="103">
        <v>4.67</v>
      </c>
      <c r="J58" s="103">
        <v>6.69</v>
      </c>
      <c r="K58" s="103">
        <v>7.13</v>
      </c>
      <c r="L58" s="103">
        <v>7.13</v>
      </c>
      <c r="M58" s="103">
        <v>7.48</v>
      </c>
      <c r="N58" s="103">
        <v>4.1399999999999997</v>
      </c>
      <c r="O58" s="103">
        <v>4.62</v>
      </c>
      <c r="P58" s="103">
        <v>6.04</v>
      </c>
      <c r="Q58" s="106">
        <v>22.8</v>
      </c>
      <c r="R58" s="105">
        <v>24.9</v>
      </c>
      <c r="S58" s="105">
        <v>21.7</v>
      </c>
      <c r="T58" s="105">
        <v>21.7</v>
      </c>
      <c r="U58" s="105">
        <v>28.9</v>
      </c>
      <c r="V58" s="105">
        <v>7.3</v>
      </c>
      <c r="W58" s="105">
        <v>7.3</v>
      </c>
      <c r="X58" s="105">
        <v>8.3000000000000007</v>
      </c>
      <c r="Y58" s="105">
        <v>37.799999999999997</v>
      </c>
      <c r="Z58" s="105">
        <v>37.799999999999997</v>
      </c>
      <c r="AA58" s="105">
        <v>36</v>
      </c>
      <c r="AB58" s="105">
        <v>6.9</v>
      </c>
      <c r="AC58" s="105">
        <v>13</v>
      </c>
      <c r="AD58" s="105">
        <v>12.9</v>
      </c>
      <c r="AE58" s="104">
        <f t="shared" si="61"/>
        <v>4.5783132530120483</v>
      </c>
      <c r="AF58" s="103">
        <f t="shared" si="62"/>
        <v>6.9166666666666661</v>
      </c>
      <c r="AG58" s="103">
        <f t="shared" si="63"/>
        <v>4.5780590717299576</v>
      </c>
      <c r="AH58" s="103">
        <f t="shared" si="64"/>
        <v>4.5780590717299576</v>
      </c>
      <c r="AI58" s="103">
        <f t="shared" si="65"/>
        <v>6.1620469083155642</v>
      </c>
      <c r="AJ58" s="103">
        <f t="shared" si="66"/>
        <v>1.563169164882227</v>
      </c>
      <c r="AK58" s="103">
        <f t="shared" si="67"/>
        <v>1.563169164882227</v>
      </c>
      <c r="AL58" s="103">
        <f t="shared" si="68"/>
        <v>1.2406576980568012</v>
      </c>
      <c r="AM58" s="103">
        <f t="shared" si="69"/>
        <v>5.3015427769985974</v>
      </c>
      <c r="AN58" s="103">
        <f t="shared" si="70"/>
        <v>5.3015427769985974</v>
      </c>
      <c r="AO58" s="103">
        <f t="shared" si="71"/>
        <v>4.8128342245989302</v>
      </c>
      <c r="AP58" s="103">
        <f t="shared" si="72"/>
        <v>1.666666666666667</v>
      </c>
      <c r="AQ58" s="103">
        <f t="shared" si="73"/>
        <v>2.8138528138528138</v>
      </c>
      <c r="AR58" s="103">
        <f t="shared" si="74"/>
        <v>2.1357615894039736</v>
      </c>
      <c r="AS58" s="106">
        <f t="shared" si="75"/>
        <v>22.8</v>
      </c>
      <c r="AT58" s="105">
        <f t="shared" si="76"/>
        <v>24.9</v>
      </c>
      <c r="AU58" s="105">
        <f t="shared" si="77"/>
        <v>21.7</v>
      </c>
      <c r="AV58" s="105">
        <f t="shared" si="78"/>
        <v>21.7</v>
      </c>
      <c r="AW58" s="105">
        <f t="shared" si="79"/>
        <v>28.9</v>
      </c>
      <c r="AX58" s="105">
        <f t="shared" si="80"/>
        <v>7.3</v>
      </c>
      <c r="AY58" s="105">
        <f t="shared" si="81"/>
        <v>7.3</v>
      </c>
      <c r="AZ58" s="105" t="str">
        <f t="shared" si="82"/>
        <v/>
      </c>
      <c r="BA58" s="105">
        <f t="shared" si="83"/>
        <v>37.799999999999997</v>
      </c>
      <c r="BB58" s="105">
        <f t="shared" si="84"/>
        <v>37.799999999999997</v>
      </c>
      <c r="BC58" s="105">
        <f t="shared" si="85"/>
        <v>36</v>
      </c>
      <c r="BD58" s="105">
        <f t="shared" si="86"/>
        <v>6.9</v>
      </c>
      <c r="BE58" s="105">
        <f t="shared" si="87"/>
        <v>13</v>
      </c>
      <c r="BF58" s="105">
        <f t="shared" si="88"/>
        <v>12.9</v>
      </c>
      <c r="BG58" s="106">
        <f t="shared" si="89"/>
        <v>41.911764705882355</v>
      </c>
      <c r="BH58" s="105">
        <f t="shared" si="90"/>
        <v>46.282527881040892</v>
      </c>
      <c r="BI58" s="105">
        <f t="shared" si="91"/>
        <v>41.972920696324948</v>
      </c>
      <c r="BJ58" s="105">
        <f t="shared" si="92"/>
        <v>41.972920696324948</v>
      </c>
      <c r="BK58" s="105">
        <f t="shared" si="93"/>
        <v>59.34291581108829</v>
      </c>
      <c r="BL58" s="105">
        <f t="shared" si="94"/>
        <v>15.113871635610767</v>
      </c>
      <c r="BM58" s="105">
        <f t="shared" si="95"/>
        <v>15.113871635610767</v>
      </c>
      <c r="BN58" s="105" t="str">
        <f t="shared" si="96"/>
        <v/>
      </c>
      <c r="BO58" s="105">
        <f t="shared" si="97"/>
        <v>77.618069815195057</v>
      </c>
      <c r="BP58" s="105">
        <f t="shared" si="98"/>
        <v>77.618069815195057</v>
      </c>
      <c r="BQ58" s="105">
        <f t="shared" si="99"/>
        <v>80.898876404494388</v>
      </c>
      <c r="BR58" s="105">
        <f t="shared" si="100"/>
        <v>13.609467455621301</v>
      </c>
      <c r="BS58" s="105">
        <f t="shared" si="101"/>
        <v>24.761904761904763</v>
      </c>
      <c r="BT58" s="105">
        <f t="shared" si="102"/>
        <v>25.494071146245059</v>
      </c>
      <c r="BU58" s="104">
        <v>7.8</v>
      </c>
      <c r="BV58" s="103">
        <v>7.83</v>
      </c>
      <c r="BW58" s="103">
        <v>7.82</v>
      </c>
      <c r="BX58" s="103">
        <v>7.82</v>
      </c>
      <c r="BY58" s="103">
        <v>8.1</v>
      </c>
      <c r="BZ58" s="103">
        <v>7.47</v>
      </c>
      <c r="CA58" s="103">
        <v>7.47</v>
      </c>
      <c r="CB58" s="103">
        <v>7.75</v>
      </c>
      <c r="CC58" s="103">
        <v>9.0399999999999991</v>
      </c>
      <c r="CD58" s="103">
        <v>9.0399999999999991</v>
      </c>
      <c r="CE58" s="103">
        <v>8.9</v>
      </c>
      <c r="CF58" s="103">
        <v>7.33</v>
      </c>
      <c r="CG58" s="103">
        <v>7.61</v>
      </c>
      <c r="CH58" s="103">
        <v>7.65</v>
      </c>
      <c r="CI58" s="104">
        <f t="shared" si="103"/>
        <v>7.8</v>
      </c>
      <c r="CJ58" s="103">
        <f t="shared" si="104"/>
        <v>7.83</v>
      </c>
      <c r="CK58" s="103">
        <f t="shared" si="105"/>
        <v>7.82</v>
      </c>
      <c r="CL58" s="103">
        <f t="shared" si="106"/>
        <v>7.82</v>
      </c>
      <c r="CM58" s="103">
        <f t="shared" si="107"/>
        <v>8.1</v>
      </c>
      <c r="CN58" s="103">
        <f t="shared" si="108"/>
        <v>7.47</v>
      </c>
      <c r="CO58" s="103">
        <f t="shared" si="109"/>
        <v>7.47</v>
      </c>
      <c r="CP58" s="103" t="str">
        <f t="shared" si="110"/>
        <v/>
      </c>
      <c r="CQ58" s="103">
        <f t="shared" si="111"/>
        <v>9.0399999999999991</v>
      </c>
      <c r="CR58" s="103">
        <f t="shared" si="112"/>
        <v>9.0399999999999991</v>
      </c>
      <c r="CS58" s="103">
        <f t="shared" si="113"/>
        <v>8.9</v>
      </c>
      <c r="CT58" s="103">
        <f t="shared" si="114"/>
        <v>7.33</v>
      </c>
      <c r="CU58" s="103">
        <f t="shared" si="115"/>
        <v>7.61</v>
      </c>
      <c r="CV58" s="103">
        <f t="shared" si="116"/>
        <v>7.65</v>
      </c>
      <c r="CW58" s="270">
        <f t="shared" si="117"/>
        <v>1</v>
      </c>
      <c r="CX58" s="271">
        <f t="shared" si="118"/>
        <v>1</v>
      </c>
      <c r="CY58" s="271">
        <f t="shared" si="119"/>
        <v>1</v>
      </c>
      <c r="CZ58" s="271">
        <f t="shared" si="120"/>
        <v>1</v>
      </c>
      <c r="DA58" s="271">
        <f t="shared" si="121"/>
        <v>0</v>
      </c>
      <c r="DB58" s="102">
        <f>MATCH(A58,Fig_1a!B:B,0)</f>
        <v>240</v>
      </c>
    </row>
    <row r="59" spans="1:106" x14ac:dyDescent="0.15">
      <c r="A59" s="107" t="s">
        <v>301</v>
      </c>
      <c r="B59" s="108" t="s">
        <v>2751</v>
      </c>
      <c r="C59" s="104">
        <v>3.61</v>
      </c>
      <c r="D59" s="103">
        <v>3.66</v>
      </c>
      <c r="E59" s="103">
        <v>3.17</v>
      </c>
      <c r="F59" s="103">
        <v>3.17</v>
      </c>
      <c r="G59" s="103">
        <v>2.99</v>
      </c>
      <c r="H59" s="103">
        <v>4.84</v>
      </c>
      <c r="I59" s="103">
        <v>4.84</v>
      </c>
      <c r="J59" s="103">
        <v>4.57</v>
      </c>
      <c r="K59" s="103">
        <v>6.1</v>
      </c>
      <c r="L59" s="103">
        <v>6.1</v>
      </c>
      <c r="M59" s="103">
        <v>6.07</v>
      </c>
      <c r="N59" s="103">
        <v>4.84</v>
      </c>
      <c r="O59" s="103">
        <v>3.91</v>
      </c>
      <c r="P59" s="103">
        <v>4.78</v>
      </c>
      <c r="Q59" s="106">
        <v>34.299999999999997</v>
      </c>
      <c r="R59" s="105">
        <v>34</v>
      </c>
      <c r="S59" s="105">
        <v>34.9</v>
      </c>
      <c r="T59" s="105">
        <v>34.9</v>
      </c>
      <c r="U59" s="105">
        <v>35</v>
      </c>
      <c r="V59" s="105">
        <v>29.3</v>
      </c>
      <c r="W59" s="105">
        <v>29.3</v>
      </c>
      <c r="X59" s="105">
        <v>22.3</v>
      </c>
      <c r="Y59" s="105">
        <v>38.299999999999997</v>
      </c>
      <c r="Z59" s="105">
        <v>38.299999999999997</v>
      </c>
      <c r="AA59" s="105">
        <v>32.700000000000003</v>
      </c>
      <c r="AB59" s="105">
        <v>9.6</v>
      </c>
      <c r="AC59" s="105">
        <v>30.8</v>
      </c>
      <c r="AD59" s="105">
        <v>33.299999999999997</v>
      </c>
      <c r="AE59" s="104">
        <f t="shared" si="61"/>
        <v>9.5013850415512469</v>
      </c>
      <c r="AF59" s="103">
        <f t="shared" si="62"/>
        <v>9.2896174863387966</v>
      </c>
      <c r="AG59" s="103">
        <f t="shared" si="63"/>
        <v>11.009463722397475</v>
      </c>
      <c r="AH59" s="103">
        <f t="shared" si="64"/>
        <v>11.009463722397475</v>
      </c>
      <c r="AI59" s="103">
        <f t="shared" si="65"/>
        <v>11.705685618729095</v>
      </c>
      <c r="AJ59" s="103">
        <f t="shared" si="66"/>
        <v>6.053719008264463</v>
      </c>
      <c r="AK59" s="103">
        <f t="shared" si="67"/>
        <v>6.053719008264463</v>
      </c>
      <c r="AL59" s="103">
        <f t="shared" si="68"/>
        <v>4.8796498905908097</v>
      </c>
      <c r="AM59" s="103">
        <f t="shared" si="69"/>
        <v>6.278688524590164</v>
      </c>
      <c r="AN59" s="103">
        <f t="shared" si="70"/>
        <v>6.278688524590164</v>
      </c>
      <c r="AO59" s="103">
        <f t="shared" si="71"/>
        <v>5.3871499176276769</v>
      </c>
      <c r="AP59" s="103">
        <f t="shared" si="72"/>
        <v>1.9834710743801653</v>
      </c>
      <c r="AQ59" s="103">
        <f t="shared" si="73"/>
        <v>7.8772378516624038</v>
      </c>
      <c r="AR59" s="103">
        <f t="shared" si="74"/>
        <v>6.9665271966527191</v>
      </c>
      <c r="AS59" s="106">
        <f t="shared" si="75"/>
        <v>34.299999999999997</v>
      </c>
      <c r="AT59" s="105">
        <f t="shared" si="76"/>
        <v>34</v>
      </c>
      <c r="AU59" s="105">
        <f t="shared" si="77"/>
        <v>34.9</v>
      </c>
      <c r="AV59" s="105">
        <f t="shared" si="78"/>
        <v>34.9</v>
      </c>
      <c r="AW59" s="105">
        <f t="shared" si="79"/>
        <v>35</v>
      </c>
      <c r="AX59" s="105">
        <f t="shared" si="80"/>
        <v>29.3</v>
      </c>
      <c r="AY59" s="105">
        <f t="shared" si="81"/>
        <v>29.3</v>
      </c>
      <c r="AZ59" s="105">
        <f t="shared" si="82"/>
        <v>22.3</v>
      </c>
      <c r="BA59" s="105">
        <f t="shared" si="83"/>
        <v>38.299999999999997</v>
      </c>
      <c r="BB59" s="105">
        <f t="shared" si="84"/>
        <v>38.299999999999997</v>
      </c>
      <c r="BC59" s="105">
        <f t="shared" si="85"/>
        <v>32.700000000000003</v>
      </c>
      <c r="BD59" s="105">
        <f t="shared" si="86"/>
        <v>9.6</v>
      </c>
      <c r="BE59" s="105">
        <f t="shared" si="87"/>
        <v>30.8</v>
      </c>
      <c r="BF59" s="105">
        <f t="shared" si="88"/>
        <v>33.299999999999997</v>
      </c>
      <c r="BG59" s="106">
        <f t="shared" si="89"/>
        <v>63.05147058823529</v>
      </c>
      <c r="BH59" s="105">
        <f t="shared" si="90"/>
        <v>63.197026022304833</v>
      </c>
      <c r="BI59" s="105">
        <f t="shared" si="91"/>
        <v>67.504835589941976</v>
      </c>
      <c r="BJ59" s="105">
        <f t="shared" si="92"/>
        <v>67.504835589941976</v>
      </c>
      <c r="BK59" s="105">
        <f t="shared" si="93"/>
        <v>71.868583162217661</v>
      </c>
      <c r="BL59" s="105">
        <f t="shared" si="94"/>
        <v>60.66252587991719</v>
      </c>
      <c r="BM59" s="105">
        <f t="shared" si="95"/>
        <v>60.66252587991719</v>
      </c>
      <c r="BN59" s="105">
        <f t="shared" si="96"/>
        <v>64.637681159420296</v>
      </c>
      <c r="BO59" s="105">
        <f t="shared" si="97"/>
        <v>78.644763860369594</v>
      </c>
      <c r="BP59" s="105">
        <f t="shared" si="98"/>
        <v>78.644763860369594</v>
      </c>
      <c r="BQ59" s="105">
        <f t="shared" si="99"/>
        <v>73.483146067415746</v>
      </c>
      <c r="BR59" s="105">
        <f t="shared" si="100"/>
        <v>18.934911242603548</v>
      </c>
      <c r="BS59" s="105">
        <f t="shared" si="101"/>
        <v>58.666666666666664</v>
      </c>
      <c r="BT59" s="105">
        <f t="shared" si="102"/>
        <v>65.810276679841891</v>
      </c>
      <c r="BU59" s="104">
        <v>9.9600000000000009</v>
      </c>
      <c r="BV59" s="103">
        <v>10.029999999999999</v>
      </c>
      <c r="BW59" s="103">
        <v>10.17</v>
      </c>
      <c r="BX59" s="103">
        <v>10.17</v>
      </c>
      <c r="BY59" s="103">
        <v>10.43</v>
      </c>
      <c r="BZ59" s="103">
        <v>10.08</v>
      </c>
      <c r="CA59" s="103">
        <v>10.08</v>
      </c>
      <c r="CB59" s="103">
        <v>10.4</v>
      </c>
      <c r="CC59" s="103">
        <v>10.84</v>
      </c>
      <c r="CD59" s="103">
        <v>10.84</v>
      </c>
      <c r="CE59" s="103">
        <v>10.72</v>
      </c>
      <c r="CF59" s="103">
        <v>8.85</v>
      </c>
      <c r="CG59" s="103">
        <v>10.039999999999999</v>
      </c>
      <c r="CH59" s="103">
        <v>10.47</v>
      </c>
      <c r="CI59" s="104">
        <f t="shared" si="103"/>
        <v>9.9600000000000009</v>
      </c>
      <c r="CJ59" s="103">
        <f t="shared" si="104"/>
        <v>10.029999999999999</v>
      </c>
      <c r="CK59" s="103">
        <f t="shared" si="105"/>
        <v>10.17</v>
      </c>
      <c r="CL59" s="103">
        <f t="shared" si="106"/>
        <v>10.17</v>
      </c>
      <c r="CM59" s="103">
        <f t="shared" si="107"/>
        <v>10.43</v>
      </c>
      <c r="CN59" s="103">
        <f t="shared" si="108"/>
        <v>10.08</v>
      </c>
      <c r="CO59" s="103">
        <f t="shared" si="109"/>
        <v>10.08</v>
      </c>
      <c r="CP59" s="103">
        <f t="shared" si="110"/>
        <v>10.4</v>
      </c>
      <c r="CQ59" s="103">
        <f t="shared" si="111"/>
        <v>10.84</v>
      </c>
      <c r="CR59" s="103">
        <f t="shared" si="112"/>
        <v>10.84</v>
      </c>
      <c r="CS59" s="103">
        <f t="shared" si="113"/>
        <v>10.72</v>
      </c>
      <c r="CT59" s="103">
        <f t="shared" si="114"/>
        <v>8.85</v>
      </c>
      <c r="CU59" s="103">
        <f t="shared" si="115"/>
        <v>10.039999999999999</v>
      </c>
      <c r="CV59" s="103">
        <f t="shared" si="116"/>
        <v>10.47</v>
      </c>
      <c r="CW59" s="270">
        <f t="shared" si="117"/>
        <v>1</v>
      </c>
      <c r="CX59" s="271">
        <f t="shared" si="118"/>
        <v>1</v>
      </c>
      <c r="CY59" s="271">
        <f t="shared" si="119"/>
        <v>1</v>
      </c>
      <c r="CZ59" s="271">
        <f t="shared" si="120"/>
        <v>1</v>
      </c>
      <c r="DA59" s="271">
        <f t="shared" si="121"/>
        <v>0</v>
      </c>
      <c r="DB59" s="102">
        <f>MATCH(A59,Fig_1a!B:B,0)</f>
        <v>239</v>
      </c>
    </row>
    <row r="60" spans="1:106" x14ac:dyDescent="0.15">
      <c r="A60" s="107" t="s">
        <v>784</v>
      </c>
      <c r="B60" s="108" t="s">
        <v>2749</v>
      </c>
      <c r="C60" s="104">
        <v>6.42</v>
      </c>
      <c r="D60" s="103">
        <v>4.9400000000000004</v>
      </c>
      <c r="E60" s="103">
        <v>5.86</v>
      </c>
      <c r="F60" s="103">
        <v>5.86</v>
      </c>
      <c r="G60" s="103">
        <v>5.99</v>
      </c>
      <c r="H60" s="103">
        <v>4.87</v>
      </c>
      <c r="I60" s="103">
        <v>4.87</v>
      </c>
      <c r="J60" s="103">
        <v>3.26</v>
      </c>
      <c r="K60" s="103">
        <v>9.5299999999999994</v>
      </c>
      <c r="L60" s="103">
        <v>9.5299999999999994</v>
      </c>
      <c r="M60" s="103">
        <v>11.13</v>
      </c>
      <c r="N60" s="103">
        <v>4.2300000000000004</v>
      </c>
      <c r="O60" s="103">
        <v>6.95</v>
      </c>
      <c r="P60" s="103">
        <v>4.4000000000000004</v>
      </c>
      <c r="Q60" s="106">
        <v>38</v>
      </c>
      <c r="R60" s="105">
        <v>34.799999999999997</v>
      </c>
      <c r="S60" s="105">
        <v>36.1</v>
      </c>
      <c r="T60" s="105">
        <v>36.1</v>
      </c>
      <c r="U60" s="105">
        <v>33.299999999999997</v>
      </c>
      <c r="V60" s="105">
        <v>24.6</v>
      </c>
      <c r="W60" s="105">
        <v>24.6</v>
      </c>
      <c r="X60" s="105">
        <v>17</v>
      </c>
      <c r="Y60" s="105">
        <v>35.700000000000003</v>
      </c>
      <c r="Z60" s="105">
        <v>35.700000000000003</v>
      </c>
      <c r="AA60" s="105">
        <v>35.700000000000003</v>
      </c>
      <c r="AB60" s="105">
        <v>22.9</v>
      </c>
      <c r="AC60" s="105">
        <v>31</v>
      </c>
      <c r="AD60" s="105">
        <v>36.6</v>
      </c>
      <c r="AE60" s="104">
        <f t="shared" si="61"/>
        <v>5.9190031152647977</v>
      </c>
      <c r="AF60" s="103">
        <f t="shared" si="62"/>
        <v>7.0445344129554641</v>
      </c>
      <c r="AG60" s="103">
        <f t="shared" si="63"/>
        <v>6.1604095563139927</v>
      </c>
      <c r="AH60" s="103">
        <f t="shared" si="64"/>
        <v>6.1604095563139927</v>
      </c>
      <c r="AI60" s="103">
        <f t="shared" si="65"/>
        <v>5.5592654424040058</v>
      </c>
      <c r="AJ60" s="103">
        <f t="shared" si="66"/>
        <v>5.0513347022587274</v>
      </c>
      <c r="AK60" s="103">
        <f t="shared" si="67"/>
        <v>5.0513347022587274</v>
      </c>
      <c r="AL60" s="103">
        <f t="shared" si="68"/>
        <v>5.2147239263803682</v>
      </c>
      <c r="AM60" s="103">
        <f t="shared" si="69"/>
        <v>3.7460650577124874</v>
      </c>
      <c r="AN60" s="103">
        <f t="shared" si="70"/>
        <v>3.7460650577124874</v>
      </c>
      <c r="AO60" s="103">
        <f t="shared" si="71"/>
        <v>3.2075471698113209</v>
      </c>
      <c r="AP60" s="103">
        <f t="shared" si="72"/>
        <v>5.413711583924349</v>
      </c>
      <c r="AQ60" s="103">
        <f t="shared" si="73"/>
        <v>4.4604316546762588</v>
      </c>
      <c r="AR60" s="103">
        <f t="shared" si="74"/>
        <v>8.3181818181818183</v>
      </c>
      <c r="AS60" s="106">
        <f t="shared" si="75"/>
        <v>38</v>
      </c>
      <c r="AT60" s="105">
        <f t="shared" si="76"/>
        <v>34.799999999999997</v>
      </c>
      <c r="AU60" s="105">
        <f t="shared" si="77"/>
        <v>36.1</v>
      </c>
      <c r="AV60" s="105">
        <f t="shared" si="78"/>
        <v>36.1</v>
      </c>
      <c r="AW60" s="105">
        <f t="shared" si="79"/>
        <v>33.299999999999997</v>
      </c>
      <c r="AX60" s="105">
        <f t="shared" si="80"/>
        <v>24.6</v>
      </c>
      <c r="AY60" s="105">
        <f t="shared" si="81"/>
        <v>24.6</v>
      </c>
      <c r="AZ60" s="105">
        <f t="shared" si="82"/>
        <v>17</v>
      </c>
      <c r="BA60" s="105">
        <f t="shared" si="83"/>
        <v>35.700000000000003</v>
      </c>
      <c r="BB60" s="105">
        <f t="shared" si="84"/>
        <v>35.700000000000003</v>
      </c>
      <c r="BC60" s="105">
        <f t="shared" si="85"/>
        <v>35.700000000000003</v>
      </c>
      <c r="BD60" s="105">
        <f t="shared" si="86"/>
        <v>22.9</v>
      </c>
      <c r="BE60" s="105">
        <f t="shared" si="87"/>
        <v>31</v>
      </c>
      <c r="BF60" s="105">
        <f t="shared" si="88"/>
        <v>36.6</v>
      </c>
      <c r="BG60" s="106">
        <f t="shared" si="89"/>
        <v>69.852941176470594</v>
      </c>
      <c r="BH60" s="105">
        <f t="shared" si="90"/>
        <v>64.684014869888472</v>
      </c>
      <c r="BI60" s="105">
        <f t="shared" si="91"/>
        <v>69.825918762088975</v>
      </c>
      <c r="BJ60" s="105">
        <f t="shared" si="92"/>
        <v>69.825918762088975</v>
      </c>
      <c r="BK60" s="105">
        <f t="shared" si="93"/>
        <v>68.377823408624224</v>
      </c>
      <c r="BL60" s="105">
        <f t="shared" si="94"/>
        <v>50.931677018633543</v>
      </c>
      <c r="BM60" s="105">
        <f t="shared" si="95"/>
        <v>50.931677018633543</v>
      </c>
      <c r="BN60" s="105">
        <f t="shared" si="96"/>
        <v>49.275362318840578</v>
      </c>
      <c r="BO60" s="105">
        <f t="shared" si="97"/>
        <v>73.305954825462024</v>
      </c>
      <c r="BP60" s="105">
        <f t="shared" si="98"/>
        <v>73.305954825462024</v>
      </c>
      <c r="BQ60" s="105">
        <f t="shared" si="99"/>
        <v>80.224719101123611</v>
      </c>
      <c r="BR60" s="105">
        <f t="shared" si="100"/>
        <v>45.167652859960548</v>
      </c>
      <c r="BS60" s="105">
        <f t="shared" si="101"/>
        <v>59.047619047619051</v>
      </c>
      <c r="BT60" s="105">
        <f t="shared" si="102"/>
        <v>72.332015810276673</v>
      </c>
      <c r="BU60" s="104">
        <v>7.94</v>
      </c>
      <c r="BV60" s="103">
        <v>7.88</v>
      </c>
      <c r="BW60" s="103">
        <v>8.08</v>
      </c>
      <c r="BX60" s="103">
        <v>8.08</v>
      </c>
      <c r="BY60" s="103">
        <v>8.02</v>
      </c>
      <c r="BZ60" s="103">
        <v>7.51</v>
      </c>
      <c r="CA60" s="103">
        <v>7.51</v>
      </c>
      <c r="CB60" s="103">
        <v>7.69</v>
      </c>
      <c r="CC60" s="103">
        <v>8.6</v>
      </c>
      <c r="CD60" s="103">
        <v>8.6</v>
      </c>
      <c r="CE60" s="103">
        <v>8.6300000000000008</v>
      </c>
      <c r="CF60" s="103">
        <v>7.53</v>
      </c>
      <c r="CG60" s="103">
        <v>7.84</v>
      </c>
      <c r="CH60" s="103">
        <v>8.1199999999999992</v>
      </c>
      <c r="CI60" s="104">
        <f t="shared" si="103"/>
        <v>7.94</v>
      </c>
      <c r="CJ60" s="103">
        <f t="shared" si="104"/>
        <v>7.88</v>
      </c>
      <c r="CK60" s="103">
        <f t="shared" si="105"/>
        <v>8.08</v>
      </c>
      <c r="CL60" s="103">
        <f t="shared" si="106"/>
        <v>8.08</v>
      </c>
      <c r="CM60" s="103">
        <f t="shared" si="107"/>
        <v>8.02</v>
      </c>
      <c r="CN60" s="103">
        <f t="shared" si="108"/>
        <v>7.51</v>
      </c>
      <c r="CO60" s="103">
        <f t="shared" si="109"/>
        <v>7.51</v>
      </c>
      <c r="CP60" s="103">
        <f t="shared" si="110"/>
        <v>7.69</v>
      </c>
      <c r="CQ60" s="103">
        <f t="shared" si="111"/>
        <v>8.6</v>
      </c>
      <c r="CR60" s="103">
        <f t="shared" si="112"/>
        <v>8.6</v>
      </c>
      <c r="CS60" s="103">
        <f t="shared" si="113"/>
        <v>8.6300000000000008</v>
      </c>
      <c r="CT60" s="103">
        <f t="shared" si="114"/>
        <v>7.53</v>
      </c>
      <c r="CU60" s="103">
        <f t="shared" si="115"/>
        <v>7.84</v>
      </c>
      <c r="CV60" s="103">
        <f t="shared" si="116"/>
        <v>8.1199999999999992</v>
      </c>
      <c r="CW60" s="270">
        <f t="shared" si="117"/>
        <v>1</v>
      </c>
      <c r="CX60" s="271">
        <f t="shared" si="118"/>
        <v>1</v>
      </c>
      <c r="CY60" s="271">
        <f t="shared" si="119"/>
        <v>1</v>
      </c>
      <c r="CZ60" s="271">
        <f t="shared" si="120"/>
        <v>1</v>
      </c>
      <c r="DA60" s="271">
        <f t="shared" si="121"/>
        <v>0</v>
      </c>
      <c r="DB60" s="102">
        <f>MATCH(A60,Fig_1a!B:B,0)</f>
        <v>238</v>
      </c>
    </row>
    <row r="61" spans="1:106" x14ac:dyDescent="0.15">
      <c r="A61" s="107" t="s">
        <v>782</v>
      </c>
      <c r="B61" s="108" t="s">
        <v>2747</v>
      </c>
      <c r="C61" s="104">
        <v>6.66</v>
      </c>
      <c r="D61" s="103">
        <v>4.83</v>
      </c>
      <c r="E61" s="103">
        <v>5.38</v>
      </c>
      <c r="F61" s="103">
        <v>5.38</v>
      </c>
      <c r="G61" s="103">
        <v>4.9000000000000004</v>
      </c>
      <c r="H61" s="103">
        <v>4.55</v>
      </c>
      <c r="I61" s="103">
        <v>4.55</v>
      </c>
      <c r="J61" s="103">
        <v>2.74</v>
      </c>
      <c r="K61" s="103">
        <v>6.92</v>
      </c>
      <c r="L61" s="103">
        <v>6.92</v>
      </c>
      <c r="M61" s="103">
        <v>9.2100000000000009</v>
      </c>
      <c r="N61" s="103">
        <v>3.8</v>
      </c>
      <c r="O61" s="103">
        <v>5.33</v>
      </c>
      <c r="P61" s="103">
        <v>5.46</v>
      </c>
      <c r="Q61" s="106">
        <v>27.9</v>
      </c>
      <c r="R61" s="105">
        <v>26</v>
      </c>
      <c r="S61" s="105">
        <v>33.4</v>
      </c>
      <c r="T61" s="105">
        <v>33.4</v>
      </c>
      <c r="U61" s="105">
        <v>26.7</v>
      </c>
      <c r="V61" s="105">
        <v>26.9</v>
      </c>
      <c r="W61" s="105">
        <v>26.9</v>
      </c>
      <c r="X61" s="105">
        <v>20</v>
      </c>
      <c r="Y61" s="105">
        <v>32.299999999999997</v>
      </c>
      <c r="Z61" s="105">
        <v>32.299999999999997</v>
      </c>
      <c r="AA61" s="105">
        <v>30.7</v>
      </c>
      <c r="AB61" s="105">
        <v>23.2</v>
      </c>
      <c r="AC61" s="105">
        <v>30.6</v>
      </c>
      <c r="AD61" s="105">
        <v>25.9</v>
      </c>
      <c r="AE61" s="104">
        <f t="shared" si="61"/>
        <v>4.1891891891891886</v>
      </c>
      <c r="AF61" s="103">
        <f t="shared" si="62"/>
        <v>5.383022774327122</v>
      </c>
      <c r="AG61" s="103">
        <f t="shared" si="63"/>
        <v>6.2081784386617098</v>
      </c>
      <c r="AH61" s="103">
        <f t="shared" si="64"/>
        <v>6.2081784386617098</v>
      </c>
      <c r="AI61" s="103">
        <f t="shared" si="65"/>
        <v>5.4489795918367339</v>
      </c>
      <c r="AJ61" s="103">
        <f t="shared" si="66"/>
        <v>5.9120879120879124</v>
      </c>
      <c r="AK61" s="103">
        <f t="shared" si="67"/>
        <v>5.9120879120879124</v>
      </c>
      <c r="AL61" s="103">
        <f t="shared" si="68"/>
        <v>7.2992700729926998</v>
      </c>
      <c r="AM61" s="103">
        <f t="shared" si="69"/>
        <v>4.6676300578034677</v>
      </c>
      <c r="AN61" s="103">
        <f t="shared" si="70"/>
        <v>4.6676300578034677</v>
      </c>
      <c r="AO61" s="103">
        <f t="shared" si="71"/>
        <v>3.333333333333333</v>
      </c>
      <c r="AP61" s="103">
        <f t="shared" si="72"/>
        <v>6.1052631578947372</v>
      </c>
      <c r="AQ61" s="103">
        <f t="shared" si="73"/>
        <v>5.7410881801125706</v>
      </c>
      <c r="AR61" s="103">
        <f t="shared" si="74"/>
        <v>4.7435897435897436</v>
      </c>
      <c r="AS61" s="106">
        <f t="shared" si="75"/>
        <v>27.9</v>
      </c>
      <c r="AT61" s="105">
        <f t="shared" si="76"/>
        <v>26</v>
      </c>
      <c r="AU61" s="105">
        <f t="shared" si="77"/>
        <v>33.4</v>
      </c>
      <c r="AV61" s="105">
        <f t="shared" si="78"/>
        <v>33.4</v>
      </c>
      <c r="AW61" s="105">
        <f t="shared" si="79"/>
        <v>26.7</v>
      </c>
      <c r="AX61" s="105">
        <f t="shared" si="80"/>
        <v>26.9</v>
      </c>
      <c r="AY61" s="105">
        <f t="shared" si="81"/>
        <v>26.9</v>
      </c>
      <c r="AZ61" s="105">
        <f t="shared" si="82"/>
        <v>20</v>
      </c>
      <c r="BA61" s="105">
        <f t="shared" si="83"/>
        <v>32.299999999999997</v>
      </c>
      <c r="BB61" s="105">
        <f t="shared" si="84"/>
        <v>32.299999999999997</v>
      </c>
      <c r="BC61" s="105">
        <f t="shared" si="85"/>
        <v>30.7</v>
      </c>
      <c r="BD61" s="105">
        <f t="shared" si="86"/>
        <v>23.2</v>
      </c>
      <c r="BE61" s="105">
        <f t="shared" si="87"/>
        <v>30.6</v>
      </c>
      <c r="BF61" s="105">
        <f t="shared" si="88"/>
        <v>25.9</v>
      </c>
      <c r="BG61" s="106">
        <f t="shared" si="89"/>
        <v>51.286764705882355</v>
      </c>
      <c r="BH61" s="105">
        <f t="shared" si="90"/>
        <v>48.327137546468407</v>
      </c>
      <c r="BI61" s="105">
        <f t="shared" si="91"/>
        <v>64.603481624758217</v>
      </c>
      <c r="BJ61" s="105">
        <f t="shared" si="92"/>
        <v>64.603481624758217</v>
      </c>
      <c r="BK61" s="105">
        <f t="shared" si="93"/>
        <v>54.825462012320322</v>
      </c>
      <c r="BL61" s="105">
        <f t="shared" si="94"/>
        <v>55.693581780538302</v>
      </c>
      <c r="BM61" s="105">
        <f t="shared" si="95"/>
        <v>55.693581780538302</v>
      </c>
      <c r="BN61" s="105">
        <f t="shared" si="96"/>
        <v>57.971014492753625</v>
      </c>
      <c r="BO61" s="105">
        <f t="shared" si="97"/>
        <v>66.324435318275135</v>
      </c>
      <c r="BP61" s="105">
        <f t="shared" si="98"/>
        <v>66.324435318275135</v>
      </c>
      <c r="BQ61" s="105">
        <f t="shared" si="99"/>
        <v>68.988764044943821</v>
      </c>
      <c r="BR61" s="105">
        <f t="shared" si="100"/>
        <v>45.759368836291912</v>
      </c>
      <c r="BS61" s="105">
        <f t="shared" si="101"/>
        <v>58.285714285714285</v>
      </c>
      <c r="BT61" s="105">
        <f t="shared" si="102"/>
        <v>51.185770750988141</v>
      </c>
      <c r="BU61" s="104">
        <v>8.64</v>
      </c>
      <c r="BV61" s="103">
        <v>8.69</v>
      </c>
      <c r="BW61" s="103">
        <v>9.3699999999999992</v>
      </c>
      <c r="BX61" s="103">
        <v>9.3699999999999992</v>
      </c>
      <c r="BY61" s="103">
        <v>9.5399999999999991</v>
      </c>
      <c r="BZ61" s="103">
        <v>8.84</v>
      </c>
      <c r="CA61" s="103">
        <v>8.84</v>
      </c>
      <c r="CB61" s="103">
        <v>8.94</v>
      </c>
      <c r="CC61" s="103">
        <v>10</v>
      </c>
      <c r="CD61" s="103">
        <v>10</v>
      </c>
      <c r="CE61" s="103">
        <v>10.01</v>
      </c>
      <c r="CF61" s="103">
        <v>8.58</v>
      </c>
      <c r="CG61" s="103">
        <v>8.9</v>
      </c>
      <c r="CH61" s="103">
        <v>8.86</v>
      </c>
      <c r="CI61" s="104">
        <f t="shared" si="103"/>
        <v>8.64</v>
      </c>
      <c r="CJ61" s="103">
        <f t="shared" si="104"/>
        <v>8.69</v>
      </c>
      <c r="CK61" s="103">
        <f t="shared" si="105"/>
        <v>9.3699999999999992</v>
      </c>
      <c r="CL61" s="103">
        <f t="shared" si="106"/>
        <v>9.3699999999999992</v>
      </c>
      <c r="CM61" s="103">
        <f t="shared" si="107"/>
        <v>9.5399999999999991</v>
      </c>
      <c r="CN61" s="103">
        <f t="shared" si="108"/>
        <v>8.84</v>
      </c>
      <c r="CO61" s="103">
        <f t="shared" si="109"/>
        <v>8.84</v>
      </c>
      <c r="CP61" s="103">
        <f t="shared" si="110"/>
        <v>8.94</v>
      </c>
      <c r="CQ61" s="103">
        <f t="shared" si="111"/>
        <v>10</v>
      </c>
      <c r="CR61" s="103">
        <f t="shared" si="112"/>
        <v>10</v>
      </c>
      <c r="CS61" s="103">
        <f t="shared" si="113"/>
        <v>10.01</v>
      </c>
      <c r="CT61" s="103">
        <f t="shared" si="114"/>
        <v>8.58</v>
      </c>
      <c r="CU61" s="103">
        <f t="shared" si="115"/>
        <v>8.9</v>
      </c>
      <c r="CV61" s="103">
        <f t="shared" si="116"/>
        <v>8.86</v>
      </c>
      <c r="CW61" s="270">
        <f t="shared" si="117"/>
        <v>1</v>
      </c>
      <c r="CX61" s="271">
        <f t="shared" si="118"/>
        <v>1</v>
      </c>
      <c r="CY61" s="271">
        <f t="shared" si="119"/>
        <v>1</v>
      </c>
      <c r="CZ61" s="271">
        <f t="shared" si="120"/>
        <v>1</v>
      </c>
      <c r="DA61" s="271">
        <f t="shared" si="121"/>
        <v>0</v>
      </c>
      <c r="DB61" s="102">
        <f>MATCH(A61,Fig_1a!B:B,0)</f>
        <v>237</v>
      </c>
    </row>
    <row r="62" spans="1:106" x14ac:dyDescent="0.15">
      <c r="A62" s="107" t="s">
        <v>779</v>
      </c>
      <c r="B62" s="108" t="s">
        <v>2745</v>
      </c>
      <c r="C62" s="104">
        <v>4.4400000000000004</v>
      </c>
      <c r="D62" s="103">
        <v>5.2</v>
      </c>
      <c r="E62" s="103">
        <v>2.42</v>
      </c>
      <c r="F62" s="103">
        <v>2.42</v>
      </c>
      <c r="G62" s="103">
        <v>5.07</v>
      </c>
      <c r="H62" s="103">
        <v>3.56</v>
      </c>
      <c r="I62" s="103">
        <v>3.56</v>
      </c>
      <c r="J62" s="103">
        <v>3.1</v>
      </c>
      <c r="K62" s="103">
        <v>6.77</v>
      </c>
      <c r="L62" s="103">
        <v>6.77</v>
      </c>
      <c r="M62" s="103">
        <v>6.29</v>
      </c>
      <c r="N62" s="103">
        <v>2.6</v>
      </c>
      <c r="O62" s="103">
        <v>4.4000000000000004</v>
      </c>
      <c r="P62" s="103">
        <v>3.43</v>
      </c>
      <c r="Q62" s="106">
        <v>46.3</v>
      </c>
      <c r="R62" s="105">
        <v>44.8</v>
      </c>
      <c r="S62" s="105">
        <v>45.1</v>
      </c>
      <c r="T62" s="105">
        <v>45.1</v>
      </c>
      <c r="U62" s="105">
        <v>43.2</v>
      </c>
      <c r="V62" s="105">
        <v>44.3</v>
      </c>
      <c r="W62" s="105">
        <v>44.3</v>
      </c>
      <c r="X62" s="105">
        <v>33.6</v>
      </c>
      <c r="Y62" s="105">
        <v>39.9</v>
      </c>
      <c r="Z62" s="105">
        <v>39.9</v>
      </c>
      <c r="AA62" s="105">
        <v>40.6</v>
      </c>
      <c r="AB62" s="105">
        <v>41.1</v>
      </c>
      <c r="AC62" s="105">
        <v>47.3</v>
      </c>
      <c r="AD62" s="105">
        <v>45.3</v>
      </c>
      <c r="AE62" s="104">
        <f t="shared" si="61"/>
        <v>10.427927927927927</v>
      </c>
      <c r="AF62" s="103">
        <f t="shared" si="62"/>
        <v>8.615384615384615</v>
      </c>
      <c r="AG62" s="103">
        <f t="shared" si="63"/>
        <v>18.636363636363637</v>
      </c>
      <c r="AH62" s="103">
        <f t="shared" si="64"/>
        <v>18.636363636363637</v>
      </c>
      <c r="AI62" s="103">
        <f t="shared" si="65"/>
        <v>8.5207100591715985</v>
      </c>
      <c r="AJ62" s="103">
        <f t="shared" si="66"/>
        <v>12.443820224719101</v>
      </c>
      <c r="AK62" s="103">
        <f t="shared" si="67"/>
        <v>12.443820224719101</v>
      </c>
      <c r="AL62" s="103">
        <f t="shared" si="68"/>
        <v>10.838709677419356</v>
      </c>
      <c r="AM62" s="103">
        <f t="shared" si="69"/>
        <v>5.8936484490398824</v>
      </c>
      <c r="AN62" s="103">
        <f t="shared" si="70"/>
        <v>5.8936484490398824</v>
      </c>
      <c r="AO62" s="103">
        <f t="shared" si="71"/>
        <v>6.4546899841017487</v>
      </c>
      <c r="AP62" s="103">
        <f t="shared" si="72"/>
        <v>15.807692307692308</v>
      </c>
      <c r="AQ62" s="103">
        <f t="shared" si="73"/>
        <v>10.749999999999998</v>
      </c>
      <c r="AR62" s="103">
        <f t="shared" si="74"/>
        <v>13.206997084548103</v>
      </c>
      <c r="AS62" s="106">
        <f t="shared" si="75"/>
        <v>46.3</v>
      </c>
      <c r="AT62" s="105">
        <f t="shared" si="76"/>
        <v>44.8</v>
      </c>
      <c r="AU62" s="105">
        <f t="shared" si="77"/>
        <v>45.1</v>
      </c>
      <c r="AV62" s="105">
        <f t="shared" si="78"/>
        <v>45.1</v>
      </c>
      <c r="AW62" s="105">
        <f t="shared" si="79"/>
        <v>43.2</v>
      </c>
      <c r="AX62" s="105">
        <f t="shared" si="80"/>
        <v>44.3</v>
      </c>
      <c r="AY62" s="105">
        <f t="shared" si="81"/>
        <v>44.3</v>
      </c>
      <c r="AZ62" s="105">
        <f t="shared" si="82"/>
        <v>33.6</v>
      </c>
      <c r="BA62" s="105">
        <f t="shared" si="83"/>
        <v>39.9</v>
      </c>
      <c r="BB62" s="105">
        <f t="shared" si="84"/>
        <v>39.9</v>
      </c>
      <c r="BC62" s="105">
        <f t="shared" si="85"/>
        <v>40.6</v>
      </c>
      <c r="BD62" s="105">
        <f t="shared" si="86"/>
        <v>41.1</v>
      </c>
      <c r="BE62" s="105">
        <f t="shared" si="87"/>
        <v>47.3</v>
      </c>
      <c r="BF62" s="105">
        <f t="shared" si="88"/>
        <v>45.3</v>
      </c>
      <c r="BG62" s="106">
        <f t="shared" si="89"/>
        <v>85.110294117647058</v>
      </c>
      <c r="BH62" s="105">
        <f t="shared" si="90"/>
        <v>83.271375464684013</v>
      </c>
      <c r="BI62" s="105">
        <f t="shared" si="91"/>
        <v>87.234042553191486</v>
      </c>
      <c r="BJ62" s="105">
        <f t="shared" si="92"/>
        <v>87.234042553191486</v>
      </c>
      <c r="BK62" s="105">
        <f t="shared" si="93"/>
        <v>88.706365503080079</v>
      </c>
      <c r="BL62" s="105">
        <f t="shared" si="94"/>
        <v>91.718426501035196</v>
      </c>
      <c r="BM62" s="105">
        <f t="shared" si="95"/>
        <v>91.718426501035196</v>
      </c>
      <c r="BN62" s="105">
        <f t="shared" si="96"/>
        <v>97.391304347826093</v>
      </c>
      <c r="BO62" s="105">
        <f t="shared" si="97"/>
        <v>81.930184804928132</v>
      </c>
      <c r="BP62" s="105">
        <f t="shared" si="98"/>
        <v>81.930184804928132</v>
      </c>
      <c r="BQ62" s="105">
        <f t="shared" si="99"/>
        <v>91.235955056179776</v>
      </c>
      <c r="BR62" s="105">
        <f t="shared" si="100"/>
        <v>81.065088757396438</v>
      </c>
      <c r="BS62" s="105">
        <f t="shared" si="101"/>
        <v>90.095238095238102</v>
      </c>
      <c r="BT62" s="105">
        <f t="shared" si="102"/>
        <v>89.525691699604735</v>
      </c>
      <c r="BU62" s="104">
        <v>9.32</v>
      </c>
      <c r="BV62" s="103">
        <v>9.3000000000000007</v>
      </c>
      <c r="BW62" s="103">
        <v>9.52</v>
      </c>
      <c r="BX62" s="103">
        <v>9.52</v>
      </c>
      <c r="BY62" s="103">
        <v>9.41</v>
      </c>
      <c r="BZ62" s="103">
        <v>9.23</v>
      </c>
      <c r="CA62" s="103">
        <v>9.23</v>
      </c>
      <c r="CB62" s="103">
        <v>9.27</v>
      </c>
      <c r="CC62" s="103">
        <v>9.89</v>
      </c>
      <c r="CD62" s="103">
        <v>9.89</v>
      </c>
      <c r="CE62" s="103">
        <v>9.94</v>
      </c>
      <c r="CF62" s="103">
        <v>8.83</v>
      </c>
      <c r="CG62" s="103">
        <v>9.25</v>
      </c>
      <c r="CH62" s="103">
        <v>9.58</v>
      </c>
      <c r="CI62" s="104">
        <f t="shared" si="103"/>
        <v>9.32</v>
      </c>
      <c r="CJ62" s="103">
        <f t="shared" si="104"/>
        <v>9.3000000000000007</v>
      </c>
      <c r="CK62" s="103">
        <f t="shared" si="105"/>
        <v>9.52</v>
      </c>
      <c r="CL62" s="103">
        <f t="shared" si="106"/>
        <v>9.52</v>
      </c>
      <c r="CM62" s="103">
        <f t="shared" si="107"/>
        <v>9.41</v>
      </c>
      <c r="CN62" s="103">
        <f t="shared" si="108"/>
        <v>9.23</v>
      </c>
      <c r="CO62" s="103">
        <f t="shared" si="109"/>
        <v>9.23</v>
      </c>
      <c r="CP62" s="103">
        <f t="shared" si="110"/>
        <v>9.27</v>
      </c>
      <c r="CQ62" s="103">
        <f t="shared" si="111"/>
        <v>9.89</v>
      </c>
      <c r="CR62" s="103">
        <f t="shared" si="112"/>
        <v>9.89</v>
      </c>
      <c r="CS62" s="103">
        <f t="shared" si="113"/>
        <v>9.94</v>
      </c>
      <c r="CT62" s="103">
        <f t="shared" si="114"/>
        <v>8.83</v>
      </c>
      <c r="CU62" s="103">
        <f t="shared" si="115"/>
        <v>9.25</v>
      </c>
      <c r="CV62" s="103">
        <f t="shared" si="116"/>
        <v>9.58</v>
      </c>
      <c r="CW62" s="270">
        <f t="shared" si="117"/>
        <v>1</v>
      </c>
      <c r="CX62" s="271">
        <f t="shared" si="118"/>
        <v>1</v>
      </c>
      <c r="CY62" s="271">
        <f t="shared" si="119"/>
        <v>1</v>
      </c>
      <c r="CZ62" s="271">
        <f t="shared" si="120"/>
        <v>1</v>
      </c>
      <c r="DA62" s="271">
        <f t="shared" si="121"/>
        <v>0</v>
      </c>
      <c r="DB62" s="102">
        <f>MATCH(A62,Fig_1a!B:B,0)</f>
        <v>236</v>
      </c>
    </row>
    <row r="63" spans="1:106" x14ac:dyDescent="0.15">
      <c r="A63" s="107" t="s">
        <v>610</v>
      </c>
      <c r="B63" s="108" t="s">
        <v>2743</v>
      </c>
      <c r="C63" s="104">
        <v>0.54</v>
      </c>
      <c r="D63" s="103">
        <v>1.24</v>
      </c>
      <c r="E63" s="103">
        <v>1.64</v>
      </c>
      <c r="F63" s="103">
        <v>1.64</v>
      </c>
      <c r="G63" s="103">
        <v>0.47</v>
      </c>
      <c r="H63" s="103">
        <v>2.06</v>
      </c>
      <c r="I63" s="103">
        <v>2.06</v>
      </c>
      <c r="J63" s="103">
        <v>2.06</v>
      </c>
      <c r="K63" s="103">
        <v>3.04</v>
      </c>
      <c r="L63" s="103">
        <v>3.04</v>
      </c>
      <c r="M63" s="103">
        <v>2.35</v>
      </c>
      <c r="N63" s="103">
        <v>1.6</v>
      </c>
      <c r="O63" s="103">
        <v>0.78</v>
      </c>
      <c r="P63" s="103">
        <v>1.27</v>
      </c>
      <c r="S63" s="105">
        <v>31.7</v>
      </c>
      <c r="T63" s="105">
        <v>31.7</v>
      </c>
      <c r="U63" s="105">
        <v>27.1</v>
      </c>
      <c r="V63" s="105">
        <v>13</v>
      </c>
      <c r="W63" s="105">
        <v>13</v>
      </c>
      <c r="X63" s="105">
        <v>18.100000000000001</v>
      </c>
      <c r="AE63" s="104" t="str">
        <f t="shared" si="61"/>
        <v/>
      </c>
      <c r="AF63" s="103" t="str">
        <f t="shared" si="62"/>
        <v/>
      </c>
      <c r="AG63" s="103">
        <f t="shared" si="63"/>
        <v>19.329268292682926</v>
      </c>
      <c r="AH63" s="103">
        <f t="shared" si="64"/>
        <v>19.329268292682926</v>
      </c>
      <c r="AI63" s="103">
        <f t="shared" si="65"/>
        <v>57.659574468085111</v>
      </c>
      <c r="AJ63" s="103">
        <f t="shared" si="66"/>
        <v>6.3106796116504853</v>
      </c>
      <c r="AK63" s="103">
        <f t="shared" si="67"/>
        <v>6.3106796116504853</v>
      </c>
      <c r="AL63" s="103">
        <f t="shared" si="68"/>
        <v>8.7864077669902922</v>
      </c>
      <c r="AM63" s="103" t="str">
        <f t="shared" si="69"/>
        <v/>
      </c>
      <c r="AN63" s="103" t="str">
        <f t="shared" si="70"/>
        <v/>
      </c>
      <c r="AO63" s="103" t="str">
        <f t="shared" si="71"/>
        <v/>
      </c>
      <c r="AP63" s="103" t="str">
        <f t="shared" si="72"/>
        <v/>
      </c>
      <c r="AQ63" s="103" t="str">
        <f t="shared" si="73"/>
        <v/>
      </c>
      <c r="AR63" s="103" t="str">
        <f t="shared" si="74"/>
        <v/>
      </c>
      <c r="AS63" s="106" t="str">
        <f t="shared" si="75"/>
        <v/>
      </c>
      <c r="AT63" s="105" t="str">
        <f t="shared" si="76"/>
        <v/>
      </c>
      <c r="AU63" s="105">
        <f t="shared" si="77"/>
        <v>31.7</v>
      </c>
      <c r="AV63" s="105">
        <f t="shared" si="78"/>
        <v>31.7</v>
      </c>
      <c r="AW63" s="105">
        <f t="shared" si="79"/>
        <v>27.1</v>
      </c>
      <c r="AX63" s="105">
        <f t="shared" si="80"/>
        <v>13</v>
      </c>
      <c r="AY63" s="105">
        <f t="shared" si="81"/>
        <v>13</v>
      </c>
      <c r="AZ63" s="105">
        <f t="shared" si="82"/>
        <v>18.100000000000001</v>
      </c>
      <c r="BA63" s="105" t="str">
        <f t="shared" si="83"/>
        <v/>
      </c>
      <c r="BB63" s="105" t="str">
        <f t="shared" si="84"/>
        <v/>
      </c>
      <c r="BC63" s="105" t="str">
        <f t="shared" si="85"/>
        <v/>
      </c>
      <c r="BD63" s="105" t="str">
        <f t="shared" si="86"/>
        <v/>
      </c>
      <c r="BE63" s="105" t="str">
        <f t="shared" si="87"/>
        <v/>
      </c>
      <c r="BF63" s="105" t="str">
        <f t="shared" si="88"/>
        <v/>
      </c>
      <c r="BG63" s="106" t="str">
        <f t="shared" si="89"/>
        <v/>
      </c>
      <c r="BH63" s="105" t="str">
        <f t="shared" si="90"/>
        <v/>
      </c>
      <c r="BI63" s="105">
        <f t="shared" si="91"/>
        <v>61.315280464216634</v>
      </c>
      <c r="BJ63" s="105">
        <f t="shared" si="92"/>
        <v>61.315280464216634</v>
      </c>
      <c r="BK63" s="105">
        <f t="shared" si="93"/>
        <v>55.646817248459953</v>
      </c>
      <c r="BL63" s="105">
        <f t="shared" si="94"/>
        <v>26.915113871635612</v>
      </c>
      <c r="BM63" s="105">
        <f t="shared" si="95"/>
        <v>26.915113871635612</v>
      </c>
      <c r="BN63" s="105">
        <f t="shared" si="96"/>
        <v>52.463768115942038</v>
      </c>
      <c r="BO63" s="105" t="str">
        <f t="shared" si="97"/>
        <v/>
      </c>
      <c r="BP63" s="105" t="str">
        <f t="shared" si="98"/>
        <v/>
      </c>
      <c r="BQ63" s="105" t="str">
        <f t="shared" si="99"/>
        <v/>
      </c>
      <c r="BR63" s="105" t="str">
        <f t="shared" si="100"/>
        <v/>
      </c>
      <c r="BS63" s="105" t="str">
        <f t="shared" si="101"/>
        <v/>
      </c>
      <c r="BT63" s="105" t="str">
        <f t="shared" si="102"/>
        <v/>
      </c>
      <c r="BW63" s="103">
        <v>10.1</v>
      </c>
      <c r="BX63" s="103">
        <v>10.1</v>
      </c>
      <c r="BY63" s="103">
        <v>10.16</v>
      </c>
      <c r="BZ63" s="103">
        <v>9.6</v>
      </c>
      <c r="CA63" s="103">
        <v>9.6</v>
      </c>
      <c r="CB63" s="103">
        <v>10.06</v>
      </c>
      <c r="CI63" s="104" t="str">
        <f t="shared" si="103"/>
        <v/>
      </c>
      <c r="CJ63" s="103" t="str">
        <f t="shared" si="104"/>
        <v/>
      </c>
      <c r="CK63" s="103">
        <f t="shared" si="105"/>
        <v>10.1</v>
      </c>
      <c r="CL63" s="103">
        <f t="shared" si="106"/>
        <v>10.1</v>
      </c>
      <c r="CM63" s="103">
        <f t="shared" si="107"/>
        <v>10.16</v>
      </c>
      <c r="CN63" s="103">
        <f t="shared" si="108"/>
        <v>9.6</v>
      </c>
      <c r="CO63" s="103">
        <f t="shared" si="109"/>
        <v>9.6</v>
      </c>
      <c r="CP63" s="103">
        <f t="shared" si="110"/>
        <v>10.06</v>
      </c>
      <c r="CQ63" s="103" t="str">
        <f t="shared" si="111"/>
        <v/>
      </c>
      <c r="CR63" s="103" t="str">
        <f t="shared" si="112"/>
        <v/>
      </c>
      <c r="CS63" s="103" t="str">
        <f t="shared" si="113"/>
        <v/>
      </c>
      <c r="CT63" s="103" t="str">
        <f t="shared" si="114"/>
        <v/>
      </c>
      <c r="CU63" s="103" t="str">
        <f t="shared" si="115"/>
        <v/>
      </c>
      <c r="CV63" s="103" t="str">
        <f t="shared" si="116"/>
        <v/>
      </c>
      <c r="CW63" s="270" t="str">
        <f t="shared" si="117"/>
        <v/>
      </c>
      <c r="CX63" s="271">
        <f t="shared" si="118"/>
        <v>1</v>
      </c>
      <c r="CY63" s="271" t="str">
        <f t="shared" si="119"/>
        <v/>
      </c>
      <c r="CZ63" s="271" t="str">
        <f t="shared" si="120"/>
        <v/>
      </c>
      <c r="DA63" s="271">
        <f t="shared" si="121"/>
        <v>3</v>
      </c>
      <c r="DB63" s="102">
        <f>MATCH(A63,Fig_1a!B:B,0)</f>
        <v>82</v>
      </c>
    </row>
    <row r="64" spans="1:106" x14ac:dyDescent="0.15">
      <c r="A64" s="107" t="s">
        <v>606</v>
      </c>
      <c r="B64" s="108" t="s">
        <v>2741</v>
      </c>
      <c r="C64" s="104">
        <v>4.6100000000000003</v>
      </c>
      <c r="D64" s="103">
        <v>2.21</v>
      </c>
      <c r="E64" s="103">
        <v>3.62</v>
      </c>
      <c r="F64" s="103">
        <v>3.62</v>
      </c>
      <c r="G64" s="103">
        <v>2.2999999999999998</v>
      </c>
      <c r="H64" s="103">
        <v>4.47</v>
      </c>
      <c r="I64" s="103">
        <v>4.47</v>
      </c>
      <c r="J64" s="103">
        <v>4.8600000000000003</v>
      </c>
      <c r="K64" s="103">
        <v>4.41</v>
      </c>
      <c r="L64" s="103">
        <v>4.41</v>
      </c>
      <c r="M64" s="103">
        <v>3.76</v>
      </c>
      <c r="N64" s="103">
        <v>7.5</v>
      </c>
      <c r="O64" s="103">
        <v>7.92</v>
      </c>
      <c r="P64" s="103">
        <v>7.43</v>
      </c>
      <c r="S64" s="105">
        <v>29.1</v>
      </c>
      <c r="T64" s="105">
        <v>29.1</v>
      </c>
      <c r="U64" s="105">
        <v>27.2</v>
      </c>
      <c r="V64" s="105">
        <v>26.1</v>
      </c>
      <c r="W64" s="105">
        <v>26.1</v>
      </c>
      <c r="X64" s="105">
        <v>19.600000000000001</v>
      </c>
      <c r="AE64" s="104" t="str">
        <f t="shared" si="61"/>
        <v/>
      </c>
      <c r="AF64" s="103" t="str">
        <f t="shared" si="62"/>
        <v/>
      </c>
      <c r="AG64" s="103">
        <f t="shared" si="63"/>
        <v>8.0386740331491708</v>
      </c>
      <c r="AH64" s="103">
        <f t="shared" si="64"/>
        <v>8.0386740331491708</v>
      </c>
      <c r="AI64" s="103">
        <f t="shared" si="65"/>
        <v>11.82608695652174</v>
      </c>
      <c r="AJ64" s="103">
        <f t="shared" si="66"/>
        <v>5.8389261744966445</v>
      </c>
      <c r="AK64" s="103">
        <f t="shared" si="67"/>
        <v>5.8389261744966445</v>
      </c>
      <c r="AL64" s="103">
        <f t="shared" si="68"/>
        <v>4.0329218106995883</v>
      </c>
      <c r="AM64" s="103" t="str">
        <f t="shared" si="69"/>
        <v/>
      </c>
      <c r="AN64" s="103" t="str">
        <f t="shared" si="70"/>
        <v/>
      </c>
      <c r="AO64" s="103" t="str">
        <f t="shared" si="71"/>
        <v/>
      </c>
      <c r="AP64" s="103" t="str">
        <f t="shared" si="72"/>
        <v/>
      </c>
      <c r="AQ64" s="103" t="str">
        <f t="shared" si="73"/>
        <v/>
      </c>
      <c r="AR64" s="103" t="str">
        <f t="shared" si="74"/>
        <v/>
      </c>
      <c r="AS64" s="106" t="str">
        <f t="shared" si="75"/>
        <v/>
      </c>
      <c r="AT64" s="105" t="str">
        <f t="shared" si="76"/>
        <v/>
      </c>
      <c r="AU64" s="105">
        <f t="shared" si="77"/>
        <v>29.1</v>
      </c>
      <c r="AV64" s="105">
        <f t="shared" si="78"/>
        <v>29.1</v>
      </c>
      <c r="AW64" s="105">
        <f t="shared" si="79"/>
        <v>27.2</v>
      </c>
      <c r="AX64" s="105">
        <f t="shared" si="80"/>
        <v>26.1</v>
      </c>
      <c r="AY64" s="105">
        <f t="shared" si="81"/>
        <v>26.1</v>
      </c>
      <c r="AZ64" s="105">
        <f t="shared" si="82"/>
        <v>19.600000000000001</v>
      </c>
      <c r="BA64" s="105" t="str">
        <f t="shared" si="83"/>
        <v/>
      </c>
      <c r="BB64" s="105" t="str">
        <f t="shared" si="84"/>
        <v/>
      </c>
      <c r="BC64" s="105" t="str">
        <f t="shared" si="85"/>
        <v/>
      </c>
      <c r="BD64" s="105" t="str">
        <f t="shared" si="86"/>
        <v/>
      </c>
      <c r="BE64" s="105" t="str">
        <f t="shared" si="87"/>
        <v/>
      </c>
      <c r="BF64" s="105" t="str">
        <f t="shared" si="88"/>
        <v/>
      </c>
      <c r="BG64" s="106" t="str">
        <f t="shared" si="89"/>
        <v/>
      </c>
      <c r="BH64" s="105" t="str">
        <f t="shared" si="90"/>
        <v/>
      </c>
      <c r="BI64" s="105">
        <f t="shared" si="91"/>
        <v>56.286266924564792</v>
      </c>
      <c r="BJ64" s="105">
        <f t="shared" si="92"/>
        <v>56.286266924564792</v>
      </c>
      <c r="BK64" s="105">
        <f t="shared" si="93"/>
        <v>55.852156057494867</v>
      </c>
      <c r="BL64" s="105">
        <f t="shared" si="94"/>
        <v>54.037267080745345</v>
      </c>
      <c r="BM64" s="105">
        <f t="shared" si="95"/>
        <v>54.037267080745345</v>
      </c>
      <c r="BN64" s="105">
        <f t="shared" si="96"/>
        <v>56.811594202898554</v>
      </c>
      <c r="BO64" s="105" t="str">
        <f t="shared" si="97"/>
        <v/>
      </c>
      <c r="BP64" s="105" t="str">
        <f t="shared" si="98"/>
        <v/>
      </c>
      <c r="BQ64" s="105" t="str">
        <f t="shared" si="99"/>
        <v/>
      </c>
      <c r="BR64" s="105" t="str">
        <f t="shared" si="100"/>
        <v/>
      </c>
      <c r="BS64" s="105" t="str">
        <f t="shared" si="101"/>
        <v/>
      </c>
      <c r="BT64" s="105" t="str">
        <f t="shared" si="102"/>
        <v/>
      </c>
      <c r="BW64" s="103">
        <v>10.33</v>
      </c>
      <c r="BX64" s="103">
        <v>10.33</v>
      </c>
      <c r="BY64" s="103">
        <v>10.48</v>
      </c>
      <c r="BZ64" s="103">
        <v>10.08</v>
      </c>
      <c r="CA64" s="103">
        <v>10.08</v>
      </c>
      <c r="CB64" s="103">
        <v>10.58</v>
      </c>
      <c r="CI64" s="104" t="str">
        <f t="shared" si="103"/>
        <v/>
      </c>
      <c r="CJ64" s="103" t="str">
        <f t="shared" si="104"/>
        <v/>
      </c>
      <c r="CK64" s="103">
        <f t="shared" si="105"/>
        <v>10.33</v>
      </c>
      <c r="CL64" s="103">
        <f t="shared" si="106"/>
        <v>10.33</v>
      </c>
      <c r="CM64" s="103">
        <f t="shared" si="107"/>
        <v>10.48</v>
      </c>
      <c r="CN64" s="103">
        <f t="shared" si="108"/>
        <v>10.08</v>
      </c>
      <c r="CO64" s="103">
        <f t="shared" si="109"/>
        <v>10.08</v>
      </c>
      <c r="CP64" s="103">
        <f t="shared" si="110"/>
        <v>10.58</v>
      </c>
      <c r="CQ64" s="103" t="str">
        <f t="shared" si="111"/>
        <v/>
      </c>
      <c r="CR64" s="103" t="str">
        <f t="shared" si="112"/>
        <v/>
      </c>
      <c r="CS64" s="103" t="str">
        <f t="shared" si="113"/>
        <v/>
      </c>
      <c r="CT64" s="103" t="str">
        <f t="shared" si="114"/>
        <v/>
      </c>
      <c r="CU64" s="103" t="str">
        <f t="shared" si="115"/>
        <v/>
      </c>
      <c r="CV64" s="103" t="str">
        <f t="shared" si="116"/>
        <v/>
      </c>
      <c r="CW64" s="270" t="str">
        <f t="shared" si="117"/>
        <v/>
      </c>
      <c r="CX64" s="271">
        <f t="shared" si="118"/>
        <v>1</v>
      </c>
      <c r="CY64" s="271" t="str">
        <f t="shared" si="119"/>
        <v/>
      </c>
      <c r="CZ64" s="271" t="str">
        <f t="shared" si="120"/>
        <v/>
      </c>
      <c r="DA64" s="271">
        <f t="shared" si="121"/>
        <v>3</v>
      </c>
      <c r="DB64" s="102">
        <f>MATCH(A64,Fig_1a!B:B,0)</f>
        <v>81</v>
      </c>
    </row>
    <row r="65" spans="1:106" x14ac:dyDescent="0.15">
      <c r="A65" s="107" t="s">
        <v>630</v>
      </c>
      <c r="B65" s="108" t="s">
        <v>2739</v>
      </c>
      <c r="C65" s="104">
        <v>4.09</v>
      </c>
      <c r="D65" s="103">
        <v>2.2999999999999998</v>
      </c>
      <c r="E65" s="103">
        <v>4.6900000000000004</v>
      </c>
      <c r="F65" s="103">
        <v>4.6900000000000004</v>
      </c>
      <c r="G65" s="103">
        <v>2.56</v>
      </c>
      <c r="H65" s="103">
        <v>2.62</v>
      </c>
      <c r="I65" s="103">
        <v>2.62</v>
      </c>
      <c r="J65" s="103">
        <v>3.78</v>
      </c>
      <c r="K65" s="103">
        <v>2.72</v>
      </c>
      <c r="L65" s="103">
        <v>2.72</v>
      </c>
      <c r="M65" s="103">
        <v>1.8</v>
      </c>
      <c r="N65" s="103">
        <v>2.41</v>
      </c>
      <c r="O65" s="103">
        <v>1.3</v>
      </c>
      <c r="P65" s="103">
        <v>2.29</v>
      </c>
      <c r="Q65" s="106">
        <v>33.4</v>
      </c>
      <c r="R65" s="105">
        <v>30.6</v>
      </c>
      <c r="S65" s="105">
        <v>36.700000000000003</v>
      </c>
      <c r="T65" s="105">
        <v>36.700000000000003</v>
      </c>
      <c r="U65" s="105">
        <v>37.700000000000003</v>
      </c>
      <c r="V65" s="105">
        <v>23</v>
      </c>
      <c r="W65" s="105">
        <v>23</v>
      </c>
      <c r="X65" s="105">
        <v>19.8</v>
      </c>
      <c r="Y65" s="105">
        <v>45.3</v>
      </c>
      <c r="Z65" s="105">
        <v>45.3</v>
      </c>
      <c r="AA65" s="105">
        <v>40.200000000000003</v>
      </c>
      <c r="AB65" s="105">
        <v>22.7</v>
      </c>
      <c r="AC65" s="105">
        <v>33.299999999999997</v>
      </c>
      <c r="AD65" s="105">
        <v>24.7</v>
      </c>
      <c r="AE65" s="104">
        <f t="shared" si="61"/>
        <v>8.1662591687041566</v>
      </c>
      <c r="AF65" s="103">
        <f t="shared" si="62"/>
        <v>13.304347826086959</v>
      </c>
      <c r="AG65" s="103">
        <f t="shared" si="63"/>
        <v>7.8251599147121533</v>
      </c>
      <c r="AH65" s="103">
        <f t="shared" si="64"/>
        <v>7.8251599147121533</v>
      </c>
      <c r="AI65" s="103">
        <f t="shared" si="65"/>
        <v>14.7265625</v>
      </c>
      <c r="AJ65" s="103">
        <f t="shared" si="66"/>
        <v>8.778625954198473</v>
      </c>
      <c r="AK65" s="103">
        <f t="shared" si="67"/>
        <v>8.778625954198473</v>
      </c>
      <c r="AL65" s="103">
        <f t="shared" si="68"/>
        <v>5.2380952380952381</v>
      </c>
      <c r="AM65" s="103">
        <f t="shared" si="69"/>
        <v>16.65441176470588</v>
      </c>
      <c r="AN65" s="103">
        <f t="shared" si="70"/>
        <v>16.65441176470588</v>
      </c>
      <c r="AO65" s="103">
        <f t="shared" si="71"/>
        <v>22.333333333333336</v>
      </c>
      <c r="AP65" s="103">
        <f t="shared" si="72"/>
        <v>9.4190871369294591</v>
      </c>
      <c r="AQ65" s="103">
        <f t="shared" si="73"/>
        <v>25.615384615384613</v>
      </c>
      <c r="AR65" s="103">
        <f t="shared" si="74"/>
        <v>10.786026200873362</v>
      </c>
      <c r="AS65" s="106">
        <f t="shared" si="75"/>
        <v>33.4</v>
      </c>
      <c r="AT65" s="105">
        <f t="shared" si="76"/>
        <v>30.6</v>
      </c>
      <c r="AU65" s="105">
        <f t="shared" si="77"/>
        <v>36.700000000000003</v>
      </c>
      <c r="AV65" s="105">
        <f t="shared" si="78"/>
        <v>36.700000000000003</v>
      </c>
      <c r="AW65" s="105">
        <f t="shared" si="79"/>
        <v>37.700000000000003</v>
      </c>
      <c r="AX65" s="105">
        <f t="shared" si="80"/>
        <v>23</v>
      </c>
      <c r="AY65" s="105">
        <f t="shared" si="81"/>
        <v>23</v>
      </c>
      <c r="AZ65" s="105">
        <f t="shared" si="82"/>
        <v>19.8</v>
      </c>
      <c r="BA65" s="105">
        <f t="shared" si="83"/>
        <v>45.3</v>
      </c>
      <c r="BB65" s="105">
        <f t="shared" si="84"/>
        <v>45.3</v>
      </c>
      <c r="BC65" s="105">
        <f t="shared" si="85"/>
        <v>40.200000000000003</v>
      </c>
      <c r="BD65" s="105">
        <f t="shared" si="86"/>
        <v>22.7</v>
      </c>
      <c r="BE65" s="105">
        <f t="shared" si="87"/>
        <v>33.299999999999997</v>
      </c>
      <c r="BF65" s="105">
        <f t="shared" si="88"/>
        <v>24.7</v>
      </c>
      <c r="BG65" s="106">
        <f t="shared" si="89"/>
        <v>61.397058823529413</v>
      </c>
      <c r="BH65" s="105">
        <f t="shared" si="90"/>
        <v>56.877323420074354</v>
      </c>
      <c r="BI65" s="105">
        <f t="shared" si="91"/>
        <v>70.986460348162481</v>
      </c>
      <c r="BJ65" s="105">
        <f t="shared" si="92"/>
        <v>70.986460348162481</v>
      </c>
      <c r="BK65" s="105">
        <f t="shared" si="93"/>
        <v>77.412731006160172</v>
      </c>
      <c r="BL65" s="105">
        <f t="shared" si="94"/>
        <v>47.61904761904762</v>
      </c>
      <c r="BM65" s="105">
        <f t="shared" si="95"/>
        <v>47.61904761904762</v>
      </c>
      <c r="BN65" s="105">
        <f t="shared" si="96"/>
        <v>57.391304347826086</v>
      </c>
      <c r="BO65" s="105">
        <f t="shared" si="97"/>
        <v>93.01848049281314</v>
      </c>
      <c r="BP65" s="105">
        <f t="shared" si="98"/>
        <v>93.01848049281314</v>
      </c>
      <c r="BQ65" s="105">
        <f t="shared" si="99"/>
        <v>90.337078651685403</v>
      </c>
      <c r="BR65" s="105">
        <f t="shared" si="100"/>
        <v>44.773175542406307</v>
      </c>
      <c r="BS65" s="105">
        <f t="shared" si="101"/>
        <v>63.428571428571416</v>
      </c>
      <c r="BT65" s="105">
        <f t="shared" si="102"/>
        <v>48.814229249011859</v>
      </c>
      <c r="BU65" s="104">
        <v>8.98</v>
      </c>
      <c r="BV65" s="103">
        <v>8.9499999999999993</v>
      </c>
      <c r="BW65" s="103">
        <v>9.31</v>
      </c>
      <c r="BX65" s="103">
        <v>9.31</v>
      </c>
      <c r="BY65" s="103">
        <v>9.7100000000000009</v>
      </c>
      <c r="BZ65" s="103">
        <v>9.09</v>
      </c>
      <c r="CA65" s="103">
        <v>9.09</v>
      </c>
      <c r="CB65" s="103">
        <v>9.09</v>
      </c>
      <c r="CC65" s="103">
        <v>10.029999999999999</v>
      </c>
      <c r="CD65" s="103">
        <v>10.029999999999999</v>
      </c>
      <c r="CE65" s="103">
        <v>9.52</v>
      </c>
      <c r="CF65" s="103">
        <v>8.68</v>
      </c>
      <c r="CG65" s="103">
        <v>9.2899999999999991</v>
      </c>
      <c r="CH65" s="103">
        <v>9.14</v>
      </c>
      <c r="CI65" s="104">
        <f t="shared" si="103"/>
        <v>8.98</v>
      </c>
      <c r="CJ65" s="103">
        <f t="shared" si="104"/>
        <v>8.9499999999999993</v>
      </c>
      <c r="CK65" s="103">
        <f t="shared" si="105"/>
        <v>9.31</v>
      </c>
      <c r="CL65" s="103">
        <f t="shared" si="106"/>
        <v>9.31</v>
      </c>
      <c r="CM65" s="103">
        <f t="shared" si="107"/>
        <v>9.7100000000000009</v>
      </c>
      <c r="CN65" s="103">
        <f t="shared" si="108"/>
        <v>9.09</v>
      </c>
      <c r="CO65" s="103">
        <f t="shared" si="109"/>
        <v>9.09</v>
      </c>
      <c r="CP65" s="103">
        <f t="shared" si="110"/>
        <v>9.09</v>
      </c>
      <c r="CQ65" s="103">
        <f t="shared" si="111"/>
        <v>10.029999999999999</v>
      </c>
      <c r="CR65" s="103">
        <f t="shared" si="112"/>
        <v>10.029999999999999</v>
      </c>
      <c r="CS65" s="103">
        <f t="shared" si="113"/>
        <v>9.52</v>
      </c>
      <c r="CT65" s="103">
        <f t="shared" si="114"/>
        <v>8.68</v>
      </c>
      <c r="CU65" s="103">
        <f t="shared" si="115"/>
        <v>9.2899999999999991</v>
      </c>
      <c r="CV65" s="103">
        <f t="shared" si="116"/>
        <v>9.14</v>
      </c>
      <c r="CW65" s="270">
        <f t="shared" si="117"/>
        <v>1</v>
      </c>
      <c r="CX65" s="271">
        <f t="shared" si="118"/>
        <v>1</v>
      </c>
      <c r="CY65" s="271">
        <f t="shared" si="119"/>
        <v>1</v>
      </c>
      <c r="CZ65" s="271">
        <f t="shared" si="120"/>
        <v>1</v>
      </c>
      <c r="DA65" s="271">
        <f t="shared" si="121"/>
        <v>0</v>
      </c>
      <c r="DB65" s="102">
        <f>MATCH(A65,Fig_1a!B:B,0)</f>
        <v>235</v>
      </c>
    </row>
    <row r="66" spans="1:106" x14ac:dyDescent="0.15">
      <c r="A66" s="107" t="s">
        <v>604</v>
      </c>
      <c r="B66" s="108" t="s">
        <v>2737</v>
      </c>
      <c r="C66" s="104">
        <v>3.96</v>
      </c>
      <c r="D66" s="103">
        <v>3.17</v>
      </c>
      <c r="E66" s="103">
        <v>6.32</v>
      </c>
      <c r="F66" s="103">
        <v>6.32</v>
      </c>
      <c r="G66" s="103">
        <v>6.45</v>
      </c>
      <c r="H66" s="103">
        <v>7.49</v>
      </c>
      <c r="I66" s="103">
        <v>7.49</v>
      </c>
      <c r="J66" s="103">
        <v>2.42</v>
      </c>
      <c r="K66" s="103">
        <v>6.91</v>
      </c>
      <c r="L66" s="103">
        <v>6.91</v>
      </c>
      <c r="M66" s="103">
        <v>6.35</v>
      </c>
      <c r="N66" s="103">
        <v>4.6399999999999997</v>
      </c>
      <c r="O66" s="103">
        <v>5.73</v>
      </c>
      <c r="P66" s="103">
        <v>4.46</v>
      </c>
      <c r="Y66" s="105">
        <v>7</v>
      </c>
      <c r="Z66" s="105">
        <v>7</v>
      </c>
      <c r="AA66" s="105">
        <v>9.6999999999999993</v>
      </c>
      <c r="AE66" s="104" t="str">
        <f t="shared" ref="AE66:AE97" si="122">IF(Q66="","",IFERROR(Q66/C66,""))</f>
        <v/>
      </c>
      <c r="AF66" s="103" t="str">
        <f t="shared" ref="AF66:AF97" si="123">IF(R66="","",IFERROR(R66/D66,""))</f>
        <v/>
      </c>
      <c r="AG66" s="103" t="str">
        <f t="shared" ref="AG66:AG97" si="124">IF(S66="","",IFERROR(S66/E66,""))</f>
        <v/>
      </c>
      <c r="AH66" s="103" t="str">
        <f t="shared" ref="AH66:AH97" si="125">IF(T66="","",IFERROR(T66/F66,""))</f>
        <v/>
      </c>
      <c r="AI66" s="103" t="str">
        <f t="shared" ref="AI66:AI97" si="126">IF(U66="","",IFERROR(U66/G66,""))</f>
        <v/>
      </c>
      <c r="AJ66" s="103" t="str">
        <f t="shared" ref="AJ66:AJ97" si="127">IF(V66="","",IFERROR(V66/H66,""))</f>
        <v/>
      </c>
      <c r="AK66" s="103" t="str">
        <f t="shared" ref="AK66:AK97" si="128">IF(W66="","",IFERROR(W66/I66,""))</f>
        <v/>
      </c>
      <c r="AL66" s="103" t="str">
        <f t="shared" ref="AL66:AL97" si="129">IF(X66="","",IFERROR(X66/J66,""))</f>
        <v/>
      </c>
      <c r="AM66" s="103">
        <f t="shared" ref="AM66:AM97" si="130">IF(Y66="","",IFERROR(Y66/K66,""))</f>
        <v>1.0130246020260492</v>
      </c>
      <c r="AN66" s="103">
        <f t="shared" ref="AN66:AN97" si="131">IF(Z66="","",IFERROR(Z66/L66,""))</f>
        <v>1.0130246020260492</v>
      </c>
      <c r="AO66" s="103">
        <f t="shared" ref="AO66:AO97" si="132">IF(AA66="","",IFERROR(AA66/M66,""))</f>
        <v>1.5275590551181102</v>
      </c>
      <c r="AP66" s="103" t="str">
        <f t="shared" ref="AP66:AP97" si="133">IF(AB66="","",IFERROR(AB66/N66,""))</f>
        <v/>
      </c>
      <c r="AQ66" s="103" t="str">
        <f t="shared" ref="AQ66:AQ97" si="134">IF(AC66="","",IFERROR(AC66/O66,""))</f>
        <v/>
      </c>
      <c r="AR66" s="103" t="str">
        <f t="shared" ref="AR66:AR97" si="135">IF(AD66="","",IFERROR(AD66/P66,""))</f>
        <v/>
      </c>
      <c r="AS66" s="106" t="str">
        <f t="shared" ref="AS66:AS97" si="136">IF(Q66="","",IF(AE66&lt;1.35,"",Q66))</f>
        <v/>
      </c>
      <c r="AT66" s="105" t="str">
        <f t="shared" ref="AT66:AT97" si="137">IF(R66="","",IF(AF66&lt;1.35,"",R66))</f>
        <v/>
      </c>
      <c r="AU66" s="105" t="str">
        <f t="shared" ref="AU66:AU97" si="138">IF(S66="","",IF(AG66&lt;1.35,"",S66))</f>
        <v/>
      </c>
      <c r="AV66" s="105" t="str">
        <f t="shared" ref="AV66:AV97" si="139">IF(T66="","",IF(AH66&lt;1.35,"",T66))</f>
        <v/>
      </c>
      <c r="AW66" s="105" t="str">
        <f t="shared" ref="AW66:AW97" si="140">IF(U66="","",IF(AI66&lt;1.35,"",U66))</f>
        <v/>
      </c>
      <c r="AX66" s="105" t="str">
        <f t="shared" ref="AX66:AX97" si="141">IF(V66="","",IF(AJ66&lt;1.35,"",V66))</f>
        <v/>
      </c>
      <c r="AY66" s="105" t="str">
        <f t="shared" ref="AY66:AY97" si="142">IF(W66="","",IF(AK66&lt;1.35,"",W66))</f>
        <v/>
      </c>
      <c r="AZ66" s="105" t="str">
        <f t="shared" ref="AZ66:AZ97" si="143">IF(X66="","",IF(AL66&lt;1.35,"",X66))</f>
        <v/>
      </c>
      <c r="BA66" s="105" t="str">
        <f t="shared" ref="BA66:BA97" si="144">IF(Y66="","",IF(AM66&lt;1.35,"",Y66))</f>
        <v/>
      </c>
      <c r="BB66" s="105" t="str">
        <f t="shared" ref="BB66:BB97" si="145">IF(Z66="","",IF(AN66&lt;1.35,"",Z66))</f>
        <v/>
      </c>
      <c r="BC66" s="105">
        <f t="shared" ref="BC66:BC97" si="146">IF(AA66="","",IF(AO66&lt;1.35,"",AA66))</f>
        <v>9.6999999999999993</v>
      </c>
      <c r="BD66" s="105" t="str">
        <f t="shared" ref="BD66:BD97" si="147">IF(AB66="","",IF(AP66&lt;1.35,"",AB66))</f>
        <v/>
      </c>
      <c r="BE66" s="105" t="str">
        <f t="shared" ref="BE66:BE97" si="148">IF(AC66="","",IF(AQ66&lt;1.35,"",AC66))</f>
        <v/>
      </c>
      <c r="BF66" s="105" t="str">
        <f t="shared" ref="BF66:BF97" si="149">IF(AD66="","",IF(AR66&lt;1.35,"",AD66))</f>
        <v/>
      </c>
      <c r="BG66" s="106" t="str">
        <f t="shared" ref="BG66:BG97" si="150">IF(AS66="","",100*(AS66)/MAX(AS:AS))</f>
        <v/>
      </c>
      <c r="BH66" s="105" t="str">
        <f t="shared" ref="BH66:BH97" si="151">IF(AT66="","",100*(AT66)/MAX(AT:AT))</f>
        <v/>
      </c>
      <c r="BI66" s="105" t="str">
        <f t="shared" ref="BI66:BI97" si="152">IF(AU66="","",100*(AU66)/MAX(AU:AU))</f>
        <v/>
      </c>
      <c r="BJ66" s="105" t="str">
        <f t="shared" ref="BJ66:BJ97" si="153">IF(AV66="","",100*(AV66)/MAX(AV:AV))</f>
        <v/>
      </c>
      <c r="BK66" s="105" t="str">
        <f t="shared" ref="BK66:BK97" si="154">IF(AW66="","",100*(AW66)/MAX(AW:AW))</f>
        <v/>
      </c>
      <c r="BL66" s="105" t="str">
        <f t="shared" ref="BL66:BL97" si="155">IF(AX66="","",100*(AX66)/MAX(AX:AX))</f>
        <v/>
      </c>
      <c r="BM66" s="105" t="str">
        <f t="shared" ref="BM66:BM97" si="156">IF(AY66="","",100*(AY66)/MAX(AY:AY))</f>
        <v/>
      </c>
      <c r="BN66" s="105" t="str">
        <f t="shared" ref="BN66:BN97" si="157">IF(AZ66="","",100*(AZ66)/MAX(AZ:AZ))</f>
        <v/>
      </c>
      <c r="BO66" s="105" t="str">
        <f t="shared" ref="BO66:BO97" si="158">IF(BA66="","",100*(BA66)/MAX(BA:BA))</f>
        <v/>
      </c>
      <c r="BP66" s="105" t="str">
        <f t="shared" ref="BP66:BP97" si="159">IF(BB66="","",100*(BB66)/MAX(BB:BB))</f>
        <v/>
      </c>
      <c r="BQ66" s="105">
        <f t="shared" ref="BQ66:BQ97" si="160">IF(BC66="","",100*(BC66)/MAX(BC:BC))</f>
        <v>21.797752808988761</v>
      </c>
      <c r="BR66" s="105" t="str">
        <f t="shared" ref="BR66:BR97" si="161">IF(BD66="","",100*(BD66)/MAX(BD:BD))</f>
        <v/>
      </c>
      <c r="BS66" s="105" t="str">
        <f t="shared" ref="BS66:BS97" si="162">IF(BE66="","",100*(BE66)/MAX(BE:BE))</f>
        <v/>
      </c>
      <c r="BT66" s="105" t="str">
        <f t="shared" ref="BT66:BT97" si="163">IF(BF66="","",100*(BF66)/MAX(BF:BF))</f>
        <v/>
      </c>
      <c r="CC66" s="103">
        <v>7.93</v>
      </c>
      <c r="CD66" s="103">
        <v>7.93</v>
      </c>
      <c r="CE66" s="103">
        <v>8.2799999999999994</v>
      </c>
      <c r="CI66" s="104" t="str">
        <f t="shared" ref="CI66:CI97" si="164">IF(BU66="","",IF(AE66&lt;1.35,"",BU66))</f>
        <v/>
      </c>
      <c r="CJ66" s="103" t="str">
        <f t="shared" ref="CJ66:CJ97" si="165">IF(BV66="","",IF(AF66&lt;1.35,"",BV66))</f>
        <v/>
      </c>
      <c r="CK66" s="103" t="str">
        <f t="shared" ref="CK66:CK97" si="166">IF(BW66="","",IF(AG66&lt;1.35,"",BW66))</f>
        <v/>
      </c>
      <c r="CL66" s="103" t="str">
        <f t="shared" ref="CL66:CL97" si="167">IF(BX66="","",IF(AH66&lt;1.35,"",BX66))</f>
        <v/>
      </c>
      <c r="CM66" s="103" t="str">
        <f t="shared" ref="CM66:CM97" si="168">IF(BY66="","",IF(AI66&lt;1.35,"",BY66))</f>
        <v/>
      </c>
      <c r="CN66" s="103" t="str">
        <f t="shared" ref="CN66:CN97" si="169">IF(BZ66="","",IF(AJ66&lt;1.35,"",BZ66))</f>
        <v/>
      </c>
      <c r="CO66" s="103" t="str">
        <f t="shared" ref="CO66:CO97" si="170">IF(CA66="","",IF(AK66&lt;1.35,"",CA66))</f>
        <v/>
      </c>
      <c r="CP66" s="103" t="str">
        <f t="shared" ref="CP66:CP97" si="171">IF(CB66="","",IF(AL66&lt;1.35,"",CB66))</f>
        <v/>
      </c>
      <c r="CQ66" s="103" t="str">
        <f t="shared" ref="CQ66:CQ97" si="172">IF(CC66="","",IF(AM66&lt;1.35,"",CC66))</f>
        <v/>
      </c>
      <c r="CR66" s="103" t="str">
        <f t="shared" ref="CR66:CR97" si="173">IF(CD66="","",IF(AN66&lt;1.35,"",CD66))</f>
        <v/>
      </c>
      <c r="CS66" s="103">
        <f t="shared" ref="CS66:CS97" si="174">IF(CE66="","",IF(AO66&lt;1.35,"",CE66))</f>
        <v>8.2799999999999994</v>
      </c>
      <c r="CT66" s="103" t="str">
        <f t="shared" ref="CT66:CT97" si="175">IF(CF66="","",IF(AP66&lt;1.35,"",CF66))</f>
        <v/>
      </c>
      <c r="CU66" s="103" t="str">
        <f t="shared" ref="CU66:CU97" si="176">IF(CG66="","",IF(AQ66&lt;1.35,"",CG66))</f>
        <v/>
      </c>
      <c r="CV66" s="103" t="str">
        <f t="shared" ref="CV66:CV97" si="177">IF(CH66="","",IF(AR66&lt;1.35,"",CH66))</f>
        <v/>
      </c>
      <c r="CW66" s="270" t="str">
        <f t="shared" ref="CW66:CW97" si="178">IF(COUNT(CI66:CJ66)&gt;0,1,"")</f>
        <v/>
      </c>
      <c r="CX66" s="271" t="str">
        <f t="shared" ref="CX66:CX97" si="179">IF(COUNT(CK66:CP66)&gt;0,1,"")</f>
        <v/>
      </c>
      <c r="CY66" s="271">
        <f t="shared" ref="CY66:CY97" si="180">IF(COUNT(CQ66:CT66)&gt;0,1,"")</f>
        <v>1</v>
      </c>
      <c r="CZ66" s="271" t="str">
        <f t="shared" ref="CZ66:CZ97" si="181">IF(COUNT(CU66:CV66)&gt;0,1,"")</f>
        <v/>
      </c>
      <c r="DA66" s="271">
        <f t="shared" ref="DA66:DA97" si="182">4-SUM(CW66:CZ66)</f>
        <v>3</v>
      </c>
      <c r="DB66" s="102">
        <f>MATCH(A66,Fig_1a!B:B,0)</f>
        <v>234</v>
      </c>
    </row>
    <row r="67" spans="1:106" x14ac:dyDescent="0.15">
      <c r="A67" s="107" t="s">
        <v>435</v>
      </c>
      <c r="B67" s="108" t="s">
        <v>436</v>
      </c>
      <c r="C67" s="104">
        <v>5.07</v>
      </c>
      <c r="D67" s="103">
        <v>3.73</v>
      </c>
      <c r="E67" s="103">
        <v>5.29</v>
      </c>
      <c r="F67" s="103">
        <v>5.29</v>
      </c>
      <c r="G67" s="103">
        <v>6.79</v>
      </c>
      <c r="H67" s="103">
        <v>4.1100000000000003</v>
      </c>
      <c r="I67" s="103">
        <v>4.1100000000000003</v>
      </c>
      <c r="J67" s="103">
        <v>3.54</v>
      </c>
      <c r="K67" s="103">
        <v>6.91</v>
      </c>
      <c r="L67" s="103">
        <v>6.91</v>
      </c>
      <c r="M67" s="103">
        <v>7.3</v>
      </c>
      <c r="N67" s="103">
        <v>4.68</v>
      </c>
      <c r="O67" s="103">
        <v>4.6100000000000003</v>
      </c>
      <c r="P67" s="103">
        <v>4.51</v>
      </c>
      <c r="Q67" s="106">
        <v>29.3</v>
      </c>
      <c r="R67" s="105">
        <v>28.2</v>
      </c>
      <c r="S67" s="105">
        <v>21.8</v>
      </c>
      <c r="T67" s="105">
        <v>21.8</v>
      </c>
      <c r="U67" s="105">
        <v>19.5</v>
      </c>
      <c r="V67" s="105">
        <v>27.2</v>
      </c>
      <c r="W67" s="105">
        <v>27.2</v>
      </c>
      <c r="X67" s="105">
        <v>16.8</v>
      </c>
      <c r="Y67" s="105">
        <v>26.4</v>
      </c>
      <c r="Z67" s="105">
        <v>26.4</v>
      </c>
      <c r="AA67" s="105">
        <v>20.100000000000001</v>
      </c>
      <c r="AB67" s="105">
        <v>22.2</v>
      </c>
      <c r="AC67" s="105">
        <v>24.1</v>
      </c>
      <c r="AD67" s="105">
        <v>16.8</v>
      </c>
      <c r="AE67" s="104">
        <f t="shared" si="122"/>
        <v>5.779092702169625</v>
      </c>
      <c r="AF67" s="103">
        <f t="shared" si="123"/>
        <v>7.5603217158176941</v>
      </c>
      <c r="AG67" s="103">
        <f t="shared" si="124"/>
        <v>4.1209829867674861</v>
      </c>
      <c r="AH67" s="103">
        <f t="shared" si="125"/>
        <v>4.1209829867674861</v>
      </c>
      <c r="AI67" s="103">
        <f t="shared" si="126"/>
        <v>2.8718703976435935</v>
      </c>
      <c r="AJ67" s="103">
        <f t="shared" si="127"/>
        <v>6.6180048661800477</v>
      </c>
      <c r="AK67" s="103">
        <f t="shared" si="128"/>
        <v>6.6180048661800477</v>
      </c>
      <c r="AL67" s="103">
        <f t="shared" si="129"/>
        <v>4.7457627118644066</v>
      </c>
      <c r="AM67" s="103">
        <f t="shared" si="130"/>
        <v>3.8205499276410997</v>
      </c>
      <c r="AN67" s="103">
        <f t="shared" si="131"/>
        <v>3.8205499276410997</v>
      </c>
      <c r="AO67" s="103">
        <f t="shared" si="132"/>
        <v>2.7534246575342469</v>
      </c>
      <c r="AP67" s="103">
        <f t="shared" si="133"/>
        <v>4.7435897435897436</v>
      </c>
      <c r="AQ67" s="103">
        <f t="shared" si="134"/>
        <v>5.2277657266811275</v>
      </c>
      <c r="AR67" s="103">
        <f t="shared" si="135"/>
        <v>3.725055432372506</v>
      </c>
      <c r="AS67" s="106">
        <f t="shared" si="136"/>
        <v>29.3</v>
      </c>
      <c r="AT67" s="105">
        <f t="shared" si="137"/>
        <v>28.2</v>
      </c>
      <c r="AU67" s="105">
        <f t="shared" si="138"/>
        <v>21.8</v>
      </c>
      <c r="AV67" s="105">
        <f t="shared" si="139"/>
        <v>21.8</v>
      </c>
      <c r="AW67" s="105">
        <f t="shared" si="140"/>
        <v>19.5</v>
      </c>
      <c r="AX67" s="105">
        <f t="shared" si="141"/>
        <v>27.2</v>
      </c>
      <c r="AY67" s="105">
        <f t="shared" si="142"/>
        <v>27.2</v>
      </c>
      <c r="AZ67" s="105">
        <f t="shared" si="143"/>
        <v>16.8</v>
      </c>
      <c r="BA67" s="105">
        <f t="shared" si="144"/>
        <v>26.4</v>
      </c>
      <c r="BB67" s="105">
        <f t="shared" si="145"/>
        <v>26.4</v>
      </c>
      <c r="BC67" s="105">
        <f t="shared" si="146"/>
        <v>20.100000000000001</v>
      </c>
      <c r="BD67" s="105">
        <f t="shared" si="147"/>
        <v>22.2</v>
      </c>
      <c r="BE67" s="105">
        <f t="shared" si="148"/>
        <v>24.1</v>
      </c>
      <c r="BF67" s="105">
        <f t="shared" si="149"/>
        <v>16.8</v>
      </c>
      <c r="BG67" s="106">
        <f t="shared" si="150"/>
        <v>53.860294117647058</v>
      </c>
      <c r="BH67" s="105">
        <f t="shared" si="151"/>
        <v>52.416356877323423</v>
      </c>
      <c r="BI67" s="105">
        <f t="shared" si="152"/>
        <v>42.166344294003864</v>
      </c>
      <c r="BJ67" s="105">
        <f t="shared" si="153"/>
        <v>42.166344294003864</v>
      </c>
      <c r="BK67" s="105">
        <f t="shared" si="154"/>
        <v>40.041067761806978</v>
      </c>
      <c r="BL67" s="105">
        <f t="shared" si="155"/>
        <v>56.314699792960667</v>
      </c>
      <c r="BM67" s="105">
        <f t="shared" si="156"/>
        <v>56.314699792960667</v>
      </c>
      <c r="BN67" s="105">
        <f t="shared" si="157"/>
        <v>48.695652173913047</v>
      </c>
      <c r="BO67" s="105">
        <f t="shared" si="158"/>
        <v>54.209445585215605</v>
      </c>
      <c r="BP67" s="105">
        <f t="shared" si="159"/>
        <v>54.209445585215605</v>
      </c>
      <c r="BQ67" s="105">
        <f t="shared" si="160"/>
        <v>45.168539325842701</v>
      </c>
      <c r="BR67" s="105">
        <f t="shared" si="161"/>
        <v>43.786982248520708</v>
      </c>
      <c r="BS67" s="105">
        <f t="shared" si="162"/>
        <v>45.904761904761905</v>
      </c>
      <c r="BT67" s="105">
        <f t="shared" si="163"/>
        <v>33.201581027667984</v>
      </c>
      <c r="BU67" s="104">
        <v>6.95</v>
      </c>
      <c r="BV67" s="103">
        <v>6.98</v>
      </c>
      <c r="BW67" s="103">
        <v>7.31</v>
      </c>
      <c r="BX67" s="103">
        <v>7.31</v>
      </c>
      <c r="BY67" s="103">
        <v>7.3</v>
      </c>
      <c r="BZ67" s="103">
        <v>7.09</v>
      </c>
      <c r="CA67" s="103">
        <v>7.09</v>
      </c>
      <c r="CB67" s="103">
        <v>6.96</v>
      </c>
      <c r="CC67" s="103">
        <v>7.13</v>
      </c>
      <c r="CD67" s="103">
        <v>7.13</v>
      </c>
      <c r="CE67" s="103">
        <v>7.28</v>
      </c>
      <c r="CF67" s="103">
        <v>6.72</v>
      </c>
      <c r="CG67" s="103">
        <v>6.92</v>
      </c>
      <c r="CH67" s="103">
        <v>6.78</v>
      </c>
      <c r="CI67" s="104">
        <f t="shared" si="164"/>
        <v>6.95</v>
      </c>
      <c r="CJ67" s="103">
        <f t="shared" si="165"/>
        <v>6.98</v>
      </c>
      <c r="CK67" s="103">
        <f t="shared" si="166"/>
        <v>7.31</v>
      </c>
      <c r="CL67" s="103">
        <f t="shared" si="167"/>
        <v>7.31</v>
      </c>
      <c r="CM67" s="103">
        <f t="shared" si="168"/>
        <v>7.3</v>
      </c>
      <c r="CN67" s="103">
        <f t="shared" si="169"/>
        <v>7.09</v>
      </c>
      <c r="CO67" s="103">
        <f t="shared" si="170"/>
        <v>7.09</v>
      </c>
      <c r="CP67" s="103">
        <f t="shared" si="171"/>
        <v>6.96</v>
      </c>
      <c r="CQ67" s="103">
        <f t="shared" si="172"/>
        <v>7.13</v>
      </c>
      <c r="CR67" s="103">
        <f t="shared" si="173"/>
        <v>7.13</v>
      </c>
      <c r="CS67" s="103">
        <f t="shared" si="174"/>
        <v>7.28</v>
      </c>
      <c r="CT67" s="103">
        <f t="shared" si="175"/>
        <v>6.72</v>
      </c>
      <c r="CU67" s="103">
        <f t="shared" si="176"/>
        <v>6.92</v>
      </c>
      <c r="CV67" s="103">
        <f t="shared" si="177"/>
        <v>6.78</v>
      </c>
      <c r="CW67" s="270">
        <f t="shared" si="178"/>
        <v>1</v>
      </c>
      <c r="CX67" s="271">
        <f t="shared" si="179"/>
        <v>1</v>
      </c>
      <c r="CY67" s="271">
        <f t="shared" si="180"/>
        <v>1</v>
      </c>
      <c r="CZ67" s="271">
        <f t="shared" si="181"/>
        <v>1</v>
      </c>
      <c r="DA67" s="271">
        <f t="shared" si="182"/>
        <v>0</v>
      </c>
      <c r="DB67" s="102">
        <f>MATCH(A67,Fig_1a!B:B,0)</f>
        <v>233</v>
      </c>
    </row>
    <row r="68" spans="1:106" x14ac:dyDescent="0.15">
      <c r="A68" s="107" t="s">
        <v>433</v>
      </c>
      <c r="B68" s="108" t="s">
        <v>434</v>
      </c>
      <c r="C68" s="104">
        <v>9.76</v>
      </c>
      <c r="D68" s="103">
        <v>9.3000000000000007</v>
      </c>
      <c r="E68" s="103">
        <v>6.31</v>
      </c>
      <c r="F68" s="103">
        <v>6.31</v>
      </c>
      <c r="G68" s="103">
        <v>6.17</v>
      </c>
      <c r="H68" s="103">
        <v>9.49</v>
      </c>
      <c r="I68" s="103">
        <v>9.49</v>
      </c>
      <c r="J68" s="103">
        <v>8.09</v>
      </c>
      <c r="K68" s="103">
        <v>8.83</v>
      </c>
      <c r="L68" s="103">
        <v>8.83</v>
      </c>
      <c r="M68" s="103">
        <v>6.16</v>
      </c>
      <c r="N68" s="103">
        <v>9.31</v>
      </c>
      <c r="O68" s="103">
        <v>9.23</v>
      </c>
      <c r="P68" s="103">
        <v>8.32</v>
      </c>
      <c r="Q68" s="106">
        <v>28.3</v>
      </c>
      <c r="R68" s="105">
        <v>30.3</v>
      </c>
      <c r="S68" s="105">
        <v>14.1</v>
      </c>
      <c r="T68" s="105">
        <v>14.1</v>
      </c>
      <c r="U68" s="105">
        <v>9.9</v>
      </c>
      <c r="V68" s="105">
        <v>19</v>
      </c>
      <c r="W68" s="105">
        <v>19</v>
      </c>
      <c r="X68" s="105">
        <v>15.5</v>
      </c>
      <c r="Y68" s="105">
        <v>16.7</v>
      </c>
      <c r="Z68" s="105">
        <v>16.7</v>
      </c>
      <c r="AA68" s="105">
        <v>12.5</v>
      </c>
      <c r="AB68" s="105">
        <v>33.6</v>
      </c>
      <c r="AC68" s="105">
        <v>22.4</v>
      </c>
      <c r="AD68" s="105">
        <v>29.8</v>
      </c>
      <c r="AE68" s="104">
        <f t="shared" si="122"/>
        <v>2.8995901639344264</v>
      </c>
      <c r="AF68" s="103">
        <f t="shared" si="123"/>
        <v>3.258064516129032</v>
      </c>
      <c r="AG68" s="103">
        <f t="shared" si="124"/>
        <v>2.2345483359746434</v>
      </c>
      <c r="AH68" s="103">
        <f t="shared" si="125"/>
        <v>2.2345483359746434</v>
      </c>
      <c r="AI68" s="103">
        <f t="shared" si="126"/>
        <v>1.6045380875202595</v>
      </c>
      <c r="AJ68" s="103">
        <f t="shared" si="127"/>
        <v>2.0021074815595363</v>
      </c>
      <c r="AK68" s="103">
        <f t="shared" si="128"/>
        <v>2.0021074815595363</v>
      </c>
      <c r="AL68" s="103">
        <f t="shared" si="129"/>
        <v>1.9159456118665019</v>
      </c>
      <c r="AM68" s="103">
        <f t="shared" si="130"/>
        <v>1.8912797281993203</v>
      </c>
      <c r="AN68" s="103">
        <f t="shared" si="131"/>
        <v>1.8912797281993203</v>
      </c>
      <c r="AO68" s="103">
        <f t="shared" si="132"/>
        <v>2.029220779220779</v>
      </c>
      <c r="AP68" s="103">
        <f t="shared" si="133"/>
        <v>3.6090225563909772</v>
      </c>
      <c r="AQ68" s="103">
        <f t="shared" si="134"/>
        <v>2.4268689057421451</v>
      </c>
      <c r="AR68" s="103">
        <f t="shared" si="135"/>
        <v>3.5817307692307692</v>
      </c>
      <c r="AS68" s="106">
        <f t="shared" si="136"/>
        <v>28.3</v>
      </c>
      <c r="AT68" s="105">
        <f t="shared" si="137"/>
        <v>30.3</v>
      </c>
      <c r="AU68" s="105">
        <f t="shared" si="138"/>
        <v>14.1</v>
      </c>
      <c r="AV68" s="105">
        <f t="shared" si="139"/>
        <v>14.1</v>
      </c>
      <c r="AW68" s="105">
        <f t="shared" si="140"/>
        <v>9.9</v>
      </c>
      <c r="AX68" s="105">
        <f t="shared" si="141"/>
        <v>19</v>
      </c>
      <c r="AY68" s="105">
        <f t="shared" si="142"/>
        <v>19</v>
      </c>
      <c r="AZ68" s="105">
        <f t="shared" si="143"/>
        <v>15.5</v>
      </c>
      <c r="BA68" s="105">
        <f t="shared" si="144"/>
        <v>16.7</v>
      </c>
      <c r="BB68" s="105">
        <f t="shared" si="145"/>
        <v>16.7</v>
      </c>
      <c r="BC68" s="105">
        <f t="shared" si="146"/>
        <v>12.5</v>
      </c>
      <c r="BD68" s="105">
        <f t="shared" si="147"/>
        <v>33.6</v>
      </c>
      <c r="BE68" s="105">
        <f t="shared" si="148"/>
        <v>22.4</v>
      </c>
      <c r="BF68" s="105">
        <f t="shared" si="149"/>
        <v>29.8</v>
      </c>
      <c r="BG68" s="106">
        <f t="shared" si="150"/>
        <v>52.022058823529413</v>
      </c>
      <c r="BH68" s="105">
        <f t="shared" si="151"/>
        <v>56.319702602230485</v>
      </c>
      <c r="BI68" s="105">
        <f t="shared" si="152"/>
        <v>27.27272727272727</v>
      </c>
      <c r="BJ68" s="105">
        <f t="shared" si="153"/>
        <v>27.27272727272727</v>
      </c>
      <c r="BK68" s="105">
        <f t="shared" si="154"/>
        <v>20.328542094455852</v>
      </c>
      <c r="BL68" s="105">
        <f t="shared" si="155"/>
        <v>39.337474120082817</v>
      </c>
      <c r="BM68" s="105">
        <f t="shared" si="156"/>
        <v>39.337474120082817</v>
      </c>
      <c r="BN68" s="105">
        <f t="shared" si="157"/>
        <v>44.927536231884055</v>
      </c>
      <c r="BO68" s="105">
        <f t="shared" si="158"/>
        <v>34.291581108829568</v>
      </c>
      <c r="BP68" s="105">
        <f t="shared" si="159"/>
        <v>34.291581108829568</v>
      </c>
      <c r="BQ68" s="105">
        <f t="shared" si="160"/>
        <v>28.089887640449437</v>
      </c>
      <c r="BR68" s="105">
        <f t="shared" si="161"/>
        <v>66.272189349112423</v>
      </c>
      <c r="BS68" s="105">
        <f t="shared" si="162"/>
        <v>42.666666666666664</v>
      </c>
      <c r="BT68" s="105">
        <f t="shared" si="163"/>
        <v>58.893280632411063</v>
      </c>
      <c r="BU68" s="104">
        <v>6.97</v>
      </c>
      <c r="BV68" s="103">
        <v>6.95</v>
      </c>
      <c r="BW68" s="103">
        <v>6.83</v>
      </c>
      <c r="BX68" s="103">
        <v>6.83</v>
      </c>
      <c r="BY68" s="103">
        <v>7.07</v>
      </c>
      <c r="BZ68" s="103">
        <v>6.99</v>
      </c>
      <c r="CA68" s="103">
        <v>6.99</v>
      </c>
      <c r="CB68" s="103">
        <v>6.91</v>
      </c>
      <c r="CC68" s="103">
        <v>7.08</v>
      </c>
      <c r="CD68" s="103">
        <v>7.08</v>
      </c>
      <c r="CE68" s="103">
        <v>6.92</v>
      </c>
      <c r="CF68" s="103">
        <v>6.71</v>
      </c>
      <c r="CG68" s="103">
        <v>7.03</v>
      </c>
      <c r="CH68" s="103">
        <v>6.78</v>
      </c>
      <c r="CI68" s="104">
        <f t="shared" si="164"/>
        <v>6.97</v>
      </c>
      <c r="CJ68" s="103">
        <f t="shared" si="165"/>
        <v>6.95</v>
      </c>
      <c r="CK68" s="103">
        <f t="shared" si="166"/>
        <v>6.83</v>
      </c>
      <c r="CL68" s="103">
        <f t="shared" si="167"/>
        <v>6.83</v>
      </c>
      <c r="CM68" s="103">
        <f t="shared" si="168"/>
        <v>7.07</v>
      </c>
      <c r="CN68" s="103">
        <f t="shared" si="169"/>
        <v>6.99</v>
      </c>
      <c r="CO68" s="103">
        <f t="shared" si="170"/>
        <v>6.99</v>
      </c>
      <c r="CP68" s="103">
        <f t="shared" si="171"/>
        <v>6.91</v>
      </c>
      <c r="CQ68" s="103">
        <f t="shared" si="172"/>
        <v>7.08</v>
      </c>
      <c r="CR68" s="103">
        <f t="shared" si="173"/>
        <v>7.08</v>
      </c>
      <c r="CS68" s="103">
        <f t="shared" si="174"/>
        <v>6.92</v>
      </c>
      <c r="CT68" s="103">
        <f t="shared" si="175"/>
        <v>6.71</v>
      </c>
      <c r="CU68" s="103">
        <f t="shared" si="176"/>
        <v>7.03</v>
      </c>
      <c r="CV68" s="103">
        <f t="shared" si="177"/>
        <v>6.78</v>
      </c>
      <c r="CW68" s="270">
        <f t="shared" si="178"/>
        <v>1</v>
      </c>
      <c r="CX68" s="271">
        <f t="shared" si="179"/>
        <v>1</v>
      </c>
      <c r="CY68" s="271">
        <f t="shared" si="180"/>
        <v>1</v>
      </c>
      <c r="CZ68" s="271">
        <f t="shared" si="181"/>
        <v>1</v>
      </c>
      <c r="DA68" s="271">
        <f t="shared" si="182"/>
        <v>0</v>
      </c>
      <c r="DB68" s="102">
        <f>MATCH(A68,Fig_1a!B:B,0)</f>
        <v>232</v>
      </c>
    </row>
    <row r="69" spans="1:106" x14ac:dyDescent="0.15">
      <c r="A69" s="107" t="s">
        <v>597</v>
      </c>
      <c r="B69" s="108" t="s">
        <v>2732</v>
      </c>
      <c r="C69" s="104">
        <v>3.66</v>
      </c>
      <c r="D69" s="103">
        <v>1.58</v>
      </c>
      <c r="E69" s="103">
        <v>4.0999999999999996</v>
      </c>
      <c r="F69" s="103">
        <v>4.0999999999999996</v>
      </c>
      <c r="G69" s="103">
        <v>1.57</v>
      </c>
      <c r="H69" s="103">
        <v>2.4</v>
      </c>
      <c r="I69" s="103">
        <v>2.4</v>
      </c>
      <c r="J69" s="103">
        <v>3.05</v>
      </c>
      <c r="K69" s="103">
        <v>3.31</v>
      </c>
      <c r="L69" s="103">
        <v>3.31</v>
      </c>
      <c r="M69" s="103">
        <v>1.78</v>
      </c>
      <c r="N69" s="103">
        <v>2.06</v>
      </c>
      <c r="O69" s="103">
        <v>1.67</v>
      </c>
      <c r="P69" s="103">
        <v>2.35</v>
      </c>
      <c r="Q69" s="106">
        <v>40.9</v>
      </c>
      <c r="R69" s="105">
        <v>39.4</v>
      </c>
      <c r="S69" s="105">
        <v>39.6</v>
      </c>
      <c r="T69" s="105">
        <v>39.6</v>
      </c>
      <c r="U69" s="105">
        <v>41.3</v>
      </c>
      <c r="V69" s="105">
        <v>29.8</v>
      </c>
      <c r="W69" s="105">
        <v>29.8</v>
      </c>
      <c r="X69" s="105">
        <v>20.5</v>
      </c>
      <c r="Y69" s="105">
        <v>36</v>
      </c>
      <c r="Z69" s="105">
        <v>36</v>
      </c>
      <c r="AA69" s="105">
        <v>29.8</v>
      </c>
      <c r="AB69" s="105">
        <v>37.299999999999997</v>
      </c>
      <c r="AC69" s="105">
        <v>37.9</v>
      </c>
      <c r="AD69" s="105">
        <v>34.4</v>
      </c>
      <c r="AE69" s="104">
        <f t="shared" si="122"/>
        <v>11.17486338797814</v>
      </c>
      <c r="AF69" s="103">
        <f t="shared" si="123"/>
        <v>24.936708860759492</v>
      </c>
      <c r="AG69" s="103">
        <f t="shared" si="124"/>
        <v>9.6585365853658551</v>
      </c>
      <c r="AH69" s="103">
        <f t="shared" si="125"/>
        <v>9.6585365853658551</v>
      </c>
      <c r="AI69" s="103">
        <f t="shared" si="126"/>
        <v>26.30573248407643</v>
      </c>
      <c r="AJ69" s="103">
        <f t="shared" si="127"/>
        <v>12.416666666666668</v>
      </c>
      <c r="AK69" s="103">
        <f t="shared" si="128"/>
        <v>12.416666666666668</v>
      </c>
      <c r="AL69" s="103">
        <f t="shared" si="129"/>
        <v>6.7213114754098369</v>
      </c>
      <c r="AM69" s="103">
        <f t="shared" si="130"/>
        <v>10.876132930513595</v>
      </c>
      <c r="AN69" s="103">
        <f t="shared" si="131"/>
        <v>10.876132930513595</v>
      </c>
      <c r="AO69" s="103">
        <f t="shared" si="132"/>
        <v>16.741573033707866</v>
      </c>
      <c r="AP69" s="103">
        <f t="shared" si="133"/>
        <v>18.106796116504853</v>
      </c>
      <c r="AQ69" s="103">
        <f t="shared" si="134"/>
        <v>22.694610778443113</v>
      </c>
      <c r="AR69" s="103">
        <f t="shared" si="135"/>
        <v>14.638297872340424</v>
      </c>
      <c r="AS69" s="106">
        <f t="shared" si="136"/>
        <v>40.9</v>
      </c>
      <c r="AT69" s="105">
        <f t="shared" si="137"/>
        <v>39.4</v>
      </c>
      <c r="AU69" s="105">
        <f t="shared" si="138"/>
        <v>39.6</v>
      </c>
      <c r="AV69" s="105">
        <f t="shared" si="139"/>
        <v>39.6</v>
      </c>
      <c r="AW69" s="105">
        <f t="shared" si="140"/>
        <v>41.3</v>
      </c>
      <c r="AX69" s="105">
        <f t="shared" si="141"/>
        <v>29.8</v>
      </c>
      <c r="AY69" s="105">
        <f t="shared" si="142"/>
        <v>29.8</v>
      </c>
      <c r="AZ69" s="105">
        <f t="shared" si="143"/>
        <v>20.5</v>
      </c>
      <c r="BA69" s="105">
        <f t="shared" si="144"/>
        <v>36</v>
      </c>
      <c r="BB69" s="105">
        <f t="shared" si="145"/>
        <v>36</v>
      </c>
      <c r="BC69" s="105">
        <f t="shared" si="146"/>
        <v>29.8</v>
      </c>
      <c r="BD69" s="105">
        <f t="shared" si="147"/>
        <v>37.299999999999997</v>
      </c>
      <c r="BE69" s="105">
        <f t="shared" si="148"/>
        <v>37.9</v>
      </c>
      <c r="BF69" s="105">
        <f t="shared" si="149"/>
        <v>34.4</v>
      </c>
      <c r="BG69" s="106">
        <f t="shared" si="150"/>
        <v>75.183823529411768</v>
      </c>
      <c r="BH69" s="105">
        <f t="shared" si="151"/>
        <v>73.234200743494426</v>
      </c>
      <c r="BI69" s="105">
        <f t="shared" si="152"/>
        <v>76.595744680851055</v>
      </c>
      <c r="BJ69" s="105">
        <f t="shared" si="153"/>
        <v>76.595744680851055</v>
      </c>
      <c r="BK69" s="105">
        <f t="shared" si="154"/>
        <v>84.80492813141683</v>
      </c>
      <c r="BL69" s="105">
        <f t="shared" si="155"/>
        <v>61.697722567287791</v>
      </c>
      <c r="BM69" s="105">
        <f t="shared" si="156"/>
        <v>61.697722567287791</v>
      </c>
      <c r="BN69" s="105">
        <f t="shared" si="157"/>
        <v>59.420289855072461</v>
      </c>
      <c r="BO69" s="105">
        <f t="shared" si="158"/>
        <v>73.921971252566735</v>
      </c>
      <c r="BP69" s="105">
        <f t="shared" si="159"/>
        <v>73.921971252566735</v>
      </c>
      <c r="BQ69" s="105">
        <f t="shared" si="160"/>
        <v>66.966292134831463</v>
      </c>
      <c r="BR69" s="105">
        <f t="shared" si="161"/>
        <v>73.570019723865869</v>
      </c>
      <c r="BS69" s="105">
        <f t="shared" si="162"/>
        <v>72.19047619047619</v>
      </c>
      <c r="BT69" s="105">
        <f t="shared" si="163"/>
        <v>67.984189723320156</v>
      </c>
      <c r="BU69" s="104">
        <v>7.95</v>
      </c>
      <c r="BV69" s="103">
        <v>8</v>
      </c>
      <c r="BW69" s="103">
        <v>8.1300000000000008</v>
      </c>
      <c r="BX69" s="103">
        <v>8.1300000000000008</v>
      </c>
      <c r="BY69" s="103">
        <v>8.67</v>
      </c>
      <c r="BZ69" s="103">
        <v>7.52</v>
      </c>
      <c r="CA69" s="103">
        <v>7.52</v>
      </c>
      <c r="CB69" s="103">
        <v>7.61</v>
      </c>
      <c r="CC69" s="103">
        <v>8.83</v>
      </c>
      <c r="CD69" s="103">
        <v>8.83</v>
      </c>
      <c r="CE69" s="103">
        <v>8.17</v>
      </c>
      <c r="CF69" s="103">
        <v>7.95</v>
      </c>
      <c r="CG69" s="103">
        <v>7.9</v>
      </c>
      <c r="CH69" s="103">
        <v>7.78</v>
      </c>
      <c r="CI69" s="104">
        <f t="shared" si="164"/>
        <v>7.95</v>
      </c>
      <c r="CJ69" s="103">
        <f t="shared" si="165"/>
        <v>8</v>
      </c>
      <c r="CK69" s="103">
        <f t="shared" si="166"/>
        <v>8.1300000000000008</v>
      </c>
      <c r="CL69" s="103">
        <f t="shared" si="167"/>
        <v>8.1300000000000008</v>
      </c>
      <c r="CM69" s="103">
        <f t="shared" si="168"/>
        <v>8.67</v>
      </c>
      <c r="CN69" s="103">
        <f t="shared" si="169"/>
        <v>7.52</v>
      </c>
      <c r="CO69" s="103">
        <f t="shared" si="170"/>
        <v>7.52</v>
      </c>
      <c r="CP69" s="103">
        <f t="shared" si="171"/>
        <v>7.61</v>
      </c>
      <c r="CQ69" s="103">
        <f t="shared" si="172"/>
        <v>8.83</v>
      </c>
      <c r="CR69" s="103">
        <f t="shared" si="173"/>
        <v>8.83</v>
      </c>
      <c r="CS69" s="103">
        <f t="shared" si="174"/>
        <v>8.17</v>
      </c>
      <c r="CT69" s="103">
        <f t="shared" si="175"/>
        <v>7.95</v>
      </c>
      <c r="CU69" s="103">
        <f t="shared" si="176"/>
        <v>7.9</v>
      </c>
      <c r="CV69" s="103">
        <f t="shared" si="177"/>
        <v>7.78</v>
      </c>
      <c r="CW69" s="270">
        <f t="shared" si="178"/>
        <v>1</v>
      </c>
      <c r="CX69" s="271">
        <f t="shared" si="179"/>
        <v>1</v>
      </c>
      <c r="CY69" s="271">
        <f t="shared" si="180"/>
        <v>1</v>
      </c>
      <c r="CZ69" s="271">
        <f t="shared" si="181"/>
        <v>1</v>
      </c>
      <c r="DA69" s="271">
        <f t="shared" si="182"/>
        <v>0</v>
      </c>
      <c r="DB69" s="102">
        <f>MATCH(A69,Fig_1a!B:B,0)</f>
        <v>231</v>
      </c>
    </row>
    <row r="70" spans="1:106" x14ac:dyDescent="0.15">
      <c r="A70" s="107" t="s">
        <v>595</v>
      </c>
      <c r="B70" s="108" t="s">
        <v>2730</v>
      </c>
      <c r="C70" s="104">
        <v>6.17</v>
      </c>
      <c r="D70" s="103">
        <v>3.97</v>
      </c>
      <c r="E70" s="103">
        <v>11.37</v>
      </c>
      <c r="F70" s="103">
        <v>11.37</v>
      </c>
      <c r="G70" s="103">
        <v>5.22</v>
      </c>
      <c r="H70" s="103">
        <v>4.91</v>
      </c>
      <c r="I70" s="103">
        <v>4.91</v>
      </c>
      <c r="J70" s="103">
        <v>4.25</v>
      </c>
      <c r="K70" s="103">
        <v>7.8</v>
      </c>
      <c r="L70" s="103">
        <v>7.8</v>
      </c>
      <c r="M70" s="103">
        <v>7.46</v>
      </c>
      <c r="N70" s="103">
        <v>6.82</v>
      </c>
      <c r="O70" s="103">
        <v>5.95</v>
      </c>
      <c r="P70" s="103">
        <v>5.5</v>
      </c>
      <c r="Q70" s="106">
        <v>45.3</v>
      </c>
      <c r="R70" s="105">
        <v>44.2</v>
      </c>
      <c r="S70" s="105">
        <v>45</v>
      </c>
      <c r="T70" s="105">
        <v>45</v>
      </c>
      <c r="U70" s="105">
        <v>48.7</v>
      </c>
      <c r="V70" s="105">
        <v>42.6</v>
      </c>
      <c r="W70" s="105">
        <v>42.6</v>
      </c>
      <c r="X70" s="105">
        <v>18.5</v>
      </c>
      <c r="Y70" s="105">
        <v>48.7</v>
      </c>
      <c r="Z70" s="105">
        <v>48.7</v>
      </c>
      <c r="AA70" s="105">
        <v>30.1</v>
      </c>
      <c r="AB70" s="105">
        <v>12.9</v>
      </c>
      <c r="AC70" s="105">
        <v>30.3</v>
      </c>
      <c r="AD70" s="105">
        <v>32.1</v>
      </c>
      <c r="AE70" s="104">
        <f t="shared" si="122"/>
        <v>7.3419773095623979</v>
      </c>
      <c r="AF70" s="103">
        <f t="shared" si="123"/>
        <v>11.133501259445843</v>
      </c>
      <c r="AG70" s="103">
        <f t="shared" si="124"/>
        <v>3.9577836411609502</v>
      </c>
      <c r="AH70" s="103">
        <f t="shared" si="125"/>
        <v>3.9577836411609502</v>
      </c>
      <c r="AI70" s="103">
        <f t="shared" si="126"/>
        <v>9.3295019157088124</v>
      </c>
      <c r="AJ70" s="103">
        <f t="shared" si="127"/>
        <v>8.6761710794297358</v>
      </c>
      <c r="AK70" s="103">
        <f t="shared" si="128"/>
        <v>8.6761710794297358</v>
      </c>
      <c r="AL70" s="103">
        <f t="shared" si="129"/>
        <v>4.3529411764705879</v>
      </c>
      <c r="AM70" s="103">
        <f t="shared" si="130"/>
        <v>6.2435897435897445</v>
      </c>
      <c r="AN70" s="103">
        <f t="shared" si="131"/>
        <v>6.2435897435897445</v>
      </c>
      <c r="AO70" s="103">
        <f t="shared" si="132"/>
        <v>4.0348525469168903</v>
      </c>
      <c r="AP70" s="103">
        <f t="shared" si="133"/>
        <v>1.8914956011730204</v>
      </c>
      <c r="AQ70" s="103">
        <f t="shared" si="134"/>
        <v>5.0924369747899156</v>
      </c>
      <c r="AR70" s="103">
        <f t="shared" si="135"/>
        <v>5.8363636363636369</v>
      </c>
      <c r="AS70" s="106">
        <f t="shared" si="136"/>
        <v>45.3</v>
      </c>
      <c r="AT70" s="105">
        <f t="shared" si="137"/>
        <v>44.2</v>
      </c>
      <c r="AU70" s="105">
        <f t="shared" si="138"/>
        <v>45</v>
      </c>
      <c r="AV70" s="105">
        <f t="shared" si="139"/>
        <v>45</v>
      </c>
      <c r="AW70" s="105">
        <f t="shared" si="140"/>
        <v>48.7</v>
      </c>
      <c r="AX70" s="105">
        <f t="shared" si="141"/>
        <v>42.6</v>
      </c>
      <c r="AY70" s="105">
        <f t="shared" si="142"/>
        <v>42.6</v>
      </c>
      <c r="AZ70" s="105">
        <f t="shared" si="143"/>
        <v>18.5</v>
      </c>
      <c r="BA70" s="105">
        <f t="shared" si="144"/>
        <v>48.7</v>
      </c>
      <c r="BB70" s="105">
        <f t="shared" si="145"/>
        <v>48.7</v>
      </c>
      <c r="BC70" s="105">
        <f t="shared" si="146"/>
        <v>30.1</v>
      </c>
      <c r="BD70" s="105">
        <f t="shared" si="147"/>
        <v>12.9</v>
      </c>
      <c r="BE70" s="105">
        <f t="shared" si="148"/>
        <v>30.3</v>
      </c>
      <c r="BF70" s="105">
        <f t="shared" si="149"/>
        <v>32.1</v>
      </c>
      <c r="BG70" s="106">
        <f t="shared" si="150"/>
        <v>83.27205882352942</v>
      </c>
      <c r="BH70" s="105">
        <f t="shared" si="151"/>
        <v>82.156133828996289</v>
      </c>
      <c r="BI70" s="105">
        <f t="shared" si="152"/>
        <v>87.040618955512571</v>
      </c>
      <c r="BJ70" s="105">
        <f t="shared" si="153"/>
        <v>87.040618955512571</v>
      </c>
      <c r="BK70" s="105">
        <f t="shared" si="154"/>
        <v>100</v>
      </c>
      <c r="BL70" s="105">
        <f t="shared" si="155"/>
        <v>88.198757763975166</v>
      </c>
      <c r="BM70" s="105">
        <f t="shared" si="156"/>
        <v>88.198757763975166</v>
      </c>
      <c r="BN70" s="105">
        <f t="shared" si="157"/>
        <v>53.623188405797102</v>
      </c>
      <c r="BO70" s="105">
        <f t="shared" si="158"/>
        <v>100</v>
      </c>
      <c r="BP70" s="105">
        <f t="shared" si="159"/>
        <v>100</v>
      </c>
      <c r="BQ70" s="105">
        <f t="shared" si="160"/>
        <v>67.640449438202253</v>
      </c>
      <c r="BR70" s="105">
        <f t="shared" si="161"/>
        <v>25.443786982248518</v>
      </c>
      <c r="BS70" s="105">
        <f t="shared" si="162"/>
        <v>57.714285714285715</v>
      </c>
      <c r="BT70" s="105">
        <f t="shared" si="163"/>
        <v>63.43873517786561</v>
      </c>
      <c r="BU70" s="104">
        <v>7.68</v>
      </c>
      <c r="BV70" s="103">
        <v>7.7</v>
      </c>
      <c r="BW70" s="103">
        <v>8.14</v>
      </c>
      <c r="BX70" s="103">
        <v>8.14</v>
      </c>
      <c r="BY70" s="103">
        <v>8.6</v>
      </c>
      <c r="BZ70" s="103">
        <v>7.85</v>
      </c>
      <c r="CA70" s="103">
        <v>7.85</v>
      </c>
      <c r="CB70" s="103">
        <v>7.13</v>
      </c>
      <c r="CC70" s="103">
        <v>8.51</v>
      </c>
      <c r="CD70" s="103">
        <v>8.51</v>
      </c>
      <c r="CE70" s="103">
        <v>7.27</v>
      </c>
      <c r="CF70" s="103">
        <v>6.57</v>
      </c>
      <c r="CG70" s="103">
        <v>7.26</v>
      </c>
      <c r="CH70" s="103">
        <v>7.39</v>
      </c>
      <c r="CI70" s="104">
        <f t="shared" si="164"/>
        <v>7.68</v>
      </c>
      <c r="CJ70" s="103">
        <f t="shared" si="165"/>
        <v>7.7</v>
      </c>
      <c r="CK70" s="103">
        <f t="shared" si="166"/>
        <v>8.14</v>
      </c>
      <c r="CL70" s="103">
        <f t="shared" si="167"/>
        <v>8.14</v>
      </c>
      <c r="CM70" s="103">
        <f t="shared" si="168"/>
        <v>8.6</v>
      </c>
      <c r="CN70" s="103">
        <f t="shared" si="169"/>
        <v>7.85</v>
      </c>
      <c r="CO70" s="103">
        <f t="shared" si="170"/>
        <v>7.85</v>
      </c>
      <c r="CP70" s="103">
        <f t="shared" si="171"/>
        <v>7.13</v>
      </c>
      <c r="CQ70" s="103">
        <f t="shared" si="172"/>
        <v>8.51</v>
      </c>
      <c r="CR70" s="103">
        <f t="shared" si="173"/>
        <v>8.51</v>
      </c>
      <c r="CS70" s="103">
        <f t="shared" si="174"/>
        <v>7.27</v>
      </c>
      <c r="CT70" s="103">
        <f t="shared" si="175"/>
        <v>6.57</v>
      </c>
      <c r="CU70" s="103">
        <f t="shared" si="176"/>
        <v>7.26</v>
      </c>
      <c r="CV70" s="103">
        <f t="shared" si="177"/>
        <v>7.39</v>
      </c>
      <c r="CW70" s="270">
        <f t="shared" si="178"/>
        <v>1</v>
      </c>
      <c r="CX70" s="271">
        <f t="shared" si="179"/>
        <v>1</v>
      </c>
      <c r="CY70" s="271">
        <f t="shared" si="180"/>
        <v>1</v>
      </c>
      <c r="CZ70" s="271">
        <f t="shared" si="181"/>
        <v>1</v>
      </c>
      <c r="DA70" s="271">
        <f t="shared" si="182"/>
        <v>0</v>
      </c>
      <c r="DB70" s="102">
        <f>MATCH(A70,Fig_1a!B:B,0)</f>
        <v>230</v>
      </c>
    </row>
    <row r="71" spans="1:106" x14ac:dyDescent="0.15">
      <c r="A71" s="107" t="s">
        <v>603</v>
      </c>
      <c r="B71" s="108" t="s">
        <v>2728</v>
      </c>
      <c r="C71" s="104">
        <v>4.3499999999999996</v>
      </c>
      <c r="D71" s="103">
        <v>3.91</v>
      </c>
      <c r="E71" s="103">
        <v>5.16</v>
      </c>
      <c r="F71" s="103">
        <v>5.16</v>
      </c>
      <c r="G71" s="103">
        <v>6.31</v>
      </c>
      <c r="H71" s="103">
        <v>5.37</v>
      </c>
      <c r="I71" s="103">
        <v>5.37</v>
      </c>
      <c r="J71" s="103">
        <v>5.64</v>
      </c>
      <c r="K71" s="103">
        <v>7.01</v>
      </c>
      <c r="L71" s="103">
        <v>7.01</v>
      </c>
      <c r="M71" s="103">
        <v>6.49</v>
      </c>
      <c r="N71" s="103">
        <v>3.67</v>
      </c>
      <c r="O71" s="103">
        <v>3.47</v>
      </c>
      <c r="P71" s="103">
        <v>3.49</v>
      </c>
      <c r="Q71" s="106">
        <v>5.2</v>
      </c>
      <c r="R71" s="105">
        <v>6.6</v>
      </c>
      <c r="S71" s="105">
        <v>22.5</v>
      </c>
      <c r="T71" s="105">
        <v>22.5</v>
      </c>
      <c r="U71" s="105">
        <v>17.7</v>
      </c>
      <c r="V71" s="105">
        <v>18</v>
      </c>
      <c r="W71" s="105">
        <v>18</v>
      </c>
      <c r="X71" s="105">
        <v>18.399999999999999</v>
      </c>
      <c r="Y71" s="105">
        <v>22</v>
      </c>
      <c r="Z71" s="105">
        <v>22</v>
      </c>
      <c r="AA71" s="105">
        <v>21.6</v>
      </c>
      <c r="AB71" s="105">
        <v>12.4</v>
      </c>
      <c r="AC71" s="105">
        <v>4</v>
      </c>
      <c r="AD71" s="105">
        <v>4.5</v>
      </c>
      <c r="AE71" s="104">
        <f t="shared" si="122"/>
        <v>1.1954022988505748</v>
      </c>
      <c r="AF71" s="103">
        <f t="shared" si="123"/>
        <v>1.6879795396419435</v>
      </c>
      <c r="AG71" s="103">
        <f t="shared" si="124"/>
        <v>4.3604651162790695</v>
      </c>
      <c r="AH71" s="103">
        <f t="shared" si="125"/>
        <v>4.3604651162790695</v>
      </c>
      <c r="AI71" s="103">
        <f t="shared" si="126"/>
        <v>2.8050713153724249</v>
      </c>
      <c r="AJ71" s="103">
        <f t="shared" si="127"/>
        <v>3.3519553072625698</v>
      </c>
      <c r="AK71" s="103">
        <f t="shared" si="128"/>
        <v>3.3519553072625698</v>
      </c>
      <c r="AL71" s="103">
        <f t="shared" si="129"/>
        <v>3.2624113475177303</v>
      </c>
      <c r="AM71" s="103">
        <f t="shared" si="130"/>
        <v>3.1383737517831669</v>
      </c>
      <c r="AN71" s="103">
        <f t="shared" si="131"/>
        <v>3.1383737517831669</v>
      </c>
      <c r="AO71" s="103">
        <f t="shared" si="132"/>
        <v>3.3281972265023114</v>
      </c>
      <c r="AP71" s="103">
        <f t="shared" si="133"/>
        <v>3.3787465940054497</v>
      </c>
      <c r="AQ71" s="103">
        <f t="shared" si="134"/>
        <v>1.1527377521613833</v>
      </c>
      <c r="AR71" s="103">
        <f t="shared" si="135"/>
        <v>1.2893982808022921</v>
      </c>
      <c r="AS71" s="106" t="str">
        <f t="shared" si="136"/>
        <v/>
      </c>
      <c r="AT71" s="105">
        <f t="shared" si="137"/>
        <v>6.6</v>
      </c>
      <c r="AU71" s="105">
        <f t="shared" si="138"/>
        <v>22.5</v>
      </c>
      <c r="AV71" s="105">
        <f t="shared" si="139"/>
        <v>22.5</v>
      </c>
      <c r="AW71" s="105">
        <f t="shared" si="140"/>
        <v>17.7</v>
      </c>
      <c r="AX71" s="105">
        <f t="shared" si="141"/>
        <v>18</v>
      </c>
      <c r="AY71" s="105">
        <f t="shared" si="142"/>
        <v>18</v>
      </c>
      <c r="AZ71" s="105">
        <f t="shared" si="143"/>
        <v>18.399999999999999</v>
      </c>
      <c r="BA71" s="105">
        <f t="shared" si="144"/>
        <v>22</v>
      </c>
      <c r="BB71" s="105">
        <f t="shared" si="145"/>
        <v>22</v>
      </c>
      <c r="BC71" s="105">
        <f t="shared" si="146"/>
        <v>21.6</v>
      </c>
      <c r="BD71" s="105">
        <f t="shared" si="147"/>
        <v>12.4</v>
      </c>
      <c r="BE71" s="105" t="str">
        <f t="shared" si="148"/>
        <v/>
      </c>
      <c r="BF71" s="105" t="str">
        <f t="shared" si="149"/>
        <v/>
      </c>
      <c r="BG71" s="106" t="str">
        <f t="shared" si="150"/>
        <v/>
      </c>
      <c r="BH71" s="105">
        <f t="shared" si="151"/>
        <v>12.267657992565056</v>
      </c>
      <c r="BI71" s="105">
        <f t="shared" si="152"/>
        <v>43.520309477756285</v>
      </c>
      <c r="BJ71" s="105">
        <f t="shared" si="153"/>
        <v>43.520309477756285</v>
      </c>
      <c r="BK71" s="105">
        <f t="shared" si="154"/>
        <v>36.344969199178642</v>
      </c>
      <c r="BL71" s="105">
        <f t="shared" si="155"/>
        <v>37.267080745341616</v>
      </c>
      <c r="BM71" s="105">
        <f t="shared" si="156"/>
        <v>37.267080745341616</v>
      </c>
      <c r="BN71" s="105">
        <f t="shared" si="157"/>
        <v>53.333333333333329</v>
      </c>
      <c r="BO71" s="105">
        <f t="shared" si="158"/>
        <v>45.17453798767967</v>
      </c>
      <c r="BP71" s="105">
        <f t="shared" si="159"/>
        <v>45.17453798767967</v>
      </c>
      <c r="BQ71" s="105">
        <f t="shared" si="160"/>
        <v>48.539325842696627</v>
      </c>
      <c r="BR71" s="105">
        <f t="shared" si="161"/>
        <v>24.457593688362916</v>
      </c>
      <c r="BS71" s="105" t="str">
        <f t="shared" si="162"/>
        <v/>
      </c>
      <c r="BT71" s="105" t="str">
        <f t="shared" si="163"/>
        <v/>
      </c>
      <c r="BU71" s="104">
        <v>6.13</v>
      </c>
      <c r="BV71" s="103">
        <v>5.98</v>
      </c>
      <c r="BW71" s="103">
        <v>5.55</v>
      </c>
      <c r="BX71" s="103">
        <v>5.55</v>
      </c>
      <c r="BY71" s="103">
        <v>5.93</v>
      </c>
      <c r="BZ71" s="103">
        <v>5.1100000000000003</v>
      </c>
      <c r="CA71" s="103">
        <v>5.1100000000000003</v>
      </c>
      <c r="CB71" s="103">
        <v>5.7</v>
      </c>
      <c r="CC71" s="103">
        <v>5.72</v>
      </c>
      <c r="CD71" s="103">
        <v>5.72</v>
      </c>
      <c r="CE71" s="103">
        <v>6.34</v>
      </c>
      <c r="CF71" s="103">
        <v>5.47</v>
      </c>
      <c r="CG71" s="103">
        <v>6.42</v>
      </c>
      <c r="CH71" s="103">
        <v>6.27</v>
      </c>
      <c r="CI71" s="104" t="str">
        <f t="shared" si="164"/>
        <v/>
      </c>
      <c r="CJ71" s="103">
        <f t="shared" si="165"/>
        <v>5.98</v>
      </c>
      <c r="CK71" s="103">
        <f t="shared" si="166"/>
        <v>5.55</v>
      </c>
      <c r="CL71" s="103">
        <f t="shared" si="167"/>
        <v>5.55</v>
      </c>
      <c r="CM71" s="103">
        <f t="shared" si="168"/>
        <v>5.93</v>
      </c>
      <c r="CN71" s="103">
        <f t="shared" si="169"/>
        <v>5.1100000000000003</v>
      </c>
      <c r="CO71" s="103">
        <f t="shared" si="170"/>
        <v>5.1100000000000003</v>
      </c>
      <c r="CP71" s="103">
        <f t="shared" si="171"/>
        <v>5.7</v>
      </c>
      <c r="CQ71" s="103">
        <f t="shared" si="172"/>
        <v>5.72</v>
      </c>
      <c r="CR71" s="103">
        <f t="shared" si="173"/>
        <v>5.72</v>
      </c>
      <c r="CS71" s="103">
        <f t="shared" si="174"/>
        <v>6.34</v>
      </c>
      <c r="CT71" s="103">
        <f t="shared" si="175"/>
        <v>5.47</v>
      </c>
      <c r="CU71" s="103" t="str">
        <f t="shared" si="176"/>
        <v/>
      </c>
      <c r="CV71" s="103" t="str">
        <f t="shared" si="177"/>
        <v/>
      </c>
      <c r="CW71" s="270">
        <f t="shared" si="178"/>
        <v>1</v>
      </c>
      <c r="CX71" s="271">
        <f t="shared" si="179"/>
        <v>1</v>
      </c>
      <c r="CY71" s="271">
        <f t="shared" si="180"/>
        <v>1</v>
      </c>
      <c r="CZ71" s="271" t="str">
        <f t="shared" si="181"/>
        <v/>
      </c>
      <c r="DA71" s="271">
        <f t="shared" si="182"/>
        <v>1</v>
      </c>
      <c r="DB71" s="102">
        <f>MATCH(A71,Fig_1a!B:B,0)</f>
        <v>229</v>
      </c>
    </row>
    <row r="72" spans="1:106" x14ac:dyDescent="0.15">
      <c r="A72" s="107" t="s">
        <v>95</v>
      </c>
      <c r="B72" s="108" t="s">
        <v>2726</v>
      </c>
      <c r="C72" s="104">
        <v>4.72</v>
      </c>
      <c r="D72" s="103">
        <v>4.7300000000000004</v>
      </c>
      <c r="E72" s="103">
        <v>3.29</v>
      </c>
      <c r="F72" s="103">
        <v>3.29</v>
      </c>
      <c r="G72" s="103">
        <v>2.68</v>
      </c>
      <c r="H72" s="103">
        <v>3.14</v>
      </c>
      <c r="I72" s="103">
        <v>3.14</v>
      </c>
      <c r="J72" s="103">
        <v>3.01</v>
      </c>
      <c r="K72" s="103">
        <v>5.62</v>
      </c>
      <c r="L72" s="103">
        <v>5.62</v>
      </c>
      <c r="M72" s="103">
        <v>5.32</v>
      </c>
      <c r="N72" s="103">
        <v>1.69</v>
      </c>
      <c r="O72" s="103">
        <v>2.08</v>
      </c>
      <c r="P72" s="103">
        <v>2.12</v>
      </c>
      <c r="Q72" s="106">
        <v>18.399999999999999</v>
      </c>
      <c r="R72" s="105">
        <v>17.7</v>
      </c>
      <c r="S72" s="105">
        <v>11.6</v>
      </c>
      <c r="T72" s="105">
        <v>11.6</v>
      </c>
      <c r="U72" s="105">
        <v>16.8</v>
      </c>
      <c r="V72" s="105">
        <v>9.6999999999999993</v>
      </c>
      <c r="W72" s="105">
        <v>9.6999999999999993</v>
      </c>
      <c r="X72" s="105">
        <v>13.5</v>
      </c>
      <c r="Y72" s="105">
        <v>12.8</v>
      </c>
      <c r="Z72" s="105">
        <v>12.8</v>
      </c>
      <c r="AA72" s="105">
        <v>18.5</v>
      </c>
      <c r="AE72" s="104">
        <f t="shared" si="122"/>
        <v>3.8983050847457625</v>
      </c>
      <c r="AF72" s="103">
        <f t="shared" si="123"/>
        <v>3.7420718816067646</v>
      </c>
      <c r="AG72" s="103">
        <f t="shared" si="124"/>
        <v>3.525835866261398</v>
      </c>
      <c r="AH72" s="103">
        <f t="shared" si="125"/>
        <v>3.525835866261398</v>
      </c>
      <c r="AI72" s="103">
        <f t="shared" si="126"/>
        <v>6.2686567164179108</v>
      </c>
      <c r="AJ72" s="103">
        <f t="shared" si="127"/>
        <v>3.0891719745222925</v>
      </c>
      <c r="AK72" s="103">
        <f t="shared" si="128"/>
        <v>3.0891719745222925</v>
      </c>
      <c r="AL72" s="103">
        <f t="shared" si="129"/>
        <v>4.4850498338870439</v>
      </c>
      <c r="AM72" s="103">
        <f t="shared" si="130"/>
        <v>2.2775800711743774</v>
      </c>
      <c r="AN72" s="103">
        <f t="shared" si="131"/>
        <v>2.2775800711743774</v>
      </c>
      <c r="AO72" s="103">
        <f t="shared" si="132"/>
        <v>3.477443609022556</v>
      </c>
      <c r="AP72" s="103" t="str">
        <f t="shared" si="133"/>
        <v/>
      </c>
      <c r="AQ72" s="103" t="str">
        <f t="shared" si="134"/>
        <v/>
      </c>
      <c r="AR72" s="103" t="str">
        <f t="shared" si="135"/>
        <v/>
      </c>
      <c r="AS72" s="106">
        <f t="shared" si="136"/>
        <v>18.399999999999999</v>
      </c>
      <c r="AT72" s="105">
        <f t="shared" si="137"/>
        <v>17.7</v>
      </c>
      <c r="AU72" s="105">
        <f t="shared" si="138"/>
        <v>11.6</v>
      </c>
      <c r="AV72" s="105">
        <f t="shared" si="139"/>
        <v>11.6</v>
      </c>
      <c r="AW72" s="105">
        <f t="shared" si="140"/>
        <v>16.8</v>
      </c>
      <c r="AX72" s="105">
        <f t="shared" si="141"/>
        <v>9.6999999999999993</v>
      </c>
      <c r="AY72" s="105">
        <f t="shared" si="142"/>
        <v>9.6999999999999993</v>
      </c>
      <c r="AZ72" s="105">
        <f t="shared" si="143"/>
        <v>13.5</v>
      </c>
      <c r="BA72" s="105">
        <f t="shared" si="144"/>
        <v>12.8</v>
      </c>
      <c r="BB72" s="105">
        <f t="shared" si="145"/>
        <v>12.8</v>
      </c>
      <c r="BC72" s="105">
        <f t="shared" si="146"/>
        <v>18.5</v>
      </c>
      <c r="BD72" s="105" t="str">
        <f t="shared" si="147"/>
        <v/>
      </c>
      <c r="BE72" s="105" t="str">
        <f t="shared" si="148"/>
        <v/>
      </c>
      <c r="BF72" s="105" t="str">
        <f t="shared" si="149"/>
        <v/>
      </c>
      <c r="BG72" s="106">
        <f t="shared" si="150"/>
        <v>33.823529411764703</v>
      </c>
      <c r="BH72" s="105">
        <f t="shared" si="151"/>
        <v>32.899628252788105</v>
      </c>
      <c r="BI72" s="105">
        <f t="shared" si="152"/>
        <v>22.43713733075435</v>
      </c>
      <c r="BJ72" s="105">
        <f t="shared" si="153"/>
        <v>22.43713733075435</v>
      </c>
      <c r="BK72" s="105">
        <f t="shared" si="154"/>
        <v>34.496919917864474</v>
      </c>
      <c r="BL72" s="105">
        <f t="shared" si="155"/>
        <v>20.082815734989648</v>
      </c>
      <c r="BM72" s="105">
        <f t="shared" si="156"/>
        <v>20.082815734989648</v>
      </c>
      <c r="BN72" s="105">
        <f t="shared" si="157"/>
        <v>39.130434782608695</v>
      </c>
      <c r="BO72" s="105">
        <f t="shared" si="158"/>
        <v>26.283367556468171</v>
      </c>
      <c r="BP72" s="105">
        <f t="shared" si="159"/>
        <v>26.283367556468171</v>
      </c>
      <c r="BQ72" s="105">
        <f t="shared" si="160"/>
        <v>41.573033707865171</v>
      </c>
      <c r="BR72" s="105" t="str">
        <f t="shared" si="161"/>
        <v/>
      </c>
      <c r="BS72" s="105" t="str">
        <f t="shared" si="162"/>
        <v/>
      </c>
      <c r="BT72" s="105" t="str">
        <f t="shared" si="163"/>
        <v/>
      </c>
      <c r="BU72" s="104">
        <v>7.17</v>
      </c>
      <c r="BV72" s="103">
        <v>7.46</v>
      </c>
      <c r="BW72" s="103">
        <v>7.22</v>
      </c>
      <c r="BX72" s="103">
        <v>7.22</v>
      </c>
      <c r="BY72" s="103">
        <v>7.44</v>
      </c>
      <c r="BZ72" s="103">
        <v>6.59</v>
      </c>
      <c r="CA72" s="103">
        <v>6.59</v>
      </c>
      <c r="CB72" s="103">
        <v>7.49</v>
      </c>
      <c r="CC72" s="103">
        <v>7.58</v>
      </c>
      <c r="CD72" s="103">
        <v>7.58</v>
      </c>
      <c r="CE72" s="103">
        <v>7.72</v>
      </c>
      <c r="CI72" s="104">
        <f t="shared" si="164"/>
        <v>7.17</v>
      </c>
      <c r="CJ72" s="103">
        <f t="shared" si="165"/>
        <v>7.46</v>
      </c>
      <c r="CK72" s="103">
        <f t="shared" si="166"/>
        <v>7.22</v>
      </c>
      <c r="CL72" s="103">
        <f t="shared" si="167"/>
        <v>7.22</v>
      </c>
      <c r="CM72" s="103">
        <f t="shared" si="168"/>
        <v>7.44</v>
      </c>
      <c r="CN72" s="103">
        <f t="shared" si="169"/>
        <v>6.59</v>
      </c>
      <c r="CO72" s="103">
        <f t="shared" si="170"/>
        <v>6.59</v>
      </c>
      <c r="CP72" s="103">
        <f t="shared" si="171"/>
        <v>7.49</v>
      </c>
      <c r="CQ72" s="103">
        <f t="shared" si="172"/>
        <v>7.58</v>
      </c>
      <c r="CR72" s="103">
        <f t="shared" si="173"/>
        <v>7.58</v>
      </c>
      <c r="CS72" s="103">
        <f t="shared" si="174"/>
        <v>7.72</v>
      </c>
      <c r="CT72" s="103" t="str">
        <f t="shared" si="175"/>
        <v/>
      </c>
      <c r="CU72" s="103" t="str">
        <f t="shared" si="176"/>
        <v/>
      </c>
      <c r="CV72" s="103" t="str">
        <f t="shared" si="177"/>
        <v/>
      </c>
      <c r="CW72" s="270">
        <f t="shared" si="178"/>
        <v>1</v>
      </c>
      <c r="CX72" s="271">
        <f t="shared" si="179"/>
        <v>1</v>
      </c>
      <c r="CY72" s="271">
        <f t="shared" si="180"/>
        <v>1</v>
      </c>
      <c r="CZ72" s="271" t="str">
        <f t="shared" si="181"/>
        <v/>
      </c>
      <c r="DA72" s="271">
        <f t="shared" si="182"/>
        <v>1</v>
      </c>
      <c r="DB72" s="102">
        <f>MATCH(A72,Fig_1a!B:B,0)</f>
        <v>80</v>
      </c>
    </row>
    <row r="73" spans="1:106" x14ac:dyDescent="0.15">
      <c r="A73" s="107" t="s">
        <v>63</v>
      </c>
      <c r="B73" s="108" t="s">
        <v>2724</v>
      </c>
      <c r="C73" s="104">
        <v>2.4700000000000002</v>
      </c>
      <c r="D73" s="103">
        <v>4.54</v>
      </c>
      <c r="E73" s="103">
        <v>3.57</v>
      </c>
      <c r="F73" s="103">
        <v>3.57</v>
      </c>
      <c r="G73" s="103">
        <v>3.17</v>
      </c>
      <c r="H73" s="103">
        <v>3.62</v>
      </c>
      <c r="I73" s="103">
        <v>3.62</v>
      </c>
      <c r="J73" s="103">
        <v>3.6</v>
      </c>
      <c r="K73" s="103">
        <v>6.94</v>
      </c>
      <c r="L73" s="103">
        <v>6.94</v>
      </c>
      <c r="M73" s="103">
        <v>5.31</v>
      </c>
      <c r="N73" s="103">
        <v>4.1900000000000004</v>
      </c>
      <c r="O73" s="103">
        <v>3.11</v>
      </c>
      <c r="P73" s="103">
        <v>5.77</v>
      </c>
      <c r="Q73" s="106">
        <v>3.6</v>
      </c>
      <c r="R73" s="105">
        <v>3.7</v>
      </c>
      <c r="S73" s="105">
        <v>2.6</v>
      </c>
      <c r="T73" s="105">
        <v>2.6</v>
      </c>
      <c r="U73" s="105">
        <v>5.4</v>
      </c>
      <c r="V73" s="105">
        <v>3.2</v>
      </c>
      <c r="W73" s="105">
        <v>3.2</v>
      </c>
      <c r="X73" s="105">
        <v>5.8</v>
      </c>
      <c r="Y73" s="105">
        <v>5.4</v>
      </c>
      <c r="Z73" s="105">
        <v>5.4</v>
      </c>
      <c r="AA73" s="105">
        <v>9.1999999999999993</v>
      </c>
      <c r="AB73" s="105">
        <v>3.4</v>
      </c>
      <c r="AC73" s="105">
        <v>2.8</v>
      </c>
      <c r="AD73" s="105">
        <v>3.3</v>
      </c>
      <c r="AE73" s="104">
        <f t="shared" si="122"/>
        <v>1.4574898785425101</v>
      </c>
      <c r="AF73" s="103">
        <f t="shared" si="123"/>
        <v>0.81497797356828194</v>
      </c>
      <c r="AG73" s="103">
        <f t="shared" si="124"/>
        <v>0.72829131652661072</v>
      </c>
      <c r="AH73" s="103">
        <f t="shared" si="125"/>
        <v>0.72829131652661072</v>
      </c>
      <c r="AI73" s="103">
        <f t="shared" si="126"/>
        <v>1.7034700315457414</v>
      </c>
      <c r="AJ73" s="103">
        <f t="shared" si="127"/>
        <v>0.88397790055248626</v>
      </c>
      <c r="AK73" s="103">
        <f t="shared" si="128"/>
        <v>0.88397790055248626</v>
      </c>
      <c r="AL73" s="103">
        <f t="shared" si="129"/>
        <v>1.6111111111111109</v>
      </c>
      <c r="AM73" s="103">
        <f t="shared" si="130"/>
        <v>0.77809798270893371</v>
      </c>
      <c r="AN73" s="103">
        <f t="shared" si="131"/>
        <v>0.77809798270893371</v>
      </c>
      <c r="AO73" s="103">
        <f t="shared" si="132"/>
        <v>1.7325800376647835</v>
      </c>
      <c r="AP73" s="103">
        <f t="shared" si="133"/>
        <v>0.81145584725536979</v>
      </c>
      <c r="AQ73" s="103">
        <f t="shared" si="134"/>
        <v>0.90032154340836013</v>
      </c>
      <c r="AR73" s="103">
        <f t="shared" si="135"/>
        <v>0.57192374350086661</v>
      </c>
      <c r="AS73" s="106">
        <f t="shared" si="136"/>
        <v>3.6</v>
      </c>
      <c r="AT73" s="105" t="str">
        <f t="shared" si="137"/>
        <v/>
      </c>
      <c r="AU73" s="105" t="str">
        <f t="shared" si="138"/>
        <v/>
      </c>
      <c r="AV73" s="105" t="str">
        <f t="shared" si="139"/>
        <v/>
      </c>
      <c r="AW73" s="105">
        <f t="shared" si="140"/>
        <v>5.4</v>
      </c>
      <c r="AX73" s="105" t="str">
        <f t="shared" si="141"/>
        <v/>
      </c>
      <c r="AY73" s="105" t="str">
        <f t="shared" si="142"/>
        <v/>
      </c>
      <c r="AZ73" s="105">
        <f t="shared" si="143"/>
        <v>5.8</v>
      </c>
      <c r="BA73" s="105" t="str">
        <f t="shared" si="144"/>
        <v/>
      </c>
      <c r="BB73" s="105" t="str">
        <f t="shared" si="145"/>
        <v/>
      </c>
      <c r="BC73" s="105">
        <f t="shared" si="146"/>
        <v>9.1999999999999993</v>
      </c>
      <c r="BD73" s="105" t="str">
        <f t="shared" si="147"/>
        <v/>
      </c>
      <c r="BE73" s="105" t="str">
        <f t="shared" si="148"/>
        <v/>
      </c>
      <c r="BF73" s="105" t="str">
        <f t="shared" si="149"/>
        <v/>
      </c>
      <c r="BG73" s="106">
        <f t="shared" si="150"/>
        <v>6.6176470588235299</v>
      </c>
      <c r="BH73" s="105" t="str">
        <f t="shared" si="151"/>
        <v/>
      </c>
      <c r="BI73" s="105" t="str">
        <f t="shared" si="152"/>
        <v/>
      </c>
      <c r="BJ73" s="105" t="str">
        <f t="shared" si="153"/>
        <v/>
      </c>
      <c r="BK73" s="105">
        <f t="shared" si="154"/>
        <v>11.08829568788501</v>
      </c>
      <c r="BL73" s="105" t="str">
        <f t="shared" si="155"/>
        <v/>
      </c>
      <c r="BM73" s="105" t="str">
        <f t="shared" si="156"/>
        <v/>
      </c>
      <c r="BN73" s="105">
        <f t="shared" si="157"/>
        <v>16.811594202898551</v>
      </c>
      <c r="BO73" s="105" t="str">
        <f t="shared" si="158"/>
        <v/>
      </c>
      <c r="BP73" s="105" t="str">
        <f t="shared" si="159"/>
        <v/>
      </c>
      <c r="BQ73" s="105">
        <f t="shared" si="160"/>
        <v>20.674157303370784</v>
      </c>
      <c r="BR73" s="105" t="str">
        <f t="shared" si="161"/>
        <v/>
      </c>
      <c r="BS73" s="105" t="str">
        <f t="shared" si="162"/>
        <v/>
      </c>
      <c r="BT73" s="105" t="str">
        <f t="shared" si="163"/>
        <v/>
      </c>
      <c r="BU73" s="104">
        <v>8.2899999999999991</v>
      </c>
      <c r="BV73" s="103">
        <v>8.74</v>
      </c>
      <c r="BW73" s="103">
        <v>8.52</v>
      </c>
      <c r="BX73" s="103">
        <v>8.52</v>
      </c>
      <c r="BY73" s="103">
        <v>8.8000000000000007</v>
      </c>
      <c r="BZ73" s="103">
        <v>8.83</v>
      </c>
      <c r="CA73" s="103">
        <v>8.83</v>
      </c>
      <c r="CB73" s="103">
        <v>8.89</v>
      </c>
      <c r="CC73" s="103">
        <v>8.76</v>
      </c>
      <c r="CD73" s="103">
        <v>8.76</v>
      </c>
      <c r="CE73" s="103">
        <v>8.86</v>
      </c>
      <c r="CF73" s="103">
        <v>9.2799999999999994</v>
      </c>
      <c r="CG73" s="103">
        <v>9.48</v>
      </c>
      <c r="CH73" s="103">
        <v>9.0500000000000007</v>
      </c>
      <c r="CI73" s="104">
        <f t="shared" si="164"/>
        <v>8.2899999999999991</v>
      </c>
      <c r="CJ73" s="103" t="str">
        <f t="shared" si="165"/>
        <v/>
      </c>
      <c r="CK73" s="103" t="str">
        <f t="shared" si="166"/>
        <v/>
      </c>
      <c r="CL73" s="103" t="str">
        <f t="shared" si="167"/>
        <v/>
      </c>
      <c r="CM73" s="103">
        <f t="shared" si="168"/>
        <v>8.8000000000000007</v>
      </c>
      <c r="CN73" s="103" t="str">
        <f t="shared" si="169"/>
        <v/>
      </c>
      <c r="CO73" s="103" t="str">
        <f t="shared" si="170"/>
        <v/>
      </c>
      <c r="CP73" s="103">
        <f t="shared" si="171"/>
        <v>8.89</v>
      </c>
      <c r="CQ73" s="103" t="str">
        <f t="shared" si="172"/>
        <v/>
      </c>
      <c r="CR73" s="103" t="str">
        <f t="shared" si="173"/>
        <v/>
      </c>
      <c r="CS73" s="103">
        <f t="shared" si="174"/>
        <v>8.86</v>
      </c>
      <c r="CT73" s="103" t="str">
        <f t="shared" si="175"/>
        <v/>
      </c>
      <c r="CU73" s="103" t="str">
        <f t="shared" si="176"/>
        <v/>
      </c>
      <c r="CV73" s="103" t="str">
        <f t="shared" si="177"/>
        <v/>
      </c>
      <c r="CW73" s="270">
        <f t="shared" si="178"/>
        <v>1</v>
      </c>
      <c r="CX73" s="271">
        <f t="shared" si="179"/>
        <v>1</v>
      </c>
      <c r="CY73" s="271">
        <f t="shared" si="180"/>
        <v>1</v>
      </c>
      <c r="CZ73" s="271" t="str">
        <f t="shared" si="181"/>
        <v/>
      </c>
      <c r="DA73" s="271">
        <f t="shared" si="182"/>
        <v>1</v>
      </c>
      <c r="DB73" s="102">
        <f>MATCH(A73,Fig_1a!B:B,0)</f>
        <v>79</v>
      </c>
    </row>
    <row r="74" spans="1:106" x14ac:dyDescent="0.15">
      <c r="A74" s="107" t="s">
        <v>576</v>
      </c>
      <c r="B74" s="108" t="s">
        <v>2722</v>
      </c>
      <c r="C74" s="104">
        <v>0.91</v>
      </c>
      <c r="D74" s="103">
        <v>2.2599999999999998</v>
      </c>
      <c r="E74" s="103">
        <v>2.2999999999999998</v>
      </c>
      <c r="F74" s="103">
        <v>2.2999999999999998</v>
      </c>
      <c r="G74" s="103">
        <v>3.77</v>
      </c>
      <c r="H74" s="103">
        <v>2.82</v>
      </c>
      <c r="I74" s="103">
        <v>2.82</v>
      </c>
      <c r="J74" s="103">
        <v>4.8</v>
      </c>
      <c r="K74" s="103">
        <v>2.02</v>
      </c>
      <c r="L74" s="103">
        <v>2.02</v>
      </c>
      <c r="M74" s="103">
        <v>4.13</v>
      </c>
      <c r="N74" s="103">
        <v>2.93</v>
      </c>
      <c r="O74" s="103">
        <v>2.02</v>
      </c>
      <c r="P74" s="103">
        <v>3.1</v>
      </c>
      <c r="S74" s="105">
        <v>18.8</v>
      </c>
      <c r="T74" s="105">
        <v>18.8</v>
      </c>
      <c r="U74" s="105">
        <v>28.3</v>
      </c>
      <c r="V74" s="105">
        <v>20.399999999999999</v>
      </c>
      <c r="W74" s="105">
        <v>20.399999999999999</v>
      </c>
      <c r="Y74" s="105">
        <v>4.7</v>
      </c>
      <c r="Z74" s="105">
        <v>4.7</v>
      </c>
      <c r="AA74" s="105">
        <v>11.3</v>
      </c>
      <c r="AC74" s="105">
        <v>7.8</v>
      </c>
      <c r="AE74" s="104" t="str">
        <f t="shared" si="122"/>
        <v/>
      </c>
      <c r="AF74" s="103" t="str">
        <f t="shared" si="123"/>
        <v/>
      </c>
      <c r="AG74" s="103">
        <f t="shared" si="124"/>
        <v>8.1739130434782616</v>
      </c>
      <c r="AH74" s="103">
        <f t="shared" si="125"/>
        <v>8.1739130434782616</v>
      </c>
      <c r="AI74" s="103">
        <f t="shared" si="126"/>
        <v>7.5066312997347477</v>
      </c>
      <c r="AJ74" s="103">
        <f t="shared" si="127"/>
        <v>7.2340425531914896</v>
      </c>
      <c r="AK74" s="103">
        <f t="shared" si="128"/>
        <v>7.2340425531914896</v>
      </c>
      <c r="AL74" s="103" t="str">
        <f t="shared" si="129"/>
        <v/>
      </c>
      <c r="AM74" s="103">
        <f t="shared" si="130"/>
        <v>2.3267326732673266</v>
      </c>
      <c r="AN74" s="103">
        <f t="shared" si="131"/>
        <v>2.3267326732673266</v>
      </c>
      <c r="AO74" s="103">
        <f t="shared" si="132"/>
        <v>2.7360774818401938</v>
      </c>
      <c r="AP74" s="103" t="str">
        <f t="shared" si="133"/>
        <v/>
      </c>
      <c r="AQ74" s="103">
        <f t="shared" si="134"/>
        <v>3.8613861386138613</v>
      </c>
      <c r="AR74" s="103" t="str">
        <f t="shared" si="135"/>
        <v/>
      </c>
      <c r="AS74" s="106" t="str">
        <f t="shared" si="136"/>
        <v/>
      </c>
      <c r="AT74" s="105" t="str">
        <f t="shared" si="137"/>
        <v/>
      </c>
      <c r="AU74" s="105">
        <f t="shared" si="138"/>
        <v>18.8</v>
      </c>
      <c r="AV74" s="105">
        <f t="shared" si="139"/>
        <v>18.8</v>
      </c>
      <c r="AW74" s="105">
        <f t="shared" si="140"/>
        <v>28.3</v>
      </c>
      <c r="AX74" s="105">
        <f t="shared" si="141"/>
        <v>20.399999999999999</v>
      </c>
      <c r="AY74" s="105">
        <f t="shared" si="142"/>
        <v>20.399999999999999</v>
      </c>
      <c r="AZ74" s="105" t="str">
        <f t="shared" si="143"/>
        <v/>
      </c>
      <c r="BA74" s="105">
        <f t="shared" si="144"/>
        <v>4.7</v>
      </c>
      <c r="BB74" s="105">
        <f t="shared" si="145"/>
        <v>4.7</v>
      </c>
      <c r="BC74" s="105">
        <f t="shared" si="146"/>
        <v>11.3</v>
      </c>
      <c r="BD74" s="105" t="str">
        <f t="shared" si="147"/>
        <v/>
      </c>
      <c r="BE74" s="105">
        <f t="shared" si="148"/>
        <v>7.8</v>
      </c>
      <c r="BF74" s="105" t="str">
        <f t="shared" si="149"/>
        <v/>
      </c>
      <c r="BG74" s="106" t="str">
        <f t="shared" si="150"/>
        <v/>
      </c>
      <c r="BH74" s="105" t="str">
        <f t="shared" si="151"/>
        <v/>
      </c>
      <c r="BI74" s="105">
        <f t="shared" si="152"/>
        <v>36.36363636363636</v>
      </c>
      <c r="BJ74" s="105">
        <f t="shared" si="153"/>
        <v>36.36363636363636</v>
      </c>
      <c r="BK74" s="105">
        <f t="shared" si="154"/>
        <v>58.110882956878847</v>
      </c>
      <c r="BL74" s="105">
        <f t="shared" si="155"/>
        <v>42.236024844720497</v>
      </c>
      <c r="BM74" s="105">
        <f t="shared" si="156"/>
        <v>42.236024844720497</v>
      </c>
      <c r="BN74" s="105" t="str">
        <f t="shared" si="157"/>
        <v/>
      </c>
      <c r="BO74" s="105">
        <f t="shared" si="158"/>
        <v>9.6509240246406574</v>
      </c>
      <c r="BP74" s="105">
        <f t="shared" si="159"/>
        <v>9.6509240246406574</v>
      </c>
      <c r="BQ74" s="105">
        <f t="shared" si="160"/>
        <v>25.393258426966291</v>
      </c>
      <c r="BR74" s="105" t="str">
        <f t="shared" si="161"/>
        <v/>
      </c>
      <c r="BS74" s="105">
        <f t="shared" si="162"/>
        <v>14.857142857142858</v>
      </c>
      <c r="BT74" s="105" t="str">
        <f t="shared" si="163"/>
        <v/>
      </c>
      <c r="BW74" s="103">
        <v>7.44</v>
      </c>
      <c r="BX74" s="103">
        <v>7.44</v>
      </c>
      <c r="BY74" s="103">
        <v>7.75</v>
      </c>
      <c r="BZ74" s="103">
        <v>4.95</v>
      </c>
      <c r="CA74" s="103">
        <v>4.95</v>
      </c>
      <c r="CC74" s="103">
        <v>6.98</v>
      </c>
      <c r="CD74" s="103">
        <v>6.98</v>
      </c>
      <c r="CE74" s="103">
        <v>6.2</v>
      </c>
      <c r="CG74" s="103">
        <v>6.69</v>
      </c>
      <c r="CI74" s="104" t="str">
        <f t="shared" si="164"/>
        <v/>
      </c>
      <c r="CJ74" s="103" t="str">
        <f t="shared" si="165"/>
        <v/>
      </c>
      <c r="CK74" s="103">
        <f t="shared" si="166"/>
        <v>7.44</v>
      </c>
      <c r="CL74" s="103">
        <f t="shared" si="167"/>
        <v>7.44</v>
      </c>
      <c r="CM74" s="103">
        <f t="shared" si="168"/>
        <v>7.75</v>
      </c>
      <c r="CN74" s="103">
        <f t="shared" si="169"/>
        <v>4.95</v>
      </c>
      <c r="CO74" s="103">
        <f t="shared" si="170"/>
        <v>4.95</v>
      </c>
      <c r="CP74" s="103" t="str">
        <f t="shared" si="171"/>
        <v/>
      </c>
      <c r="CQ74" s="103">
        <f t="shared" si="172"/>
        <v>6.98</v>
      </c>
      <c r="CR74" s="103">
        <f t="shared" si="173"/>
        <v>6.98</v>
      </c>
      <c r="CS74" s="103">
        <f t="shared" si="174"/>
        <v>6.2</v>
      </c>
      <c r="CT74" s="103" t="str">
        <f t="shared" si="175"/>
        <v/>
      </c>
      <c r="CU74" s="103">
        <f t="shared" si="176"/>
        <v>6.69</v>
      </c>
      <c r="CV74" s="103" t="str">
        <f t="shared" si="177"/>
        <v/>
      </c>
      <c r="CW74" s="270" t="str">
        <f t="shared" si="178"/>
        <v/>
      </c>
      <c r="CX74" s="271">
        <f t="shared" si="179"/>
        <v>1</v>
      </c>
      <c r="CY74" s="271">
        <f t="shared" si="180"/>
        <v>1</v>
      </c>
      <c r="CZ74" s="271">
        <f t="shared" si="181"/>
        <v>1</v>
      </c>
      <c r="DA74" s="271">
        <f t="shared" si="182"/>
        <v>1</v>
      </c>
      <c r="DB74" s="102">
        <f>MATCH(A74,Fig_1a!B:B,0)</f>
        <v>78</v>
      </c>
    </row>
    <row r="75" spans="1:106" x14ac:dyDescent="0.15">
      <c r="A75" s="107" t="s">
        <v>574</v>
      </c>
      <c r="B75" s="108" t="s">
        <v>2720</v>
      </c>
      <c r="C75" s="104">
        <v>0.93</v>
      </c>
      <c r="D75" s="103">
        <v>1.1399999999999999</v>
      </c>
      <c r="E75" s="103">
        <v>2.0299999999999998</v>
      </c>
      <c r="F75" s="103">
        <v>2.0299999999999998</v>
      </c>
      <c r="G75" s="103">
        <v>2.17</v>
      </c>
      <c r="H75" s="103">
        <v>3.07</v>
      </c>
      <c r="I75" s="103">
        <v>3.07</v>
      </c>
      <c r="J75" s="103">
        <v>3.58</v>
      </c>
      <c r="K75" s="103">
        <v>3.32</v>
      </c>
      <c r="L75" s="103">
        <v>3.32</v>
      </c>
      <c r="M75" s="103">
        <v>2.99</v>
      </c>
      <c r="N75" s="103">
        <v>1.24</v>
      </c>
      <c r="O75" s="103">
        <v>0.8</v>
      </c>
      <c r="P75" s="103">
        <v>2.4300000000000002</v>
      </c>
      <c r="Q75" s="106">
        <v>7.1</v>
      </c>
      <c r="R75" s="105">
        <v>7.1</v>
      </c>
      <c r="S75" s="105">
        <v>22</v>
      </c>
      <c r="T75" s="105">
        <v>22</v>
      </c>
      <c r="U75" s="105">
        <v>27.1</v>
      </c>
      <c r="V75" s="105">
        <v>9</v>
      </c>
      <c r="W75" s="105">
        <v>9</v>
      </c>
      <c r="X75" s="105">
        <v>6</v>
      </c>
      <c r="Y75" s="105">
        <v>7</v>
      </c>
      <c r="Z75" s="105">
        <v>7</v>
      </c>
      <c r="AA75" s="105">
        <v>20.2</v>
      </c>
      <c r="AB75" s="105">
        <v>5.7</v>
      </c>
      <c r="AC75" s="105">
        <v>8</v>
      </c>
      <c r="AD75" s="105">
        <v>5.9</v>
      </c>
      <c r="AE75" s="104">
        <f t="shared" si="122"/>
        <v>7.6344086021505371</v>
      </c>
      <c r="AF75" s="103">
        <f t="shared" si="123"/>
        <v>6.2280701754385968</v>
      </c>
      <c r="AG75" s="103">
        <f t="shared" si="124"/>
        <v>10.837438423645322</v>
      </c>
      <c r="AH75" s="103">
        <f t="shared" si="125"/>
        <v>10.837438423645322</v>
      </c>
      <c r="AI75" s="103">
        <f t="shared" si="126"/>
        <v>12.488479262672811</v>
      </c>
      <c r="AJ75" s="103">
        <f t="shared" si="127"/>
        <v>2.9315960912052117</v>
      </c>
      <c r="AK75" s="103">
        <f t="shared" si="128"/>
        <v>2.9315960912052117</v>
      </c>
      <c r="AL75" s="103">
        <f t="shared" si="129"/>
        <v>1.6759776536312849</v>
      </c>
      <c r="AM75" s="103">
        <f t="shared" si="130"/>
        <v>2.1084337349397591</v>
      </c>
      <c r="AN75" s="103">
        <f t="shared" si="131"/>
        <v>2.1084337349397591</v>
      </c>
      <c r="AO75" s="103">
        <f t="shared" si="132"/>
        <v>6.7558528428093636</v>
      </c>
      <c r="AP75" s="103">
        <f t="shared" si="133"/>
        <v>4.596774193548387</v>
      </c>
      <c r="AQ75" s="103">
        <f t="shared" si="134"/>
        <v>10</v>
      </c>
      <c r="AR75" s="103">
        <f t="shared" si="135"/>
        <v>2.42798353909465</v>
      </c>
      <c r="AS75" s="106">
        <f t="shared" si="136"/>
        <v>7.1</v>
      </c>
      <c r="AT75" s="105">
        <f t="shared" si="137"/>
        <v>7.1</v>
      </c>
      <c r="AU75" s="105">
        <f t="shared" si="138"/>
        <v>22</v>
      </c>
      <c r="AV75" s="105">
        <f t="shared" si="139"/>
        <v>22</v>
      </c>
      <c r="AW75" s="105">
        <f t="shared" si="140"/>
        <v>27.1</v>
      </c>
      <c r="AX75" s="105">
        <f t="shared" si="141"/>
        <v>9</v>
      </c>
      <c r="AY75" s="105">
        <f t="shared" si="142"/>
        <v>9</v>
      </c>
      <c r="AZ75" s="105">
        <f t="shared" si="143"/>
        <v>6</v>
      </c>
      <c r="BA75" s="105">
        <f t="shared" si="144"/>
        <v>7</v>
      </c>
      <c r="BB75" s="105">
        <f t="shared" si="145"/>
        <v>7</v>
      </c>
      <c r="BC75" s="105">
        <f t="shared" si="146"/>
        <v>20.2</v>
      </c>
      <c r="BD75" s="105">
        <f t="shared" si="147"/>
        <v>5.7</v>
      </c>
      <c r="BE75" s="105">
        <f t="shared" si="148"/>
        <v>8</v>
      </c>
      <c r="BF75" s="105">
        <f t="shared" si="149"/>
        <v>5.9</v>
      </c>
      <c r="BG75" s="106">
        <f t="shared" si="150"/>
        <v>13.051470588235295</v>
      </c>
      <c r="BH75" s="105">
        <f t="shared" si="151"/>
        <v>13.197026022304833</v>
      </c>
      <c r="BI75" s="105">
        <f t="shared" si="152"/>
        <v>42.553191489361701</v>
      </c>
      <c r="BJ75" s="105">
        <f t="shared" si="153"/>
        <v>42.553191489361701</v>
      </c>
      <c r="BK75" s="105">
        <f t="shared" si="154"/>
        <v>55.646817248459953</v>
      </c>
      <c r="BL75" s="105">
        <f t="shared" si="155"/>
        <v>18.633540372670808</v>
      </c>
      <c r="BM75" s="105">
        <f t="shared" si="156"/>
        <v>18.633540372670808</v>
      </c>
      <c r="BN75" s="105">
        <f t="shared" si="157"/>
        <v>17.391304347826086</v>
      </c>
      <c r="BO75" s="105">
        <f t="shared" si="158"/>
        <v>14.37371663244353</v>
      </c>
      <c r="BP75" s="105">
        <f t="shared" si="159"/>
        <v>14.37371663244353</v>
      </c>
      <c r="BQ75" s="105">
        <f t="shared" si="160"/>
        <v>45.393258426966291</v>
      </c>
      <c r="BR75" s="105">
        <f t="shared" si="161"/>
        <v>11.242603550295858</v>
      </c>
      <c r="BS75" s="105">
        <f t="shared" si="162"/>
        <v>15.238095238095237</v>
      </c>
      <c r="BT75" s="105">
        <f t="shared" si="163"/>
        <v>11.660079051383399</v>
      </c>
      <c r="BU75" s="104">
        <v>8.5500000000000007</v>
      </c>
      <c r="BV75" s="103">
        <v>8.4700000000000006</v>
      </c>
      <c r="BW75" s="103">
        <v>8.67</v>
      </c>
      <c r="BX75" s="103">
        <v>8.67</v>
      </c>
      <c r="BY75" s="103">
        <v>9.01</v>
      </c>
      <c r="BZ75" s="103">
        <v>8.58</v>
      </c>
      <c r="CA75" s="103">
        <v>8.58</v>
      </c>
      <c r="CB75" s="103">
        <v>8.4499999999999993</v>
      </c>
      <c r="CC75" s="103">
        <v>8.4499999999999993</v>
      </c>
      <c r="CD75" s="103">
        <v>8.4499999999999993</v>
      </c>
      <c r="CE75" s="103">
        <v>8.41</v>
      </c>
      <c r="CF75" s="103">
        <v>8.48</v>
      </c>
      <c r="CG75" s="103">
        <v>8.59</v>
      </c>
      <c r="CH75" s="103">
        <v>8.57</v>
      </c>
      <c r="CI75" s="104">
        <f t="shared" si="164"/>
        <v>8.5500000000000007</v>
      </c>
      <c r="CJ75" s="103">
        <f t="shared" si="165"/>
        <v>8.4700000000000006</v>
      </c>
      <c r="CK75" s="103">
        <f t="shared" si="166"/>
        <v>8.67</v>
      </c>
      <c r="CL75" s="103">
        <f t="shared" si="167"/>
        <v>8.67</v>
      </c>
      <c r="CM75" s="103">
        <f t="shared" si="168"/>
        <v>9.01</v>
      </c>
      <c r="CN75" s="103">
        <f t="shared" si="169"/>
        <v>8.58</v>
      </c>
      <c r="CO75" s="103">
        <f t="shared" si="170"/>
        <v>8.58</v>
      </c>
      <c r="CP75" s="103">
        <f t="shared" si="171"/>
        <v>8.4499999999999993</v>
      </c>
      <c r="CQ75" s="103">
        <f t="shared" si="172"/>
        <v>8.4499999999999993</v>
      </c>
      <c r="CR75" s="103">
        <f t="shared" si="173"/>
        <v>8.4499999999999993</v>
      </c>
      <c r="CS75" s="103">
        <f t="shared" si="174"/>
        <v>8.41</v>
      </c>
      <c r="CT75" s="103">
        <f t="shared" si="175"/>
        <v>8.48</v>
      </c>
      <c r="CU75" s="103">
        <f t="shared" si="176"/>
        <v>8.59</v>
      </c>
      <c r="CV75" s="103">
        <f t="shared" si="177"/>
        <v>8.57</v>
      </c>
      <c r="CW75" s="270">
        <f t="shared" si="178"/>
        <v>1</v>
      </c>
      <c r="CX75" s="271">
        <f t="shared" si="179"/>
        <v>1</v>
      </c>
      <c r="CY75" s="271">
        <f t="shared" si="180"/>
        <v>1</v>
      </c>
      <c r="CZ75" s="271">
        <f t="shared" si="181"/>
        <v>1</v>
      </c>
      <c r="DA75" s="271">
        <f t="shared" si="182"/>
        <v>0</v>
      </c>
      <c r="DB75" s="102">
        <f>MATCH(A75,Fig_1a!B:B,0)</f>
        <v>77</v>
      </c>
    </row>
    <row r="76" spans="1:106" x14ac:dyDescent="0.15">
      <c r="A76" s="107" t="s">
        <v>587</v>
      </c>
      <c r="B76" s="108" t="s">
        <v>2716</v>
      </c>
      <c r="C76" s="104">
        <v>4.6100000000000003</v>
      </c>
      <c r="D76" s="103">
        <v>5.76</v>
      </c>
      <c r="E76" s="103">
        <v>5.74</v>
      </c>
      <c r="F76" s="103">
        <v>5.74</v>
      </c>
      <c r="G76" s="103">
        <v>5.67</v>
      </c>
      <c r="H76" s="103">
        <v>5.93</v>
      </c>
      <c r="I76" s="103">
        <v>5.93</v>
      </c>
      <c r="J76" s="103">
        <v>4.3499999999999996</v>
      </c>
      <c r="K76" s="103">
        <v>5.6</v>
      </c>
      <c r="L76" s="103">
        <v>5.6</v>
      </c>
      <c r="M76" s="103">
        <v>5.76</v>
      </c>
      <c r="N76" s="103">
        <v>4.76</v>
      </c>
      <c r="O76" s="103">
        <v>4.87</v>
      </c>
      <c r="P76" s="103">
        <v>4.47</v>
      </c>
      <c r="Q76" s="106">
        <v>24</v>
      </c>
      <c r="R76" s="105">
        <v>24.7</v>
      </c>
      <c r="S76" s="105">
        <v>35.9</v>
      </c>
      <c r="T76" s="105">
        <v>35.9</v>
      </c>
      <c r="U76" s="105">
        <v>31.8</v>
      </c>
      <c r="V76" s="105">
        <v>35.299999999999997</v>
      </c>
      <c r="W76" s="105">
        <v>35.299999999999997</v>
      </c>
      <c r="X76" s="105">
        <v>28</v>
      </c>
      <c r="Y76" s="105">
        <v>23.5</v>
      </c>
      <c r="Z76" s="105">
        <v>23.5</v>
      </c>
      <c r="AA76" s="105">
        <v>28.1</v>
      </c>
      <c r="AB76" s="105">
        <v>25</v>
      </c>
      <c r="AC76" s="105">
        <v>30.1</v>
      </c>
      <c r="AD76" s="105">
        <v>22.4</v>
      </c>
      <c r="AE76" s="104">
        <f t="shared" si="122"/>
        <v>5.2060737527114966</v>
      </c>
      <c r="AF76" s="103">
        <f t="shared" si="123"/>
        <v>4.2881944444444446</v>
      </c>
      <c r="AG76" s="103">
        <f t="shared" si="124"/>
        <v>6.2543554006968636</v>
      </c>
      <c r="AH76" s="103">
        <f t="shared" si="125"/>
        <v>6.2543554006968636</v>
      </c>
      <c r="AI76" s="103">
        <f t="shared" si="126"/>
        <v>5.6084656084656084</v>
      </c>
      <c r="AJ76" s="103">
        <f t="shared" si="127"/>
        <v>5.9527824620573355</v>
      </c>
      <c r="AK76" s="103">
        <f t="shared" si="128"/>
        <v>5.9527824620573355</v>
      </c>
      <c r="AL76" s="103">
        <f t="shared" si="129"/>
        <v>6.4367816091954024</v>
      </c>
      <c r="AM76" s="103">
        <f t="shared" si="130"/>
        <v>4.1964285714285721</v>
      </c>
      <c r="AN76" s="103">
        <f t="shared" si="131"/>
        <v>4.1964285714285721</v>
      </c>
      <c r="AO76" s="103">
        <f t="shared" si="132"/>
        <v>4.8784722222222223</v>
      </c>
      <c r="AP76" s="103">
        <f t="shared" si="133"/>
        <v>5.2521008403361344</v>
      </c>
      <c r="AQ76" s="103">
        <f t="shared" si="134"/>
        <v>6.1806981519507191</v>
      </c>
      <c r="AR76" s="103">
        <f t="shared" si="135"/>
        <v>5.0111856823266221</v>
      </c>
      <c r="AS76" s="106">
        <f t="shared" si="136"/>
        <v>24</v>
      </c>
      <c r="AT76" s="105">
        <f t="shared" si="137"/>
        <v>24.7</v>
      </c>
      <c r="AU76" s="105">
        <f t="shared" si="138"/>
        <v>35.9</v>
      </c>
      <c r="AV76" s="105">
        <f t="shared" si="139"/>
        <v>35.9</v>
      </c>
      <c r="AW76" s="105">
        <f t="shared" si="140"/>
        <v>31.8</v>
      </c>
      <c r="AX76" s="105">
        <f t="shared" si="141"/>
        <v>35.299999999999997</v>
      </c>
      <c r="AY76" s="105">
        <f t="shared" si="142"/>
        <v>35.299999999999997</v>
      </c>
      <c r="AZ76" s="105">
        <f t="shared" si="143"/>
        <v>28</v>
      </c>
      <c r="BA76" s="105">
        <f t="shared" si="144"/>
        <v>23.5</v>
      </c>
      <c r="BB76" s="105">
        <f t="shared" si="145"/>
        <v>23.5</v>
      </c>
      <c r="BC76" s="105">
        <f t="shared" si="146"/>
        <v>28.1</v>
      </c>
      <c r="BD76" s="105">
        <f t="shared" si="147"/>
        <v>25</v>
      </c>
      <c r="BE76" s="105">
        <f t="shared" si="148"/>
        <v>30.1</v>
      </c>
      <c r="BF76" s="105">
        <f t="shared" si="149"/>
        <v>22.4</v>
      </c>
      <c r="BG76" s="106">
        <f t="shared" si="150"/>
        <v>44.117647058823529</v>
      </c>
      <c r="BH76" s="105">
        <f t="shared" si="151"/>
        <v>45.910780669144984</v>
      </c>
      <c r="BI76" s="105">
        <f t="shared" si="152"/>
        <v>69.439071566731144</v>
      </c>
      <c r="BJ76" s="105">
        <f t="shared" si="153"/>
        <v>69.439071566731144</v>
      </c>
      <c r="BK76" s="105">
        <f t="shared" si="154"/>
        <v>65.297741273100613</v>
      </c>
      <c r="BL76" s="105">
        <f t="shared" si="155"/>
        <v>73.084886128364388</v>
      </c>
      <c r="BM76" s="105">
        <f t="shared" si="156"/>
        <v>73.084886128364388</v>
      </c>
      <c r="BN76" s="105">
        <f t="shared" si="157"/>
        <v>81.159420289855078</v>
      </c>
      <c r="BO76" s="105">
        <f t="shared" si="158"/>
        <v>48.254620123203281</v>
      </c>
      <c r="BP76" s="105">
        <f t="shared" si="159"/>
        <v>48.254620123203281</v>
      </c>
      <c r="BQ76" s="105">
        <f t="shared" si="160"/>
        <v>63.146067415730336</v>
      </c>
      <c r="BR76" s="105">
        <f t="shared" si="161"/>
        <v>49.309664694280073</v>
      </c>
      <c r="BS76" s="105">
        <f t="shared" si="162"/>
        <v>57.333333333333336</v>
      </c>
      <c r="BT76" s="105">
        <f t="shared" si="163"/>
        <v>44.268774703557312</v>
      </c>
      <c r="BU76" s="104">
        <v>5.86</v>
      </c>
      <c r="BV76" s="103">
        <v>5.51</v>
      </c>
      <c r="BW76" s="103">
        <v>6.54</v>
      </c>
      <c r="BX76" s="103">
        <v>6.54</v>
      </c>
      <c r="BY76" s="103">
        <v>6.79</v>
      </c>
      <c r="BZ76" s="103">
        <v>6.65</v>
      </c>
      <c r="CA76" s="103">
        <v>6.65</v>
      </c>
      <c r="CB76" s="103">
        <v>6.28</v>
      </c>
      <c r="CC76" s="103">
        <v>5.9</v>
      </c>
      <c r="CD76" s="103">
        <v>5.9</v>
      </c>
      <c r="CE76" s="103">
        <v>6.25</v>
      </c>
      <c r="CF76" s="103">
        <v>5.87</v>
      </c>
      <c r="CG76" s="103">
        <v>6.94</v>
      </c>
      <c r="CH76" s="103">
        <v>7.07</v>
      </c>
      <c r="CI76" s="104">
        <f t="shared" si="164"/>
        <v>5.86</v>
      </c>
      <c r="CJ76" s="103">
        <f t="shared" si="165"/>
        <v>5.51</v>
      </c>
      <c r="CK76" s="103">
        <f t="shared" si="166"/>
        <v>6.54</v>
      </c>
      <c r="CL76" s="103">
        <f t="shared" si="167"/>
        <v>6.54</v>
      </c>
      <c r="CM76" s="103">
        <f t="shared" si="168"/>
        <v>6.79</v>
      </c>
      <c r="CN76" s="103">
        <f t="shared" si="169"/>
        <v>6.65</v>
      </c>
      <c r="CO76" s="103">
        <f t="shared" si="170"/>
        <v>6.65</v>
      </c>
      <c r="CP76" s="103">
        <f t="shared" si="171"/>
        <v>6.28</v>
      </c>
      <c r="CQ76" s="103">
        <f t="shared" si="172"/>
        <v>5.9</v>
      </c>
      <c r="CR76" s="103">
        <f t="shared" si="173"/>
        <v>5.9</v>
      </c>
      <c r="CS76" s="103">
        <f t="shared" si="174"/>
        <v>6.25</v>
      </c>
      <c r="CT76" s="103">
        <f t="shared" si="175"/>
        <v>5.87</v>
      </c>
      <c r="CU76" s="103">
        <f t="shared" si="176"/>
        <v>6.94</v>
      </c>
      <c r="CV76" s="103">
        <f t="shared" si="177"/>
        <v>7.07</v>
      </c>
      <c r="CW76" s="270">
        <f t="shared" si="178"/>
        <v>1</v>
      </c>
      <c r="CX76" s="271">
        <f t="shared" si="179"/>
        <v>1</v>
      </c>
      <c r="CY76" s="271">
        <f t="shared" si="180"/>
        <v>1</v>
      </c>
      <c r="CZ76" s="271">
        <f t="shared" si="181"/>
        <v>1</v>
      </c>
      <c r="DA76" s="271">
        <f t="shared" si="182"/>
        <v>0</v>
      </c>
      <c r="DB76" s="102">
        <f>MATCH(A76,Fig_1a!B:B,0)</f>
        <v>228</v>
      </c>
    </row>
    <row r="77" spans="1:106" x14ac:dyDescent="0.15">
      <c r="A77" s="107" t="s">
        <v>586</v>
      </c>
      <c r="B77" s="108" t="s">
        <v>2714</v>
      </c>
      <c r="C77" s="104">
        <v>6.12</v>
      </c>
      <c r="D77" s="103">
        <v>6.38</v>
      </c>
      <c r="E77" s="103">
        <v>7.13</v>
      </c>
      <c r="F77" s="103">
        <v>7.13</v>
      </c>
      <c r="G77" s="103">
        <v>5.58</v>
      </c>
      <c r="H77" s="103">
        <v>7.53</v>
      </c>
      <c r="I77" s="103">
        <v>7.53</v>
      </c>
      <c r="J77" s="103">
        <v>5.25</v>
      </c>
      <c r="K77" s="103">
        <v>6.02</v>
      </c>
      <c r="L77" s="103">
        <v>6.02</v>
      </c>
      <c r="M77" s="103">
        <v>5.91</v>
      </c>
      <c r="N77" s="103">
        <v>6.4</v>
      </c>
      <c r="O77" s="103">
        <v>5.44</v>
      </c>
      <c r="P77" s="103">
        <v>5.61</v>
      </c>
      <c r="S77" s="105">
        <v>24</v>
      </c>
      <c r="T77" s="105">
        <v>24</v>
      </c>
      <c r="U77" s="105">
        <v>12.5</v>
      </c>
      <c r="V77" s="105">
        <v>27.9</v>
      </c>
      <c r="W77" s="105">
        <v>27.9</v>
      </c>
      <c r="X77" s="105">
        <v>24.8</v>
      </c>
      <c r="AE77" s="104" t="str">
        <f t="shared" si="122"/>
        <v/>
      </c>
      <c r="AF77" s="103" t="str">
        <f t="shared" si="123"/>
        <v/>
      </c>
      <c r="AG77" s="103">
        <f t="shared" si="124"/>
        <v>3.3660589060308554</v>
      </c>
      <c r="AH77" s="103">
        <f t="shared" si="125"/>
        <v>3.3660589060308554</v>
      </c>
      <c r="AI77" s="103">
        <f t="shared" si="126"/>
        <v>2.2401433691756272</v>
      </c>
      <c r="AJ77" s="103">
        <f t="shared" si="127"/>
        <v>3.7051792828685257</v>
      </c>
      <c r="AK77" s="103">
        <f t="shared" si="128"/>
        <v>3.7051792828685257</v>
      </c>
      <c r="AL77" s="103">
        <f t="shared" si="129"/>
        <v>4.7238095238095239</v>
      </c>
      <c r="AM77" s="103" t="str">
        <f t="shared" si="130"/>
        <v/>
      </c>
      <c r="AN77" s="103" t="str">
        <f t="shared" si="131"/>
        <v/>
      </c>
      <c r="AO77" s="103" t="str">
        <f t="shared" si="132"/>
        <v/>
      </c>
      <c r="AP77" s="103" t="str">
        <f t="shared" si="133"/>
        <v/>
      </c>
      <c r="AQ77" s="103" t="str">
        <f t="shared" si="134"/>
        <v/>
      </c>
      <c r="AR77" s="103" t="str">
        <f t="shared" si="135"/>
        <v/>
      </c>
      <c r="AS77" s="106" t="str">
        <f t="shared" si="136"/>
        <v/>
      </c>
      <c r="AT77" s="105" t="str">
        <f t="shared" si="137"/>
        <v/>
      </c>
      <c r="AU77" s="105">
        <f t="shared" si="138"/>
        <v>24</v>
      </c>
      <c r="AV77" s="105">
        <f t="shared" si="139"/>
        <v>24</v>
      </c>
      <c r="AW77" s="105">
        <f t="shared" si="140"/>
        <v>12.5</v>
      </c>
      <c r="AX77" s="105">
        <f t="shared" si="141"/>
        <v>27.9</v>
      </c>
      <c r="AY77" s="105">
        <f t="shared" si="142"/>
        <v>27.9</v>
      </c>
      <c r="AZ77" s="105">
        <f t="shared" si="143"/>
        <v>24.8</v>
      </c>
      <c r="BA77" s="105" t="str">
        <f t="shared" si="144"/>
        <v/>
      </c>
      <c r="BB77" s="105" t="str">
        <f t="shared" si="145"/>
        <v/>
      </c>
      <c r="BC77" s="105" t="str">
        <f t="shared" si="146"/>
        <v/>
      </c>
      <c r="BD77" s="105" t="str">
        <f t="shared" si="147"/>
        <v/>
      </c>
      <c r="BE77" s="105" t="str">
        <f t="shared" si="148"/>
        <v/>
      </c>
      <c r="BF77" s="105" t="str">
        <f t="shared" si="149"/>
        <v/>
      </c>
      <c r="BG77" s="106" t="str">
        <f t="shared" si="150"/>
        <v/>
      </c>
      <c r="BH77" s="105" t="str">
        <f t="shared" si="151"/>
        <v/>
      </c>
      <c r="BI77" s="105">
        <f t="shared" si="152"/>
        <v>46.421663442940037</v>
      </c>
      <c r="BJ77" s="105">
        <f t="shared" si="153"/>
        <v>46.421663442940037</v>
      </c>
      <c r="BK77" s="105">
        <f t="shared" si="154"/>
        <v>25.66735112936345</v>
      </c>
      <c r="BL77" s="105">
        <f t="shared" si="155"/>
        <v>57.763975155279503</v>
      </c>
      <c r="BM77" s="105">
        <f t="shared" si="156"/>
        <v>57.763975155279503</v>
      </c>
      <c r="BN77" s="105">
        <f t="shared" si="157"/>
        <v>71.884057971014499</v>
      </c>
      <c r="BO77" s="105" t="str">
        <f t="shared" si="158"/>
        <v/>
      </c>
      <c r="BP77" s="105" t="str">
        <f t="shared" si="159"/>
        <v/>
      </c>
      <c r="BQ77" s="105" t="str">
        <f t="shared" si="160"/>
        <v/>
      </c>
      <c r="BR77" s="105" t="str">
        <f t="shared" si="161"/>
        <v/>
      </c>
      <c r="BS77" s="105" t="str">
        <f t="shared" si="162"/>
        <v/>
      </c>
      <c r="BT77" s="105" t="str">
        <f t="shared" si="163"/>
        <v/>
      </c>
      <c r="BW77" s="103">
        <v>6.67</v>
      </c>
      <c r="BX77" s="103">
        <v>6.67</v>
      </c>
      <c r="BY77" s="103">
        <v>6.86</v>
      </c>
      <c r="BZ77" s="103">
        <v>6.66</v>
      </c>
      <c r="CA77" s="103">
        <v>6.66</v>
      </c>
      <c r="CB77" s="103">
        <v>6.61</v>
      </c>
      <c r="CI77" s="104" t="str">
        <f t="shared" si="164"/>
        <v/>
      </c>
      <c r="CJ77" s="103" t="str">
        <f t="shared" si="165"/>
        <v/>
      </c>
      <c r="CK77" s="103">
        <f t="shared" si="166"/>
        <v>6.67</v>
      </c>
      <c r="CL77" s="103">
        <f t="shared" si="167"/>
        <v>6.67</v>
      </c>
      <c r="CM77" s="103">
        <f t="shared" si="168"/>
        <v>6.86</v>
      </c>
      <c r="CN77" s="103">
        <f t="shared" si="169"/>
        <v>6.66</v>
      </c>
      <c r="CO77" s="103">
        <f t="shared" si="170"/>
        <v>6.66</v>
      </c>
      <c r="CP77" s="103">
        <f t="shared" si="171"/>
        <v>6.61</v>
      </c>
      <c r="CQ77" s="103" t="str">
        <f t="shared" si="172"/>
        <v/>
      </c>
      <c r="CR77" s="103" t="str">
        <f t="shared" si="173"/>
        <v/>
      </c>
      <c r="CS77" s="103" t="str">
        <f t="shared" si="174"/>
        <v/>
      </c>
      <c r="CT77" s="103" t="str">
        <f t="shared" si="175"/>
        <v/>
      </c>
      <c r="CU77" s="103" t="str">
        <f t="shared" si="176"/>
        <v/>
      </c>
      <c r="CV77" s="103" t="str">
        <f t="shared" si="177"/>
        <v/>
      </c>
      <c r="CW77" s="270" t="str">
        <f t="shared" si="178"/>
        <v/>
      </c>
      <c r="CX77" s="271">
        <f t="shared" si="179"/>
        <v>1</v>
      </c>
      <c r="CY77" s="271" t="str">
        <f t="shared" si="180"/>
        <v/>
      </c>
      <c r="CZ77" s="271" t="str">
        <f t="shared" si="181"/>
        <v/>
      </c>
      <c r="DA77" s="271">
        <f t="shared" si="182"/>
        <v>3</v>
      </c>
      <c r="DB77" s="102">
        <f>MATCH(A77,Fig_1a!B:B,0)</f>
        <v>227</v>
      </c>
    </row>
    <row r="78" spans="1:106" x14ac:dyDescent="0.15">
      <c r="A78" s="107" t="s">
        <v>585</v>
      </c>
      <c r="B78" s="108" t="s">
        <v>2712</v>
      </c>
      <c r="C78" s="104">
        <v>4.2</v>
      </c>
      <c r="D78" s="103">
        <v>3.65</v>
      </c>
      <c r="E78" s="103">
        <v>4.05</v>
      </c>
      <c r="F78" s="103">
        <v>4.05</v>
      </c>
      <c r="G78" s="103">
        <v>4.2300000000000004</v>
      </c>
      <c r="H78" s="103">
        <v>4.71</v>
      </c>
      <c r="I78" s="103">
        <v>4.71</v>
      </c>
      <c r="J78" s="103">
        <v>4.5</v>
      </c>
      <c r="K78" s="103">
        <v>4.76</v>
      </c>
      <c r="L78" s="103">
        <v>4.76</v>
      </c>
      <c r="M78" s="103">
        <v>5.65</v>
      </c>
      <c r="N78" s="103">
        <v>8.56</v>
      </c>
      <c r="O78" s="103">
        <v>5.01</v>
      </c>
      <c r="P78" s="103">
        <v>6.17</v>
      </c>
      <c r="Q78" s="106">
        <v>14.2</v>
      </c>
      <c r="R78" s="105">
        <v>13.7</v>
      </c>
      <c r="S78" s="105">
        <v>12.4</v>
      </c>
      <c r="T78" s="105">
        <v>12.4</v>
      </c>
      <c r="U78" s="105">
        <v>9.4</v>
      </c>
      <c r="V78" s="105">
        <v>15</v>
      </c>
      <c r="W78" s="105">
        <v>15</v>
      </c>
      <c r="X78" s="105">
        <v>16</v>
      </c>
      <c r="Y78" s="105">
        <v>18</v>
      </c>
      <c r="Z78" s="105">
        <v>18</v>
      </c>
      <c r="AA78" s="105">
        <v>14.1</v>
      </c>
      <c r="AB78" s="105">
        <v>17.399999999999999</v>
      </c>
      <c r="AC78" s="105">
        <v>6.1</v>
      </c>
      <c r="AD78" s="105">
        <v>12.1</v>
      </c>
      <c r="AE78" s="104">
        <f t="shared" si="122"/>
        <v>3.3809523809523805</v>
      </c>
      <c r="AF78" s="103">
        <f t="shared" si="123"/>
        <v>3.7534246575342465</v>
      </c>
      <c r="AG78" s="103">
        <f t="shared" si="124"/>
        <v>3.0617283950617287</v>
      </c>
      <c r="AH78" s="103">
        <f t="shared" si="125"/>
        <v>3.0617283950617287</v>
      </c>
      <c r="AI78" s="103">
        <f t="shared" si="126"/>
        <v>2.2222222222222219</v>
      </c>
      <c r="AJ78" s="103">
        <f t="shared" si="127"/>
        <v>3.1847133757961785</v>
      </c>
      <c r="AK78" s="103">
        <f t="shared" si="128"/>
        <v>3.1847133757961785</v>
      </c>
      <c r="AL78" s="103">
        <f t="shared" si="129"/>
        <v>3.5555555555555554</v>
      </c>
      <c r="AM78" s="103">
        <f t="shared" si="130"/>
        <v>3.7815126050420171</v>
      </c>
      <c r="AN78" s="103">
        <f t="shared" si="131"/>
        <v>3.7815126050420171</v>
      </c>
      <c r="AO78" s="103">
        <f t="shared" si="132"/>
        <v>2.4955752212389379</v>
      </c>
      <c r="AP78" s="103">
        <f t="shared" si="133"/>
        <v>2.0327102803738315</v>
      </c>
      <c r="AQ78" s="103">
        <f t="shared" si="134"/>
        <v>1.217564870259481</v>
      </c>
      <c r="AR78" s="103">
        <f t="shared" si="135"/>
        <v>1.9611021069692058</v>
      </c>
      <c r="AS78" s="106">
        <f t="shared" si="136"/>
        <v>14.2</v>
      </c>
      <c r="AT78" s="105">
        <f t="shared" si="137"/>
        <v>13.7</v>
      </c>
      <c r="AU78" s="105">
        <f t="shared" si="138"/>
        <v>12.4</v>
      </c>
      <c r="AV78" s="105">
        <f t="shared" si="139"/>
        <v>12.4</v>
      </c>
      <c r="AW78" s="105">
        <f t="shared" si="140"/>
        <v>9.4</v>
      </c>
      <c r="AX78" s="105">
        <f t="shared" si="141"/>
        <v>15</v>
      </c>
      <c r="AY78" s="105">
        <f t="shared" si="142"/>
        <v>15</v>
      </c>
      <c r="AZ78" s="105">
        <f t="shared" si="143"/>
        <v>16</v>
      </c>
      <c r="BA78" s="105">
        <f t="shared" si="144"/>
        <v>18</v>
      </c>
      <c r="BB78" s="105">
        <f t="shared" si="145"/>
        <v>18</v>
      </c>
      <c r="BC78" s="105">
        <f t="shared" si="146"/>
        <v>14.1</v>
      </c>
      <c r="BD78" s="105">
        <f t="shared" si="147"/>
        <v>17.399999999999999</v>
      </c>
      <c r="BE78" s="105" t="str">
        <f t="shared" si="148"/>
        <v/>
      </c>
      <c r="BF78" s="105">
        <f t="shared" si="149"/>
        <v>12.1</v>
      </c>
      <c r="BG78" s="106">
        <f t="shared" si="150"/>
        <v>26.102941176470591</v>
      </c>
      <c r="BH78" s="105">
        <f t="shared" si="151"/>
        <v>25.464684014869889</v>
      </c>
      <c r="BI78" s="105">
        <f t="shared" si="152"/>
        <v>23.984526112185684</v>
      </c>
      <c r="BJ78" s="105">
        <f t="shared" si="153"/>
        <v>23.984526112185684</v>
      </c>
      <c r="BK78" s="105">
        <f t="shared" si="154"/>
        <v>19.301848049281315</v>
      </c>
      <c r="BL78" s="105">
        <f t="shared" si="155"/>
        <v>31.055900621118013</v>
      </c>
      <c r="BM78" s="105">
        <f t="shared" si="156"/>
        <v>31.055900621118013</v>
      </c>
      <c r="BN78" s="105">
        <f t="shared" si="157"/>
        <v>46.376811594202898</v>
      </c>
      <c r="BO78" s="105">
        <f t="shared" si="158"/>
        <v>36.960985626283367</v>
      </c>
      <c r="BP78" s="105">
        <f t="shared" si="159"/>
        <v>36.960985626283367</v>
      </c>
      <c r="BQ78" s="105">
        <f t="shared" si="160"/>
        <v>31.685393258426966</v>
      </c>
      <c r="BR78" s="105">
        <f t="shared" si="161"/>
        <v>34.319526627218927</v>
      </c>
      <c r="BS78" s="105" t="str">
        <f t="shared" si="162"/>
        <v/>
      </c>
      <c r="BT78" s="105">
        <f t="shared" si="163"/>
        <v>23.913043478260867</v>
      </c>
      <c r="BU78" s="104">
        <v>7.31</v>
      </c>
      <c r="BV78" s="103">
        <v>7.25</v>
      </c>
      <c r="BW78" s="103">
        <v>7.16</v>
      </c>
      <c r="BX78" s="103">
        <v>7.16</v>
      </c>
      <c r="BY78" s="103">
        <v>7.19</v>
      </c>
      <c r="BZ78" s="103">
        <v>7.12</v>
      </c>
      <c r="CA78" s="103">
        <v>7.12</v>
      </c>
      <c r="CB78" s="103">
        <v>6.93</v>
      </c>
      <c r="CC78" s="103">
        <v>6.53</v>
      </c>
      <c r="CD78" s="103">
        <v>6.53</v>
      </c>
      <c r="CE78" s="103">
        <v>6.85</v>
      </c>
      <c r="CF78" s="103">
        <v>6.82</v>
      </c>
      <c r="CG78" s="103">
        <v>7.04</v>
      </c>
      <c r="CH78" s="103">
        <v>7.21</v>
      </c>
      <c r="CI78" s="104">
        <f t="shared" si="164"/>
        <v>7.31</v>
      </c>
      <c r="CJ78" s="103">
        <f t="shared" si="165"/>
        <v>7.25</v>
      </c>
      <c r="CK78" s="103">
        <f t="shared" si="166"/>
        <v>7.16</v>
      </c>
      <c r="CL78" s="103">
        <f t="shared" si="167"/>
        <v>7.16</v>
      </c>
      <c r="CM78" s="103">
        <f t="shared" si="168"/>
        <v>7.19</v>
      </c>
      <c r="CN78" s="103">
        <f t="shared" si="169"/>
        <v>7.12</v>
      </c>
      <c r="CO78" s="103">
        <f t="shared" si="170"/>
        <v>7.12</v>
      </c>
      <c r="CP78" s="103">
        <f t="shared" si="171"/>
        <v>6.93</v>
      </c>
      <c r="CQ78" s="103">
        <f t="shared" si="172"/>
        <v>6.53</v>
      </c>
      <c r="CR78" s="103">
        <f t="shared" si="173"/>
        <v>6.53</v>
      </c>
      <c r="CS78" s="103">
        <f t="shared" si="174"/>
        <v>6.85</v>
      </c>
      <c r="CT78" s="103">
        <f t="shared" si="175"/>
        <v>6.82</v>
      </c>
      <c r="CU78" s="103" t="str">
        <f t="shared" si="176"/>
        <v/>
      </c>
      <c r="CV78" s="103">
        <f t="shared" si="177"/>
        <v>7.21</v>
      </c>
      <c r="CW78" s="270">
        <f t="shared" si="178"/>
        <v>1</v>
      </c>
      <c r="CX78" s="271">
        <f t="shared" si="179"/>
        <v>1</v>
      </c>
      <c r="CY78" s="271">
        <f t="shared" si="180"/>
        <v>1</v>
      </c>
      <c r="CZ78" s="271">
        <f t="shared" si="181"/>
        <v>1</v>
      </c>
      <c r="DA78" s="271">
        <f t="shared" si="182"/>
        <v>0</v>
      </c>
      <c r="DB78" s="102">
        <f>MATCH(A78,Fig_1a!B:B,0)</f>
        <v>226</v>
      </c>
    </row>
    <row r="79" spans="1:106" x14ac:dyDescent="0.15">
      <c r="A79" s="107" t="s">
        <v>584</v>
      </c>
      <c r="B79" s="108" t="s">
        <v>2710</v>
      </c>
      <c r="C79" s="104">
        <v>10.119999999999999</v>
      </c>
      <c r="D79" s="103">
        <v>7.83</v>
      </c>
      <c r="E79" s="103">
        <v>11</v>
      </c>
      <c r="F79" s="103">
        <v>11</v>
      </c>
      <c r="G79" s="103">
        <v>9.2899999999999991</v>
      </c>
      <c r="H79" s="103">
        <v>8.99</v>
      </c>
      <c r="I79" s="103">
        <v>8.99</v>
      </c>
      <c r="J79" s="103">
        <v>6.42</v>
      </c>
      <c r="K79" s="103">
        <v>10.210000000000001</v>
      </c>
      <c r="L79" s="103">
        <v>10.210000000000001</v>
      </c>
      <c r="M79" s="103">
        <v>8.92</v>
      </c>
      <c r="N79" s="103">
        <v>8.89</v>
      </c>
      <c r="O79" s="103">
        <v>8.18</v>
      </c>
      <c r="P79" s="103">
        <v>9.32</v>
      </c>
      <c r="Q79" s="106">
        <v>40.700000000000003</v>
      </c>
      <c r="R79" s="105">
        <v>33.4</v>
      </c>
      <c r="S79" s="105">
        <v>31.5</v>
      </c>
      <c r="T79" s="105">
        <v>31.5</v>
      </c>
      <c r="U79" s="105">
        <v>24.9</v>
      </c>
      <c r="V79" s="105">
        <v>27</v>
      </c>
      <c r="W79" s="105">
        <v>27</v>
      </c>
      <c r="X79" s="105">
        <v>18.7</v>
      </c>
      <c r="Y79" s="105">
        <v>23.4</v>
      </c>
      <c r="Z79" s="105">
        <v>23.4</v>
      </c>
      <c r="AA79" s="105">
        <v>19.3</v>
      </c>
      <c r="AB79" s="105">
        <v>31.4</v>
      </c>
      <c r="AC79" s="105">
        <v>25.4</v>
      </c>
      <c r="AD79" s="105">
        <v>29.1</v>
      </c>
      <c r="AE79" s="104">
        <f t="shared" si="122"/>
        <v>4.0217391304347831</v>
      </c>
      <c r="AF79" s="103">
        <f t="shared" si="123"/>
        <v>4.2656449553001279</v>
      </c>
      <c r="AG79" s="103">
        <f t="shared" si="124"/>
        <v>2.8636363636363638</v>
      </c>
      <c r="AH79" s="103">
        <f t="shared" si="125"/>
        <v>2.8636363636363638</v>
      </c>
      <c r="AI79" s="103">
        <f t="shared" si="126"/>
        <v>2.6803013993541445</v>
      </c>
      <c r="AJ79" s="103">
        <f t="shared" si="127"/>
        <v>3.0033370411568407</v>
      </c>
      <c r="AK79" s="103">
        <f t="shared" si="128"/>
        <v>3.0033370411568407</v>
      </c>
      <c r="AL79" s="103">
        <f t="shared" si="129"/>
        <v>2.9127725856697819</v>
      </c>
      <c r="AM79" s="103">
        <f t="shared" si="130"/>
        <v>2.2918707149853081</v>
      </c>
      <c r="AN79" s="103">
        <f t="shared" si="131"/>
        <v>2.2918707149853081</v>
      </c>
      <c r="AO79" s="103">
        <f t="shared" si="132"/>
        <v>2.1636771300448432</v>
      </c>
      <c r="AP79" s="103">
        <f t="shared" si="133"/>
        <v>3.5320584926884138</v>
      </c>
      <c r="AQ79" s="103">
        <f t="shared" si="134"/>
        <v>3.1051344743276283</v>
      </c>
      <c r="AR79" s="103">
        <f t="shared" si="135"/>
        <v>3.1223175965665235</v>
      </c>
      <c r="AS79" s="106">
        <f t="shared" si="136"/>
        <v>40.700000000000003</v>
      </c>
      <c r="AT79" s="105">
        <f t="shared" si="137"/>
        <v>33.4</v>
      </c>
      <c r="AU79" s="105">
        <f t="shared" si="138"/>
        <v>31.5</v>
      </c>
      <c r="AV79" s="105">
        <f t="shared" si="139"/>
        <v>31.5</v>
      </c>
      <c r="AW79" s="105">
        <f t="shared" si="140"/>
        <v>24.9</v>
      </c>
      <c r="AX79" s="105">
        <f t="shared" si="141"/>
        <v>27</v>
      </c>
      <c r="AY79" s="105">
        <f t="shared" si="142"/>
        <v>27</v>
      </c>
      <c r="AZ79" s="105">
        <f t="shared" si="143"/>
        <v>18.7</v>
      </c>
      <c r="BA79" s="105">
        <f t="shared" si="144"/>
        <v>23.4</v>
      </c>
      <c r="BB79" s="105">
        <f t="shared" si="145"/>
        <v>23.4</v>
      </c>
      <c r="BC79" s="105">
        <f t="shared" si="146"/>
        <v>19.3</v>
      </c>
      <c r="BD79" s="105">
        <f t="shared" si="147"/>
        <v>31.4</v>
      </c>
      <c r="BE79" s="105">
        <f t="shared" si="148"/>
        <v>25.4</v>
      </c>
      <c r="BF79" s="105">
        <f t="shared" si="149"/>
        <v>29.1</v>
      </c>
      <c r="BG79" s="106">
        <f t="shared" si="150"/>
        <v>74.816176470588246</v>
      </c>
      <c r="BH79" s="105">
        <f t="shared" si="151"/>
        <v>62.081784386617102</v>
      </c>
      <c r="BI79" s="105">
        <f t="shared" si="152"/>
        <v>60.928433268858797</v>
      </c>
      <c r="BJ79" s="105">
        <f t="shared" si="153"/>
        <v>60.928433268858797</v>
      </c>
      <c r="BK79" s="105">
        <f t="shared" si="154"/>
        <v>51.129363449691986</v>
      </c>
      <c r="BL79" s="105">
        <f t="shared" si="155"/>
        <v>55.900621118012424</v>
      </c>
      <c r="BM79" s="105">
        <f t="shared" si="156"/>
        <v>55.900621118012424</v>
      </c>
      <c r="BN79" s="105">
        <f t="shared" si="157"/>
        <v>54.20289855072464</v>
      </c>
      <c r="BO79" s="105">
        <f t="shared" si="158"/>
        <v>48.049281314168375</v>
      </c>
      <c r="BP79" s="105">
        <f t="shared" si="159"/>
        <v>48.049281314168375</v>
      </c>
      <c r="BQ79" s="105">
        <f t="shared" si="160"/>
        <v>43.370786516853933</v>
      </c>
      <c r="BR79" s="105">
        <f t="shared" si="161"/>
        <v>61.932938856015774</v>
      </c>
      <c r="BS79" s="105">
        <f t="shared" si="162"/>
        <v>48.38095238095238</v>
      </c>
      <c r="BT79" s="105">
        <f t="shared" si="163"/>
        <v>57.509881422924899</v>
      </c>
      <c r="BU79" s="104">
        <v>5.81</v>
      </c>
      <c r="BV79" s="103">
        <v>6.03</v>
      </c>
      <c r="BW79" s="103">
        <v>6.72</v>
      </c>
      <c r="BX79" s="103">
        <v>6.72</v>
      </c>
      <c r="BY79" s="103">
        <v>6.99</v>
      </c>
      <c r="BZ79" s="103">
        <v>6.94</v>
      </c>
      <c r="CA79" s="103">
        <v>6.94</v>
      </c>
      <c r="CB79" s="103">
        <v>7.19</v>
      </c>
      <c r="CC79" s="103">
        <v>6.63</v>
      </c>
      <c r="CD79" s="103">
        <v>6.63</v>
      </c>
      <c r="CE79" s="103">
        <v>6.81</v>
      </c>
      <c r="CF79" s="103">
        <v>6.38</v>
      </c>
      <c r="CG79" s="103">
        <v>6.32</v>
      </c>
      <c r="CH79" s="103">
        <v>6.54</v>
      </c>
      <c r="CI79" s="104">
        <f t="shared" si="164"/>
        <v>5.81</v>
      </c>
      <c r="CJ79" s="103">
        <f t="shared" si="165"/>
        <v>6.03</v>
      </c>
      <c r="CK79" s="103">
        <f t="shared" si="166"/>
        <v>6.72</v>
      </c>
      <c r="CL79" s="103">
        <f t="shared" si="167"/>
        <v>6.72</v>
      </c>
      <c r="CM79" s="103">
        <f t="shared" si="168"/>
        <v>6.99</v>
      </c>
      <c r="CN79" s="103">
        <f t="shared" si="169"/>
        <v>6.94</v>
      </c>
      <c r="CO79" s="103">
        <f t="shared" si="170"/>
        <v>6.94</v>
      </c>
      <c r="CP79" s="103">
        <f t="shared" si="171"/>
        <v>7.19</v>
      </c>
      <c r="CQ79" s="103">
        <f t="shared" si="172"/>
        <v>6.63</v>
      </c>
      <c r="CR79" s="103">
        <f t="shared" si="173"/>
        <v>6.63</v>
      </c>
      <c r="CS79" s="103">
        <f t="shared" si="174"/>
        <v>6.81</v>
      </c>
      <c r="CT79" s="103">
        <f t="shared" si="175"/>
        <v>6.38</v>
      </c>
      <c r="CU79" s="103">
        <f t="shared" si="176"/>
        <v>6.32</v>
      </c>
      <c r="CV79" s="103">
        <f t="shared" si="177"/>
        <v>6.54</v>
      </c>
      <c r="CW79" s="270">
        <f t="shared" si="178"/>
        <v>1</v>
      </c>
      <c r="CX79" s="271">
        <f t="shared" si="179"/>
        <v>1</v>
      </c>
      <c r="CY79" s="271">
        <f t="shared" si="180"/>
        <v>1</v>
      </c>
      <c r="CZ79" s="271">
        <f t="shared" si="181"/>
        <v>1</v>
      </c>
      <c r="DA79" s="271">
        <f t="shared" si="182"/>
        <v>0</v>
      </c>
      <c r="DB79" s="102">
        <f>MATCH(A79,Fig_1a!B:B,0)</f>
        <v>225</v>
      </c>
    </row>
    <row r="80" spans="1:106" x14ac:dyDescent="0.15">
      <c r="A80" s="107" t="s">
        <v>58</v>
      </c>
      <c r="B80" s="108" t="s">
        <v>2708</v>
      </c>
      <c r="C80" s="104">
        <v>2.37</v>
      </c>
      <c r="D80" s="103">
        <v>1.98</v>
      </c>
      <c r="E80" s="103">
        <v>4.12</v>
      </c>
      <c r="F80" s="103">
        <v>4.12</v>
      </c>
      <c r="G80" s="103">
        <v>3.39</v>
      </c>
      <c r="H80" s="103">
        <v>3.31</v>
      </c>
      <c r="I80" s="103">
        <v>3.31</v>
      </c>
      <c r="J80" s="103">
        <v>4.25</v>
      </c>
      <c r="K80" s="103">
        <v>4.2300000000000004</v>
      </c>
      <c r="L80" s="103">
        <v>4.2300000000000004</v>
      </c>
      <c r="M80" s="103">
        <v>4.37</v>
      </c>
      <c r="N80" s="103">
        <v>4.3499999999999996</v>
      </c>
      <c r="O80" s="103">
        <v>2.73</v>
      </c>
      <c r="P80" s="103">
        <v>4.34</v>
      </c>
      <c r="Q80" s="106">
        <v>28</v>
      </c>
      <c r="R80" s="105">
        <v>25.6</v>
      </c>
      <c r="S80" s="105">
        <v>8</v>
      </c>
      <c r="T80" s="105">
        <v>8</v>
      </c>
      <c r="U80" s="105">
        <v>4.8</v>
      </c>
      <c r="V80" s="105">
        <v>5.9</v>
      </c>
      <c r="W80" s="105">
        <v>5.9</v>
      </c>
      <c r="X80" s="105">
        <v>4.5999999999999996</v>
      </c>
      <c r="Y80" s="105">
        <v>13.7</v>
      </c>
      <c r="Z80" s="105">
        <v>13.7</v>
      </c>
      <c r="AA80" s="105">
        <v>7.1</v>
      </c>
      <c r="AB80" s="105">
        <v>13</v>
      </c>
      <c r="AC80" s="105">
        <v>12.1</v>
      </c>
      <c r="AD80" s="105">
        <v>8.4</v>
      </c>
      <c r="AE80" s="104">
        <f t="shared" si="122"/>
        <v>11.814345991561181</v>
      </c>
      <c r="AF80" s="103">
        <f t="shared" si="123"/>
        <v>12.929292929292931</v>
      </c>
      <c r="AG80" s="103">
        <f t="shared" si="124"/>
        <v>1.941747572815534</v>
      </c>
      <c r="AH80" s="103">
        <f t="shared" si="125"/>
        <v>1.941747572815534</v>
      </c>
      <c r="AI80" s="103">
        <f t="shared" si="126"/>
        <v>1.415929203539823</v>
      </c>
      <c r="AJ80" s="103">
        <f t="shared" si="127"/>
        <v>1.7824773413897281</v>
      </c>
      <c r="AK80" s="103">
        <f t="shared" si="128"/>
        <v>1.7824773413897281</v>
      </c>
      <c r="AL80" s="103">
        <f t="shared" si="129"/>
        <v>1.0823529411764705</v>
      </c>
      <c r="AM80" s="103">
        <f t="shared" si="130"/>
        <v>3.2387706855791958</v>
      </c>
      <c r="AN80" s="103">
        <f t="shared" si="131"/>
        <v>3.2387706855791958</v>
      </c>
      <c r="AO80" s="103">
        <f t="shared" si="132"/>
        <v>1.6247139588100685</v>
      </c>
      <c r="AP80" s="103">
        <f t="shared" si="133"/>
        <v>2.9885057471264371</v>
      </c>
      <c r="AQ80" s="103">
        <f t="shared" si="134"/>
        <v>4.4322344322344325</v>
      </c>
      <c r="AR80" s="103">
        <f t="shared" si="135"/>
        <v>1.935483870967742</v>
      </c>
      <c r="AS80" s="106">
        <f t="shared" si="136"/>
        <v>28</v>
      </c>
      <c r="AT80" s="105">
        <f t="shared" si="137"/>
        <v>25.6</v>
      </c>
      <c r="AU80" s="105">
        <f t="shared" si="138"/>
        <v>8</v>
      </c>
      <c r="AV80" s="105">
        <f t="shared" si="139"/>
        <v>8</v>
      </c>
      <c r="AW80" s="105">
        <f t="shared" si="140"/>
        <v>4.8</v>
      </c>
      <c r="AX80" s="105">
        <f t="shared" si="141"/>
        <v>5.9</v>
      </c>
      <c r="AY80" s="105">
        <f t="shared" si="142"/>
        <v>5.9</v>
      </c>
      <c r="AZ80" s="105" t="str">
        <f t="shared" si="143"/>
        <v/>
      </c>
      <c r="BA80" s="105">
        <f t="shared" si="144"/>
        <v>13.7</v>
      </c>
      <c r="BB80" s="105">
        <f t="shared" si="145"/>
        <v>13.7</v>
      </c>
      <c r="BC80" s="105">
        <f t="shared" si="146"/>
        <v>7.1</v>
      </c>
      <c r="BD80" s="105">
        <f t="shared" si="147"/>
        <v>13</v>
      </c>
      <c r="BE80" s="105">
        <f t="shared" si="148"/>
        <v>12.1</v>
      </c>
      <c r="BF80" s="105">
        <f t="shared" si="149"/>
        <v>8.4</v>
      </c>
      <c r="BG80" s="106">
        <f t="shared" si="150"/>
        <v>51.470588235294116</v>
      </c>
      <c r="BH80" s="105">
        <f t="shared" si="151"/>
        <v>47.583643122676584</v>
      </c>
      <c r="BI80" s="105">
        <f t="shared" si="152"/>
        <v>15.473887814313345</v>
      </c>
      <c r="BJ80" s="105">
        <f t="shared" si="153"/>
        <v>15.473887814313345</v>
      </c>
      <c r="BK80" s="105">
        <f t="shared" si="154"/>
        <v>9.8562628336755633</v>
      </c>
      <c r="BL80" s="105">
        <f t="shared" si="155"/>
        <v>12.215320910973086</v>
      </c>
      <c r="BM80" s="105">
        <f t="shared" si="156"/>
        <v>12.215320910973086</v>
      </c>
      <c r="BN80" s="105" t="str">
        <f t="shared" si="157"/>
        <v/>
      </c>
      <c r="BO80" s="105">
        <f t="shared" si="158"/>
        <v>28.131416837782339</v>
      </c>
      <c r="BP80" s="105">
        <f t="shared" si="159"/>
        <v>28.131416837782339</v>
      </c>
      <c r="BQ80" s="105">
        <f t="shared" si="160"/>
        <v>15.955056179775282</v>
      </c>
      <c r="BR80" s="105">
        <f t="shared" si="161"/>
        <v>25.641025641025639</v>
      </c>
      <c r="BS80" s="105">
        <f t="shared" si="162"/>
        <v>23.047619047619047</v>
      </c>
      <c r="BT80" s="105">
        <f t="shared" si="163"/>
        <v>16.600790513833992</v>
      </c>
      <c r="BU80" s="104">
        <v>7.69</v>
      </c>
      <c r="BV80" s="103">
        <v>7.66</v>
      </c>
      <c r="BW80" s="103">
        <v>8.33</v>
      </c>
      <c r="BX80" s="103">
        <v>8.33</v>
      </c>
      <c r="BY80" s="103">
        <v>8.5500000000000007</v>
      </c>
      <c r="BZ80" s="103">
        <v>8.49</v>
      </c>
      <c r="CA80" s="103">
        <v>8.49</v>
      </c>
      <c r="CB80" s="103">
        <v>8.3699999999999992</v>
      </c>
      <c r="CC80" s="103">
        <v>8.43</v>
      </c>
      <c r="CD80" s="103">
        <v>8.43</v>
      </c>
      <c r="CE80" s="103">
        <v>8.32</v>
      </c>
      <c r="CF80" s="103">
        <v>8.3699999999999992</v>
      </c>
      <c r="CG80" s="103">
        <v>8.5</v>
      </c>
      <c r="CH80" s="103">
        <v>8.44</v>
      </c>
      <c r="CI80" s="104">
        <f t="shared" si="164"/>
        <v>7.69</v>
      </c>
      <c r="CJ80" s="103">
        <f t="shared" si="165"/>
        <v>7.66</v>
      </c>
      <c r="CK80" s="103">
        <f t="shared" si="166"/>
        <v>8.33</v>
      </c>
      <c r="CL80" s="103">
        <f t="shared" si="167"/>
        <v>8.33</v>
      </c>
      <c r="CM80" s="103">
        <f t="shared" si="168"/>
        <v>8.5500000000000007</v>
      </c>
      <c r="CN80" s="103">
        <f t="shared" si="169"/>
        <v>8.49</v>
      </c>
      <c r="CO80" s="103">
        <f t="shared" si="170"/>
        <v>8.49</v>
      </c>
      <c r="CP80" s="103" t="str">
        <f t="shared" si="171"/>
        <v/>
      </c>
      <c r="CQ80" s="103">
        <f t="shared" si="172"/>
        <v>8.43</v>
      </c>
      <c r="CR80" s="103">
        <f t="shared" si="173"/>
        <v>8.43</v>
      </c>
      <c r="CS80" s="103">
        <f t="shared" si="174"/>
        <v>8.32</v>
      </c>
      <c r="CT80" s="103">
        <f t="shared" si="175"/>
        <v>8.3699999999999992</v>
      </c>
      <c r="CU80" s="103">
        <f t="shared" si="176"/>
        <v>8.5</v>
      </c>
      <c r="CV80" s="103">
        <f t="shared" si="177"/>
        <v>8.44</v>
      </c>
      <c r="CW80" s="270">
        <f t="shared" si="178"/>
        <v>1</v>
      </c>
      <c r="CX80" s="271">
        <f t="shared" si="179"/>
        <v>1</v>
      </c>
      <c r="CY80" s="271">
        <f t="shared" si="180"/>
        <v>1</v>
      </c>
      <c r="CZ80" s="271">
        <f t="shared" si="181"/>
        <v>1</v>
      </c>
      <c r="DA80" s="271">
        <f t="shared" si="182"/>
        <v>0</v>
      </c>
      <c r="DB80" s="102">
        <f>MATCH(A80,Fig_1a!B:B,0)</f>
        <v>76</v>
      </c>
    </row>
    <row r="81" spans="1:106" x14ac:dyDescent="0.15">
      <c r="A81" s="107" t="s">
        <v>57</v>
      </c>
      <c r="B81" s="108" t="s">
        <v>2706</v>
      </c>
      <c r="C81" s="104">
        <v>2.0499999999999998</v>
      </c>
      <c r="D81" s="103">
        <v>1.71</v>
      </c>
      <c r="E81" s="103">
        <v>3.28</v>
      </c>
      <c r="F81" s="103">
        <v>3.28</v>
      </c>
      <c r="G81" s="103">
        <v>4.42</v>
      </c>
      <c r="H81" s="103">
        <v>3.15</v>
      </c>
      <c r="I81" s="103">
        <v>3.15</v>
      </c>
      <c r="J81" s="103">
        <v>3.3</v>
      </c>
      <c r="K81" s="103">
        <v>3.03</v>
      </c>
      <c r="L81" s="103">
        <v>3.03</v>
      </c>
      <c r="M81" s="103">
        <v>3.72</v>
      </c>
      <c r="N81" s="103">
        <v>3.58</v>
      </c>
      <c r="O81" s="103">
        <v>1.2</v>
      </c>
      <c r="P81" s="103">
        <v>3.63</v>
      </c>
      <c r="S81" s="105">
        <v>20.8</v>
      </c>
      <c r="T81" s="105">
        <v>20.8</v>
      </c>
      <c r="U81" s="105">
        <v>11.8</v>
      </c>
      <c r="V81" s="105">
        <v>7.3</v>
      </c>
      <c r="W81" s="105">
        <v>7.3</v>
      </c>
      <c r="Y81" s="105">
        <v>23.5</v>
      </c>
      <c r="Z81" s="105">
        <v>23.5</v>
      </c>
      <c r="AA81" s="105">
        <v>18</v>
      </c>
      <c r="AB81" s="105">
        <v>21.3</v>
      </c>
      <c r="AC81" s="105">
        <v>25</v>
      </c>
      <c r="AD81" s="105">
        <v>11.9</v>
      </c>
      <c r="AE81" s="104" t="str">
        <f t="shared" si="122"/>
        <v/>
      </c>
      <c r="AF81" s="103" t="str">
        <f t="shared" si="123"/>
        <v/>
      </c>
      <c r="AG81" s="103">
        <f t="shared" si="124"/>
        <v>6.3414634146341466</v>
      </c>
      <c r="AH81" s="103">
        <f t="shared" si="125"/>
        <v>6.3414634146341466</v>
      </c>
      <c r="AI81" s="103">
        <f t="shared" si="126"/>
        <v>2.6696832579185523</v>
      </c>
      <c r="AJ81" s="103">
        <f t="shared" si="127"/>
        <v>2.3174603174603177</v>
      </c>
      <c r="AK81" s="103">
        <f t="shared" si="128"/>
        <v>2.3174603174603177</v>
      </c>
      <c r="AL81" s="103" t="str">
        <f t="shared" si="129"/>
        <v/>
      </c>
      <c r="AM81" s="103">
        <f t="shared" si="130"/>
        <v>7.7557755775577562</v>
      </c>
      <c r="AN81" s="103">
        <f t="shared" si="131"/>
        <v>7.7557755775577562</v>
      </c>
      <c r="AO81" s="103">
        <f t="shared" si="132"/>
        <v>4.838709677419355</v>
      </c>
      <c r="AP81" s="103">
        <f t="shared" si="133"/>
        <v>5.9497206703910619</v>
      </c>
      <c r="AQ81" s="103">
        <f t="shared" si="134"/>
        <v>20.833333333333336</v>
      </c>
      <c r="AR81" s="103">
        <f t="shared" si="135"/>
        <v>3.278236914600551</v>
      </c>
      <c r="AS81" s="106" t="str">
        <f t="shared" si="136"/>
        <v/>
      </c>
      <c r="AT81" s="105" t="str">
        <f t="shared" si="137"/>
        <v/>
      </c>
      <c r="AU81" s="105">
        <f t="shared" si="138"/>
        <v>20.8</v>
      </c>
      <c r="AV81" s="105">
        <f t="shared" si="139"/>
        <v>20.8</v>
      </c>
      <c r="AW81" s="105">
        <f t="shared" si="140"/>
        <v>11.8</v>
      </c>
      <c r="AX81" s="105">
        <f t="shared" si="141"/>
        <v>7.3</v>
      </c>
      <c r="AY81" s="105">
        <f t="shared" si="142"/>
        <v>7.3</v>
      </c>
      <c r="AZ81" s="105" t="str">
        <f t="shared" si="143"/>
        <v/>
      </c>
      <c r="BA81" s="105">
        <f t="shared" si="144"/>
        <v>23.5</v>
      </c>
      <c r="BB81" s="105">
        <f t="shared" si="145"/>
        <v>23.5</v>
      </c>
      <c r="BC81" s="105">
        <f t="shared" si="146"/>
        <v>18</v>
      </c>
      <c r="BD81" s="105">
        <f t="shared" si="147"/>
        <v>21.3</v>
      </c>
      <c r="BE81" s="105">
        <f t="shared" si="148"/>
        <v>25</v>
      </c>
      <c r="BF81" s="105">
        <f t="shared" si="149"/>
        <v>11.9</v>
      </c>
      <c r="BG81" s="106" t="str">
        <f t="shared" si="150"/>
        <v/>
      </c>
      <c r="BH81" s="105" t="str">
        <f t="shared" si="151"/>
        <v/>
      </c>
      <c r="BI81" s="105">
        <f t="shared" si="152"/>
        <v>40.232108317214696</v>
      </c>
      <c r="BJ81" s="105">
        <f t="shared" si="153"/>
        <v>40.232108317214696</v>
      </c>
      <c r="BK81" s="105">
        <f t="shared" si="154"/>
        <v>24.229979466119094</v>
      </c>
      <c r="BL81" s="105">
        <f t="shared" si="155"/>
        <v>15.113871635610767</v>
      </c>
      <c r="BM81" s="105">
        <f t="shared" si="156"/>
        <v>15.113871635610767</v>
      </c>
      <c r="BN81" s="105" t="str">
        <f t="shared" si="157"/>
        <v/>
      </c>
      <c r="BO81" s="105">
        <f t="shared" si="158"/>
        <v>48.254620123203281</v>
      </c>
      <c r="BP81" s="105">
        <f t="shared" si="159"/>
        <v>48.254620123203281</v>
      </c>
      <c r="BQ81" s="105">
        <f t="shared" si="160"/>
        <v>40.449438202247194</v>
      </c>
      <c r="BR81" s="105">
        <f t="shared" si="161"/>
        <v>42.011834319526628</v>
      </c>
      <c r="BS81" s="105">
        <f t="shared" si="162"/>
        <v>47.61904761904762</v>
      </c>
      <c r="BT81" s="105">
        <f t="shared" si="163"/>
        <v>23.51778656126482</v>
      </c>
      <c r="BW81" s="103">
        <v>7.89</v>
      </c>
      <c r="BX81" s="103">
        <v>7.89</v>
      </c>
      <c r="BY81" s="103">
        <v>8.1999999999999993</v>
      </c>
      <c r="BZ81" s="103">
        <v>8.06</v>
      </c>
      <c r="CA81" s="103">
        <v>8.06</v>
      </c>
      <c r="CC81" s="103">
        <v>7.66</v>
      </c>
      <c r="CD81" s="103">
        <v>7.66</v>
      </c>
      <c r="CE81" s="103">
        <v>8.11</v>
      </c>
      <c r="CF81" s="103">
        <v>8.0500000000000007</v>
      </c>
      <c r="CG81" s="103">
        <v>7.71</v>
      </c>
      <c r="CH81" s="103">
        <v>8.26</v>
      </c>
      <c r="CI81" s="104" t="str">
        <f t="shared" si="164"/>
        <v/>
      </c>
      <c r="CJ81" s="103" t="str">
        <f t="shared" si="165"/>
        <v/>
      </c>
      <c r="CK81" s="103">
        <f t="shared" si="166"/>
        <v>7.89</v>
      </c>
      <c r="CL81" s="103">
        <f t="shared" si="167"/>
        <v>7.89</v>
      </c>
      <c r="CM81" s="103">
        <f t="shared" si="168"/>
        <v>8.1999999999999993</v>
      </c>
      <c r="CN81" s="103">
        <f t="shared" si="169"/>
        <v>8.06</v>
      </c>
      <c r="CO81" s="103">
        <f t="shared" si="170"/>
        <v>8.06</v>
      </c>
      <c r="CP81" s="103" t="str">
        <f t="shared" si="171"/>
        <v/>
      </c>
      <c r="CQ81" s="103">
        <f t="shared" si="172"/>
        <v>7.66</v>
      </c>
      <c r="CR81" s="103">
        <f t="shared" si="173"/>
        <v>7.66</v>
      </c>
      <c r="CS81" s="103">
        <f t="shared" si="174"/>
        <v>8.11</v>
      </c>
      <c r="CT81" s="103">
        <f t="shared" si="175"/>
        <v>8.0500000000000007</v>
      </c>
      <c r="CU81" s="103">
        <f t="shared" si="176"/>
        <v>7.71</v>
      </c>
      <c r="CV81" s="103">
        <f t="shared" si="177"/>
        <v>8.26</v>
      </c>
      <c r="CW81" s="270" t="str">
        <f t="shared" si="178"/>
        <v/>
      </c>
      <c r="CX81" s="271">
        <f t="shared" si="179"/>
        <v>1</v>
      </c>
      <c r="CY81" s="271">
        <f t="shared" si="180"/>
        <v>1</v>
      </c>
      <c r="CZ81" s="271">
        <f t="shared" si="181"/>
        <v>1</v>
      </c>
      <c r="DA81" s="271">
        <f t="shared" si="182"/>
        <v>1</v>
      </c>
      <c r="DB81" s="102">
        <f>MATCH(A81,Fig_1a!B:B,0)</f>
        <v>75</v>
      </c>
    </row>
    <row r="82" spans="1:106" x14ac:dyDescent="0.15">
      <c r="A82" s="107" t="s">
        <v>563</v>
      </c>
      <c r="B82" s="108" t="s">
        <v>565</v>
      </c>
      <c r="C82" s="104">
        <v>6.13</v>
      </c>
      <c r="D82" s="103">
        <v>7.17</v>
      </c>
      <c r="E82" s="103">
        <v>6.68</v>
      </c>
      <c r="F82" s="103">
        <v>6.68</v>
      </c>
      <c r="G82" s="103">
        <v>6.81</v>
      </c>
      <c r="H82" s="103">
        <v>5.85</v>
      </c>
      <c r="I82" s="103">
        <v>5.85</v>
      </c>
      <c r="J82" s="103">
        <v>4.95</v>
      </c>
      <c r="K82" s="103">
        <v>8.58</v>
      </c>
      <c r="L82" s="103">
        <v>8.58</v>
      </c>
      <c r="M82" s="103">
        <v>6.09</v>
      </c>
      <c r="N82" s="103">
        <v>5.99</v>
      </c>
      <c r="O82" s="103">
        <v>4.99</v>
      </c>
      <c r="P82" s="103">
        <v>4.8600000000000003</v>
      </c>
      <c r="Q82" s="106">
        <v>38.9</v>
      </c>
      <c r="R82" s="105">
        <v>36.799999999999997</v>
      </c>
      <c r="S82" s="105">
        <v>35.799999999999997</v>
      </c>
      <c r="T82" s="105">
        <v>35.799999999999997</v>
      </c>
      <c r="U82" s="105">
        <v>33.700000000000003</v>
      </c>
      <c r="V82" s="105">
        <v>32.200000000000003</v>
      </c>
      <c r="W82" s="105">
        <v>32.200000000000003</v>
      </c>
      <c r="X82" s="105">
        <v>19.600000000000001</v>
      </c>
      <c r="Y82" s="105">
        <v>31.3</v>
      </c>
      <c r="Z82" s="105">
        <v>31.3</v>
      </c>
      <c r="AA82" s="105">
        <v>30.8</v>
      </c>
      <c r="AB82" s="105">
        <v>24.1</v>
      </c>
      <c r="AC82" s="105">
        <v>35.299999999999997</v>
      </c>
      <c r="AD82" s="105">
        <v>30</v>
      </c>
      <c r="AE82" s="104">
        <f t="shared" si="122"/>
        <v>6.3458401305057093</v>
      </c>
      <c r="AF82" s="103">
        <f t="shared" si="123"/>
        <v>5.1324965132496514</v>
      </c>
      <c r="AG82" s="103">
        <f t="shared" si="124"/>
        <v>5.3592814371257482</v>
      </c>
      <c r="AH82" s="103">
        <f t="shared" si="125"/>
        <v>5.3592814371257482</v>
      </c>
      <c r="AI82" s="103">
        <f t="shared" si="126"/>
        <v>4.9486049926578568</v>
      </c>
      <c r="AJ82" s="103">
        <f t="shared" si="127"/>
        <v>5.5042735042735051</v>
      </c>
      <c r="AK82" s="103">
        <f t="shared" si="128"/>
        <v>5.5042735042735051</v>
      </c>
      <c r="AL82" s="103">
        <f t="shared" si="129"/>
        <v>3.9595959595959598</v>
      </c>
      <c r="AM82" s="103">
        <f t="shared" si="130"/>
        <v>3.6480186480186481</v>
      </c>
      <c r="AN82" s="103">
        <f t="shared" si="131"/>
        <v>3.6480186480186481</v>
      </c>
      <c r="AO82" s="103">
        <f t="shared" si="132"/>
        <v>5.0574712643678161</v>
      </c>
      <c r="AP82" s="103">
        <f t="shared" si="133"/>
        <v>4.023372287145242</v>
      </c>
      <c r="AQ82" s="103">
        <f t="shared" si="134"/>
        <v>7.0741482965931857</v>
      </c>
      <c r="AR82" s="103">
        <f t="shared" si="135"/>
        <v>6.1728395061728394</v>
      </c>
      <c r="AS82" s="106">
        <f t="shared" si="136"/>
        <v>38.9</v>
      </c>
      <c r="AT82" s="105">
        <f t="shared" si="137"/>
        <v>36.799999999999997</v>
      </c>
      <c r="AU82" s="105">
        <f t="shared" si="138"/>
        <v>35.799999999999997</v>
      </c>
      <c r="AV82" s="105">
        <f t="shared" si="139"/>
        <v>35.799999999999997</v>
      </c>
      <c r="AW82" s="105">
        <f t="shared" si="140"/>
        <v>33.700000000000003</v>
      </c>
      <c r="AX82" s="105">
        <f t="shared" si="141"/>
        <v>32.200000000000003</v>
      </c>
      <c r="AY82" s="105">
        <f t="shared" si="142"/>
        <v>32.200000000000003</v>
      </c>
      <c r="AZ82" s="105">
        <f t="shared" si="143"/>
        <v>19.600000000000001</v>
      </c>
      <c r="BA82" s="105">
        <f t="shared" si="144"/>
        <v>31.3</v>
      </c>
      <c r="BB82" s="105">
        <f t="shared" si="145"/>
        <v>31.3</v>
      </c>
      <c r="BC82" s="105">
        <f t="shared" si="146"/>
        <v>30.8</v>
      </c>
      <c r="BD82" s="105">
        <f t="shared" si="147"/>
        <v>24.1</v>
      </c>
      <c r="BE82" s="105">
        <f t="shared" si="148"/>
        <v>35.299999999999997</v>
      </c>
      <c r="BF82" s="105">
        <f t="shared" si="149"/>
        <v>30</v>
      </c>
      <c r="BG82" s="106">
        <f t="shared" si="150"/>
        <v>71.507352941176478</v>
      </c>
      <c r="BH82" s="105">
        <f t="shared" si="151"/>
        <v>68.40148698884758</v>
      </c>
      <c r="BI82" s="105">
        <f t="shared" si="152"/>
        <v>69.245647969052214</v>
      </c>
      <c r="BJ82" s="105">
        <f t="shared" si="153"/>
        <v>69.245647969052214</v>
      </c>
      <c r="BK82" s="105">
        <f t="shared" si="154"/>
        <v>69.199178644763862</v>
      </c>
      <c r="BL82" s="105">
        <f t="shared" si="155"/>
        <v>66.666666666666686</v>
      </c>
      <c r="BM82" s="105">
        <f t="shared" si="156"/>
        <v>66.666666666666686</v>
      </c>
      <c r="BN82" s="105">
        <f t="shared" si="157"/>
        <v>56.811594202898554</v>
      </c>
      <c r="BO82" s="105">
        <f t="shared" si="158"/>
        <v>64.271047227926076</v>
      </c>
      <c r="BP82" s="105">
        <f t="shared" si="159"/>
        <v>64.271047227926076</v>
      </c>
      <c r="BQ82" s="105">
        <f t="shared" si="160"/>
        <v>69.213483146067418</v>
      </c>
      <c r="BR82" s="105">
        <f t="shared" si="161"/>
        <v>47.534516765285993</v>
      </c>
      <c r="BS82" s="105">
        <f t="shared" si="162"/>
        <v>67.238095238095227</v>
      </c>
      <c r="BT82" s="105">
        <f t="shared" si="163"/>
        <v>59.28853754940711</v>
      </c>
      <c r="BU82" s="104">
        <v>7.61</v>
      </c>
      <c r="BV82" s="103">
        <v>7.55</v>
      </c>
      <c r="BW82" s="103">
        <v>7.88</v>
      </c>
      <c r="BX82" s="103">
        <v>7.88</v>
      </c>
      <c r="BY82" s="103">
        <v>8.33</v>
      </c>
      <c r="BZ82" s="103">
        <v>7.44</v>
      </c>
      <c r="CA82" s="103">
        <v>7.44</v>
      </c>
      <c r="CB82" s="103">
        <v>7.15</v>
      </c>
      <c r="CC82" s="103">
        <v>9.39</v>
      </c>
      <c r="CD82" s="103">
        <v>9.39</v>
      </c>
      <c r="CE82" s="103">
        <v>9.31</v>
      </c>
      <c r="CF82" s="103">
        <v>6.82</v>
      </c>
      <c r="CG82" s="103">
        <v>7.46</v>
      </c>
      <c r="CH82" s="103">
        <v>7.15</v>
      </c>
      <c r="CI82" s="104">
        <f t="shared" si="164"/>
        <v>7.61</v>
      </c>
      <c r="CJ82" s="103">
        <f t="shared" si="165"/>
        <v>7.55</v>
      </c>
      <c r="CK82" s="103">
        <f t="shared" si="166"/>
        <v>7.88</v>
      </c>
      <c r="CL82" s="103">
        <f t="shared" si="167"/>
        <v>7.88</v>
      </c>
      <c r="CM82" s="103">
        <f t="shared" si="168"/>
        <v>8.33</v>
      </c>
      <c r="CN82" s="103">
        <f t="shared" si="169"/>
        <v>7.44</v>
      </c>
      <c r="CO82" s="103">
        <f t="shared" si="170"/>
        <v>7.44</v>
      </c>
      <c r="CP82" s="103">
        <f t="shared" si="171"/>
        <v>7.15</v>
      </c>
      <c r="CQ82" s="103">
        <f t="shared" si="172"/>
        <v>9.39</v>
      </c>
      <c r="CR82" s="103">
        <f t="shared" si="173"/>
        <v>9.39</v>
      </c>
      <c r="CS82" s="103">
        <f t="shared" si="174"/>
        <v>9.31</v>
      </c>
      <c r="CT82" s="103">
        <f t="shared" si="175"/>
        <v>6.82</v>
      </c>
      <c r="CU82" s="103">
        <f t="shared" si="176"/>
        <v>7.46</v>
      </c>
      <c r="CV82" s="103">
        <f t="shared" si="177"/>
        <v>7.15</v>
      </c>
      <c r="CW82" s="270">
        <f t="shared" si="178"/>
        <v>1</v>
      </c>
      <c r="CX82" s="271">
        <f t="shared" si="179"/>
        <v>1</v>
      </c>
      <c r="CY82" s="271">
        <f t="shared" si="180"/>
        <v>1</v>
      </c>
      <c r="CZ82" s="271">
        <f t="shared" si="181"/>
        <v>1</v>
      </c>
      <c r="DA82" s="271">
        <f t="shared" si="182"/>
        <v>0</v>
      </c>
      <c r="DB82" s="102">
        <f>MATCH(A82,Fig_1a!B:B,0)</f>
        <v>224</v>
      </c>
    </row>
    <row r="83" spans="1:106" x14ac:dyDescent="0.15">
      <c r="A83" s="107" t="s">
        <v>554</v>
      </c>
      <c r="B83" s="108" t="s">
        <v>2700</v>
      </c>
      <c r="C83" s="104">
        <v>3.25</v>
      </c>
      <c r="D83" s="103">
        <v>3.66</v>
      </c>
      <c r="E83" s="103">
        <v>4.09</v>
      </c>
      <c r="F83" s="103">
        <v>4.09</v>
      </c>
      <c r="G83" s="103">
        <v>4.63</v>
      </c>
      <c r="H83" s="103">
        <v>3.28</v>
      </c>
      <c r="I83" s="103">
        <v>3.28</v>
      </c>
      <c r="J83" s="103">
        <v>3.14</v>
      </c>
      <c r="K83" s="103">
        <v>7.26</v>
      </c>
      <c r="L83" s="103">
        <v>7.26</v>
      </c>
      <c r="M83" s="103">
        <v>7.98</v>
      </c>
      <c r="N83" s="103">
        <v>2.72</v>
      </c>
      <c r="O83" s="103">
        <v>3.01</v>
      </c>
      <c r="P83" s="103">
        <v>2.89</v>
      </c>
      <c r="Q83" s="106">
        <v>4</v>
      </c>
      <c r="R83" s="105">
        <v>2.6</v>
      </c>
      <c r="S83" s="105">
        <v>21.1</v>
      </c>
      <c r="T83" s="105">
        <v>21.1</v>
      </c>
      <c r="U83" s="105">
        <v>16.100000000000001</v>
      </c>
      <c r="V83" s="105">
        <v>7.6</v>
      </c>
      <c r="W83" s="105">
        <v>7.6</v>
      </c>
      <c r="X83" s="105">
        <v>2.9</v>
      </c>
      <c r="Y83" s="105">
        <v>2.8</v>
      </c>
      <c r="Z83" s="105">
        <v>2.8</v>
      </c>
      <c r="AA83" s="105">
        <v>4.2</v>
      </c>
      <c r="AB83" s="105">
        <v>7.9</v>
      </c>
      <c r="AC83" s="105">
        <v>4</v>
      </c>
      <c r="AE83" s="104">
        <f t="shared" si="122"/>
        <v>1.2307692307692308</v>
      </c>
      <c r="AF83" s="103">
        <f t="shared" si="123"/>
        <v>0.7103825136612022</v>
      </c>
      <c r="AG83" s="103">
        <f t="shared" si="124"/>
        <v>5.1589242053789732</v>
      </c>
      <c r="AH83" s="103">
        <f t="shared" si="125"/>
        <v>5.1589242053789732</v>
      </c>
      <c r="AI83" s="103">
        <f t="shared" si="126"/>
        <v>3.4773218142548599</v>
      </c>
      <c r="AJ83" s="103">
        <f t="shared" si="127"/>
        <v>2.3170731707317072</v>
      </c>
      <c r="AK83" s="103">
        <f t="shared" si="128"/>
        <v>2.3170731707317072</v>
      </c>
      <c r="AL83" s="103">
        <f t="shared" si="129"/>
        <v>0.92356687898089163</v>
      </c>
      <c r="AM83" s="103">
        <f t="shared" si="130"/>
        <v>0.38567493112947659</v>
      </c>
      <c r="AN83" s="103">
        <f t="shared" si="131"/>
        <v>0.38567493112947659</v>
      </c>
      <c r="AO83" s="103">
        <f t="shared" si="132"/>
        <v>0.52631578947368418</v>
      </c>
      <c r="AP83" s="103">
        <f t="shared" si="133"/>
        <v>2.9044117647058822</v>
      </c>
      <c r="AQ83" s="103">
        <f t="shared" si="134"/>
        <v>1.3289036544850499</v>
      </c>
      <c r="AR83" s="103" t="str">
        <f t="shared" si="135"/>
        <v/>
      </c>
      <c r="AS83" s="106" t="str">
        <f t="shared" si="136"/>
        <v/>
      </c>
      <c r="AT83" s="105" t="str">
        <f t="shared" si="137"/>
        <v/>
      </c>
      <c r="AU83" s="105">
        <f t="shared" si="138"/>
        <v>21.1</v>
      </c>
      <c r="AV83" s="105">
        <f t="shared" si="139"/>
        <v>21.1</v>
      </c>
      <c r="AW83" s="105">
        <f t="shared" si="140"/>
        <v>16.100000000000001</v>
      </c>
      <c r="AX83" s="105">
        <f t="shared" si="141"/>
        <v>7.6</v>
      </c>
      <c r="AY83" s="105">
        <f t="shared" si="142"/>
        <v>7.6</v>
      </c>
      <c r="AZ83" s="105" t="str">
        <f t="shared" si="143"/>
        <v/>
      </c>
      <c r="BA83" s="105" t="str">
        <f t="shared" si="144"/>
        <v/>
      </c>
      <c r="BB83" s="105" t="str">
        <f t="shared" si="145"/>
        <v/>
      </c>
      <c r="BC83" s="105" t="str">
        <f t="shared" si="146"/>
        <v/>
      </c>
      <c r="BD83" s="105">
        <f t="shared" si="147"/>
        <v>7.9</v>
      </c>
      <c r="BE83" s="105" t="str">
        <f t="shared" si="148"/>
        <v/>
      </c>
      <c r="BF83" s="105" t="str">
        <f t="shared" si="149"/>
        <v/>
      </c>
      <c r="BG83" s="106" t="str">
        <f t="shared" si="150"/>
        <v/>
      </c>
      <c r="BH83" s="105" t="str">
        <f t="shared" si="151"/>
        <v/>
      </c>
      <c r="BI83" s="105">
        <f t="shared" si="152"/>
        <v>40.812379110251449</v>
      </c>
      <c r="BJ83" s="105">
        <f t="shared" si="153"/>
        <v>40.812379110251449</v>
      </c>
      <c r="BK83" s="105">
        <f t="shared" si="154"/>
        <v>33.059548254620125</v>
      </c>
      <c r="BL83" s="105">
        <f t="shared" si="155"/>
        <v>15.734989648033126</v>
      </c>
      <c r="BM83" s="105">
        <f t="shared" si="156"/>
        <v>15.734989648033126</v>
      </c>
      <c r="BN83" s="105" t="str">
        <f t="shared" si="157"/>
        <v/>
      </c>
      <c r="BO83" s="105" t="str">
        <f t="shared" si="158"/>
        <v/>
      </c>
      <c r="BP83" s="105" t="str">
        <f t="shared" si="159"/>
        <v/>
      </c>
      <c r="BQ83" s="105" t="str">
        <f t="shared" si="160"/>
        <v/>
      </c>
      <c r="BR83" s="105">
        <f t="shared" si="161"/>
        <v>15.581854043392504</v>
      </c>
      <c r="BS83" s="105" t="str">
        <f t="shared" si="162"/>
        <v/>
      </c>
      <c r="BT83" s="105" t="str">
        <f t="shared" si="163"/>
        <v/>
      </c>
      <c r="BU83" s="104">
        <v>6.48</v>
      </c>
      <c r="BV83" s="103">
        <v>6.74</v>
      </c>
      <c r="BW83" s="103">
        <v>7.44</v>
      </c>
      <c r="BX83" s="103">
        <v>7.44</v>
      </c>
      <c r="BY83" s="103">
        <v>7.41</v>
      </c>
      <c r="BZ83" s="103">
        <v>6.71</v>
      </c>
      <c r="CA83" s="103">
        <v>6.71</v>
      </c>
      <c r="CB83" s="103">
        <v>6.71</v>
      </c>
      <c r="CC83" s="103">
        <v>6.84</v>
      </c>
      <c r="CD83" s="103">
        <v>6.84</v>
      </c>
      <c r="CE83" s="103">
        <v>6.89</v>
      </c>
      <c r="CF83" s="103">
        <v>6.9</v>
      </c>
      <c r="CG83" s="103">
        <v>6.72</v>
      </c>
      <c r="CI83" s="104" t="str">
        <f t="shared" si="164"/>
        <v/>
      </c>
      <c r="CJ83" s="103" t="str">
        <f t="shared" si="165"/>
        <v/>
      </c>
      <c r="CK83" s="103">
        <f t="shared" si="166"/>
        <v>7.44</v>
      </c>
      <c r="CL83" s="103">
        <f t="shared" si="167"/>
        <v>7.44</v>
      </c>
      <c r="CM83" s="103">
        <f t="shared" si="168"/>
        <v>7.41</v>
      </c>
      <c r="CN83" s="103">
        <f t="shared" si="169"/>
        <v>6.71</v>
      </c>
      <c r="CO83" s="103">
        <f t="shared" si="170"/>
        <v>6.71</v>
      </c>
      <c r="CP83" s="103" t="str">
        <f t="shared" si="171"/>
        <v/>
      </c>
      <c r="CQ83" s="103" t="str">
        <f t="shared" si="172"/>
        <v/>
      </c>
      <c r="CR83" s="103" t="str">
        <f t="shared" si="173"/>
        <v/>
      </c>
      <c r="CS83" s="103" t="str">
        <f t="shared" si="174"/>
        <v/>
      </c>
      <c r="CT83" s="103">
        <f t="shared" si="175"/>
        <v>6.9</v>
      </c>
      <c r="CU83" s="103" t="str">
        <f t="shared" si="176"/>
        <v/>
      </c>
      <c r="CV83" s="103" t="str">
        <f t="shared" si="177"/>
        <v/>
      </c>
      <c r="CW83" s="270" t="str">
        <f t="shared" si="178"/>
        <v/>
      </c>
      <c r="CX83" s="271">
        <f t="shared" si="179"/>
        <v>1</v>
      </c>
      <c r="CY83" s="271">
        <f t="shared" si="180"/>
        <v>1</v>
      </c>
      <c r="CZ83" s="271" t="str">
        <f t="shared" si="181"/>
        <v/>
      </c>
      <c r="DA83" s="271">
        <f t="shared" si="182"/>
        <v>2</v>
      </c>
      <c r="DB83" s="102">
        <f>MATCH(A83,Fig_1a!B:B,0)</f>
        <v>223</v>
      </c>
    </row>
    <row r="84" spans="1:106" x14ac:dyDescent="0.15">
      <c r="A84" s="107" t="s">
        <v>553</v>
      </c>
      <c r="B84" s="108" t="s">
        <v>2698</v>
      </c>
      <c r="C84" s="104">
        <v>3.77</v>
      </c>
      <c r="D84" s="103">
        <v>5.45</v>
      </c>
      <c r="E84" s="103">
        <v>2.64</v>
      </c>
      <c r="F84" s="103">
        <v>2.64</v>
      </c>
      <c r="G84" s="103">
        <v>4.1399999999999997</v>
      </c>
      <c r="H84" s="103">
        <v>2.56</v>
      </c>
      <c r="I84" s="103">
        <v>2.56</v>
      </c>
      <c r="J84" s="103">
        <v>2.75</v>
      </c>
      <c r="K84" s="103">
        <v>4.1500000000000004</v>
      </c>
      <c r="L84" s="103">
        <v>4.1500000000000004</v>
      </c>
      <c r="M84" s="103">
        <v>2.71</v>
      </c>
      <c r="N84" s="103">
        <v>3.27</v>
      </c>
      <c r="O84" s="103">
        <v>2.89</v>
      </c>
      <c r="P84" s="103">
        <v>1.77</v>
      </c>
      <c r="S84" s="105">
        <v>40.6</v>
      </c>
      <c r="T84" s="105">
        <v>40.6</v>
      </c>
      <c r="U84" s="105">
        <v>36.700000000000003</v>
      </c>
      <c r="V84" s="105">
        <v>28.9</v>
      </c>
      <c r="W84" s="105">
        <v>28.9</v>
      </c>
      <c r="X84" s="105">
        <v>7.5</v>
      </c>
      <c r="AA84" s="105">
        <v>13.5</v>
      </c>
      <c r="AC84" s="105">
        <v>6.8</v>
      </c>
      <c r="AE84" s="104" t="str">
        <f t="shared" si="122"/>
        <v/>
      </c>
      <c r="AF84" s="103" t="str">
        <f t="shared" si="123"/>
        <v/>
      </c>
      <c r="AG84" s="103">
        <f t="shared" si="124"/>
        <v>15.378787878787879</v>
      </c>
      <c r="AH84" s="103">
        <f t="shared" si="125"/>
        <v>15.378787878787879</v>
      </c>
      <c r="AI84" s="103">
        <f t="shared" si="126"/>
        <v>8.8647342995169094</v>
      </c>
      <c r="AJ84" s="103">
        <f t="shared" si="127"/>
        <v>11.2890625</v>
      </c>
      <c r="AK84" s="103">
        <f t="shared" si="128"/>
        <v>11.2890625</v>
      </c>
      <c r="AL84" s="103">
        <f t="shared" si="129"/>
        <v>2.7272727272727271</v>
      </c>
      <c r="AM84" s="103" t="str">
        <f t="shared" si="130"/>
        <v/>
      </c>
      <c r="AN84" s="103" t="str">
        <f t="shared" si="131"/>
        <v/>
      </c>
      <c r="AO84" s="103">
        <f t="shared" si="132"/>
        <v>4.9815498154981555</v>
      </c>
      <c r="AP84" s="103" t="str">
        <f t="shared" si="133"/>
        <v/>
      </c>
      <c r="AQ84" s="103">
        <f t="shared" si="134"/>
        <v>2.3529411764705879</v>
      </c>
      <c r="AR84" s="103" t="str">
        <f t="shared" si="135"/>
        <v/>
      </c>
      <c r="AS84" s="106" t="str">
        <f t="shared" si="136"/>
        <v/>
      </c>
      <c r="AT84" s="105" t="str">
        <f t="shared" si="137"/>
        <v/>
      </c>
      <c r="AU84" s="105">
        <f t="shared" si="138"/>
        <v>40.6</v>
      </c>
      <c r="AV84" s="105">
        <f t="shared" si="139"/>
        <v>40.6</v>
      </c>
      <c r="AW84" s="105">
        <f t="shared" si="140"/>
        <v>36.700000000000003</v>
      </c>
      <c r="AX84" s="105">
        <f t="shared" si="141"/>
        <v>28.9</v>
      </c>
      <c r="AY84" s="105">
        <f t="shared" si="142"/>
        <v>28.9</v>
      </c>
      <c r="AZ84" s="105">
        <f t="shared" si="143"/>
        <v>7.5</v>
      </c>
      <c r="BA84" s="105" t="str">
        <f t="shared" si="144"/>
        <v/>
      </c>
      <c r="BB84" s="105" t="str">
        <f t="shared" si="145"/>
        <v/>
      </c>
      <c r="BC84" s="105">
        <f t="shared" si="146"/>
        <v>13.5</v>
      </c>
      <c r="BD84" s="105" t="str">
        <f t="shared" si="147"/>
        <v/>
      </c>
      <c r="BE84" s="105">
        <f t="shared" si="148"/>
        <v>6.8</v>
      </c>
      <c r="BF84" s="105" t="str">
        <f t="shared" si="149"/>
        <v/>
      </c>
      <c r="BG84" s="106" t="str">
        <f t="shared" si="150"/>
        <v/>
      </c>
      <c r="BH84" s="105" t="str">
        <f t="shared" si="151"/>
        <v/>
      </c>
      <c r="BI84" s="105">
        <f t="shared" si="152"/>
        <v>78.529980657640223</v>
      </c>
      <c r="BJ84" s="105">
        <f t="shared" si="153"/>
        <v>78.529980657640223</v>
      </c>
      <c r="BK84" s="105">
        <f t="shared" si="154"/>
        <v>75.359342915811098</v>
      </c>
      <c r="BL84" s="105">
        <f t="shared" si="155"/>
        <v>59.834368530020704</v>
      </c>
      <c r="BM84" s="105">
        <f t="shared" si="156"/>
        <v>59.834368530020704</v>
      </c>
      <c r="BN84" s="105">
        <f t="shared" si="157"/>
        <v>21.739130434782609</v>
      </c>
      <c r="BO84" s="105" t="str">
        <f t="shared" si="158"/>
        <v/>
      </c>
      <c r="BP84" s="105" t="str">
        <f t="shared" si="159"/>
        <v/>
      </c>
      <c r="BQ84" s="105">
        <f t="shared" si="160"/>
        <v>30.337078651685392</v>
      </c>
      <c r="BR84" s="105" t="str">
        <f t="shared" si="161"/>
        <v/>
      </c>
      <c r="BS84" s="105">
        <f t="shared" si="162"/>
        <v>12.952380952380953</v>
      </c>
      <c r="BT84" s="105" t="str">
        <f t="shared" si="163"/>
        <v/>
      </c>
      <c r="BW84" s="103">
        <v>6.88</v>
      </c>
      <c r="BX84" s="103">
        <v>6.88</v>
      </c>
      <c r="BY84" s="103">
        <v>6.76</v>
      </c>
      <c r="BZ84" s="103">
        <v>6.33</v>
      </c>
      <c r="CA84" s="103">
        <v>6.33</v>
      </c>
      <c r="CB84" s="103">
        <v>6.17</v>
      </c>
      <c r="CE84" s="103">
        <v>6.12</v>
      </c>
      <c r="CG84" s="103">
        <v>5.75</v>
      </c>
      <c r="CI84" s="104" t="str">
        <f t="shared" si="164"/>
        <v/>
      </c>
      <c r="CJ84" s="103" t="str">
        <f t="shared" si="165"/>
        <v/>
      </c>
      <c r="CK84" s="103">
        <f t="shared" si="166"/>
        <v>6.88</v>
      </c>
      <c r="CL84" s="103">
        <f t="shared" si="167"/>
        <v>6.88</v>
      </c>
      <c r="CM84" s="103">
        <f t="shared" si="168"/>
        <v>6.76</v>
      </c>
      <c r="CN84" s="103">
        <f t="shared" si="169"/>
        <v>6.33</v>
      </c>
      <c r="CO84" s="103">
        <f t="shared" si="170"/>
        <v>6.33</v>
      </c>
      <c r="CP84" s="103">
        <f t="shared" si="171"/>
        <v>6.17</v>
      </c>
      <c r="CQ84" s="103" t="str">
        <f t="shared" si="172"/>
        <v/>
      </c>
      <c r="CR84" s="103" t="str">
        <f t="shared" si="173"/>
        <v/>
      </c>
      <c r="CS84" s="103">
        <f t="shared" si="174"/>
        <v>6.12</v>
      </c>
      <c r="CT84" s="103" t="str">
        <f t="shared" si="175"/>
        <v/>
      </c>
      <c r="CU84" s="103">
        <f t="shared" si="176"/>
        <v>5.75</v>
      </c>
      <c r="CV84" s="103" t="str">
        <f t="shared" si="177"/>
        <v/>
      </c>
      <c r="CW84" s="270" t="str">
        <f t="shared" si="178"/>
        <v/>
      </c>
      <c r="CX84" s="271">
        <f t="shared" si="179"/>
        <v>1</v>
      </c>
      <c r="CY84" s="271">
        <f t="shared" si="180"/>
        <v>1</v>
      </c>
      <c r="CZ84" s="271">
        <f t="shared" si="181"/>
        <v>1</v>
      </c>
      <c r="DA84" s="271">
        <f t="shared" si="182"/>
        <v>1</v>
      </c>
      <c r="DB84" s="102">
        <f>MATCH(A84,Fig_1a!B:B,0)</f>
        <v>222</v>
      </c>
    </row>
    <row r="85" spans="1:106" x14ac:dyDescent="0.15">
      <c r="A85" s="107" t="s">
        <v>551</v>
      </c>
      <c r="B85" s="108" t="s">
        <v>2696</v>
      </c>
      <c r="C85" s="104">
        <v>6.97</v>
      </c>
      <c r="D85" s="103">
        <v>7.17</v>
      </c>
      <c r="E85" s="103">
        <v>8.57</v>
      </c>
      <c r="F85" s="103">
        <v>8.57</v>
      </c>
      <c r="G85" s="103">
        <v>5.92</v>
      </c>
      <c r="H85" s="103">
        <v>5.48</v>
      </c>
      <c r="I85" s="103">
        <v>5.48</v>
      </c>
      <c r="J85" s="103">
        <v>6.17</v>
      </c>
      <c r="K85" s="103">
        <v>9.36</v>
      </c>
      <c r="L85" s="103">
        <v>9.36</v>
      </c>
      <c r="M85" s="103">
        <v>8.61</v>
      </c>
      <c r="N85" s="103">
        <v>6.73</v>
      </c>
      <c r="O85" s="103">
        <v>9.49</v>
      </c>
      <c r="P85" s="103">
        <v>8.89</v>
      </c>
      <c r="Q85" s="106">
        <v>25.7</v>
      </c>
      <c r="R85" s="105">
        <v>21.6</v>
      </c>
      <c r="S85" s="105">
        <v>8.8000000000000007</v>
      </c>
      <c r="T85" s="105">
        <v>8.8000000000000007</v>
      </c>
      <c r="U85" s="105">
        <v>15.6</v>
      </c>
      <c r="V85" s="105">
        <v>16.399999999999999</v>
      </c>
      <c r="W85" s="105">
        <v>16.399999999999999</v>
      </c>
      <c r="X85" s="105">
        <v>10.9</v>
      </c>
      <c r="Y85" s="105">
        <v>7.6</v>
      </c>
      <c r="Z85" s="105">
        <v>7.6</v>
      </c>
      <c r="AA85" s="105">
        <v>9.1</v>
      </c>
      <c r="AD85" s="105">
        <v>6</v>
      </c>
      <c r="AE85" s="104">
        <f t="shared" si="122"/>
        <v>3.6872309899569586</v>
      </c>
      <c r="AF85" s="103">
        <f t="shared" si="123"/>
        <v>3.0125523012552304</v>
      </c>
      <c r="AG85" s="103">
        <f t="shared" si="124"/>
        <v>1.0268378063010501</v>
      </c>
      <c r="AH85" s="103">
        <f t="shared" si="125"/>
        <v>1.0268378063010501</v>
      </c>
      <c r="AI85" s="103">
        <f t="shared" si="126"/>
        <v>2.6351351351351351</v>
      </c>
      <c r="AJ85" s="103">
        <f t="shared" si="127"/>
        <v>2.992700729927007</v>
      </c>
      <c r="AK85" s="103">
        <f t="shared" si="128"/>
        <v>2.992700729927007</v>
      </c>
      <c r="AL85" s="103">
        <f t="shared" si="129"/>
        <v>1.766612641815235</v>
      </c>
      <c r="AM85" s="103">
        <f t="shared" si="130"/>
        <v>0.81196581196581197</v>
      </c>
      <c r="AN85" s="103">
        <f t="shared" si="131"/>
        <v>0.81196581196581197</v>
      </c>
      <c r="AO85" s="103">
        <f t="shared" si="132"/>
        <v>1.056910569105691</v>
      </c>
      <c r="AP85" s="103" t="str">
        <f t="shared" si="133"/>
        <v/>
      </c>
      <c r="AQ85" s="103" t="str">
        <f t="shared" si="134"/>
        <v/>
      </c>
      <c r="AR85" s="103">
        <f t="shared" si="135"/>
        <v>0.67491563554555678</v>
      </c>
      <c r="AS85" s="106">
        <f t="shared" si="136"/>
        <v>25.7</v>
      </c>
      <c r="AT85" s="105">
        <f t="shared" si="137"/>
        <v>21.6</v>
      </c>
      <c r="AU85" s="105" t="str">
        <f t="shared" si="138"/>
        <v/>
      </c>
      <c r="AV85" s="105" t="str">
        <f t="shared" si="139"/>
        <v/>
      </c>
      <c r="AW85" s="105">
        <f t="shared" si="140"/>
        <v>15.6</v>
      </c>
      <c r="AX85" s="105">
        <f t="shared" si="141"/>
        <v>16.399999999999999</v>
      </c>
      <c r="AY85" s="105">
        <f t="shared" si="142"/>
        <v>16.399999999999999</v>
      </c>
      <c r="AZ85" s="105">
        <f t="shared" si="143"/>
        <v>10.9</v>
      </c>
      <c r="BA85" s="105" t="str">
        <f t="shared" si="144"/>
        <v/>
      </c>
      <c r="BB85" s="105" t="str">
        <f t="shared" si="145"/>
        <v/>
      </c>
      <c r="BC85" s="105" t="str">
        <f t="shared" si="146"/>
        <v/>
      </c>
      <c r="BD85" s="105" t="str">
        <f t="shared" si="147"/>
        <v/>
      </c>
      <c r="BE85" s="105" t="str">
        <f t="shared" si="148"/>
        <v/>
      </c>
      <c r="BF85" s="105" t="str">
        <f t="shared" si="149"/>
        <v/>
      </c>
      <c r="BG85" s="106">
        <f t="shared" si="150"/>
        <v>47.242647058823529</v>
      </c>
      <c r="BH85" s="105">
        <f t="shared" si="151"/>
        <v>40.148698884758367</v>
      </c>
      <c r="BI85" s="105" t="str">
        <f t="shared" si="152"/>
        <v/>
      </c>
      <c r="BJ85" s="105" t="str">
        <f t="shared" si="153"/>
        <v/>
      </c>
      <c r="BK85" s="105">
        <f t="shared" si="154"/>
        <v>32.032854209445581</v>
      </c>
      <c r="BL85" s="105">
        <f t="shared" si="155"/>
        <v>33.954451345755693</v>
      </c>
      <c r="BM85" s="105">
        <f t="shared" si="156"/>
        <v>33.954451345755693</v>
      </c>
      <c r="BN85" s="105">
        <f t="shared" si="157"/>
        <v>31.594202898550726</v>
      </c>
      <c r="BO85" s="105" t="str">
        <f t="shared" si="158"/>
        <v/>
      </c>
      <c r="BP85" s="105" t="str">
        <f t="shared" si="159"/>
        <v/>
      </c>
      <c r="BQ85" s="105" t="str">
        <f t="shared" si="160"/>
        <v/>
      </c>
      <c r="BR85" s="105" t="str">
        <f t="shared" si="161"/>
        <v/>
      </c>
      <c r="BS85" s="105" t="str">
        <f t="shared" si="162"/>
        <v/>
      </c>
      <c r="BT85" s="105" t="str">
        <f t="shared" si="163"/>
        <v/>
      </c>
      <c r="BU85" s="104">
        <v>6.04</v>
      </c>
      <c r="BV85" s="103">
        <v>5.96</v>
      </c>
      <c r="BW85" s="103">
        <v>5.59</v>
      </c>
      <c r="BX85" s="103">
        <v>5.59</v>
      </c>
      <c r="BY85" s="103">
        <v>5.65</v>
      </c>
      <c r="BZ85" s="103">
        <v>5.67</v>
      </c>
      <c r="CA85" s="103">
        <v>5.67</v>
      </c>
      <c r="CB85" s="103">
        <v>5.56</v>
      </c>
      <c r="CC85" s="103">
        <v>5.67</v>
      </c>
      <c r="CD85" s="103">
        <v>5.67</v>
      </c>
      <c r="CE85" s="103">
        <v>5.66</v>
      </c>
      <c r="CH85" s="103">
        <v>5.85</v>
      </c>
      <c r="CI85" s="104">
        <f t="shared" si="164"/>
        <v>6.04</v>
      </c>
      <c r="CJ85" s="103">
        <f t="shared" si="165"/>
        <v>5.96</v>
      </c>
      <c r="CK85" s="103" t="str">
        <f t="shared" si="166"/>
        <v/>
      </c>
      <c r="CL85" s="103" t="str">
        <f t="shared" si="167"/>
        <v/>
      </c>
      <c r="CM85" s="103">
        <f t="shared" si="168"/>
        <v>5.65</v>
      </c>
      <c r="CN85" s="103">
        <f t="shared" si="169"/>
        <v>5.67</v>
      </c>
      <c r="CO85" s="103">
        <f t="shared" si="170"/>
        <v>5.67</v>
      </c>
      <c r="CP85" s="103">
        <f t="shared" si="171"/>
        <v>5.56</v>
      </c>
      <c r="CQ85" s="103" t="str">
        <f t="shared" si="172"/>
        <v/>
      </c>
      <c r="CR85" s="103" t="str">
        <f t="shared" si="173"/>
        <v/>
      </c>
      <c r="CS85" s="103" t="str">
        <f t="shared" si="174"/>
        <v/>
      </c>
      <c r="CT85" s="103" t="str">
        <f t="shared" si="175"/>
        <v/>
      </c>
      <c r="CU85" s="103" t="str">
        <f t="shared" si="176"/>
        <v/>
      </c>
      <c r="CV85" s="103" t="str">
        <f t="shared" si="177"/>
        <v/>
      </c>
      <c r="CW85" s="270">
        <f t="shared" si="178"/>
        <v>1</v>
      </c>
      <c r="CX85" s="271">
        <f t="shared" si="179"/>
        <v>1</v>
      </c>
      <c r="CY85" s="271" t="str">
        <f t="shared" si="180"/>
        <v/>
      </c>
      <c r="CZ85" s="271" t="str">
        <f t="shared" si="181"/>
        <v/>
      </c>
      <c r="DA85" s="271">
        <f t="shared" si="182"/>
        <v>2</v>
      </c>
      <c r="DB85" s="102">
        <f>MATCH(A85,Fig_1a!B:B,0)</f>
        <v>74</v>
      </c>
    </row>
    <row r="86" spans="1:106" x14ac:dyDescent="0.15">
      <c r="A86" s="107" t="s">
        <v>548</v>
      </c>
      <c r="B86" s="108" t="s">
        <v>2694</v>
      </c>
      <c r="C86" s="104">
        <v>6.43</v>
      </c>
      <c r="D86" s="103">
        <v>5.48</v>
      </c>
      <c r="E86" s="103">
        <v>7.02</v>
      </c>
      <c r="F86" s="103">
        <v>7.02</v>
      </c>
      <c r="G86" s="103">
        <v>8.4499999999999993</v>
      </c>
      <c r="H86" s="103">
        <v>6.9</v>
      </c>
      <c r="I86" s="103">
        <v>6.9</v>
      </c>
      <c r="J86" s="103">
        <v>6.63</v>
      </c>
      <c r="K86" s="103">
        <v>9.18</v>
      </c>
      <c r="L86" s="103">
        <v>9.18</v>
      </c>
      <c r="M86" s="103">
        <v>5.92</v>
      </c>
      <c r="N86" s="103">
        <v>6.26</v>
      </c>
      <c r="O86" s="103">
        <v>5.55</v>
      </c>
      <c r="P86" s="103">
        <v>6.46</v>
      </c>
      <c r="Q86" s="106">
        <v>35.5</v>
      </c>
      <c r="R86" s="105">
        <v>36.299999999999997</v>
      </c>
      <c r="S86" s="105">
        <v>21.5</v>
      </c>
      <c r="T86" s="105">
        <v>21.5</v>
      </c>
      <c r="U86" s="105">
        <v>14.2</v>
      </c>
      <c r="V86" s="105">
        <v>31</v>
      </c>
      <c r="W86" s="105">
        <v>31</v>
      </c>
      <c r="X86" s="105">
        <v>24.4</v>
      </c>
      <c r="Y86" s="105">
        <v>14.2</v>
      </c>
      <c r="Z86" s="105">
        <v>14.2</v>
      </c>
      <c r="AA86" s="105">
        <v>8.6</v>
      </c>
      <c r="AB86" s="105">
        <v>36.6</v>
      </c>
      <c r="AC86" s="105">
        <v>30.1</v>
      </c>
      <c r="AD86" s="105">
        <v>19.2</v>
      </c>
      <c r="AE86" s="104">
        <f t="shared" si="122"/>
        <v>5.5209953343701406</v>
      </c>
      <c r="AF86" s="103">
        <f t="shared" si="123"/>
        <v>6.6240875912408752</v>
      </c>
      <c r="AG86" s="103">
        <f t="shared" si="124"/>
        <v>3.0626780626780628</v>
      </c>
      <c r="AH86" s="103">
        <f t="shared" si="125"/>
        <v>3.0626780626780628</v>
      </c>
      <c r="AI86" s="103">
        <f t="shared" si="126"/>
        <v>1.6804733727810652</v>
      </c>
      <c r="AJ86" s="103">
        <f t="shared" si="127"/>
        <v>4.4927536231884053</v>
      </c>
      <c r="AK86" s="103">
        <f t="shared" si="128"/>
        <v>4.4927536231884053</v>
      </c>
      <c r="AL86" s="103">
        <f t="shared" si="129"/>
        <v>3.6802413273001506</v>
      </c>
      <c r="AM86" s="103">
        <f t="shared" si="130"/>
        <v>1.5468409586056644</v>
      </c>
      <c r="AN86" s="103">
        <f t="shared" si="131"/>
        <v>1.5468409586056644</v>
      </c>
      <c r="AO86" s="103">
        <f t="shared" si="132"/>
        <v>1.4527027027027026</v>
      </c>
      <c r="AP86" s="103">
        <f t="shared" si="133"/>
        <v>5.8466453674121412</v>
      </c>
      <c r="AQ86" s="103">
        <f t="shared" si="134"/>
        <v>5.423423423423424</v>
      </c>
      <c r="AR86" s="103">
        <f t="shared" si="135"/>
        <v>2.9721362229102168</v>
      </c>
      <c r="AS86" s="106">
        <f t="shared" si="136"/>
        <v>35.5</v>
      </c>
      <c r="AT86" s="105">
        <f t="shared" si="137"/>
        <v>36.299999999999997</v>
      </c>
      <c r="AU86" s="105">
        <f t="shared" si="138"/>
        <v>21.5</v>
      </c>
      <c r="AV86" s="105">
        <f t="shared" si="139"/>
        <v>21.5</v>
      </c>
      <c r="AW86" s="105">
        <f t="shared" si="140"/>
        <v>14.2</v>
      </c>
      <c r="AX86" s="105">
        <f t="shared" si="141"/>
        <v>31</v>
      </c>
      <c r="AY86" s="105">
        <f t="shared" si="142"/>
        <v>31</v>
      </c>
      <c r="AZ86" s="105">
        <f t="shared" si="143"/>
        <v>24.4</v>
      </c>
      <c r="BA86" s="105">
        <f t="shared" si="144"/>
        <v>14.2</v>
      </c>
      <c r="BB86" s="105">
        <f t="shared" si="145"/>
        <v>14.2</v>
      </c>
      <c r="BC86" s="105">
        <f t="shared" si="146"/>
        <v>8.6</v>
      </c>
      <c r="BD86" s="105">
        <f t="shared" si="147"/>
        <v>36.6</v>
      </c>
      <c r="BE86" s="105">
        <f t="shared" si="148"/>
        <v>30.1</v>
      </c>
      <c r="BF86" s="105">
        <f t="shared" si="149"/>
        <v>19.2</v>
      </c>
      <c r="BG86" s="106">
        <f t="shared" si="150"/>
        <v>65.257352941176478</v>
      </c>
      <c r="BH86" s="105">
        <f t="shared" si="151"/>
        <v>67.472118959107803</v>
      </c>
      <c r="BI86" s="105">
        <f t="shared" si="152"/>
        <v>41.586073500967117</v>
      </c>
      <c r="BJ86" s="105">
        <f t="shared" si="153"/>
        <v>41.586073500967117</v>
      </c>
      <c r="BK86" s="105">
        <f t="shared" si="154"/>
        <v>29.158110882956876</v>
      </c>
      <c r="BL86" s="105">
        <f t="shared" si="155"/>
        <v>64.182194616977227</v>
      </c>
      <c r="BM86" s="105">
        <f t="shared" si="156"/>
        <v>64.182194616977227</v>
      </c>
      <c r="BN86" s="105">
        <f t="shared" si="157"/>
        <v>70.724637681159422</v>
      </c>
      <c r="BO86" s="105">
        <f t="shared" si="158"/>
        <v>29.158110882956876</v>
      </c>
      <c r="BP86" s="105">
        <f t="shared" si="159"/>
        <v>29.158110882956876</v>
      </c>
      <c r="BQ86" s="105">
        <f t="shared" si="160"/>
        <v>19.325842696629213</v>
      </c>
      <c r="BR86" s="105">
        <f t="shared" si="161"/>
        <v>72.189349112426029</v>
      </c>
      <c r="BS86" s="105">
        <f t="shared" si="162"/>
        <v>57.333333333333336</v>
      </c>
      <c r="BT86" s="105">
        <f t="shared" si="163"/>
        <v>37.944664031620555</v>
      </c>
      <c r="BU86" s="104">
        <v>7.27</v>
      </c>
      <c r="BV86" s="103">
        <v>7.28</v>
      </c>
      <c r="BW86" s="103">
        <v>8.0299999999999994</v>
      </c>
      <c r="BX86" s="103">
        <v>8.0299999999999994</v>
      </c>
      <c r="BY86" s="103">
        <v>8.02</v>
      </c>
      <c r="BZ86" s="103">
        <v>7.32</v>
      </c>
      <c r="CA86" s="103">
        <v>7.32</v>
      </c>
      <c r="CB86" s="103">
        <v>7.57</v>
      </c>
      <c r="CC86" s="103">
        <v>8.0299999999999994</v>
      </c>
      <c r="CD86" s="103">
        <v>8.0299999999999994</v>
      </c>
      <c r="CE86" s="103">
        <v>7.98</v>
      </c>
      <c r="CF86" s="103">
        <v>7.24</v>
      </c>
      <c r="CG86" s="103">
        <v>6.48</v>
      </c>
      <c r="CH86" s="103">
        <v>5.99</v>
      </c>
      <c r="CI86" s="104">
        <f t="shared" si="164"/>
        <v>7.27</v>
      </c>
      <c r="CJ86" s="103">
        <f t="shared" si="165"/>
        <v>7.28</v>
      </c>
      <c r="CK86" s="103">
        <f t="shared" si="166"/>
        <v>8.0299999999999994</v>
      </c>
      <c r="CL86" s="103">
        <f t="shared" si="167"/>
        <v>8.0299999999999994</v>
      </c>
      <c r="CM86" s="103">
        <f t="shared" si="168"/>
        <v>8.02</v>
      </c>
      <c r="CN86" s="103">
        <f t="shared" si="169"/>
        <v>7.32</v>
      </c>
      <c r="CO86" s="103">
        <f t="shared" si="170"/>
        <v>7.32</v>
      </c>
      <c r="CP86" s="103">
        <f t="shared" si="171"/>
        <v>7.57</v>
      </c>
      <c r="CQ86" s="103">
        <f t="shared" si="172"/>
        <v>8.0299999999999994</v>
      </c>
      <c r="CR86" s="103">
        <f t="shared" si="173"/>
        <v>8.0299999999999994</v>
      </c>
      <c r="CS86" s="103">
        <f t="shared" si="174"/>
        <v>7.98</v>
      </c>
      <c r="CT86" s="103">
        <f t="shared" si="175"/>
        <v>7.24</v>
      </c>
      <c r="CU86" s="103">
        <f t="shared" si="176"/>
        <v>6.48</v>
      </c>
      <c r="CV86" s="103">
        <f t="shared" si="177"/>
        <v>5.99</v>
      </c>
      <c r="CW86" s="270">
        <f t="shared" si="178"/>
        <v>1</v>
      </c>
      <c r="CX86" s="271">
        <f t="shared" si="179"/>
        <v>1</v>
      </c>
      <c r="CY86" s="271">
        <f t="shared" si="180"/>
        <v>1</v>
      </c>
      <c r="CZ86" s="271">
        <f t="shared" si="181"/>
        <v>1</v>
      </c>
      <c r="DA86" s="271">
        <f t="shared" si="182"/>
        <v>0</v>
      </c>
      <c r="DB86" s="102">
        <f>MATCH(A86,Fig_1a!B:B,0)</f>
        <v>73</v>
      </c>
    </row>
    <row r="87" spans="1:106" x14ac:dyDescent="0.15">
      <c r="A87" s="107" t="s">
        <v>300</v>
      </c>
      <c r="B87" s="108" t="s">
        <v>2687</v>
      </c>
      <c r="C87" s="104">
        <v>6.65</v>
      </c>
      <c r="D87" s="103">
        <v>6.38</v>
      </c>
      <c r="E87" s="103">
        <v>10.050000000000001</v>
      </c>
      <c r="F87" s="103">
        <v>10.050000000000001</v>
      </c>
      <c r="G87" s="103">
        <v>8.76</v>
      </c>
      <c r="H87" s="103">
        <v>6.47</v>
      </c>
      <c r="I87" s="103">
        <v>6.47</v>
      </c>
      <c r="J87" s="103">
        <v>8.19</v>
      </c>
      <c r="K87" s="103">
        <v>12.09</v>
      </c>
      <c r="L87" s="103">
        <v>12.09</v>
      </c>
      <c r="M87" s="103">
        <v>12.73</v>
      </c>
      <c r="N87" s="103">
        <v>8.3000000000000007</v>
      </c>
      <c r="O87" s="103">
        <v>6.8</v>
      </c>
      <c r="P87" s="103">
        <v>6.22</v>
      </c>
      <c r="Q87" s="106">
        <v>42.4</v>
      </c>
      <c r="R87" s="105">
        <v>41.7</v>
      </c>
      <c r="S87" s="105">
        <v>35.5</v>
      </c>
      <c r="T87" s="105">
        <v>35.5</v>
      </c>
      <c r="U87" s="105">
        <v>37.6</v>
      </c>
      <c r="V87" s="105">
        <v>36.6</v>
      </c>
      <c r="W87" s="105">
        <v>36.6</v>
      </c>
      <c r="X87" s="105">
        <v>25.7</v>
      </c>
      <c r="Y87" s="105">
        <v>38.200000000000003</v>
      </c>
      <c r="Z87" s="105">
        <v>38.200000000000003</v>
      </c>
      <c r="AA87" s="105">
        <v>36.200000000000003</v>
      </c>
      <c r="AB87" s="105">
        <v>20.3</v>
      </c>
      <c r="AC87" s="105">
        <v>43</v>
      </c>
      <c r="AD87" s="105">
        <v>42.1</v>
      </c>
      <c r="AE87" s="104">
        <f t="shared" si="122"/>
        <v>6.3759398496240598</v>
      </c>
      <c r="AF87" s="103">
        <f t="shared" si="123"/>
        <v>6.5360501567398126</v>
      </c>
      <c r="AG87" s="103">
        <f t="shared" si="124"/>
        <v>3.5323383084577111</v>
      </c>
      <c r="AH87" s="103">
        <f t="shared" si="125"/>
        <v>3.5323383084577111</v>
      </c>
      <c r="AI87" s="103">
        <f t="shared" si="126"/>
        <v>4.2922374429223744</v>
      </c>
      <c r="AJ87" s="103">
        <f t="shared" si="127"/>
        <v>5.6568778979907268</v>
      </c>
      <c r="AK87" s="103">
        <f t="shared" si="128"/>
        <v>5.6568778979907268</v>
      </c>
      <c r="AL87" s="103">
        <f t="shared" si="129"/>
        <v>3.1379731379731379</v>
      </c>
      <c r="AM87" s="103">
        <f t="shared" si="130"/>
        <v>3.1596360628618694</v>
      </c>
      <c r="AN87" s="103">
        <f t="shared" si="131"/>
        <v>3.1596360628618694</v>
      </c>
      <c r="AO87" s="103">
        <f t="shared" si="132"/>
        <v>2.8436763550667714</v>
      </c>
      <c r="AP87" s="103">
        <f t="shared" si="133"/>
        <v>2.4457831325301203</v>
      </c>
      <c r="AQ87" s="103">
        <f t="shared" si="134"/>
        <v>6.3235294117647056</v>
      </c>
      <c r="AR87" s="103">
        <f t="shared" si="135"/>
        <v>6.7684887459807079</v>
      </c>
      <c r="AS87" s="106">
        <f t="shared" si="136"/>
        <v>42.4</v>
      </c>
      <c r="AT87" s="105">
        <f t="shared" si="137"/>
        <v>41.7</v>
      </c>
      <c r="AU87" s="105">
        <f t="shared" si="138"/>
        <v>35.5</v>
      </c>
      <c r="AV87" s="105">
        <f t="shared" si="139"/>
        <v>35.5</v>
      </c>
      <c r="AW87" s="105">
        <f t="shared" si="140"/>
        <v>37.6</v>
      </c>
      <c r="AX87" s="105">
        <f t="shared" si="141"/>
        <v>36.6</v>
      </c>
      <c r="AY87" s="105">
        <f t="shared" si="142"/>
        <v>36.6</v>
      </c>
      <c r="AZ87" s="105">
        <f t="shared" si="143"/>
        <v>25.7</v>
      </c>
      <c r="BA87" s="105">
        <f t="shared" si="144"/>
        <v>38.200000000000003</v>
      </c>
      <c r="BB87" s="105">
        <f t="shared" si="145"/>
        <v>38.200000000000003</v>
      </c>
      <c r="BC87" s="105">
        <f t="shared" si="146"/>
        <v>36.200000000000003</v>
      </c>
      <c r="BD87" s="105">
        <f t="shared" si="147"/>
        <v>20.3</v>
      </c>
      <c r="BE87" s="105">
        <f t="shared" si="148"/>
        <v>43</v>
      </c>
      <c r="BF87" s="105">
        <f t="shared" si="149"/>
        <v>42.1</v>
      </c>
      <c r="BG87" s="106">
        <f t="shared" si="150"/>
        <v>77.941176470588232</v>
      </c>
      <c r="BH87" s="105">
        <f t="shared" si="151"/>
        <v>77.509293680297404</v>
      </c>
      <c r="BI87" s="105">
        <f t="shared" si="152"/>
        <v>68.665377176015468</v>
      </c>
      <c r="BJ87" s="105">
        <f t="shared" si="153"/>
        <v>68.665377176015468</v>
      </c>
      <c r="BK87" s="105">
        <f t="shared" si="154"/>
        <v>77.207392197125259</v>
      </c>
      <c r="BL87" s="105">
        <f t="shared" si="155"/>
        <v>75.776397515527961</v>
      </c>
      <c r="BM87" s="105">
        <f t="shared" si="156"/>
        <v>75.776397515527961</v>
      </c>
      <c r="BN87" s="105">
        <f t="shared" si="157"/>
        <v>74.492753623188406</v>
      </c>
      <c r="BO87" s="105">
        <f t="shared" si="158"/>
        <v>78.439425051334709</v>
      </c>
      <c r="BP87" s="105">
        <f t="shared" si="159"/>
        <v>78.439425051334709</v>
      </c>
      <c r="BQ87" s="105">
        <f t="shared" si="160"/>
        <v>81.348314606741582</v>
      </c>
      <c r="BR87" s="105">
        <f t="shared" si="161"/>
        <v>40.039447731755423</v>
      </c>
      <c r="BS87" s="105">
        <f t="shared" si="162"/>
        <v>81.904761904761898</v>
      </c>
      <c r="BT87" s="105">
        <f t="shared" si="163"/>
        <v>83.201581027667984</v>
      </c>
      <c r="BU87" s="104">
        <v>9.73</v>
      </c>
      <c r="BV87" s="103">
        <v>9.66</v>
      </c>
      <c r="BW87" s="103">
        <v>9.66</v>
      </c>
      <c r="BX87" s="103">
        <v>9.66</v>
      </c>
      <c r="BY87" s="103">
        <v>9.82</v>
      </c>
      <c r="BZ87" s="103">
        <v>9.58</v>
      </c>
      <c r="CA87" s="103">
        <v>9.58</v>
      </c>
      <c r="CB87" s="103">
        <v>9.7899999999999991</v>
      </c>
      <c r="CC87" s="103">
        <v>10.36</v>
      </c>
      <c r="CD87" s="103">
        <v>10.36</v>
      </c>
      <c r="CE87" s="103">
        <v>10.19</v>
      </c>
      <c r="CF87" s="103">
        <v>9.07</v>
      </c>
      <c r="CG87" s="103">
        <v>9.9600000000000009</v>
      </c>
      <c r="CH87" s="103">
        <v>10.119999999999999</v>
      </c>
      <c r="CI87" s="104">
        <f t="shared" si="164"/>
        <v>9.73</v>
      </c>
      <c r="CJ87" s="103">
        <f t="shared" si="165"/>
        <v>9.66</v>
      </c>
      <c r="CK87" s="103">
        <f t="shared" si="166"/>
        <v>9.66</v>
      </c>
      <c r="CL87" s="103">
        <f t="shared" si="167"/>
        <v>9.66</v>
      </c>
      <c r="CM87" s="103">
        <f t="shared" si="168"/>
        <v>9.82</v>
      </c>
      <c r="CN87" s="103">
        <f t="shared" si="169"/>
        <v>9.58</v>
      </c>
      <c r="CO87" s="103">
        <f t="shared" si="170"/>
        <v>9.58</v>
      </c>
      <c r="CP87" s="103">
        <f t="shared" si="171"/>
        <v>9.7899999999999991</v>
      </c>
      <c r="CQ87" s="103">
        <f t="shared" si="172"/>
        <v>10.36</v>
      </c>
      <c r="CR87" s="103">
        <f t="shared" si="173"/>
        <v>10.36</v>
      </c>
      <c r="CS87" s="103">
        <f t="shared" si="174"/>
        <v>10.19</v>
      </c>
      <c r="CT87" s="103">
        <f t="shared" si="175"/>
        <v>9.07</v>
      </c>
      <c r="CU87" s="103">
        <f t="shared" si="176"/>
        <v>9.9600000000000009</v>
      </c>
      <c r="CV87" s="103">
        <f t="shared" si="177"/>
        <v>10.119999999999999</v>
      </c>
      <c r="CW87" s="270">
        <f t="shared" si="178"/>
        <v>1</v>
      </c>
      <c r="CX87" s="271">
        <f t="shared" si="179"/>
        <v>1</v>
      </c>
      <c r="CY87" s="271">
        <f t="shared" si="180"/>
        <v>1</v>
      </c>
      <c r="CZ87" s="271">
        <f t="shared" si="181"/>
        <v>1</v>
      </c>
      <c r="DA87" s="271">
        <f t="shared" si="182"/>
        <v>0</v>
      </c>
      <c r="DB87" s="102">
        <f>MATCH(A87,Fig_1a!B:B,0)</f>
        <v>221</v>
      </c>
    </row>
    <row r="88" spans="1:106" x14ac:dyDescent="0.15">
      <c r="A88" s="107" t="s">
        <v>45</v>
      </c>
      <c r="B88" s="108" t="s">
        <v>45</v>
      </c>
      <c r="C88" s="104">
        <v>4.0999999999999996</v>
      </c>
      <c r="D88" s="103">
        <v>2.87</v>
      </c>
      <c r="E88" s="103">
        <v>5.0999999999999996</v>
      </c>
      <c r="F88" s="103">
        <v>5.0999999999999996</v>
      </c>
      <c r="G88" s="103">
        <v>4.3099999999999996</v>
      </c>
      <c r="H88" s="103">
        <v>5.76</v>
      </c>
      <c r="I88" s="103">
        <v>5.76</v>
      </c>
      <c r="J88" s="103">
        <v>6.24</v>
      </c>
      <c r="K88" s="103">
        <v>8.82</v>
      </c>
      <c r="L88" s="103">
        <v>8.82</v>
      </c>
      <c r="M88" s="103">
        <v>8.26</v>
      </c>
      <c r="N88" s="103">
        <v>6.72</v>
      </c>
      <c r="O88" s="103">
        <v>3.17</v>
      </c>
      <c r="P88" s="103">
        <v>4.88</v>
      </c>
      <c r="S88" s="105">
        <v>25.2</v>
      </c>
      <c r="T88" s="105">
        <v>25.2</v>
      </c>
      <c r="U88" s="105">
        <v>33.700000000000003</v>
      </c>
      <c r="V88" s="105">
        <v>26.9</v>
      </c>
      <c r="W88" s="105">
        <v>26.9</v>
      </c>
      <c r="X88" s="105">
        <v>17.5</v>
      </c>
      <c r="AE88" s="104" t="str">
        <f t="shared" si="122"/>
        <v/>
      </c>
      <c r="AF88" s="103" t="str">
        <f t="shared" si="123"/>
        <v/>
      </c>
      <c r="AG88" s="103">
        <f t="shared" si="124"/>
        <v>4.9411764705882355</v>
      </c>
      <c r="AH88" s="103">
        <f t="shared" si="125"/>
        <v>4.9411764705882355</v>
      </c>
      <c r="AI88" s="103">
        <f t="shared" si="126"/>
        <v>7.8190255220417644</v>
      </c>
      <c r="AJ88" s="103">
        <f t="shared" si="127"/>
        <v>4.6701388888888884</v>
      </c>
      <c r="AK88" s="103">
        <f t="shared" si="128"/>
        <v>4.6701388888888884</v>
      </c>
      <c r="AL88" s="103">
        <f t="shared" si="129"/>
        <v>2.8044871794871793</v>
      </c>
      <c r="AM88" s="103" t="str">
        <f t="shared" si="130"/>
        <v/>
      </c>
      <c r="AN88" s="103" t="str">
        <f t="shared" si="131"/>
        <v/>
      </c>
      <c r="AO88" s="103" t="str">
        <f t="shared" si="132"/>
        <v/>
      </c>
      <c r="AP88" s="103" t="str">
        <f t="shared" si="133"/>
        <v/>
      </c>
      <c r="AQ88" s="103" t="str">
        <f t="shared" si="134"/>
        <v/>
      </c>
      <c r="AR88" s="103" t="str">
        <f t="shared" si="135"/>
        <v/>
      </c>
      <c r="AS88" s="106" t="str">
        <f t="shared" si="136"/>
        <v/>
      </c>
      <c r="AT88" s="105" t="str">
        <f t="shared" si="137"/>
        <v/>
      </c>
      <c r="AU88" s="105">
        <f t="shared" si="138"/>
        <v>25.2</v>
      </c>
      <c r="AV88" s="105">
        <f t="shared" si="139"/>
        <v>25.2</v>
      </c>
      <c r="AW88" s="105">
        <f t="shared" si="140"/>
        <v>33.700000000000003</v>
      </c>
      <c r="AX88" s="105">
        <f t="shared" si="141"/>
        <v>26.9</v>
      </c>
      <c r="AY88" s="105">
        <f t="shared" si="142"/>
        <v>26.9</v>
      </c>
      <c r="AZ88" s="105">
        <f t="shared" si="143"/>
        <v>17.5</v>
      </c>
      <c r="BA88" s="105" t="str">
        <f t="shared" si="144"/>
        <v/>
      </c>
      <c r="BB88" s="105" t="str">
        <f t="shared" si="145"/>
        <v/>
      </c>
      <c r="BC88" s="105" t="str">
        <f t="shared" si="146"/>
        <v/>
      </c>
      <c r="BD88" s="105" t="str">
        <f t="shared" si="147"/>
        <v/>
      </c>
      <c r="BE88" s="105" t="str">
        <f t="shared" si="148"/>
        <v/>
      </c>
      <c r="BF88" s="105" t="str">
        <f t="shared" si="149"/>
        <v/>
      </c>
      <c r="BG88" s="106" t="str">
        <f t="shared" si="150"/>
        <v/>
      </c>
      <c r="BH88" s="105" t="str">
        <f t="shared" si="151"/>
        <v/>
      </c>
      <c r="BI88" s="105">
        <f t="shared" si="152"/>
        <v>48.742746615087036</v>
      </c>
      <c r="BJ88" s="105">
        <f t="shared" si="153"/>
        <v>48.742746615087036</v>
      </c>
      <c r="BK88" s="105">
        <f t="shared" si="154"/>
        <v>69.199178644763862</v>
      </c>
      <c r="BL88" s="105">
        <f t="shared" si="155"/>
        <v>55.693581780538302</v>
      </c>
      <c r="BM88" s="105">
        <f t="shared" si="156"/>
        <v>55.693581780538302</v>
      </c>
      <c r="BN88" s="105">
        <f t="shared" si="157"/>
        <v>50.724637681159422</v>
      </c>
      <c r="BO88" s="105" t="str">
        <f t="shared" si="158"/>
        <v/>
      </c>
      <c r="BP88" s="105" t="str">
        <f t="shared" si="159"/>
        <v/>
      </c>
      <c r="BQ88" s="105" t="str">
        <f t="shared" si="160"/>
        <v/>
      </c>
      <c r="BR88" s="105" t="str">
        <f t="shared" si="161"/>
        <v/>
      </c>
      <c r="BS88" s="105" t="str">
        <f t="shared" si="162"/>
        <v/>
      </c>
      <c r="BT88" s="105" t="str">
        <f t="shared" si="163"/>
        <v/>
      </c>
      <c r="BW88" s="103">
        <v>3.55</v>
      </c>
      <c r="BX88" s="103">
        <v>3.55</v>
      </c>
      <c r="BY88" s="103">
        <v>3.94</v>
      </c>
      <c r="BZ88" s="103">
        <v>3.73</v>
      </c>
      <c r="CA88" s="103">
        <v>3.73</v>
      </c>
      <c r="CB88" s="103">
        <v>3.37</v>
      </c>
      <c r="CI88" s="104" t="str">
        <f t="shared" si="164"/>
        <v/>
      </c>
      <c r="CJ88" s="103" t="str">
        <f t="shared" si="165"/>
        <v/>
      </c>
      <c r="CK88" s="103">
        <f t="shared" si="166"/>
        <v>3.55</v>
      </c>
      <c r="CL88" s="103">
        <f t="shared" si="167"/>
        <v>3.55</v>
      </c>
      <c r="CM88" s="103">
        <f t="shared" si="168"/>
        <v>3.94</v>
      </c>
      <c r="CN88" s="103">
        <f t="shared" si="169"/>
        <v>3.73</v>
      </c>
      <c r="CO88" s="103">
        <f t="shared" si="170"/>
        <v>3.73</v>
      </c>
      <c r="CP88" s="103">
        <f t="shared" si="171"/>
        <v>3.37</v>
      </c>
      <c r="CQ88" s="103" t="str">
        <f t="shared" si="172"/>
        <v/>
      </c>
      <c r="CR88" s="103" t="str">
        <f t="shared" si="173"/>
        <v/>
      </c>
      <c r="CS88" s="103" t="str">
        <f t="shared" si="174"/>
        <v/>
      </c>
      <c r="CT88" s="103" t="str">
        <f t="shared" si="175"/>
        <v/>
      </c>
      <c r="CU88" s="103" t="str">
        <f t="shared" si="176"/>
        <v/>
      </c>
      <c r="CV88" s="103" t="str">
        <f t="shared" si="177"/>
        <v/>
      </c>
      <c r="CW88" s="270" t="str">
        <f t="shared" si="178"/>
        <v/>
      </c>
      <c r="CX88" s="271">
        <f t="shared" si="179"/>
        <v>1</v>
      </c>
      <c r="CY88" s="271" t="str">
        <f t="shared" si="180"/>
        <v/>
      </c>
      <c r="CZ88" s="271" t="str">
        <f t="shared" si="181"/>
        <v/>
      </c>
      <c r="DA88" s="271">
        <f t="shared" si="182"/>
        <v>3</v>
      </c>
      <c r="DB88" s="102">
        <f>MATCH(A88,Fig_1a!B:B,0)</f>
        <v>72</v>
      </c>
    </row>
    <row r="89" spans="1:106" x14ac:dyDescent="0.15">
      <c r="A89" s="107" t="s">
        <v>547</v>
      </c>
      <c r="B89" s="108" t="s">
        <v>547</v>
      </c>
      <c r="C89" s="104">
        <v>6.44</v>
      </c>
      <c r="D89" s="103">
        <v>6.04</v>
      </c>
      <c r="E89" s="103">
        <v>8.83</v>
      </c>
      <c r="F89" s="103">
        <v>8.83</v>
      </c>
      <c r="G89" s="103">
        <v>8.5500000000000007</v>
      </c>
      <c r="H89" s="103">
        <v>8.14</v>
      </c>
      <c r="I89" s="103">
        <v>8.14</v>
      </c>
      <c r="J89" s="103">
        <v>7.26</v>
      </c>
      <c r="K89" s="103">
        <v>10.19</v>
      </c>
      <c r="L89" s="103">
        <v>10.19</v>
      </c>
      <c r="M89" s="103">
        <v>6.16</v>
      </c>
      <c r="N89" s="103">
        <v>8.61</v>
      </c>
      <c r="O89" s="103">
        <v>6.65</v>
      </c>
      <c r="P89" s="103">
        <v>8.9600000000000009</v>
      </c>
      <c r="AD89" s="105">
        <v>35.4</v>
      </c>
      <c r="AE89" s="104" t="str">
        <f t="shared" si="122"/>
        <v/>
      </c>
      <c r="AF89" s="103" t="str">
        <f t="shared" si="123"/>
        <v/>
      </c>
      <c r="AG89" s="103" t="str">
        <f t="shared" si="124"/>
        <v/>
      </c>
      <c r="AH89" s="103" t="str">
        <f t="shared" si="125"/>
        <v/>
      </c>
      <c r="AI89" s="103" t="str">
        <f t="shared" si="126"/>
        <v/>
      </c>
      <c r="AJ89" s="103" t="str">
        <f t="shared" si="127"/>
        <v/>
      </c>
      <c r="AK89" s="103" t="str">
        <f t="shared" si="128"/>
        <v/>
      </c>
      <c r="AL89" s="103" t="str">
        <f t="shared" si="129"/>
        <v/>
      </c>
      <c r="AM89" s="103" t="str">
        <f t="shared" si="130"/>
        <v/>
      </c>
      <c r="AN89" s="103" t="str">
        <f t="shared" si="131"/>
        <v/>
      </c>
      <c r="AO89" s="103" t="str">
        <f t="shared" si="132"/>
        <v/>
      </c>
      <c r="AP89" s="103" t="str">
        <f t="shared" si="133"/>
        <v/>
      </c>
      <c r="AQ89" s="103" t="str">
        <f t="shared" si="134"/>
        <v/>
      </c>
      <c r="AR89" s="103">
        <f t="shared" si="135"/>
        <v>3.9508928571428568</v>
      </c>
      <c r="AS89" s="106" t="str">
        <f t="shared" si="136"/>
        <v/>
      </c>
      <c r="AT89" s="105" t="str">
        <f t="shared" si="137"/>
        <v/>
      </c>
      <c r="AU89" s="105" t="str">
        <f t="shared" si="138"/>
        <v/>
      </c>
      <c r="AV89" s="105" t="str">
        <f t="shared" si="139"/>
        <v/>
      </c>
      <c r="AW89" s="105" t="str">
        <f t="shared" si="140"/>
        <v/>
      </c>
      <c r="AX89" s="105" t="str">
        <f t="shared" si="141"/>
        <v/>
      </c>
      <c r="AY89" s="105" t="str">
        <f t="shared" si="142"/>
        <v/>
      </c>
      <c r="AZ89" s="105" t="str">
        <f t="shared" si="143"/>
        <v/>
      </c>
      <c r="BA89" s="105" t="str">
        <f t="shared" si="144"/>
        <v/>
      </c>
      <c r="BB89" s="105" t="str">
        <f t="shared" si="145"/>
        <v/>
      </c>
      <c r="BC89" s="105" t="str">
        <f t="shared" si="146"/>
        <v/>
      </c>
      <c r="BD89" s="105" t="str">
        <f t="shared" si="147"/>
        <v/>
      </c>
      <c r="BE89" s="105" t="str">
        <f t="shared" si="148"/>
        <v/>
      </c>
      <c r="BF89" s="105">
        <f t="shared" si="149"/>
        <v>35.4</v>
      </c>
      <c r="BG89" s="106" t="str">
        <f t="shared" si="150"/>
        <v/>
      </c>
      <c r="BH89" s="105" t="str">
        <f t="shared" si="151"/>
        <v/>
      </c>
      <c r="BI89" s="105" t="str">
        <f t="shared" si="152"/>
        <v/>
      </c>
      <c r="BJ89" s="105" t="str">
        <f t="shared" si="153"/>
        <v/>
      </c>
      <c r="BK89" s="105" t="str">
        <f t="shared" si="154"/>
        <v/>
      </c>
      <c r="BL89" s="105" t="str">
        <f t="shared" si="155"/>
        <v/>
      </c>
      <c r="BM89" s="105" t="str">
        <f t="shared" si="156"/>
        <v/>
      </c>
      <c r="BN89" s="105" t="str">
        <f t="shared" si="157"/>
        <v/>
      </c>
      <c r="BO89" s="105" t="str">
        <f t="shared" si="158"/>
        <v/>
      </c>
      <c r="BP89" s="105" t="str">
        <f t="shared" si="159"/>
        <v/>
      </c>
      <c r="BQ89" s="105" t="str">
        <f t="shared" si="160"/>
        <v/>
      </c>
      <c r="BR89" s="105" t="str">
        <f t="shared" si="161"/>
        <v/>
      </c>
      <c r="BS89" s="105" t="str">
        <f t="shared" si="162"/>
        <v/>
      </c>
      <c r="BT89" s="105">
        <f t="shared" si="163"/>
        <v>69.960474308300391</v>
      </c>
      <c r="CH89" s="103">
        <v>6.77</v>
      </c>
      <c r="CI89" s="104" t="str">
        <f t="shared" si="164"/>
        <v/>
      </c>
      <c r="CJ89" s="103" t="str">
        <f t="shared" si="165"/>
        <v/>
      </c>
      <c r="CK89" s="103" t="str">
        <f t="shared" si="166"/>
        <v/>
      </c>
      <c r="CL89" s="103" t="str">
        <f t="shared" si="167"/>
        <v/>
      </c>
      <c r="CM89" s="103" t="str">
        <f t="shared" si="168"/>
        <v/>
      </c>
      <c r="CN89" s="103" t="str">
        <f t="shared" si="169"/>
        <v/>
      </c>
      <c r="CO89" s="103" t="str">
        <f t="shared" si="170"/>
        <v/>
      </c>
      <c r="CP89" s="103" t="str">
        <f t="shared" si="171"/>
        <v/>
      </c>
      <c r="CQ89" s="103" t="str">
        <f t="shared" si="172"/>
        <v/>
      </c>
      <c r="CR89" s="103" t="str">
        <f t="shared" si="173"/>
        <v/>
      </c>
      <c r="CS89" s="103" t="str">
        <f t="shared" si="174"/>
        <v/>
      </c>
      <c r="CT89" s="103" t="str">
        <f t="shared" si="175"/>
        <v/>
      </c>
      <c r="CU89" s="103" t="str">
        <f t="shared" si="176"/>
        <v/>
      </c>
      <c r="CV89" s="103">
        <f t="shared" si="177"/>
        <v>6.77</v>
      </c>
      <c r="CW89" s="270" t="str">
        <f t="shared" si="178"/>
        <v/>
      </c>
      <c r="CX89" s="271" t="str">
        <f t="shared" si="179"/>
        <v/>
      </c>
      <c r="CY89" s="271" t="str">
        <f t="shared" si="180"/>
        <v/>
      </c>
      <c r="CZ89" s="271">
        <f t="shared" si="181"/>
        <v>1</v>
      </c>
      <c r="DA89" s="271">
        <f t="shared" si="182"/>
        <v>3</v>
      </c>
      <c r="DB89" s="102">
        <f>MATCH(A89,Fig_1a!B:B,0)</f>
        <v>220</v>
      </c>
    </row>
    <row r="90" spans="1:106" x14ac:dyDescent="0.15">
      <c r="A90" s="107" t="s">
        <v>405</v>
      </c>
      <c r="B90" s="108" t="s">
        <v>405</v>
      </c>
      <c r="C90" s="104">
        <v>2.4900000000000002</v>
      </c>
      <c r="D90" s="103">
        <v>1.87</v>
      </c>
      <c r="E90" s="103">
        <v>3.8</v>
      </c>
      <c r="F90" s="103">
        <v>3.8</v>
      </c>
      <c r="G90" s="103">
        <v>3.43</v>
      </c>
      <c r="H90" s="103">
        <v>2.59</v>
      </c>
      <c r="I90" s="103">
        <v>2.59</v>
      </c>
      <c r="J90" s="103">
        <v>2.04</v>
      </c>
      <c r="K90" s="103">
        <v>2.02</v>
      </c>
      <c r="L90" s="103">
        <v>2.02</v>
      </c>
      <c r="M90" s="103">
        <v>2.96</v>
      </c>
      <c r="N90" s="103">
        <v>1.64</v>
      </c>
      <c r="O90" s="103">
        <v>1.17</v>
      </c>
      <c r="P90" s="103">
        <v>1.31</v>
      </c>
      <c r="S90" s="105">
        <v>15.5</v>
      </c>
      <c r="T90" s="105">
        <v>15.5</v>
      </c>
      <c r="U90" s="105">
        <v>16.5</v>
      </c>
      <c r="V90" s="105">
        <v>19.399999999999999</v>
      </c>
      <c r="W90" s="105">
        <v>19.399999999999999</v>
      </c>
      <c r="AE90" s="104" t="str">
        <f t="shared" si="122"/>
        <v/>
      </c>
      <c r="AF90" s="103" t="str">
        <f t="shared" si="123"/>
        <v/>
      </c>
      <c r="AG90" s="103">
        <f t="shared" si="124"/>
        <v>4.0789473684210531</v>
      </c>
      <c r="AH90" s="103">
        <f t="shared" si="125"/>
        <v>4.0789473684210531</v>
      </c>
      <c r="AI90" s="103">
        <f t="shared" si="126"/>
        <v>4.8104956268221573</v>
      </c>
      <c r="AJ90" s="103">
        <f t="shared" si="127"/>
        <v>7.4903474903474905</v>
      </c>
      <c r="AK90" s="103">
        <f t="shared" si="128"/>
        <v>7.4903474903474905</v>
      </c>
      <c r="AL90" s="103" t="str">
        <f t="shared" si="129"/>
        <v/>
      </c>
      <c r="AM90" s="103" t="str">
        <f t="shared" si="130"/>
        <v/>
      </c>
      <c r="AN90" s="103" t="str">
        <f t="shared" si="131"/>
        <v/>
      </c>
      <c r="AO90" s="103" t="str">
        <f t="shared" si="132"/>
        <v/>
      </c>
      <c r="AP90" s="103" t="str">
        <f t="shared" si="133"/>
        <v/>
      </c>
      <c r="AQ90" s="103" t="str">
        <f t="shared" si="134"/>
        <v/>
      </c>
      <c r="AR90" s="103" t="str">
        <f t="shared" si="135"/>
        <v/>
      </c>
      <c r="AS90" s="106" t="str">
        <f t="shared" si="136"/>
        <v/>
      </c>
      <c r="AT90" s="105" t="str">
        <f t="shared" si="137"/>
        <v/>
      </c>
      <c r="AU90" s="105">
        <f t="shared" si="138"/>
        <v>15.5</v>
      </c>
      <c r="AV90" s="105">
        <f t="shared" si="139"/>
        <v>15.5</v>
      </c>
      <c r="AW90" s="105">
        <f t="shared" si="140"/>
        <v>16.5</v>
      </c>
      <c r="AX90" s="105">
        <f t="shared" si="141"/>
        <v>19.399999999999999</v>
      </c>
      <c r="AY90" s="105">
        <f t="shared" si="142"/>
        <v>19.399999999999999</v>
      </c>
      <c r="AZ90" s="105" t="str">
        <f t="shared" si="143"/>
        <v/>
      </c>
      <c r="BA90" s="105" t="str">
        <f t="shared" si="144"/>
        <v/>
      </c>
      <c r="BB90" s="105" t="str">
        <f t="shared" si="145"/>
        <v/>
      </c>
      <c r="BC90" s="105" t="str">
        <f t="shared" si="146"/>
        <v/>
      </c>
      <c r="BD90" s="105" t="str">
        <f t="shared" si="147"/>
        <v/>
      </c>
      <c r="BE90" s="105" t="str">
        <f t="shared" si="148"/>
        <v/>
      </c>
      <c r="BF90" s="105" t="str">
        <f t="shared" si="149"/>
        <v/>
      </c>
      <c r="BG90" s="106" t="str">
        <f t="shared" si="150"/>
        <v/>
      </c>
      <c r="BH90" s="105" t="str">
        <f t="shared" si="151"/>
        <v/>
      </c>
      <c r="BI90" s="105">
        <f t="shared" si="152"/>
        <v>29.980657640232106</v>
      </c>
      <c r="BJ90" s="105">
        <f t="shared" si="153"/>
        <v>29.980657640232106</v>
      </c>
      <c r="BK90" s="105">
        <f t="shared" si="154"/>
        <v>33.880903490759749</v>
      </c>
      <c r="BL90" s="105">
        <f t="shared" si="155"/>
        <v>40.165631469979296</v>
      </c>
      <c r="BM90" s="105">
        <f t="shared" si="156"/>
        <v>40.165631469979296</v>
      </c>
      <c r="BN90" s="105" t="str">
        <f t="shared" si="157"/>
        <v/>
      </c>
      <c r="BO90" s="105" t="str">
        <f t="shared" si="158"/>
        <v/>
      </c>
      <c r="BP90" s="105" t="str">
        <f t="shared" si="159"/>
        <v/>
      </c>
      <c r="BQ90" s="105" t="str">
        <f t="shared" si="160"/>
        <v/>
      </c>
      <c r="BR90" s="105" t="str">
        <f t="shared" si="161"/>
        <v/>
      </c>
      <c r="BS90" s="105" t="str">
        <f t="shared" si="162"/>
        <v/>
      </c>
      <c r="BT90" s="105" t="str">
        <f t="shared" si="163"/>
        <v/>
      </c>
      <c r="BW90" s="103">
        <v>6.77</v>
      </c>
      <c r="BX90" s="103">
        <v>6.77</v>
      </c>
      <c r="BY90" s="103">
        <v>6.25</v>
      </c>
      <c r="BZ90" s="103">
        <v>6.41</v>
      </c>
      <c r="CA90" s="103">
        <v>6.41</v>
      </c>
      <c r="CI90" s="104" t="str">
        <f t="shared" si="164"/>
        <v/>
      </c>
      <c r="CJ90" s="103" t="str">
        <f t="shared" si="165"/>
        <v/>
      </c>
      <c r="CK90" s="103">
        <f t="shared" si="166"/>
        <v>6.77</v>
      </c>
      <c r="CL90" s="103">
        <f t="shared" si="167"/>
        <v>6.77</v>
      </c>
      <c r="CM90" s="103">
        <f t="shared" si="168"/>
        <v>6.25</v>
      </c>
      <c r="CN90" s="103">
        <f t="shared" si="169"/>
        <v>6.41</v>
      </c>
      <c r="CO90" s="103">
        <f t="shared" si="170"/>
        <v>6.41</v>
      </c>
      <c r="CP90" s="103" t="str">
        <f t="shared" si="171"/>
        <v/>
      </c>
      <c r="CQ90" s="103" t="str">
        <f t="shared" si="172"/>
        <v/>
      </c>
      <c r="CR90" s="103" t="str">
        <f t="shared" si="173"/>
        <v/>
      </c>
      <c r="CS90" s="103" t="str">
        <f t="shared" si="174"/>
        <v/>
      </c>
      <c r="CT90" s="103" t="str">
        <f t="shared" si="175"/>
        <v/>
      </c>
      <c r="CU90" s="103" t="str">
        <f t="shared" si="176"/>
        <v/>
      </c>
      <c r="CV90" s="103" t="str">
        <f t="shared" si="177"/>
        <v/>
      </c>
      <c r="CW90" s="270" t="str">
        <f t="shared" si="178"/>
        <v/>
      </c>
      <c r="CX90" s="271">
        <f t="shared" si="179"/>
        <v>1</v>
      </c>
      <c r="CY90" s="271" t="str">
        <f t="shared" si="180"/>
        <v/>
      </c>
      <c r="CZ90" s="271" t="str">
        <f t="shared" si="181"/>
        <v/>
      </c>
      <c r="DA90" s="271">
        <f t="shared" si="182"/>
        <v>3</v>
      </c>
      <c r="DB90" s="102">
        <f>MATCH(A90,Fig_1a!B:B,0)</f>
        <v>219</v>
      </c>
    </row>
    <row r="91" spans="1:106" x14ac:dyDescent="0.15">
      <c r="A91" s="107" t="s">
        <v>393</v>
      </c>
      <c r="B91" s="108" t="s">
        <v>393</v>
      </c>
      <c r="C91" s="104">
        <v>3.87</v>
      </c>
      <c r="D91" s="103">
        <v>3.64</v>
      </c>
      <c r="E91" s="103">
        <v>8.75</v>
      </c>
      <c r="F91" s="103">
        <v>8.75</v>
      </c>
      <c r="G91" s="103">
        <v>10.41</v>
      </c>
      <c r="H91" s="103">
        <v>4.91</v>
      </c>
      <c r="I91" s="103">
        <v>4.91</v>
      </c>
      <c r="J91" s="103">
        <v>6.86</v>
      </c>
      <c r="K91" s="103">
        <v>12.11</v>
      </c>
      <c r="L91" s="103">
        <v>12.11</v>
      </c>
      <c r="M91" s="103">
        <v>8.91</v>
      </c>
      <c r="N91" s="103">
        <v>5.07</v>
      </c>
      <c r="O91" s="103">
        <v>4.59</v>
      </c>
      <c r="P91" s="103">
        <v>5.33</v>
      </c>
      <c r="S91" s="105">
        <v>31.2</v>
      </c>
      <c r="T91" s="105">
        <v>31.2</v>
      </c>
      <c r="U91" s="105">
        <v>20.9</v>
      </c>
      <c r="V91" s="105">
        <v>37.1</v>
      </c>
      <c r="W91" s="105">
        <v>37.1</v>
      </c>
      <c r="X91" s="105">
        <v>17.5</v>
      </c>
      <c r="Y91" s="105">
        <v>31.1</v>
      </c>
      <c r="Z91" s="105">
        <v>31.1</v>
      </c>
      <c r="AA91" s="105">
        <v>20.7</v>
      </c>
      <c r="AC91" s="105">
        <v>37.700000000000003</v>
      </c>
      <c r="AD91" s="105">
        <v>30.3</v>
      </c>
      <c r="AE91" s="104" t="str">
        <f t="shared" si="122"/>
        <v/>
      </c>
      <c r="AF91" s="103" t="str">
        <f t="shared" si="123"/>
        <v/>
      </c>
      <c r="AG91" s="103">
        <f t="shared" si="124"/>
        <v>3.5657142857142858</v>
      </c>
      <c r="AH91" s="103">
        <f t="shared" si="125"/>
        <v>3.5657142857142858</v>
      </c>
      <c r="AI91" s="103">
        <f t="shared" si="126"/>
        <v>2.0076849183477425</v>
      </c>
      <c r="AJ91" s="103">
        <f t="shared" si="127"/>
        <v>7.5560081466395115</v>
      </c>
      <c r="AK91" s="103">
        <f t="shared" si="128"/>
        <v>7.5560081466395115</v>
      </c>
      <c r="AL91" s="103">
        <f t="shared" si="129"/>
        <v>2.5510204081632653</v>
      </c>
      <c r="AM91" s="103">
        <f t="shared" si="130"/>
        <v>2.5681255161023948</v>
      </c>
      <c r="AN91" s="103">
        <f t="shared" si="131"/>
        <v>2.5681255161023948</v>
      </c>
      <c r="AO91" s="103">
        <f t="shared" si="132"/>
        <v>2.3232323232323231</v>
      </c>
      <c r="AP91" s="103" t="str">
        <f t="shared" si="133"/>
        <v/>
      </c>
      <c r="AQ91" s="103">
        <f t="shared" si="134"/>
        <v>8.2135076252723316</v>
      </c>
      <c r="AR91" s="103">
        <f t="shared" si="135"/>
        <v>5.6848030018761726</v>
      </c>
      <c r="AS91" s="106" t="str">
        <f t="shared" si="136"/>
        <v/>
      </c>
      <c r="AT91" s="105" t="str">
        <f t="shared" si="137"/>
        <v/>
      </c>
      <c r="AU91" s="105">
        <f t="shared" si="138"/>
        <v>31.2</v>
      </c>
      <c r="AV91" s="105">
        <f t="shared" si="139"/>
        <v>31.2</v>
      </c>
      <c r="AW91" s="105">
        <f t="shared" si="140"/>
        <v>20.9</v>
      </c>
      <c r="AX91" s="105">
        <f t="shared" si="141"/>
        <v>37.1</v>
      </c>
      <c r="AY91" s="105">
        <f t="shared" si="142"/>
        <v>37.1</v>
      </c>
      <c r="AZ91" s="105">
        <f t="shared" si="143"/>
        <v>17.5</v>
      </c>
      <c r="BA91" s="105">
        <f t="shared" si="144"/>
        <v>31.1</v>
      </c>
      <c r="BB91" s="105">
        <f t="shared" si="145"/>
        <v>31.1</v>
      </c>
      <c r="BC91" s="105">
        <f t="shared" si="146"/>
        <v>20.7</v>
      </c>
      <c r="BD91" s="105" t="str">
        <f t="shared" si="147"/>
        <v/>
      </c>
      <c r="BE91" s="105">
        <f t="shared" si="148"/>
        <v>37.700000000000003</v>
      </c>
      <c r="BF91" s="105">
        <f t="shared" si="149"/>
        <v>30.3</v>
      </c>
      <c r="BG91" s="106" t="str">
        <f t="shared" si="150"/>
        <v/>
      </c>
      <c r="BH91" s="105" t="str">
        <f t="shared" si="151"/>
        <v/>
      </c>
      <c r="BI91" s="105">
        <f t="shared" si="152"/>
        <v>60.348162475822051</v>
      </c>
      <c r="BJ91" s="105">
        <f t="shared" si="153"/>
        <v>60.348162475822051</v>
      </c>
      <c r="BK91" s="105">
        <f t="shared" si="154"/>
        <v>42.915811088295683</v>
      </c>
      <c r="BL91" s="105">
        <f t="shared" si="155"/>
        <v>76.811594202898561</v>
      </c>
      <c r="BM91" s="105">
        <f t="shared" si="156"/>
        <v>76.811594202898561</v>
      </c>
      <c r="BN91" s="105">
        <f t="shared" si="157"/>
        <v>50.724637681159422</v>
      </c>
      <c r="BO91" s="105">
        <f t="shared" si="158"/>
        <v>63.860369609856257</v>
      </c>
      <c r="BP91" s="105">
        <f t="shared" si="159"/>
        <v>63.860369609856257</v>
      </c>
      <c r="BQ91" s="105">
        <f t="shared" si="160"/>
        <v>46.516853932584269</v>
      </c>
      <c r="BR91" s="105" t="str">
        <f t="shared" si="161"/>
        <v/>
      </c>
      <c r="BS91" s="105">
        <f t="shared" si="162"/>
        <v>71.809523809523824</v>
      </c>
      <c r="BT91" s="105">
        <f t="shared" si="163"/>
        <v>59.881422924901187</v>
      </c>
      <c r="BW91" s="103">
        <v>7.31</v>
      </c>
      <c r="BX91" s="103">
        <v>7.31</v>
      </c>
      <c r="BY91" s="103">
        <v>7.4</v>
      </c>
      <c r="BZ91" s="103">
        <v>6.42</v>
      </c>
      <c r="CA91" s="103">
        <v>6.42</v>
      </c>
      <c r="CB91" s="103">
        <v>5.45</v>
      </c>
      <c r="CC91" s="103">
        <v>7.09</v>
      </c>
      <c r="CD91" s="103">
        <v>7.09</v>
      </c>
      <c r="CE91" s="103">
        <v>6.12</v>
      </c>
      <c r="CG91" s="103">
        <v>5.62</v>
      </c>
      <c r="CH91" s="103">
        <v>5.39</v>
      </c>
      <c r="CI91" s="104" t="str">
        <f t="shared" si="164"/>
        <v/>
      </c>
      <c r="CJ91" s="103" t="str">
        <f t="shared" si="165"/>
        <v/>
      </c>
      <c r="CK91" s="103">
        <f t="shared" si="166"/>
        <v>7.31</v>
      </c>
      <c r="CL91" s="103">
        <f t="shared" si="167"/>
        <v>7.31</v>
      </c>
      <c r="CM91" s="103">
        <f t="shared" si="168"/>
        <v>7.4</v>
      </c>
      <c r="CN91" s="103">
        <f t="shared" si="169"/>
        <v>6.42</v>
      </c>
      <c r="CO91" s="103">
        <f t="shared" si="170"/>
        <v>6.42</v>
      </c>
      <c r="CP91" s="103">
        <f t="shared" si="171"/>
        <v>5.45</v>
      </c>
      <c r="CQ91" s="103">
        <f t="shared" si="172"/>
        <v>7.09</v>
      </c>
      <c r="CR91" s="103">
        <f t="shared" si="173"/>
        <v>7.09</v>
      </c>
      <c r="CS91" s="103">
        <f t="shared" si="174"/>
        <v>6.12</v>
      </c>
      <c r="CT91" s="103" t="str">
        <f t="shared" si="175"/>
        <v/>
      </c>
      <c r="CU91" s="103">
        <f t="shared" si="176"/>
        <v>5.62</v>
      </c>
      <c r="CV91" s="103">
        <f t="shared" si="177"/>
        <v>5.39</v>
      </c>
      <c r="CW91" s="270" t="str">
        <f t="shared" si="178"/>
        <v/>
      </c>
      <c r="CX91" s="271">
        <f t="shared" si="179"/>
        <v>1</v>
      </c>
      <c r="CY91" s="271">
        <f t="shared" si="180"/>
        <v>1</v>
      </c>
      <c r="CZ91" s="271">
        <f t="shared" si="181"/>
        <v>1</v>
      </c>
      <c r="DA91" s="271">
        <f t="shared" si="182"/>
        <v>1</v>
      </c>
      <c r="DB91" s="102">
        <f>MATCH(A91,Fig_1a!B:B,0)</f>
        <v>218</v>
      </c>
    </row>
    <row r="92" spans="1:106" x14ac:dyDescent="0.15">
      <c r="A92" s="107" t="s">
        <v>387</v>
      </c>
      <c r="B92" s="108" t="s">
        <v>46</v>
      </c>
      <c r="C92" s="104">
        <v>3.66</v>
      </c>
      <c r="D92" s="103">
        <v>2.98</v>
      </c>
      <c r="E92" s="103">
        <v>2.64</v>
      </c>
      <c r="F92" s="103">
        <v>2.64</v>
      </c>
      <c r="G92" s="103">
        <v>1.53</v>
      </c>
      <c r="H92" s="103">
        <v>1.89</v>
      </c>
      <c r="I92" s="103">
        <v>1.89</v>
      </c>
      <c r="J92" s="103">
        <v>3.23</v>
      </c>
      <c r="K92" s="103">
        <v>3.49</v>
      </c>
      <c r="L92" s="103">
        <v>3.49</v>
      </c>
      <c r="M92" s="103">
        <v>3.75</v>
      </c>
      <c r="N92" s="103">
        <v>5.56</v>
      </c>
      <c r="O92" s="103">
        <v>1.89</v>
      </c>
      <c r="P92" s="103">
        <v>1.94</v>
      </c>
      <c r="S92" s="105">
        <v>17.8</v>
      </c>
      <c r="T92" s="105">
        <v>17.8</v>
      </c>
      <c r="U92" s="105">
        <v>10.1</v>
      </c>
      <c r="V92" s="105">
        <v>16.5</v>
      </c>
      <c r="W92" s="105">
        <v>16.5</v>
      </c>
      <c r="X92" s="105">
        <v>6.8</v>
      </c>
      <c r="Y92" s="105">
        <v>3.1</v>
      </c>
      <c r="Z92" s="105">
        <v>3.1</v>
      </c>
      <c r="AA92" s="105">
        <v>3.9</v>
      </c>
      <c r="AB92" s="105">
        <v>5.3</v>
      </c>
      <c r="AC92" s="105">
        <v>8.6</v>
      </c>
      <c r="AE92" s="104" t="str">
        <f t="shared" si="122"/>
        <v/>
      </c>
      <c r="AF92" s="103" t="str">
        <f t="shared" si="123"/>
        <v/>
      </c>
      <c r="AG92" s="103">
        <f t="shared" si="124"/>
        <v>6.7424242424242422</v>
      </c>
      <c r="AH92" s="103">
        <f t="shared" si="125"/>
        <v>6.7424242424242422</v>
      </c>
      <c r="AI92" s="103">
        <f t="shared" si="126"/>
        <v>6.6013071895424833</v>
      </c>
      <c r="AJ92" s="103">
        <f t="shared" si="127"/>
        <v>8.7301587301587311</v>
      </c>
      <c r="AK92" s="103">
        <f t="shared" si="128"/>
        <v>8.7301587301587311</v>
      </c>
      <c r="AL92" s="103">
        <f t="shared" si="129"/>
        <v>2.1052631578947367</v>
      </c>
      <c r="AM92" s="103">
        <f t="shared" si="130"/>
        <v>0.88825214899713467</v>
      </c>
      <c r="AN92" s="103">
        <f t="shared" si="131"/>
        <v>0.88825214899713467</v>
      </c>
      <c r="AO92" s="103">
        <f t="shared" si="132"/>
        <v>1.04</v>
      </c>
      <c r="AP92" s="103">
        <f t="shared" si="133"/>
        <v>0.95323741007194251</v>
      </c>
      <c r="AQ92" s="103">
        <f t="shared" si="134"/>
        <v>4.5502645502645507</v>
      </c>
      <c r="AR92" s="103" t="str">
        <f t="shared" si="135"/>
        <v/>
      </c>
      <c r="AS92" s="106" t="str">
        <f t="shared" si="136"/>
        <v/>
      </c>
      <c r="AT92" s="105" t="str">
        <f t="shared" si="137"/>
        <v/>
      </c>
      <c r="AU92" s="105">
        <f t="shared" si="138"/>
        <v>17.8</v>
      </c>
      <c r="AV92" s="105">
        <f t="shared" si="139"/>
        <v>17.8</v>
      </c>
      <c r="AW92" s="105">
        <f t="shared" si="140"/>
        <v>10.1</v>
      </c>
      <c r="AX92" s="105">
        <f t="shared" si="141"/>
        <v>16.5</v>
      </c>
      <c r="AY92" s="105">
        <f t="shared" si="142"/>
        <v>16.5</v>
      </c>
      <c r="AZ92" s="105">
        <f t="shared" si="143"/>
        <v>6.8</v>
      </c>
      <c r="BA92" s="105" t="str">
        <f t="shared" si="144"/>
        <v/>
      </c>
      <c r="BB92" s="105" t="str">
        <f t="shared" si="145"/>
        <v/>
      </c>
      <c r="BC92" s="105" t="str">
        <f t="shared" si="146"/>
        <v/>
      </c>
      <c r="BD92" s="105" t="str">
        <f t="shared" si="147"/>
        <v/>
      </c>
      <c r="BE92" s="105">
        <f t="shared" si="148"/>
        <v>8.6</v>
      </c>
      <c r="BF92" s="105" t="str">
        <f t="shared" si="149"/>
        <v/>
      </c>
      <c r="BG92" s="106" t="str">
        <f t="shared" si="150"/>
        <v/>
      </c>
      <c r="BH92" s="105" t="str">
        <f t="shared" si="151"/>
        <v/>
      </c>
      <c r="BI92" s="105">
        <f t="shared" si="152"/>
        <v>34.429400386847192</v>
      </c>
      <c r="BJ92" s="105">
        <f t="shared" si="153"/>
        <v>34.429400386847192</v>
      </c>
      <c r="BK92" s="105">
        <f t="shared" si="154"/>
        <v>20.739219712525667</v>
      </c>
      <c r="BL92" s="105">
        <f t="shared" si="155"/>
        <v>34.161490683229815</v>
      </c>
      <c r="BM92" s="105">
        <f t="shared" si="156"/>
        <v>34.161490683229815</v>
      </c>
      <c r="BN92" s="105">
        <f t="shared" si="157"/>
        <v>19.710144927536231</v>
      </c>
      <c r="BO92" s="105" t="str">
        <f t="shared" si="158"/>
        <v/>
      </c>
      <c r="BP92" s="105" t="str">
        <f t="shared" si="159"/>
        <v/>
      </c>
      <c r="BQ92" s="105" t="str">
        <f t="shared" si="160"/>
        <v/>
      </c>
      <c r="BR92" s="105" t="str">
        <f t="shared" si="161"/>
        <v/>
      </c>
      <c r="BS92" s="105">
        <f t="shared" si="162"/>
        <v>16.38095238095238</v>
      </c>
      <c r="BT92" s="105" t="str">
        <f t="shared" si="163"/>
        <v/>
      </c>
      <c r="BW92" s="103">
        <v>8.44</v>
      </c>
      <c r="BX92" s="103">
        <v>8.44</v>
      </c>
      <c r="BY92" s="103">
        <v>8.83</v>
      </c>
      <c r="BZ92" s="103">
        <v>8.4600000000000009</v>
      </c>
      <c r="CA92" s="103">
        <v>8.4600000000000009</v>
      </c>
      <c r="CB92" s="103">
        <v>8.1300000000000008</v>
      </c>
      <c r="CC92" s="103">
        <v>8.08</v>
      </c>
      <c r="CD92" s="103">
        <v>8.08</v>
      </c>
      <c r="CE92" s="103">
        <v>8.02</v>
      </c>
      <c r="CF92" s="103">
        <v>8</v>
      </c>
      <c r="CG92" s="103">
        <v>8</v>
      </c>
      <c r="CI92" s="104" t="str">
        <f t="shared" si="164"/>
        <v/>
      </c>
      <c r="CJ92" s="103" t="str">
        <f t="shared" si="165"/>
        <v/>
      </c>
      <c r="CK92" s="103">
        <f t="shared" si="166"/>
        <v>8.44</v>
      </c>
      <c r="CL92" s="103">
        <f t="shared" si="167"/>
        <v>8.44</v>
      </c>
      <c r="CM92" s="103">
        <f t="shared" si="168"/>
        <v>8.83</v>
      </c>
      <c r="CN92" s="103">
        <f t="shared" si="169"/>
        <v>8.4600000000000009</v>
      </c>
      <c r="CO92" s="103">
        <f t="shared" si="170"/>
        <v>8.4600000000000009</v>
      </c>
      <c r="CP92" s="103">
        <f t="shared" si="171"/>
        <v>8.1300000000000008</v>
      </c>
      <c r="CQ92" s="103" t="str">
        <f t="shared" si="172"/>
        <v/>
      </c>
      <c r="CR92" s="103" t="str">
        <f t="shared" si="173"/>
        <v/>
      </c>
      <c r="CS92" s="103" t="str">
        <f t="shared" si="174"/>
        <v/>
      </c>
      <c r="CT92" s="103" t="str">
        <f t="shared" si="175"/>
        <v/>
      </c>
      <c r="CU92" s="103">
        <f t="shared" si="176"/>
        <v>8</v>
      </c>
      <c r="CV92" s="103" t="str">
        <f t="shared" si="177"/>
        <v/>
      </c>
      <c r="CW92" s="270" t="str">
        <f t="shared" si="178"/>
        <v/>
      </c>
      <c r="CX92" s="271">
        <f t="shared" si="179"/>
        <v>1</v>
      </c>
      <c r="CY92" s="271" t="str">
        <f t="shared" si="180"/>
        <v/>
      </c>
      <c r="CZ92" s="271">
        <f t="shared" si="181"/>
        <v>1</v>
      </c>
      <c r="DA92" s="271">
        <f t="shared" si="182"/>
        <v>2</v>
      </c>
      <c r="DB92" s="102">
        <f>MATCH(A92,Fig_1a!B:B,0)</f>
        <v>71</v>
      </c>
    </row>
    <row r="93" spans="1:106" x14ac:dyDescent="0.15">
      <c r="A93" s="107" t="s">
        <v>544</v>
      </c>
      <c r="B93" s="108" t="s">
        <v>545</v>
      </c>
      <c r="C93" s="104">
        <v>3.93</v>
      </c>
      <c r="D93" s="103">
        <v>2.88</v>
      </c>
      <c r="E93" s="103">
        <v>3.56</v>
      </c>
      <c r="F93" s="103">
        <v>3.56</v>
      </c>
      <c r="G93" s="103">
        <v>3.59</v>
      </c>
      <c r="H93" s="103">
        <v>3.48</v>
      </c>
      <c r="I93" s="103">
        <v>3.48</v>
      </c>
      <c r="J93" s="103">
        <v>2.67</v>
      </c>
      <c r="K93" s="103">
        <v>4.4400000000000004</v>
      </c>
      <c r="L93" s="103">
        <v>4.4400000000000004</v>
      </c>
      <c r="M93" s="103">
        <v>3.53</v>
      </c>
      <c r="N93" s="103">
        <v>2.27</v>
      </c>
      <c r="O93" s="103">
        <v>3.32</v>
      </c>
      <c r="P93" s="103">
        <v>4.42</v>
      </c>
      <c r="Q93" s="106">
        <v>19.8</v>
      </c>
      <c r="R93" s="105">
        <v>19.5</v>
      </c>
      <c r="S93" s="105">
        <v>8.8000000000000007</v>
      </c>
      <c r="T93" s="105">
        <v>8.8000000000000007</v>
      </c>
      <c r="U93" s="105">
        <v>10.9</v>
      </c>
      <c r="V93" s="105">
        <v>14.1</v>
      </c>
      <c r="W93" s="105">
        <v>14.1</v>
      </c>
      <c r="X93" s="105">
        <v>13.2</v>
      </c>
      <c r="Y93" s="105">
        <v>16.2</v>
      </c>
      <c r="Z93" s="105">
        <v>16.2</v>
      </c>
      <c r="AA93" s="105">
        <v>14.8</v>
      </c>
      <c r="AB93" s="105">
        <v>7.5</v>
      </c>
      <c r="AC93" s="105">
        <v>6.9</v>
      </c>
      <c r="AD93" s="105">
        <v>6.1</v>
      </c>
      <c r="AE93" s="104">
        <f t="shared" si="122"/>
        <v>5.0381679389312977</v>
      </c>
      <c r="AF93" s="103">
        <f t="shared" si="123"/>
        <v>6.7708333333333339</v>
      </c>
      <c r="AG93" s="103">
        <f t="shared" si="124"/>
        <v>2.4719101123595508</v>
      </c>
      <c r="AH93" s="103">
        <f t="shared" si="125"/>
        <v>2.4719101123595508</v>
      </c>
      <c r="AI93" s="103">
        <f t="shared" si="126"/>
        <v>3.0362116991643457</v>
      </c>
      <c r="AJ93" s="103">
        <f t="shared" si="127"/>
        <v>4.0517241379310347</v>
      </c>
      <c r="AK93" s="103">
        <f t="shared" si="128"/>
        <v>4.0517241379310347</v>
      </c>
      <c r="AL93" s="103">
        <f t="shared" si="129"/>
        <v>4.9438202247191008</v>
      </c>
      <c r="AM93" s="103">
        <f t="shared" si="130"/>
        <v>3.6486486486486482</v>
      </c>
      <c r="AN93" s="103">
        <f t="shared" si="131"/>
        <v>3.6486486486486482</v>
      </c>
      <c r="AO93" s="103">
        <f t="shared" si="132"/>
        <v>4.1926345609065159</v>
      </c>
      <c r="AP93" s="103">
        <f t="shared" si="133"/>
        <v>3.303964757709251</v>
      </c>
      <c r="AQ93" s="103">
        <f t="shared" si="134"/>
        <v>2.0783132530120483</v>
      </c>
      <c r="AR93" s="103">
        <f t="shared" si="135"/>
        <v>1.3800904977375565</v>
      </c>
      <c r="AS93" s="106">
        <f t="shared" si="136"/>
        <v>19.8</v>
      </c>
      <c r="AT93" s="105">
        <f t="shared" si="137"/>
        <v>19.5</v>
      </c>
      <c r="AU93" s="105">
        <f t="shared" si="138"/>
        <v>8.8000000000000007</v>
      </c>
      <c r="AV93" s="105">
        <f t="shared" si="139"/>
        <v>8.8000000000000007</v>
      </c>
      <c r="AW93" s="105">
        <f t="shared" si="140"/>
        <v>10.9</v>
      </c>
      <c r="AX93" s="105">
        <f t="shared" si="141"/>
        <v>14.1</v>
      </c>
      <c r="AY93" s="105">
        <f t="shared" si="142"/>
        <v>14.1</v>
      </c>
      <c r="AZ93" s="105">
        <f t="shared" si="143"/>
        <v>13.2</v>
      </c>
      <c r="BA93" s="105">
        <f t="shared" si="144"/>
        <v>16.2</v>
      </c>
      <c r="BB93" s="105">
        <f t="shared" si="145"/>
        <v>16.2</v>
      </c>
      <c r="BC93" s="105">
        <f t="shared" si="146"/>
        <v>14.8</v>
      </c>
      <c r="BD93" s="105">
        <f t="shared" si="147"/>
        <v>7.5</v>
      </c>
      <c r="BE93" s="105">
        <f t="shared" si="148"/>
        <v>6.9</v>
      </c>
      <c r="BF93" s="105">
        <f t="shared" si="149"/>
        <v>6.1</v>
      </c>
      <c r="BG93" s="106">
        <f t="shared" si="150"/>
        <v>36.397058823529413</v>
      </c>
      <c r="BH93" s="105">
        <f t="shared" si="151"/>
        <v>36.245353159851305</v>
      </c>
      <c r="BI93" s="105">
        <f t="shared" si="152"/>
        <v>17.021276595744681</v>
      </c>
      <c r="BJ93" s="105">
        <f t="shared" si="153"/>
        <v>17.021276595744681</v>
      </c>
      <c r="BK93" s="105">
        <f t="shared" si="154"/>
        <v>22.381930184804926</v>
      </c>
      <c r="BL93" s="105">
        <f t="shared" si="155"/>
        <v>29.192546583850934</v>
      </c>
      <c r="BM93" s="105">
        <f t="shared" si="156"/>
        <v>29.192546583850934</v>
      </c>
      <c r="BN93" s="105">
        <f t="shared" si="157"/>
        <v>38.260869565217391</v>
      </c>
      <c r="BO93" s="105">
        <f t="shared" si="158"/>
        <v>33.264887063655031</v>
      </c>
      <c r="BP93" s="105">
        <f t="shared" si="159"/>
        <v>33.264887063655031</v>
      </c>
      <c r="BQ93" s="105">
        <f t="shared" si="160"/>
        <v>33.258426966292134</v>
      </c>
      <c r="BR93" s="105">
        <f t="shared" si="161"/>
        <v>14.792899408284024</v>
      </c>
      <c r="BS93" s="105">
        <f t="shared" si="162"/>
        <v>13.142857142857142</v>
      </c>
      <c r="BT93" s="105">
        <f t="shared" si="163"/>
        <v>12.055335968379445</v>
      </c>
      <c r="BU93" s="104">
        <v>8.23</v>
      </c>
      <c r="BV93" s="103">
        <v>8.0500000000000007</v>
      </c>
      <c r="BW93" s="103">
        <v>7.58</v>
      </c>
      <c r="BX93" s="103">
        <v>7.58</v>
      </c>
      <c r="BY93" s="103">
        <v>7.74</v>
      </c>
      <c r="BZ93" s="103">
        <v>7.87</v>
      </c>
      <c r="CA93" s="103">
        <v>7.87</v>
      </c>
      <c r="CB93" s="103">
        <v>8.35</v>
      </c>
      <c r="CC93" s="103">
        <v>8.11</v>
      </c>
      <c r="CD93" s="103">
        <v>8.11</v>
      </c>
      <c r="CE93" s="103">
        <v>8.2799999999999994</v>
      </c>
      <c r="CF93" s="103">
        <v>6.55</v>
      </c>
      <c r="CG93" s="103">
        <v>6.73</v>
      </c>
      <c r="CH93" s="103">
        <v>7.35</v>
      </c>
      <c r="CI93" s="104">
        <f t="shared" si="164"/>
        <v>8.23</v>
      </c>
      <c r="CJ93" s="103">
        <f t="shared" si="165"/>
        <v>8.0500000000000007</v>
      </c>
      <c r="CK93" s="103">
        <f t="shared" si="166"/>
        <v>7.58</v>
      </c>
      <c r="CL93" s="103">
        <f t="shared" si="167"/>
        <v>7.58</v>
      </c>
      <c r="CM93" s="103">
        <f t="shared" si="168"/>
        <v>7.74</v>
      </c>
      <c r="CN93" s="103">
        <f t="shared" si="169"/>
        <v>7.87</v>
      </c>
      <c r="CO93" s="103">
        <f t="shared" si="170"/>
        <v>7.87</v>
      </c>
      <c r="CP93" s="103">
        <f t="shared" si="171"/>
        <v>8.35</v>
      </c>
      <c r="CQ93" s="103">
        <f t="shared" si="172"/>
        <v>8.11</v>
      </c>
      <c r="CR93" s="103">
        <f t="shared" si="173"/>
        <v>8.11</v>
      </c>
      <c r="CS93" s="103">
        <f t="shared" si="174"/>
        <v>8.2799999999999994</v>
      </c>
      <c r="CT93" s="103">
        <f t="shared" si="175"/>
        <v>6.55</v>
      </c>
      <c r="CU93" s="103">
        <f t="shared" si="176"/>
        <v>6.73</v>
      </c>
      <c r="CV93" s="103">
        <f t="shared" si="177"/>
        <v>7.35</v>
      </c>
      <c r="CW93" s="270">
        <f t="shared" si="178"/>
        <v>1</v>
      </c>
      <c r="CX93" s="271">
        <f t="shared" si="179"/>
        <v>1</v>
      </c>
      <c r="CY93" s="271">
        <f t="shared" si="180"/>
        <v>1</v>
      </c>
      <c r="CZ93" s="271">
        <f t="shared" si="181"/>
        <v>1</v>
      </c>
      <c r="DA93" s="271">
        <f t="shared" si="182"/>
        <v>0</v>
      </c>
      <c r="DB93" s="102">
        <f>MATCH(A93,Fig_1a!B:B,0)</f>
        <v>217</v>
      </c>
    </row>
    <row r="94" spans="1:106" x14ac:dyDescent="0.15">
      <c r="A94" s="107" t="s">
        <v>540</v>
      </c>
      <c r="B94" s="108" t="s">
        <v>2643</v>
      </c>
      <c r="C94" s="104">
        <v>4.34</v>
      </c>
      <c r="D94" s="103">
        <v>2.5299999999999998</v>
      </c>
      <c r="E94" s="103">
        <v>4.2699999999999996</v>
      </c>
      <c r="F94" s="103">
        <v>4.2699999999999996</v>
      </c>
      <c r="G94" s="103">
        <v>4.07</v>
      </c>
      <c r="H94" s="103">
        <v>5.28</v>
      </c>
      <c r="I94" s="103">
        <v>5.28</v>
      </c>
      <c r="J94" s="103">
        <v>6.17</v>
      </c>
      <c r="K94" s="103">
        <v>7.75</v>
      </c>
      <c r="L94" s="103">
        <v>7.75</v>
      </c>
      <c r="M94" s="103">
        <v>6.26</v>
      </c>
      <c r="N94" s="103">
        <v>4.68</v>
      </c>
      <c r="O94" s="103">
        <v>2.44</v>
      </c>
      <c r="P94" s="103">
        <v>4.4000000000000004</v>
      </c>
      <c r="Q94" s="106">
        <v>30.4</v>
      </c>
      <c r="R94" s="105">
        <v>29.4</v>
      </c>
      <c r="S94" s="105">
        <v>18.8</v>
      </c>
      <c r="T94" s="105">
        <v>18.8</v>
      </c>
      <c r="U94" s="105">
        <v>25.4</v>
      </c>
      <c r="V94" s="105">
        <v>10.6</v>
      </c>
      <c r="W94" s="105">
        <v>10.6</v>
      </c>
      <c r="X94" s="105">
        <v>12.6</v>
      </c>
      <c r="Y94" s="105">
        <v>28.2</v>
      </c>
      <c r="Z94" s="105">
        <v>28.2</v>
      </c>
      <c r="AA94" s="105">
        <v>26.3</v>
      </c>
      <c r="AE94" s="104">
        <f t="shared" si="122"/>
        <v>7.0046082949308754</v>
      </c>
      <c r="AF94" s="103">
        <f t="shared" si="123"/>
        <v>11.620553359683795</v>
      </c>
      <c r="AG94" s="103">
        <f t="shared" si="124"/>
        <v>4.4028103044496492</v>
      </c>
      <c r="AH94" s="103">
        <f t="shared" si="125"/>
        <v>4.4028103044496492</v>
      </c>
      <c r="AI94" s="103">
        <f t="shared" si="126"/>
        <v>6.2407862407862398</v>
      </c>
      <c r="AJ94" s="103">
        <f t="shared" si="127"/>
        <v>2.0075757575757573</v>
      </c>
      <c r="AK94" s="103">
        <f t="shared" si="128"/>
        <v>2.0075757575757573</v>
      </c>
      <c r="AL94" s="103">
        <f t="shared" si="129"/>
        <v>2.0421393841166937</v>
      </c>
      <c r="AM94" s="103">
        <f t="shared" si="130"/>
        <v>3.6387096774193548</v>
      </c>
      <c r="AN94" s="103">
        <f t="shared" si="131"/>
        <v>3.6387096774193548</v>
      </c>
      <c r="AO94" s="103">
        <f t="shared" si="132"/>
        <v>4.201277955271566</v>
      </c>
      <c r="AP94" s="103" t="str">
        <f t="shared" si="133"/>
        <v/>
      </c>
      <c r="AQ94" s="103" t="str">
        <f t="shared" si="134"/>
        <v/>
      </c>
      <c r="AR94" s="103" t="str">
        <f t="shared" si="135"/>
        <v/>
      </c>
      <c r="AS94" s="106">
        <f t="shared" si="136"/>
        <v>30.4</v>
      </c>
      <c r="AT94" s="105">
        <f t="shared" si="137"/>
        <v>29.4</v>
      </c>
      <c r="AU94" s="105">
        <f t="shared" si="138"/>
        <v>18.8</v>
      </c>
      <c r="AV94" s="105">
        <f t="shared" si="139"/>
        <v>18.8</v>
      </c>
      <c r="AW94" s="105">
        <f t="shared" si="140"/>
        <v>25.4</v>
      </c>
      <c r="AX94" s="105">
        <f t="shared" si="141"/>
        <v>10.6</v>
      </c>
      <c r="AY94" s="105">
        <f t="shared" si="142"/>
        <v>10.6</v>
      </c>
      <c r="AZ94" s="105">
        <f t="shared" si="143"/>
        <v>12.6</v>
      </c>
      <c r="BA94" s="105">
        <f t="shared" si="144"/>
        <v>28.2</v>
      </c>
      <c r="BB94" s="105">
        <f t="shared" si="145"/>
        <v>28.2</v>
      </c>
      <c r="BC94" s="105">
        <f t="shared" si="146"/>
        <v>26.3</v>
      </c>
      <c r="BD94" s="105" t="str">
        <f t="shared" si="147"/>
        <v/>
      </c>
      <c r="BE94" s="105" t="str">
        <f t="shared" si="148"/>
        <v/>
      </c>
      <c r="BF94" s="105" t="str">
        <f t="shared" si="149"/>
        <v/>
      </c>
      <c r="BG94" s="106">
        <f t="shared" si="150"/>
        <v>55.882352941176471</v>
      </c>
      <c r="BH94" s="105">
        <f t="shared" si="151"/>
        <v>54.646840148698885</v>
      </c>
      <c r="BI94" s="105">
        <f t="shared" si="152"/>
        <v>36.36363636363636</v>
      </c>
      <c r="BJ94" s="105">
        <f t="shared" si="153"/>
        <v>36.36363636363636</v>
      </c>
      <c r="BK94" s="105">
        <f t="shared" si="154"/>
        <v>52.156057494866523</v>
      </c>
      <c r="BL94" s="105">
        <f t="shared" si="155"/>
        <v>21.946169772256731</v>
      </c>
      <c r="BM94" s="105">
        <f t="shared" si="156"/>
        <v>21.946169772256731</v>
      </c>
      <c r="BN94" s="105">
        <f t="shared" si="157"/>
        <v>36.521739130434781</v>
      </c>
      <c r="BO94" s="105">
        <f t="shared" si="158"/>
        <v>57.905544147843941</v>
      </c>
      <c r="BP94" s="105">
        <f t="shared" si="159"/>
        <v>57.905544147843941</v>
      </c>
      <c r="BQ94" s="105">
        <f t="shared" si="160"/>
        <v>59.101123595505619</v>
      </c>
      <c r="BR94" s="105" t="str">
        <f t="shared" si="161"/>
        <v/>
      </c>
      <c r="BS94" s="105" t="str">
        <f t="shared" si="162"/>
        <v/>
      </c>
      <c r="BT94" s="105" t="str">
        <f t="shared" si="163"/>
        <v/>
      </c>
      <c r="BU94" s="104">
        <v>9.5299999999999994</v>
      </c>
      <c r="BV94" s="103">
        <v>9.4600000000000009</v>
      </c>
      <c r="BW94" s="103">
        <v>8.9</v>
      </c>
      <c r="BX94" s="103">
        <v>8.9</v>
      </c>
      <c r="BY94" s="103">
        <v>9.2200000000000006</v>
      </c>
      <c r="BZ94" s="103">
        <v>8.7100000000000009</v>
      </c>
      <c r="CA94" s="103">
        <v>8.7100000000000009</v>
      </c>
      <c r="CB94" s="103">
        <v>8.93</v>
      </c>
      <c r="CC94" s="103">
        <v>9.67</v>
      </c>
      <c r="CD94" s="103">
        <v>9.67</v>
      </c>
      <c r="CE94" s="103">
        <v>9.49</v>
      </c>
      <c r="CI94" s="104">
        <f t="shared" si="164"/>
        <v>9.5299999999999994</v>
      </c>
      <c r="CJ94" s="103">
        <f t="shared" si="165"/>
        <v>9.4600000000000009</v>
      </c>
      <c r="CK94" s="103">
        <f t="shared" si="166"/>
        <v>8.9</v>
      </c>
      <c r="CL94" s="103">
        <f t="shared" si="167"/>
        <v>8.9</v>
      </c>
      <c r="CM94" s="103">
        <f t="shared" si="168"/>
        <v>9.2200000000000006</v>
      </c>
      <c r="CN94" s="103">
        <f t="shared" si="169"/>
        <v>8.7100000000000009</v>
      </c>
      <c r="CO94" s="103">
        <f t="shared" si="170"/>
        <v>8.7100000000000009</v>
      </c>
      <c r="CP94" s="103">
        <f t="shared" si="171"/>
        <v>8.93</v>
      </c>
      <c r="CQ94" s="103">
        <f t="shared" si="172"/>
        <v>9.67</v>
      </c>
      <c r="CR94" s="103">
        <f t="shared" si="173"/>
        <v>9.67</v>
      </c>
      <c r="CS94" s="103">
        <f t="shared" si="174"/>
        <v>9.49</v>
      </c>
      <c r="CT94" s="103" t="str">
        <f t="shared" si="175"/>
        <v/>
      </c>
      <c r="CU94" s="103" t="str">
        <f t="shared" si="176"/>
        <v/>
      </c>
      <c r="CV94" s="103" t="str">
        <f t="shared" si="177"/>
        <v/>
      </c>
      <c r="CW94" s="270">
        <f t="shared" si="178"/>
        <v>1</v>
      </c>
      <c r="CX94" s="271">
        <f t="shared" si="179"/>
        <v>1</v>
      </c>
      <c r="CY94" s="271">
        <f t="shared" si="180"/>
        <v>1</v>
      </c>
      <c r="CZ94" s="271" t="str">
        <f t="shared" si="181"/>
        <v/>
      </c>
      <c r="DA94" s="271">
        <f t="shared" si="182"/>
        <v>1</v>
      </c>
      <c r="DB94" s="102">
        <f>MATCH(A94,Fig_1a!B:B,0)</f>
        <v>70</v>
      </c>
    </row>
    <row r="95" spans="1:106" x14ac:dyDescent="0.15">
      <c r="A95" s="107" t="s">
        <v>526</v>
      </c>
      <c r="B95" s="108" t="s">
        <v>123</v>
      </c>
      <c r="C95" s="104">
        <v>6.77</v>
      </c>
      <c r="D95" s="103">
        <v>4.97</v>
      </c>
      <c r="E95" s="103">
        <v>6.55</v>
      </c>
      <c r="F95" s="103">
        <v>6.55</v>
      </c>
      <c r="G95" s="103">
        <v>6.79</v>
      </c>
      <c r="H95" s="103">
        <v>7.54</v>
      </c>
      <c r="I95" s="103">
        <v>7.54</v>
      </c>
      <c r="J95" s="103">
        <v>5.26</v>
      </c>
      <c r="K95" s="103">
        <v>8.32</v>
      </c>
      <c r="L95" s="103">
        <v>8.32</v>
      </c>
      <c r="M95" s="103">
        <v>8.25</v>
      </c>
      <c r="N95" s="103">
        <v>5.97</v>
      </c>
      <c r="O95" s="103">
        <v>5.68</v>
      </c>
      <c r="P95" s="103">
        <v>6.07</v>
      </c>
      <c r="Q95" s="106">
        <v>31.5</v>
      </c>
      <c r="R95" s="105">
        <v>30.8</v>
      </c>
      <c r="AE95" s="104">
        <f t="shared" si="122"/>
        <v>4.6528803545051698</v>
      </c>
      <c r="AF95" s="103">
        <f t="shared" si="123"/>
        <v>6.1971830985915499</v>
      </c>
      <c r="AG95" s="103" t="str">
        <f t="shared" si="124"/>
        <v/>
      </c>
      <c r="AH95" s="103" t="str">
        <f t="shared" si="125"/>
        <v/>
      </c>
      <c r="AI95" s="103" t="str">
        <f t="shared" si="126"/>
        <v/>
      </c>
      <c r="AJ95" s="103" t="str">
        <f t="shared" si="127"/>
        <v/>
      </c>
      <c r="AK95" s="103" t="str">
        <f t="shared" si="128"/>
        <v/>
      </c>
      <c r="AL95" s="103" t="str">
        <f t="shared" si="129"/>
        <v/>
      </c>
      <c r="AM95" s="103" t="str">
        <f t="shared" si="130"/>
        <v/>
      </c>
      <c r="AN95" s="103" t="str">
        <f t="shared" si="131"/>
        <v/>
      </c>
      <c r="AO95" s="103" t="str">
        <f t="shared" si="132"/>
        <v/>
      </c>
      <c r="AP95" s="103" t="str">
        <f t="shared" si="133"/>
        <v/>
      </c>
      <c r="AQ95" s="103" t="str">
        <f t="shared" si="134"/>
        <v/>
      </c>
      <c r="AR95" s="103" t="str">
        <f t="shared" si="135"/>
        <v/>
      </c>
      <c r="AS95" s="106">
        <f t="shared" si="136"/>
        <v>31.5</v>
      </c>
      <c r="AT95" s="105">
        <f t="shared" si="137"/>
        <v>30.8</v>
      </c>
      <c r="AU95" s="105" t="str">
        <f t="shared" si="138"/>
        <v/>
      </c>
      <c r="AV95" s="105" t="str">
        <f t="shared" si="139"/>
        <v/>
      </c>
      <c r="AW95" s="105" t="str">
        <f t="shared" si="140"/>
        <v/>
      </c>
      <c r="AX95" s="105" t="str">
        <f t="shared" si="141"/>
        <v/>
      </c>
      <c r="AY95" s="105" t="str">
        <f t="shared" si="142"/>
        <v/>
      </c>
      <c r="AZ95" s="105" t="str">
        <f t="shared" si="143"/>
        <v/>
      </c>
      <c r="BA95" s="105" t="str">
        <f t="shared" si="144"/>
        <v/>
      </c>
      <c r="BB95" s="105" t="str">
        <f t="shared" si="145"/>
        <v/>
      </c>
      <c r="BC95" s="105" t="str">
        <f t="shared" si="146"/>
        <v/>
      </c>
      <c r="BD95" s="105" t="str">
        <f t="shared" si="147"/>
        <v/>
      </c>
      <c r="BE95" s="105" t="str">
        <f t="shared" si="148"/>
        <v/>
      </c>
      <c r="BF95" s="105" t="str">
        <f t="shared" si="149"/>
        <v/>
      </c>
      <c r="BG95" s="106">
        <f t="shared" si="150"/>
        <v>57.904411764705884</v>
      </c>
      <c r="BH95" s="105">
        <f t="shared" si="151"/>
        <v>57.249070631970262</v>
      </c>
      <c r="BI95" s="105" t="str">
        <f t="shared" si="152"/>
        <v/>
      </c>
      <c r="BJ95" s="105" t="str">
        <f t="shared" si="153"/>
        <v/>
      </c>
      <c r="BK95" s="105" t="str">
        <f t="shared" si="154"/>
        <v/>
      </c>
      <c r="BL95" s="105" t="str">
        <f t="shared" si="155"/>
        <v/>
      </c>
      <c r="BM95" s="105" t="str">
        <f t="shared" si="156"/>
        <v/>
      </c>
      <c r="BN95" s="105" t="str">
        <f t="shared" si="157"/>
        <v/>
      </c>
      <c r="BO95" s="105" t="str">
        <f t="shared" si="158"/>
        <v/>
      </c>
      <c r="BP95" s="105" t="str">
        <f t="shared" si="159"/>
        <v/>
      </c>
      <c r="BQ95" s="105" t="str">
        <f t="shared" si="160"/>
        <v/>
      </c>
      <c r="BR95" s="105" t="str">
        <f t="shared" si="161"/>
        <v/>
      </c>
      <c r="BS95" s="105" t="str">
        <f t="shared" si="162"/>
        <v/>
      </c>
      <c r="BT95" s="105" t="str">
        <f t="shared" si="163"/>
        <v/>
      </c>
      <c r="BU95" s="104">
        <v>8.48</v>
      </c>
      <c r="BV95" s="103">
        <v>8.3800000000000008</v>
      </c>
      <c r="CI95" s="104">
        <f t="shared" si="164"/>
        <v>8.48</v>
      </c>
      <c r="CJ95" s="103">
        <f t="shared" si="165"/>
        <v>8.3800000000000008</v>
      </c>
      <c r="CK95" s="103" t="str">
        <f t="shared" si="166"/>
        <v/>
      </c>
      <c r="CL95" s="103" t="str">
        <f t="shared" si="167"/>
        <v/>
      </c>
      <c r="CM95" s="103" t="str">
        <f t="shared" si="168"/>
        <v/>
      </c>
      <c r="CN95" s="103" t="str">
        <f t="shared" si="169"/>
        <v/>
      </c>
      <c r="CO95" s="103" t="str">
        <f t="shared" si="170"/>
        <v/>
      </c>
      <c r="CP95" s="103" t="str">
        <f t="shared" si="171"/>
        <v/>
      </c>
      <c r="CQ95" s="103" t="str">
        <f t="shared" si="172"/>
        <v/>
      </c>
      <c r="CR95" s="103" t="str">
        <f t="shared" si="173"/>
        <v/>
      </c>
      <c r="CS95" s="103" t="str">
        <f t="shared" si="174"/>
        <v/>
      </c>
      <c r="CT95" s="103" t="str">
        <f t="shared" si="175"/>
        <v/>
      </c>
      <c r="CU95" s="103" t="str">
        <f t="shared" si="176"/>
        <v/>
      </c>
      <c r="CV95" s="103" t="str">
        <f t="shared" si="177"/>
        <v/>
      </c>
      <c r="CW95" s="270">
        <f t="shared" si="178"/>
        <v>1</v>
      </c>
      <c r="CX95" s="271" t="str">
        <f t="shared" si="179"/>
        <v/>
      </c>
      <c r="CY95" s="271" t="str">
        <f t="shared" si="180"/>
        <v/>
      </c>
      <c r="CZ95" s="271" t="str">
        <f t="shared" si="181"/>
        <v/>
      </c>
      <c r="DA95" s="271">
        <f t="shared" si="182"/>
        <v>3</v>
      </c>
      <c r="DB95" s="102">
        <f>MATCH(A95,Fig_1a!B:B,0)</f>
        <v>69</v>
      </c>
    </row>
    <row r="96" spans="1:106" x14ac:dyDescent="0.15">
      <c r="A96" s="107" t="s">
        <v>93</v>
      </c>
      <c r="B96" s="108" t="s">
        <v>122</v>
      </c>
      <c r="C96" s="104">
        <v>2.42</v>
      </c>
      <c r="D96" s="103">
        <v>3.63</v>
      </c>
      <c r="E96" s="103">
        <v>3.03</v>
      </c>
      <c r="F96" s="103">
        <v>3.03</v>
      </c>
      <c r="G96" s="103">
        <v>3.37</v>
      </c>
      <c r="H96" s="103">
        <v>3.19</v>
      </c>
      <c r="I96" s="103">
        <v>3.19</v>
      </c>
      <c r="J96" s="103">
        <v>4.16</v>
      </c>
      <c r="K96" s="103">
        <v>2.0499999999999998</v>
      </c>
      <c r="L96" s="103">
        <v>2.0499999999999998</v>
      </c>
      <c r="M96" s="103">
        <v>4.7699999999999996</v>
      </c>
      <c r="N96" s="103">
        <v>2.35</v>
      </c>
      <c r="O96" s="103">
        <v>2.0699999999999998</v>
      </c>
      <c r="P96" s="103">
        <v>3.03</v>
      </c>
      <c r="Q96" s="106">
        <v>24</v>
      </c>
      <c r="R96" s="105">
        <v>18.2</v>
      </c>
      <c r="S96" s="105">
        <v>9.6</v>
      </c>
      <c r="T96" s="105">
        <v>9.6</v>
      </c>
      <c r="U96" s="105">
        <v>10.7</v>
      </c>
      <c r="V96" s="105">
        <v>22.4</v>
      </c>
      <c r="W96" s="105">
        <v>22.4</v>
      </c>
      <c r="X96" s="105">
        <v>18.5</v>
      </c>
      <c r="Y96" s="105">
        <v>5.4</v>
      </c>
      <c r="Z96" s="105">
        <v>5.4</v>
      </c>
      <c r="AA96" s="105">
        <v>20.3</v>
      </c>
      <c r="AB96" s="105">
        <v>29.6</v>
      </c>
      <c r="AC96" s="105">
        <v>24.1</v>
      </c>
      <c r="AD96" s="105">
        <v>21.1</v>
      </c>
      <c r="AE96" s="104">
        <f t="shared" si="122"/>
        <v>9.9173553719008272</v>
      </c>
      <c r="AF96" s="103">
        <f t="shared" si="123"/>
        <v>5.0137741046831952</v>
      </c>
      <c r="AG96" s="103">
        <f t="shared" si="124"/>
        <v>3.1683168316831685</v>
      </c>
      <c r="AH96" s="103">
        <f t="shared" si="125"/>
        <v>3.1683168316831685</v>
      </c>
      <c r="AI96" s="103">
        <f t="shared" si="126"/>
        <v>3.1750741839762608</v>
      </c>
      <c r="AJ96" s="103">
        <f t="shared" si="127"/>
        <v>7.0219435736677109</v>
      </c>
      <c r="AK96" s="103">
        <f t="shared" si="128"/>
        <v>7.0219435736677109</v>
      </c>
      <c r="AL96" s="103">
        <f t="shared" si="129"/>
        <v>4.4471153846153841</v>
      </c>
      <c r="AM96" s="103">
        <f t="shared" si="130"/>
        <v>2.6341463414634152</v>
      </c>
      <c r="AN96" s="103">
        <f t="shared" si="131"/>
        <v>2.6341463414634152</v>
      </c>
      <c r="AO96" s="103">
        <f t="shared" si="132"/>
        <v>4.2557651991614263</v>
      </c>
      <c r="AP96" s="103">
        <f t="shared" si="133"/>
        <v>12.595744680851064</v>
      </c>
      <c r="AQ96" s="103">
        <f t="shared" si="134"/>
        <v>11.642512077294688</v>
      </c>
      <c r="AR96" s="103">
        <f t="shared" si="135"/>
        <v>6.9636963696369643</v>
      </c>
      <c r="AS96" s="106">
        <f t="shared" si="136"/>
        <v>24</v>
      </c>
      <c r="AT96" s="105">
        <f t="shared" si="137"/>
        <v>18.2</v>
      </c>
      <c r="AU96" s="105">
        <f t="shared" si="138"/>
        <v>9.6</v>
      </c>
      <c r="AV96" s="105">
        <f t="shared" si="139"/>
        <v>9.6</v>
      </c>
      <c r="AW96" s="105">
        <f t="shared" si="140"/>
        <v>10.7</v>
      </c>
      <c r="AX96" s="105">
        <f t="shared" si="141"/>
        <v>22.4</v>
      </c>
      <c r="AY96" s="105">
        <f t="shared" si="142"/>
        <v>22.4</v>
      </c>
      <c r="AZ96" s="105">
        <f t="shared" si="143"/>
        <v>18.5</v>
      </c>
      <c r="BA96" s="105">
        <f t="shared" si="144"/>
        <v>5.4</v>
      </c>
      <c r="BB96" s="105">
        <f t="shared" si="145"/>
        <v>5.4</v>
      </c>
      <c r="BC96" s="105">
        <f t="shared" si="146"/>
        <v>20.3</v>
      </c>
      <c r="BD96" s="105">
        <f t="shared" si="147"/>
        <v>29.6</v>
      </c>
      <c r="BE96" s="105">
        <f t="shared" si="148"/>
        <v>24.1</v>
      </c>
      <c r="BF96" s="105">
        <f t="shared" si="149"/>
        <v>21.1</v>
      </c>
      <c r="BG96" s="106">
        <f t="shared" si="150"/>
        <v>44.117647058823529</v>
      </c>
      <c r="BH96" s="105">
        <f t="shared" si="151"/>
        <v>33.828996282527882</v>
      </c>
      <c r="BI96" s="105">
        <f t="shared" si="152"/>
        <v>18.568665377176014</v>
      </c>
      <c r="BJ96" s="105">
        <f t="shared" si="153"/>
        <v>18.568665377176014</v>
      </c>
      <c r="BK96" s="105">
        <f t="shared" si="154"/>
        <v>21.97125256673511</v>
      </c>
      <c r="BL96" s="105">
        <f t="shared" si="155"/>
        <v>46.376811594202898</v>
      </c>
      <c r="BM96" s="105">
        <f t="shared" si="156"/>
        <v>46.376811594202898</v>
      </c>
      <c r="BN96" s="105">
        <f t="shared" si="157"/>
        <v>53.623188405797102</v>
      </c>
      <c r="BO96" s="105">
        <f t="shared" si="158"/>
        <v>11.08829568788501</v>
      </c>
      <c r="BP96" s="105">
        <f t="shared" si="159"/>
        <v>11.08829568788501</v>
      </c>
      <c r="BQ96" s="105">
        <f t="shared" si="160"/>
        <v>45.617977528089888</v>
      </c>
      <c r="BR96" s="105">
        <f t="shared" si="161"/>
        <v>58.382642998027613</v>
      </c>
      <c r="BS96" s="105">
        <f t="shared" si="162"/>
        <v>45.904761904761905</v>
      </c>
      <c r="BT96" s="105">
        <f t="shared" si="163"/>
        <v>41.699604743083</v>
      </c>
      <c r="BU96" s="104">
        <v>9.85</v>
      </c>
      <c r="BV96" s="103">
        <v>9.82</v>
      </c>
      <c r="BW96" s="103">
        <v>9.94</v>
      </c>
      <c r="BX96" s="103">
        <v>9.94</v>
      </c>
      <c r="BY96" s="103">
        <v>10.24</v>
      </c>
      <c r="BZ96" s="103">
        <v>10.039999999999999</v>
      </c>
      <c r="CA96" s="103">
        <v>10.039999999999999</v>
      </c>
      <c r="CB96" s="103">
        <v>9.8699999999999992</v>
      </c>
      <c r="CC96" s="103">
        <v>10.44</v>
      </c>
      <c r="CD96" s="103">
        <v>10.44</v>
      </c>
      <c r="CE96" s="103">
        <v>10.3</v>
      </c>
      <c r="CF96" s="103">
        <v>10.02</v>
      </c>
      <c r="CG96" s="103">
        <v>10.06</v>
      </c>
      <c r="CH96" s="103">
        <v>10.08</v>
      </c>
      <c r="CI96" s="104">
        <f t="shared" si="164"/>
        <v>9.85</v>
      </c>
      <c r="CJ96" s="103">
        <f t="shared" si="165"/>
        <v>9.82</v>
      </c>
      <c r="CK96" s="103">
        <f t="shared" si="166"/>
        <v>9.94</v>
      </c>
      <c r="CL96" s="103">
        <f t="shared" si="167"/>
        <v>9.94</v>
      </c>
      <c r="CM96" s="103">
        <f t="shared" si="168"/>
        <v>10.24</v>
      </c>
      <c r="CN96" s="103">
        <f t="shared" si="169"/>
        <v>10.039999999999999</v>
      </c>
      <c r="CO96" s="103">
        <f t="shared" si="170"/>
        <v>10.039999999999999</v>
      </c>
      <c r="CP96" s="103">
        <f t="shared" si="171"/>
        <v>9.8699999999999992</v>
      </c>
      <c r="CQ96" s="103">
        <f t="shared" si="172"/>
        <v>10.44</v>
      </c>
      <c r="CR96" s="103">
        <f t="shared" si="173"/>
        <v>10.44</v>
      </c>
      <c r="CS96" s="103">
        <f t="shared" si="174"/>
        <v>10.3</v>
      </c>
      <c r="CT96" s="103">
        <f t="shared" si="175"/>
        <v>10.02</v>
      </c>
      <c r="CU96" s="103">
        <f t="shared" si="176"/>
        <v>10.06</v>
      </c>
      <c r="CV96" s="103">
        <f t="shared" si="177"/>
        <v>10.08</v>
      </c>
      <c r="CW96" s="270">
        <f t="shared" si="178"/>
        <v>1</v>
      </c>
      <c r="CX96" s="271">
        <f t="shared" si="179"/>
        <v>1</v>
      </c>
      <c r="CY96" s="271">
        <f t="shared" si="180"/>
        <v>1</v>
      </c>
      <c r="CZ96" s="271">
        <f t="shared" si="181"/>
        <v>1</v>
      </c>
      <c r="DA96" s="271">
        <f t="shared" si="182"/>
        <v>0</v>
      </c>
      <c r="DB96" s="102">
        <f>MATCH(A96,Fig_1a!B:B,0)</f>
        <v>68</v>
      </c>
    </row>
    <row r="97" spans="1:106" x14ac:dyDescent="0.15">
      <c r="A97" s="107" t="s">
        <v>361</v>
      </c>
      <c r="B97" s="108" t="s">
        <v>2632</v>
      </c>
      <c r="C97" s="104">
        <v>3.29</v>
      </c>
      <c r="D97" s="103">
        <v>2.96</v>
      </c>
      <c r="E97" s="103">
        <v>3.14</v>
      </c>
      <c r="F97" s="103">
        <v>3.14</v>
      </c>
      <c r="G97" s="103">
        <v>3.24</v>
      </c>
      <c r="H97" s="103">
        <v>2.92</v>
      </c>
      <c r="I97" s="103">
        <v>2.92</v>
      </c>
      <c r="J97" s="103">
        <v>2.2000000000000002</v>
      </c>
      <c r="K97" s="103">
        <v>5.37</v>
      </c>
      <c r="L97" s="103">
        <v>5.37</v>
      </c>
      <c r="M97" s="103">
        <v>6.75</v>
      </c>
      <c r="N97" s="103">
        <v>2.96</v>
      </c>
      <c r="O97" s="103">
        <v>0.92</v>
      </c>
      <c r="P97" s="103">
        <v>2.25</v>
      </c>
      <c r="Q97" s="106">
        <v>39.299999999999997</v>
      </c>
      <c r="R97" s="105">
        <v>39.299999999999997</v>
      </c>
      <c r="S97" s="105">
        <v>40.6</v>
      </c>
      <c r="T97" s="105">
        <v>40.6</v>
      </c>
      <c r="U97" s="105">
        <v>36.9</v>
      </c>
      <c r="V97" s="105">
        <v>31.8</v>
      </c>
      <c r="W97" s="105">
        <v>31.8</v>
      </c>
      <c r="X97" s="105">
        <v>18.2</v>
      </c>
      <c r="Y97" s="105">
        <v>34.6</v>
      </c>
      <c r="Z97" s="105">
        <v>34.6</v>
      </c>
      <c r="AA97" s="105">
        <v>28</v>
      </c>
      <c r="AB97" s="105">
        <v>32.4</v>
      </c>
      <c r="AC97" s="105">
        <v>39</v>
      </c>
      <c r="AD97" s="105">
        <v>35.299999999999997</v>
      </c>
      <c r="AE97" s="104">
        <f t="shared" si="122"/>
        <v>11.945288753799391</v>
      </c>
      <c r="AF97" s="103">
        <f t="shared" si="123"/>
        <v>13.277027027027026</v>
      </c>
      <c r="AG97" s="103">
        <f t="shared" si="124"/>
        <v>12.929936305732484</v>
      </c>
      <c r="AH97" s="103">
        <f t="shared" si="125"/>
        <v>12.929936305732484</v>
      </c>
      <c r="AI97" s="103">
        <f t="shared" si="126"/>
        <v>11.388888888888888</v>
      </c>
      <c r="AJ97" s="103">
        <f t="shared" si="127"/>
        <v>10.890410958904111</v>
      </c>
      <c r="AK97" s="103">
        <f t="shared" si="128"/>
        <v>10.890410958904111</v>
      </c>
      <c r="AL97" s="103">
        <f t="shared" si="129"/>
        <v>8.2727272727272716</v>
      </c>
      <c r="AM97" s="103">
        <f t="shared" si="130"/>
        <v>6.4432029795158288</v>
      </c>
      <c r="AN97" s="103">
        <f t="shared" si="131"/>
        <v>6.4432029795158288</v>
      </c>
      <c r="AO97" s="103">
        <f t="shared" si="132"/>
        <v>4.1481481481481479</v>
      </c>
      <c r="AP97" s="103">
        <f t="shared" si="133"/>
        <v>10.945945945945946</v>
      </c>
      <c r="AQ97" s="103">
        <f t="shared" si="134"/>
        <v>42.391304347826086</v>
      </c>
      <c r="AR97" s="103">
        <f t="shared" si="135"/>
        <v>15.688888888888888</v>
      </c>
      <c r="AS97" s="106">
        <f t="shared" si="136"/>
        <v>39.299999999999997</v>
      </c>
      <c r="AT97" s="105">
        <f t="shared" si="137"/>
        <v>39.299999999999997</v>
      </c>
      <c r="AU97" s="105">
        <f t="shared" si="138"/>
        <v>40.6</v>
      </c>
      <c r="AV97" s="105">
        <f t="shared" si="139"/>
        <v>40.6</v>
      </c>
      <c r="AW97" s="105">
        <f t="shared" si="140"/>
        <v>36.9</v>
      </c>
      <c r="AX97" s="105">
        <f t="shared" si="141"/>
        <v>31.8</v>
      </c>
      <c r="AY97" s="105">
        <f t="shared" si="142"/>
        <v>31.8</v>
      </c>
      <c r="AZ97" s="105">
        <f t="shared" si="143"/>
        <v>18.2</v>
      </c>
      <c r="BA97" s="105">
        <f t="shared" si="144"/>
        <v>34.6</v>
      </c>
      <c r="BB97" s="105">
        <f t="shared" si="145"/>
        <v>34.6</v>
      </c>
      <c r="BC97" s="105">
        <f t="shared" si="146"/>
        <v>28</v>
      </c>
      <c r="BD97" s="105">
        <f t="shared" si="147"/>
        <v>32.4</v>
      </c>
      <c r="BE97" s="105">
        <f t="shared" si="148"/>
        <v>39</v>
      </c>
      <c r="BF97" s="105">
        <f t="shared" si="149"/>
        <v>35.299999999999997</v>
      </c>
      <c r="BG97" s="106">
        <f t="shared" si="150"/>
        <v>72.242647058823522</v>
      </c>
      <c r="BH97" s="105">
        <f t="shared" si="151"/>
        <v>73.048327137546465</v>
      </c>
      <c r="BI97" s="105">
        <f t="shared" si="152"/>
        <v>78.529980657640223</v>
      </c>
      <c r="BJ97" s="105">
        <f t="shared" si="153"/>
        <v>78.529980657640223</v>
      </c>
      <c r="BK97" s="105">
        <f t="shared" si="154"/>
        <v>75.770020533880896</v>
      </c>
      <c r="BL97" s="105">
        <f t="shared" si="155"/>
        <v>65.838509316770185</v>
      </c>
      <c r="BM97" s="105">
        <f t="shared" si="156"/>
        <v>65.838509316770185</v>
      </c>
      <c r="BN97" s="105">
        <f t="shared" si="157"/>
        <v>52.753623188405797</v>
      </c>
      <c r="BO97" s="105">
        <f t="shared" si="158"/>
        <v>71.047227926078023</v>
      </c>
      <c r="BP97" s="105">
        <f t="shared" si="159"/>
        <v>71.047227926078023</v>
      </c>
      <c r="BQ97" s="105">
        <f t="shared" si="160"/>
        <v>62.921348314606739</v>
      </c>
      <c r="BR97" s="105">
        <f t="shared" si="161"/>
        <v>63.905325443786978</v>
      </c>
      <c r="BS97" s="105">
        <f t="shared" si="162"/>
        <v>74.285714285714292</v>
      </c>
      <c r="BT97" s="105">
        <f t="shared" si="163"/>
        <v>69.76284584980236</v>
      </c>
      <c r="BU97" s="104">
        <v>9.98</v>
      </c>
      <c r="BV97" s="103">
        <v>9.94</v>
      </c>
      <c r="BW97" s="103">
        <v>10.09</v>
      </c>
      <c r="BX97" s="103">
        <v>10.09</v>
      </c>
      <c r="BY97" s="103">
        <v>10.34</v>
      </c>
      <c r="BZ97" s="103">
        <v>9.58</v>
      </c>
      <c r="CA97" s="103">
        <v>9.58</v>
      </c>
      <c r="CB97" s="103">
        <v>9.4600000000000009</v>
      </c>
      <c r="CC97" s="103">
        <v>10.48</v>
      </c>
      <c r="CD97" s="103">
        <v>10.48</v>
      </c>
      <c r="CE97" s="103">
        <v>10.63</v>
      </c>
      <c r="CF97" s="103">
        <v>9.64</v>
      </c>
      <c r="CG97" s="103">
        <v>9.74</v>
      </c>
      <c r="CH97" s="103">
        <v>9.68</v>
      </c>
      <c r="CI97" s="104">
        <f t="shared" si="164"/>
        <v>9.98</v>
      </c>
      <c r="CJ97" s="103">
        <f t="shared" si="165"/>
        <v>9.94</v>
      </c>
      <c r="CK97" s="103">
        <f t="shared" si="166"/>
        <v>10.09</v>
      </c>
      <c r="CL97" s="103">
        <f t="shared" si="167"/>
        <v>10.09</v>
      </c>
      <c r="CM97" s="103">
        <f t="shared" si="168"/>
        <v>10.34</v>
      </c>
      <c r="CN97" s="103">
        <f t="shared" si="169"/>
        <v>9.58</v>
      </c>
      <c r="CO97" s="103">
        <f t="shared" si="170"/>
        <v>9.58</v>
      </c>
      <c r="CP97" s="103">
        <f t="shared" si="171"/>
        <v>9.4600000000000009</v>
      </c>
      <c r="CQ97" s="103">
        <f t="shared" si="172"/>
        <v>10.48</v>
      </c>
      <c r="CR97" s="103">
        <f t="shared" si="173"/>
        <v>10.48</v>
      </c>
      <c r="CS97" s="103">
        <f t="shared" si="174"/>
        <v>10.63</v>
      </c>
      <c r="CT97" s="103">
        <f t="shared" si="175"/>
        <v>9.64</v>
      </c>
      <c r="CU97" s="103">
        <f t="shared" si="176"/>
        <v>9.74</v>
      </c>
      <c r="CV97" s="103">
        <f t="shared" si="177"/>
        <v>9.68</v>
      </c>
      <c r="CW97" s="270">
        <f t="shared" si="178"/>
        <v>1</v>
      </c>
      <c r="CX97" s="271">
        <f t="shared" si="179"/>
        <v>1</v>
      </c>
      <c r="CY97" s="271">
        <f t="shared" si="180"/>
        <v>1</v>
      </c>
      <c r="CZ97" s="271">
        <f t="shared" si="181"/>
        <v>1</v>
      </c>
      <c r="DA97" s="271">
        <f t="shared" si="182"/>
        <v>0</v>
      </c>
      <c r="DB97" s="102">
        <f>MATCH(A97,Fig_1a!B:B,0)</f>
        <v>216</v>
      </c>
    </row>
    <row r="98" spans="1:106" x14ac:dyDescent="0.15">
      <c r="A98" s="107" t="s">
        <v>521</v>
      </c>
      <c r="B98" s="108" t="s">
        <v>2630</v>
      </c>
      <c r="C98" s="104">
        <v>4.12</v>
      </c>
      <c r="D98" s="103">
        <v>3.35</v>
      </c>
      <c r="E98" s="103">
        <v>3.08</v>
      </c>
      <c r="F98" s="103">
        <v>3.08</v>
      </c>
      <c r="G98" s="103">
        <v>7.09</v>
      </c>
      <c r="H98" s="103">
        <v>4.08</v>
      </c>
      <c r="I98" s="103">
        <v>4.08</v>
      </c>
      <c r="J98" s="103">
        <v>3.5</v>
      </c>
      <c r="K98" s="103">
        <v>6.31</v>
      </c>
      <c r="L98" s="103">
        <v>6.31</v>
      </c>
      <c r="M98" s="103">
        <v>6.49</v>
      </c>
      <c r="N98" s="103">
        <v>2.7</v>
      </c>
      <c r="O98" s="103">
        <v>3.65</v>
      </c>
      <c r="P98" s="103">
        <v>4.07</v>
      </c>
      <c r="S98" s="105">
        <v>7.5</v>
      </c>
      <c r="T98" s="105">
        <v>7.5</v>
      </c>
      <c r="U98" s="105">
        <v>14.7</v>
      </c>
      <c r="V98" s="105">
        <v>9.4</v>
      </c>
      <c r="W98" s="105">
        <v>9.4</v>
      </c>
      <c r="X98" s="105">
        <v>9.6</v>
      </c>
      <c r="AA98" s="105">
        <v>4.8</v>
      </c>
      <c r="AE98" s="104" t="str">
        <f t="shared" ref="AE98:AE129" si="183">IF(Q98="","",IFERROR(Q98/C98,""))</f>
        <v/>
      </c>
      <c r="AF98" s="103" t="str">
        <f t="shared" ref="AF98:AF129" si="184">IF(R98="","",IFERROR(R98/D98,""))</f>
        <v/>
      </c>
      <c r="AG98" s="103">
        <f t="shared" ref="AG98:AG129" si="185">IF(S98="","",IFERROR(S98/E98,""))</f>
        <v>2.4350649350649349</v>
      </c>
      <c r="AH98" s="103">
        <f t="shared" ref="AH98:AH129" si="186">IF(T98="","",IFERROR(T98/F98,""))</f>
        <v>2.4350649350649349</v>
      </c>
      <c r="AI98" s="103">
        <f t="shared" ref="AI98:AI129" si="187">IF(U98="","",IFERROR(U98/G98,""))</f>
        <v>2.0733427362482368</v>
      </c>
      <c r="AJ98" s="103">
        <f t="shared" ref="AJ98:AJ129" si="188">IF(V98="","",IFERROR(V98/H98,""))</f>
        <v>2.3039215686274512</v>
      </c>
      <c r="AK98" s="103">
        <f t="shared" ref="AK98:AK129" si="189">IF(W98="","",IFERROR(W98/I98,""))</f>
        <v>2.3039215686274512</v>
      </c>
      <c r="AL98" s="103">
        <f t="shared" ref="AL98:AL129" si="190">IF(X98="","",IFERROR(X98/J98,""))</f>
        <v>2.7428571428571429</v>
      </c>
      <c r="AM98" s="103" t="str">
        <f t="shared" ref="AM98:AM129" si="191">IF(Y98="","",IFERROR(Y98/K98,""))</f>
        <v/>
      </c>
      <c r="AN98" s="103" t="str">
        <f t="shared" ref="AN98:AN129" si="192">IF(Z98="","",IFERROR(Z98/L98,""))</f>
        <v/>
      </c>
      <c r="AO98" s="103">
        <f t="shared" ref="AO98:AO129" si="193">IF(AA98="","",IFERROR(AA98/M98,""))</f>
        <v>0.73959938366718025</v>
      </c>
      <c r="AP98" s="103" t="str">
        <f t="shared" ref="AP98:AP129" si="194">IF(AB98="","",IFERROR(AB98/N98,""))</f>
        <v/>
      </c>
      <c r="AQ98" s="103" t="str">
        <f t="shared" ref="AQ98:AQ129" si="195">IF(AC98="","",IFERROR(AC98/O98,""))</f>
        <v/>
      </c>
      <c r="AR98" s="103" t="str">
        <f t="shared" ref="AR98:AR129" si="196">IF(AD98="","",IFERROR(AD98/P98,""))</f>
        <v/>
      </c>
      <c r="AS98" s="106" t="str">
        <f t="shared" ref="AS98:AS129" si="197">IF(Q98="","",IF(AE98&lt;1.35,"",Q98))</f>
        <v/>
      </c>
      <c r="AT98" s="105" t="str">
        <f t="shared" ref="AT98:AT129" si="198">IF(R98="","",IF(AF98&lt;1.35,"",R98))</f>
        <v/>
      </c>
      <c r="AU98" s="105">
        <f t="shared" ref="AU98:AU129" si="199">IF(S98="","",IF(AG98&lt;1.35,"",S98))</f>
        <v>7.5</v>
      </c>
      <c r="AV98" s="105">
        <f t="shared" ref="AV98:AV129" si="200">IF(T98="","",IF(AH98&lt;1.35,"",T98))</f>
        <v>7.5</v>
      </c>
      <c r="AW98" s="105">
        <f t="shared" ref="AW98:AW129" si="201">IF(U98="","",IF(AI98&lt;1.35,"",U98))</f>
        <v>14.7</v>
      </c>
      <c r="AX98" s="105">
        <f t="shared" ref="AX98:AX129" si="202">IF(V98="","",IF(AJ98&lt;1.35,"",V98))</f>
        <v>9.4</v>
      </c>
      <c r="AY98" s="105">
        <f t="shared" ref="AY98:AY129" si="203">IF(W98="","",IF(AK98&lt;1.35,"",W98))</f>
        <v>9.4</v>
      </c>
      <c r="AZ98" s="105">
        <f t="shared" ref="AZ98:AZ129" si="204">IF(X98="","",IF(AL98&lt;1.35,"",X98))</f>
        <v>9.6</v>
      </c>
      <c r="BA98" s="105" t="str">
        <f t="shared" ref="BA98:BA129" si="205">IF(Y98="","",IF(AM98&lt;1.35,"",Y98))</f>
        <v/>
      </c>
      <c r="BB98" s="105" t="str">
        <f t="shared" ref="BB98:BB129" si="206">IF(Z98="","",IF(AN98&lt;1.35,"",Z98))</f>
        <v/>
      </c>
      <c r="BC98" s="105" t="str">
        <f t="shared" ref="BC98:BC129" si="207">IF(AA98="","",IF(AO98&lt;1.35,"",AA98))</f>
        <v/>
      </c>
      <c r="BD98" s="105" t="str">
        <f t="shared" ref="BD98:BD129" si="208">IF(AB98="","",IF(AP98&lt;1.35,"",AB98))</f>
        <v/>
      </c>
      <c r="BE98" s="105" t="str">
        <f t="shared" ref="BE98:BE129" si="209">IF(AC98="","",IF(AQ98&lt;1.35,"",AC98))</f>
        <v/>
      </c>
      <c r="BF98" s="105" t="str">
        <f t="shared" ref="BF98:BF129" si="210">IF(AD98="","",IF(AR98&lt;1.35,"",AD98))</f>
        <v/>
      </c>
      <c r="BG98" s="106" t="str">
        <f t="shared" ref="BG98:BG129" si="211">IF(AS98="","",100*(AS98)/MAX(AS:AS))</f>
        <v/>
      </c>
      <c r="BH98" s="105" t="str">
        <f t="shared" ref="BH98:BH129" si="212">IF(AT98="","",100*(AT98)/MAX(AT:AT))</f>
        <v/>
      </c>
      <c r="BI98" s="105">
        <f t="shared" ref="BI98:BI129" si="213">IF(AU98="","",100*(AU98)/MAX(AU:AU))</f>
        <v>14.506769825918761</v>
      </c>
      <c r="BJ98" s="105">
        <f t="shared" ref="BJ98:BJ129" si="214">IF(AV98="","",100*(AV98)/MAX(AV:AV))</f>
        <v>14.506769825918761</v>
      </c>
      <c r="BK98" s="105">
        <f t="shared" ref="BK98:BK129" si="215">IF(AW98="","",100*(AW98)/MAX(AW:AW))</f>
        <v>30.184804928131417</v>
      </c>
      <c r="BL98" s="105">
        <f t="shared" ref="BL98:BL129" si="216">IF(AX98="","",100*(AX98)/MAX(AX:AX))</f>
        <v>19.46169772256729</v>
      </c>
      <c r="BM98" s="105">
        <f t="shared" ref="BM98:BM129" si="217">IF(AY98="","",100*(AY98)/MAX(AY:AY))</f>
        <v>19.46169772256729</v>
      </c>
      <c r="BN98" s="105">
        <f t="shared" ref="BN98:BN129" si="218">IF(AZ98="","",100*(AZ98)/MAX(AZ:AZ))</f>
        <v>27.826086956521738</v>
      </c>
      <c r="BO98" s="105" t="str">
        <f t="shared" ref="BO98:BO129" si="219">IF(BA98="","",100*(BA98)/MAX(BA:BA))</f>
        <v/>
      </c>
      <c r="BP98" s="105" t="str">
        <f t="shared" ref="BP98:BP129" si="220">IF(BB98="","",100*(BB98)/MAX(BB:BB))</f>
        <v/>
      </c>
      <c r="BQ98" s="105" t="str">
        <f t="shared" ref="BQ98:BQ129" si="221">IF(BC98="","",100*(BC98)/MAX(BC:BC))</f>
        <v/>
      </c>
      <c r="BR98" s="105" t="str">
        <f t="shared" ref="BR98:BR129" si="222">IF(BD98="","",100*(BD98)/MAX(BD:BD))</f>
        <v/>
      </c>
      <c r="BS98" s="105" t="str">
        <f t="shared" ref="BS98:BS129" si="223">IF(BE98="","",100*(BE98)/MAX(BE:BE))</f>
        <v/>
      </c>
      <c r="BT98" s="105" t="str">
        <f t="shared" ref="BT98:BT129" si="224">IF(BF98="","",100*(BF98)/MAX(BF:BF))</f>
        <v/>
      </c>
      <c r="BW98" s="103">
        <v>6.32</v>
      </c>
      <c r="BX98" s="103">
        <v>6.32</v>
      </c>
      <c r="BY98" s="103">
        <v>6.34</v>
      </c>
      <c r="BZ98" s="103">
        <v>6.43</v>
      </c>
      <c r="CA98" s="103">
        <v>6.43</v>
      </c>
      <c r="CB98" s="103">
        <v>6.34</v>
      </c>
      <c r="CE98" s="103">
        <v>6.24</v>
      </c>
      <c r="CI98" s="104" t="str">
        <f t="shared" ref="CI98:CI129" si="225">IF(BU98="","",IF(AE98&lt;1.35,"",BU98))</f>
        <v/>
      </c>
      <c r="CJ98" s="103" t="str">
        <f t="shared" ref="CJ98:CJ129" si="226">IF(BV98="","",IF(AF98&lt;1.35,"",BV98))</f>
        <v/>
      </c>
      <c r="CK98" s="103">
        <f t="shared" ref="CK98:CK129" si="227">IF(BW98="","",IF(AG98&lt;1.35,"",BW98))</f>
        <v>6.32</v>
      </c>
      <c r="CL98" s="103">
        <f t="shared" ref="CL98:CL129" si="228">IF(BX98="","",IF(AH98&lt;1.35,"",BX98))</f>
        <v>6.32</v>
      </c>
      <c r="CM98" s="103">
        <f t="shared" ref="CM98:CM129" si="229">IF(BY98="","",IF(AI98&lt;1.35,"",BY98))</f>
        <v>6.34</v>
      </c>
      <c r="CN98" s="103">
        <f t="shared" ref="CN98:CN129" si="230">IF(BZ98="","",IF(AJ98&lt;1.35,"",BZ98))</f>
        <v>6.43</v>
      </c>
      <c r="CO98" s="103">
        <f t="shared" ref="CO98:CO129" si="231">IF(CA98="","",IF(AK98&lt;1.35,"",CA98))</f>
        <v>6.43</v>
      </c>
      <c r="CP98" s="103">
        <f t="shared" ref="CP98:CP129" si="232">IF(CB98="","",IF(AL98&lt;1.35,"",CB98))</f>
        <v>6.34</v>
      </c>
      <c r="CQ98" s="103" t="str">
        <f t="shared" ref="CQ98:CQ129" si="233">IF(CC98="","",IF(AM98&lt;1.35,"",CC98))</f>
        <v/>
      </c>
      <c r="CR98" s="103" t="str">
        <f t="shared" ref="CR98:CR129" si="234">IF(CD98="","",IF(AN98&lt;1.35,"",CD98))</f>
        <v/>
      </c>
      <c r="CS98" s="103" t="str">
        <f t="shared" ref="CS98:CS129" si="235">IF(CE98="","",IF(AO98&lt;1.35,"",CE98))</f>
        <v/>
      </c>
      <c r="CT98" s="103" t="str">
        <f t="shared" ref="CT98:CT129" si="236">IF(CF98="","",IF(AP98&lt;1.35,"",CF98))</f>
        <v/>
      </c>
      <c r="CU98" s="103" t="str">
        <f t="shared" ref="CU98:CU129" si="237">IF(CG98="","",IF(AQ98&lt;1.35,"",CG98))</f>
        <v/>
      </c>
      <c r="CV98" s="103" t="str">
        <f t="shared" ref="CV98:CV129" si="238">IF(CH98="","",IF(AR98&lt;1.35,"",CH98))</f>
        <v/>
      </c>
      <c r="CW98" s="270" t="str">
        <f t="shared" ref="CW98:CW129" si="239">IF(COUNT(CI98:CJ98)&gt;0,1,"")</f>
        <v/>
      </c>
      <c r="CX98" s="271">
        <f t="shared" ref="CX98:CX129" si="240">IF(COUNT(CK98:CP98)&gt;0,1,"")</f>
        <v>1</v>
      </c>
      <c r="CY98" s="271" t="str">
        <f t="shared" ref="CY98:CY129" si="241">IF(COUNT(CQ98:CT98)&gt;0,1,"")</f>
        <v/>
      </c>
      <c r="CZ98" s="271" t="str">
        <f t="shared" ref="CZ98:CZ129" si="242">IF(COUNT(CU98:CV98)&gt;0,1,"")</f>
        <v/>
      </c>
      <c r="DA98" s="271">
        <f t="shared" ref="DA98:DA129" si="243">4-SUM(CW98:CZ98)</f>
        <v>3</v>
      </c>
      <c r="DB98" s="102">
        <f>MATCH(A98,Fig_1a!B:B,0)</f>
        <v>215</v>
      </c>
    </row>
    <row r="99" spans="1:106" x14ac:dyDescent="0.15">
      <c r="A99" s="107" t="s">
        <v>520</v>
      </c>
      <c r="B99" s="108" t="s">
        <v>2628</v>
      </c>
      <c r="C99" s="104">
        <v>5.77</v>
      </c>
      <c r="D99" s="103">
        <v>4.08</v>
      </c>
      <c r="E99" s="103">
        <v>4.4000000000000004</v>
      </c>
      <c r="F99" s="103">
        <v>4.4000000000000004</v>
      </c>
      <c r="G99" s="103">
        <v>3.12</v>
      </c>
      <c r="H99" s="103">
        <v>4.38</v>
      </c>
      <c r="I99" s="103">
        <v>4.38</v>
      </c>
      <c r="J99" s="103">
        <v>5.77</v>
      </c>
      <c r="K99" s="103">
        <v>4.8600000000000003</v>
      </c>
      <c r="L99" s="103">
        <v>4.8600000000000003</v>
      </c>
      <c r="M99" s="103">
        <v>4.13</v>
      </c>
      <c r="N99" s="103">
        <v>4.28</v>
      </c>
      <c r="O99" s="103">
        <v>2.97</v>
      </c>
      <c r="P99" s="103">
        <v>4.2300000000000004</v>
      </c>
      <c r="S99" s="105">
        <v>21.7</v>
      </c>
      <c r="T99" s="105">
        <v>21.7</v>
      </c>
      <c r="U99" s="105">
        <v>24.8</v>
      </c>
      <c r="V99" s="105">
        <v>15.3</v>
      </c>
      <c r="W99" s="105">
        <v>15.3</v>
      </c>
      <c r="X99" s="105">
        <v>6.3</v>
      </c>
      <c r="Y99" s="105">
        <v>25.1</v>
      </c>
      <c r="Z99" s="105">
        <v>25.1</v>
      </c>
      <c r="AA99" s="105">
        <v>23.1</v>
      </c>
      <c r="AB99" s="105">
        <v>19.7</v>
      </c>
      <c r="AC99" s="105">
        <v>27.4</v>
      </c>
      <c r="AD99" s="105">
        <v>18.7</v>
      </c>
      <c r="AE99" s="104" t="str">
        <f t="shared" si="183"/>
        <v/>
      </c>
      <c r="AF99" s="103" t="str">
        <f t="shared" si="184"/>
        <v/>
      </c>
      <c r="AG99" s="103">
        <f t="shared" si="185"/>
        <v>4.9318181818181817</v>
      </c>
      <c r="AH99" s="103">
        <f t="shared" si="186"/>
        <v>4.9318181818181817</v>
      </c>
      <c r="AI99" s="103">
        <f t="shared" si="187"/>
        <v>7.9487179487179489</v>
      </c>
      <c r="AJ99" s="103">
        <f t="shared" si="188"/>
        <v>3.493150684931507</v>
      </c>
      <c r="AK99" s="103">
        <f t="shared" si="189"/>
        <v>3.493150684931507</v>
      </c>
      <c r="AL99" s="103">
        <f t="shared" si="190"/>
        <v>1.0918544194107453</v>
      </c>
      <c r="AM99" s="103">
        <f t="shared" si="191"/>
        <v>5.1646090534979425</v>
      </c>
      <c r="AN99" s="103">
        <f t="shared" si="192"/>
        <v>5.1646090534979425</v>
      </c>
      <c r="AO99" s="103">
        <f t="shared" si="193"/>
        <v>5.593220338983051</v>
      </c>
      <c r="AP99" s="103">
        <f t="shared" si="194"/>
        <v>4.6028037383177569</v>
      </c>
      <c r="AQ99" s="103">
        <f t="shared" si="195"/>
        <v>9.2255892255892249</v>
      </c>
      <c r="AR99" s="103">
        <f t="shared" si="196"/>
        <v>4.4208037825059092</v>
      </c>
      <c r="AS99" s="106" t="str">
        <f t="shared" si="197"/>
        <v/>
      </c>
      <c r="AT99" s="105" t="str">
        <f t="shared" si="198"/>
        <v/>
      </c>
      <c r="AU99" s="105">
        <f t="shared" si="199"/>
        <v>21.7</v>
      </c>
      <c r="AV99" s="105">
        <f t="shared" si="200"/>
        <v>21.7</v>
      </c>
      <c r="AW99" s="105">
        <f t="shared" si="201"/>
        <v>24.8</v>
      </c>
      <c r="AX99" s="105">
        <f t="shared" si="202"/>
        <v>15.3</v>
      </c>
      <c r="AY99" s="105">
        <f t="shared" si="203"/>
        <v>15.3</v>
      </c>
      <c r="AZ99" s="105" t="str">
        <f t="shared" si="204"/>
        <v/>
      </c>
      <c r="BA99" s="105">
        <f t="shared" si="205"/>
        <v>25.1</v>
      </c>
      <c r="BB99" s="105">
        <f t="shared" si="206"/>
        <v>25.1</v>
      </c>
      <c r="BC99" s="105">
        <f t="shared" si="207"/>
        <v>23.1</v>
      </c>
      <c r="BD99" s="105">
        <f t="shared" si="208"/>
        <v>19.7</v>
      </c>
      <c r="BE99" s="105">
        <f t="shared" si="209"/>
        <v>27.4</v>
      </c>
      <c r="BF99" s="105">
        <f t="shared" si="210"/>
        <v>18.7</v>
      </c>
      <c r="BG99" s="106" t="str">
        <f t="shared" si="211"/>
        <v/>
      </c>
      <c r="BH99" s="105" t="str">
        <f t="shared" si="212"/>
        <v/>
      </c>
      <c r="BI99" s="105">
        <f t="shared" si="213"/>
        <v>41.972920696324948</v>
      </c>
      <c r="BJ99" s="105">
        <f t="shared" si="214"/>
        <v>41.972920696324948</v>
      </c>
      <c r="BK99" s="105">
        <f t="shared" si="215"/>
        <v>50.92402464065708</v>
      </c>
      <c r="BL99" s="105">
        <f t="shared" si="216"/>
        <v>31.677018633540374</v>
      </c>
      <c r="BM99" s="105">
        <f t="shared" si="217"/>
        <v>31.677018633540374</v>
      </c>
      <c r="BN99" s="105" t="str">
        <f t="shared" si="218"/>
        <v/>
      </c>
      <c r="BO99" s="105">
        <f t="shared" si="219"/>
        <v>51.540041067761805</v>
      </c>
      <c r="BP99" s="105">
        <f t="shared" si="220"/>
        <v>51.540041067761805</v>
      </c>
      <c r="BQ99" s="105">
        <f t="shared" si="221"/>
        <v>51.91011235955056</v>
      </c>
      <c r="BR99" s="105">
        <f t="shared" si="222"/>
        <v>38.856015779092701</v>
      </c>
      <c r="BS99" s="105">
        <f t="shared" si="223"/>
        <v>52.19047619047619</v>
      </c>
      <c r="BT99" s="105">
        <f t="shared" si="224"/>
        <v>36.956521739130437</v>
      </c>
      <c r="BW99" s="103">
        <v>7.94</v>
      </c>
      <c r="BX99" s="103">
        <v>7.94</v>
      </c>
      <c r="BY99" s="103">
        <v>8.52</v>
      </c>
      <c r="BZ99" s="103">
        <v>7.9</v>
      </c>
      <c r="CA99" s="103">
        <v>7.9</v>
      </c>
      <c r="CB99" s="103">
        <v>7.25</v>
      </c>
      <c r="CC99" s="103">
        <v>8.74</v>
      </c>
      <c r="CD99" s="103">
        <v>8.74</v>
      </c>
      <c r="CE99" s="103">
        <v>8.43</v>
      </c>
      <c r="CF99" s="103">
        <v>7.98</v>
      </c>
      <c r="CG99" s="103">
        <v>8.3699999999999992</v>
      </c>
      <c r="CH99" s="103">
        <v>8.06</v>
      </c>
      <c r="CI99" s="104" t="str">
        <f t="shared" si="225"/>
        <v/>
      </c>
      <c r="CJ99" s="103" t="str">
        <f t="shared" si="226"/>
        <v/>
      </c>
      <c r="CK99" s="103">
        <f t="shared" si="227"/>
        <v>7.94</v>
      </c>
      <c r="CL99" s="103">
        <f t="shared" si="228"/>
        <v>7.94</v>
      </c>
      <c r="CM99" s="103">
        <f t="shared" si="229"/>
        <v>8.52</v>
      </c>
      <c r="CN99" s="103">
        <f t="shared" si="230"/>
        <v>7.9</v>
      </c>
      <c r="CO99" s="103">
        <f t="shared" si="231"/>
        <v>7.9</v>
      </c>
      <c r="CP99" s="103" t="str">
        <f t="shared" si="232"/>
        <v/>
      </c>
      <c r="CQ99" s="103">
        <f t="shared" si="233"/>
        <v>8.74</v>
      </c>
      <c r="CR99" s="103">
        <f t="shared" si="234"/>
        <v>8.74</v>
      </c>
      <c r="CS99" s="103">
        <f t="shared" si="235"/>
        <v>8.43</v>
      </c>
      <c r="CT99" s="103">
        <f t="shared" si="236"/>
        <v>7.98</v>
      </c>
      <c r="CU99" s="103">
        <f t="shared" si="237"/>
        <v>8.3699999999999992</v>
      </c>
      <c r="CV99" s="103">
        <f t="shared" si="238"/>
        <v>8.06</v>
      </c>
      <c r="CW99" s="270" t="str">
        <f t="shared" si="239"/>
        <v/>
      </c>
      <c r="CX99" s="271">
        <f t="shared" si="240"/>
        <v>1</v>
      </c>
      <c r="CY99" s="271">
        <f t="shared" si="241"/>
        <v>1</v>
      </c>
      <c r="CZ99" s="271">
        <f t="shared" si="242"/>
        <v>1</v>
      </c>
      <c r="DA99" s="271">
        <f t="shared" si="243"/>
        <v>1</v>
      </c>
      <c r="DB99" s="102">
        <f>MATCH(A99,Fig_1a!B:B,0)</f>
        <v>214</v>
      </c>
    </row>
    <row r="100" spans="1:106" x14ac:dyDescent="0.15">
      <c r="A100" s="107" t="s">
        <v>518</v>
      </c>
      <c r="B100" s="108" t="s">
        <v>2626</v>
      </c>
      <c r="C100" s="104">
        <v>0.93</v>
      </c>
      <c r="D100" s="103">
        <v>0.64</v>
      </c>
      <c r="E100" s="103">
        <v>0.74</v>
      </c>
      <c r="F100" s="103">
        <v>0.74</v>
      </c>
      <c r="G100" s="103">
        <v>0.87</v>
      </c>
      <c r="H100" s="103">
        <v>1.99</v>
      </c>
      <c r="I100" s="103">
        <v>1.99</v>
      </c>
      <c r="J100" s="103">
        <v>1.51</v>
      </c>
      <c r="K100" s="103">
        <v>1.5</v>
      </c>
      <c r="L100" s="103">
        <v>1.5</v>
      </c>
      <c r="M100" s="103">
        <v>2.91</v>
      </c>
      <c r="N100" s="103">
        <v>2.2400000000000002</v>
      </c>
      <c r="O100" s="103">
        <v>0.5</v>
      </c>
      <c r="P100" s="103">
        <v>2.02</v>
      </c>
      <c r="Q100" s="106">
        <v>9.6999999999999993</v>
      </c>
      <c r="R100" s="105">
        <v>6.7</v>
      </c>
      <c r="S100" s="105">
        <v>41.8</v>
      </c>
      <c r="T100" s="105">
        <v>41.8</v>
      </c>
      <c r="U100" s="105">
        <v>35.700000000000003</v>
      </c>
      <c r="V100" s="105">
        <v>25</v>
      </c>
      <c r="W100" s="105">
        <v>25</v>
      </c>
      <c r="X100" s="105">
        <v>12.7</v>
      </c>
      <c r="Y100" s="105">
        <v>20.2</v>
      </c>
      <c r="Z100" s="105">
        <v>20.2</v>
      </c>
      <c r="AA100" s="105">
        <v>19.399999999999999</v>
      </c>
      <c r="AB100" s="105">
        <v>10.1</v>
      </c>
      <c r="AC100" s="105">
        <v>12.9</v>
      </c>
      <c r="AD100" s="105">
        <v>10.6</v>
      </c>
      <c r="AE100" s="104">
        <f t="shared" si="183"/>
        <v>10.430107526881718</v>
      </c>
      <c r="AF100" s="103">
        <f t="shared" si="184"/>
        <v>10.46875</v>
      </c>
      <c r="AG100" s="103">
        <f t="shared" si="185"/>
        <v>56.486486486486484</v>
      </c>
      <c r="AH100" s="103">
        <f t="shared" si="186"/>
        <v>56.486486486486484</v>
      </c>
      <c r="AI100" s="103">
        <f t="shared" si="187"/>
        <v>41.03448275862069</v>
      </c>
      <c r="AJ100" s="103">
        <f t="shared" si="188"/>
        <v>12.562814070351759</v>
      </c>
      <c r="AK100" s="103">
        <f t="shared" si="189"/>
        <v>12.562814070351759</v>
      </c>
      <c r="AL100" s="103">
        <f t="shared" si="190"/>
        <v>8.4105960264900652</v>
      </c>
      <c r="AM100" s="103">
        <f t="shared" si="191"/>
        <v>13.466666666666667</v>
      </c>
      <c r="AN100" s="103">
        <f t="shared" si="192"/>
        <v>13.466666666666667</v>
      </c>
      <c r="AO100" s="103">
        <f t="shared" si="193"/>
        <v>6.6666666666666661</v>
      </c>
      <c r="AP100" s="103">
        <f t="shared" si="194"/>
        <v>4.5089285714285712</v>
      </c>
      <c r="AQ100" s="103">
        <f t="shared" si="195"/>
        <v>25.8</v>
      </c>
      <c r="AR100" s="103">
        <f t="shared" si="196"/>
        <v>5.2475247524752477</v>
      </c>
      <c r="AS100" s="106">
        <f t="shared" si="197"/>
        <v>9.6999999999999993</v>
      </c>
      <c r="AT100" s="105">
        <f t="shared" si="198"/>
        <v>6.7</v>
      </c>
      <c r="AU100" s="105">
        <f t="shared" si="199"/>
        <v>41.8</v>
      </c>
      <c r="AV100" s="105">
        <f t="shared" si="200"/>
        <v>41.8</v>
      </c>
      <c r="AW100" s="105">
        <f t="shared" si="201"/>
        <v>35.700000000000003</v>
      </c>
      <c r="AX100" s="105">
        <f t="shared" si="202"/>
        <v>25</v>
      </c>
      <c r="AY100" s="105">
        <f t="shared" si="203"/>
        <v>25</v>
      </c>
      <c r="AZ100" s="105">
        <f t="shared" si="204"/>
        <v>12.7</v>
      </c>
      <c r="BA100" s="105">
        <f t="shared" si="205"/>
        <v>20.2</v>
      </c>
      <c r="BB100" s="105">
        <f t="shared" si="206"/>
        <v>20.2</v>
      </c>
      <c r="BC100" s="105">
        <f t="shared" si="207"/>
        <v>19.399999999999999</v>
      </c>
      <c r="BD100" s="105">
        <f t="shared" si="208"/>
        <v>10.1</v>
      </c>
      <c r="BE100" s="105">
        <f t="shared" si="209"/>
        <v>12.9</v>
      </c>
      <c r="BF100" s="105">
        <f t="shared" si="210"/>
        <v>10.6</v>
      </c>
      <c r="BG100" s="106">
        <f t="shared" si="211"/>
        <v>17.830882352941174</v>
      </c>
      <c r="BH100" s="105">
        <f t="shared" si="212"/>
        <v>12.453531598513012</v>
      </c>
      <c r="BI100" s="105">
        <f t="shared" si="213"/>
        <v>80.851063829787236</v>
      </c>
      <c r="BJ100" s="105">
        <f t="shared" si="214"/>
        <v>80.851063829787236</v>
      </c>
      <c r="BK100" s="105">
        <f t="shared" si="215"/>
        <v>73.305954825462024</v>
      </c>
      <c r="BL100" s="105">
        <f t="shared" si="216"/>
        <v>51.759834368530022</v>
      </c>
      <c r="BM100" s="105">
        <f t="shared" si="217"/>
        <v>51.759834368530022</v>
      </c>
      <c r="BN100" s="105">
        <f t="shared" si="218"/>
        <v>36.811594202898547</v>
      </c>
      <c r="BO100" s="105">
        <f t="shared" si="219"/>
        <v>41.478439425051334</v>
      </c>
      <c r="BP100" s="105">
        <f t="shared" si="220"/>
        <v>41.478439425051334</v>
      </c>
      <c r="BQ100" s="105">
        <f t="shared" si="221"/>
        <v>43.595505617977523</v>
      </c>
      <c r="BR100" s="105">
        <f t="shared" si="222"/>
        <v>19.92110453648915</v>
      </c>
      <c r="BS100" s="105">
        <f t="shared" si="223"/>
        <v>24.571428571428573</v>
      </c>
      <c r="BT100" s="105">
        <f t="shared" si="224"/>
        <v>20.948616600790512</v>
      </c>
      <c r="BU100" s="104">
        <v>6.92</v>
      </c>
      <c r="BV100" s="103">
        <v>7.04</v>
      </c>
      <c r="BW100" s="103">
        <v>8.0399999999999991</v>
      </c>
      <c r="BX100" s="103">
        <v>8.0399999999999991</v>
      </c>
      <c r="BY100" s="103">
        <v>8.4700000000000006</v>
      </c>
      <c r="BZ100" s="103">
        <v>7.8</v>
      </c>
      <c r="CA100" s="103">
        <v>7.8</v>
      </c>
      <c r="CB100" s="103">
        <v>7.42</v>
      </c>
      <c r="CC100" s="103">
        <v>7.27</v>
      </c>
      <c r="CD100" s="103">
        <v>7.27</v>
      </c>
      <c r="CE100" s="103">
        <v>7.26</v>
      </c>
      <c r="CF100" s="103">
        <v>6.9</v>
      </c>
      <c r="CG100" s="103">
        <v>7.27</v>
      </c>
      <c r="CH100" s="103">
        <v>7.11</v>
      </c>
      <c r="CI100" s="104">
        <f t="shared" si="225"/>
        <v>6.92</v>
      </c>
      <c r="CJ100" s="103">
        <f t="shared" si="226"/>
        <v>7.04</v>
      </c>
      <c r="CK100" s="103">
        <f t="shared" si="227"/>
        <v>8.0399999999999991</v>
      </c>
      <c r="CL100" s="103">
        <f t="shared" si="228"/>
        <v>8.0399999999999991</v>
      </c>
      <c r="CM100" s="103">
        <f t="shared" si="229"/>
        <v>8.4700000000000006</v>
      </c>
      <c r="CN100" s="103">
        <f t="shared" si="230"/>
        <v>7.8</v>
      </c>
      <c r="CO100" s="103">
        <f t="shared" si="231"/>
        <v>7.8</v>
      </c>
      <c r="CP100" s="103">
        <f t="shared" si="232"/>
        <v>7.42</v>
      </c>
      <c r="CQ100" s="103">
        <f t="shared" si="233"/>
        <v>7.27</v>
      </c>
      <c r="CR100" s="103">
        <f t="shared" si="234"/>
        <v>7.27</v>
      </c>
      <c r="CS100" s="103">
        <f t="shared" si="235"/>
        <v>7.26</v>
      </c>
      <c r="CT100" s="103">
        <f t="shared" si="236"/>
        <v>6.9</v>
      </c>
      <c r="CU100" s="103">
        <f t="shared" si="237"/>
        <v>7.27</v>
      </c>
      <c r="CV100" s="103">
        <f t="shared" si="238"/>
        <v>7.11</v>
      </c>
      <c r="CW100" s="270">
        <f t="shared" si="239"/>
        <v>1</v>
      </c>
      <c r="CX100" s="271">
        <f t="shared" si="240"/>
        <v>1</v>
      </c>
      <c r="CY100" s="271">
        <f t="shared" si="241"/>
        <v>1</v>
      </c>
      <c r="CZ100" s="271">
        <f t="shared" si="242"/>
        <v>1</v>
      </c>
      <c r="DA100" s="271">
        <f t="shared" si="243"/>
        <v>0</v>
      </c>
      <c r="DB100" s="102">
        <f>MATCH(A100,Fig_1a!B:B,0)</f>
        <v>213</v>
      </c>
    </row>
    <row r="101" spans="1:106" x14ac:dyDescent="0.15">
      <c r="A101" s="107" t="s">
        <v>489</v>
      </c>
      <c r="B101" s="108" t="s">
        <v>2615</v>
      </c>
      <c r="C101" s="104">
        <v>2.99</v>
      </c>
      <c r="D101" s="103">
        <v>3.09</v>
      </c>
      <c r="E101" s="103">
        <v>2.41</v>
      </c>
      <c r="F101" s="103">
        <v>2.41</v>
      </c>
      <c r="G101" s="103">
        <v>4.82</v>
      </c>
      <c r="H101" s="103">
        <v>2.41</v>
      </c>
      <c r="I101" s="103">
        <v>2.41</v>
      </c>
      <c r="J101" s="103">
        <v>4.1900000000000004</v>
      </c>
      <c r="K101" s="103">
        <v>6.53</v>
      </c>
      <c r="L101" s="103">
        <v>6.53</v>
      </c>
      <c r="M101" s="103">
        <v>5.22</v>
      </c>
      <c r="N101" s="103">
        <v>1.86</v>
      </c>
      <c r="O101" s="103">
        <v>0.69</v>
      </c>
      <c r="P101" s="103">
        <v>1.52</v>
      </c>
      <c r="Q101" s="106">
        <v>3.3</v>
      </c>
      <c r="R101" s="105">
        <v>3.6</v>
      </c>
      <c r="S101" s="105">
        <v>23.3</v>
      </c>
      <c r="T101" s="105">
        <v>23.3</v>
      </c>
      <c r="U101" s="105">
        <v>36.700000000000003</v>
      </c>
      <c r="V101" s="105">
        <v>20.6</v>
      </c>
      <c r="W101" s="105">
        <v>20.6</v>
      </c>
      <c r="X101" s="105">
        <v>8.8000000000000007</v>
      </c>
      <c r="Y101" s="105">
        <v>10.8</v>
      </c>
      <c r="Z101" s="105">
        <v>10.8</v>
      </c>
      <c r="AA101" s="105">
        <v>35.1</v>
      </c>
      <c r="AB101" s="105">
        <v>4.5</v>
      </c>
      <c r="AC101" s="105">
        <v>5.7</v>
      </c>
      <c r="AD101" s="105">
        <v>7</v>
      </c>
      <c r="AE101" s="104">
        <f t="shared" si="183"/>
        <v>1.1036789297658862</v>
      </c>
      <c r="AF101" s="103">
        <f t="shared" si="184"/>
        <v>1.1650485436893205</v>
      </c>
      <c r="AG101" s="103">
        <f t="shared" si="185"/>
        <v>9.6680497925311197</v>
      </c>
      <c r="AH101" s="103">
        <f t="shared" si="186"/>
        <v>9.6680497925311197</v>
      </c>
      <c r="AI101" s="103">
        <f t="shared" si="187"/>
        <v>7.6141078838174279</v>
      </c>
      <c r="AJ101" s="103">
        <f t="shared" si="188"/>
        <v>8.5477178423236513</v>
      </c>
      <c r="AK101" s="103">
        <f t="shared" si="189"/>
        <v>8.5477178423236513</v>
      </c>
      <c r="AL101" s="103">
        <f t="shared" si="190"/>
        <v>2.100238663484487</v>
      </c>
      <c r="AM101" s="103">
        <f t="shared" si="191"/>
        <v>1.6539050535987749</v>
      </c>
      <c r="AN101" s="103">
        <f t="shared" si="192"/>
        <v>1.6539050535987749</v>
      </c>
      <c r="AO101" s="103">
        <f t="shared" si="193"/>
        <v>6.7241379310344831</v>
      </c>
      <c r="AP101" s="103">
        <f t="shared" si="194"/>
        <v>2.4193548387096775</v>
      </c>
      <c r="AQ101" s="103">
        <f t="shared" si="195"/>
        <v>8.2608695652173925</v>
      </c>
      <c r="AR101" s="103">
        <f t="shared" si="196"/>
        <v>4.6052631578947372</v>
      </c>
      <c r="AS101" s="106" t="str">
        <f t="shared" si="197"/>
        <v/>
      </c>
      <c r="AT101" s="105" t="str">
        <f t="shared" si="198"/>
        <v/>
      </c>
      <c r="AU101" s="105">
        <f t="shared" si="199"/>
        <v>23.3</v>
      </c>
      <c r="AV101" s="105">
        <f t="shared" si="200"/>
        <v>23.3</v>
      </c>
      <c r="AW101" s="105">
        <f t="shared" si="201"/>
        <v>36.700000000000003</v>
      </c>
      <c r="AX101" s="105">
        <f t="shared" si="202"/>
        <v>20.6</v>
      </c>
      <c r="AY101" s="105">
        <f t="shared" si="203"/>
        <v>20.6</v>
      </c>
      <c r="AZ101" s="105">
        <f t="shared" si="204"/>
        <v>8.8000000000000007</v>
      </c>
      <c r="BA101" s="105">
        <f t="shared" si="205"/>
        <v>10.8</v>
      </c>
      <c r="BB101" s="105">
        <f t="shared" si="206"/>
        <v>10.8</v>
      </c>
      <c r="BC101" s="105">
        <f t="shared" si="207"/>
        <v>35.1</v>
      </c>
      <c r="BD101" s="105">
        <f t="shared" si="208"/>
        <v>4.5</v>
      </c>
      <c r="BE101" s="105">
        <f t="shared" si="209"/>
        <v>5.7</v>
      </c>
      <c r="BF101" s="105">
        <f t="shared" si="210"/>
        <v>7</v>
      </c>
      <c r="BG101" s="106" t="str">
        <f t="shared" si="211"/>
        <v/>
      </c>
      <c r="BH101" s="105" t="str">
        <f t="shared" si="212"/>
        <v/>
      </c>
      <c r="BI101" s="105">
        <f t="shared" si="213"/>
        <v>45.067698259187615</v>
      </c>
      <c r="BJ101" s="105">
        <f t="shared" si="214"/>
        <v>45.067698259187615</v>
      </c>
      <c r="BK101" s="105">
        <f t="shared" si="215"/>
        <v>75.359342915811098</v>
      </c>
      <c r="BL101" s="105">
        <f t="shared" si="216"/>
        <v>42.65010351966874</v>
      </c>
      <c r="BM101" s="105">
        <f t="shared" si="217"/>
        <v>42.65010351966874</v>
      </c>
      <c r="BN101" s="105">
        <f t="shared" si="218"/>
        <v>25.507246376811597</v>
      </c>
      <c r="BO101" s="105">
        <f t="shared" si="219"/>
        <v>22.17659137577002</v>
      </c>
      <c r="BP101" s="105">
        <f t="shared" si="220"/>
        <v>22.17659137577002</v>
      </c>
      <c r="BQ101" s="105">
        <f t="shared" si="221"/>
        <v>78.876404494382029</v>
      </c>
      <c r="BR101" s="105">
        <f t="shared" si="222"/>
        <v>8.8757396449704142</v>
      </c>
      <c r="BS101" s="105">
        <f t="shared" si="223"/>
        <v>10.857142857142858</v>
      </c>
      <c r="BT101" s="105">
        <f t="shared" si="224"/>
        <v>13.83399209486166</v>
      </c>
      <c r="BU101" s="104">
        <v>6.1</v>
      </c>
      <c r="BV101" s="103">
        <v>6.41</v>
      </c>
      <c r="BW101" s="103">
        <v>6.67</v>
      </c>
      <c r="BX101" s="103">
        <v>6.67</v>
      </c>
      <c r="BY101" s="103">
        <v>7.28</v>
      </c>
      <c r="BZ101" s="103">
        <v>6.45</v>
      </c>
      <c r="CA101" s="103">
        <v>6.45</v>
      </c>
      <c r="CB101" s="103">
        <v>6.73</v>
      </c>
      <c r="CC101" s="103">
        <v>6.61</v>
      </c>
      <c r="CD101" s="103">
        <v>6.61</v>
      </c>
      <c r="CE101" s="103">
        <v>7.48</v>
      </c>
      <c r="CF101" s="103">
        <v>6.14</v>
      </c>
      <c r="CG101" s="103">
        <v>6.6</v>
      </c>
      <c r="CH101" s="103">
        <v>6.64</v>
      </c>
      <c r="CI101" s="104" t="str">
        <f t="shared" si="225"/>
        <v/>
      </c>
      <c r="CJ101" s="103" t="str">
        <f t="shared" si="226"/>
        <v/>
      </c>
      <c r="CK101" s="103">
        <f t="shared" si="227"/>
        <v>6.67</v>
      </c>
      <c r="CL101" s="103">
        <f t="shared" si="228"/>
        <v>6.67</v>
      </c>
      <c r="CM101" s="103">
        <f t="shared" si="229"/>
        <v>7.28</v>
      </c>
      <c r="CN101" s="103">
        <f t="shared" si="230"/>
        <v>6.45</v>
      </c>
      <c r="CO101" s="103">
        <f t="shared" si="231"/>
        <v>6.45</v>
      </c>
      <c r="CP101" s="103">
        <f t="shared" si="232"/>
        <v>6.73</v>
      </c>
      <c r="CQ101" s="103">
        <f t="shared" si="233"/>
        <v>6.61</v>
      </c>
      <c r="CR101" s="103">
        <f t="shared" si="234"/>
        <v>6.61</v>
      </c>
      <c r="CS101" s="103">
        <f t="shared" si="235"/>
        <v>7.48</v>
      </c>
      <c r="CT101" s="103">
        <f t="shared" si="236"/>
        <v>6.14</v>
      </c>
      <c r="CU101" s="103">
        <f t="shared" si="237"/>
        <v>6.6</v>
      </c>
      <c r="CV101" s="103">
        <f t="shared" si="238"/>
        <v>6.64</v>
      </c>
      <c r="CW101" s="270" t="str">
        <f t="shared" si="239"/>
        <v/>
      </c>
      <c r="CX101" s="271">
        <f t="shared" si="240"/>
        <v>1</v>
      </c>
      <c r="CY101" s="271">
        <f t="shared" si="241"/>
        <v>1</v>
      </c>
      <c r="CZ101" s="271">
        <f t="shared" si="242"/>
        <v>1</v>
      </c>
      <c r="DA101" s="271">
        <f t="shared" si="243"/>
        <v>1</v>
      </c>
      <c r="DB101" s="102">
        <f>MATCH(A101,Fig_1a!B:B,0)</f>
        <v>212</v>
      </c>
    </row>
    <row r="102" spans="1:106" x14ac:dyDescent="0.15">
      <c r="A102" s="107" t="s">
        <v>487</v>
      </c>
      <c r="B102" s="108" t="s">
        <v>487</v>
      </c>
      <c r="C102" s="104">
        <v>4.38</v>
      </c>
      <c r="D102" s="103">
        <v>3.93</v>
      </c>
      <c r="E102" s="103">
        <v>5.3</v>
      </c>
      <c r="F102" s="103">
        <v>5.3</v>
      </c>
      <c r="G102" s="103">
        <v>7.12</v>
      </c>
      <c r="H102" s="103">
        <v>5.86</v>
      </c>
      <c r="I102" s="103">
        <v>5.86</v>
      </c>
      <c r="J102" s="103">
        <v>4.68</v>
      </c>
      <c r="K102" s="103">
        <v>7.15</v>
      </c>
      <c r="L102" s="103">
        <v>7.15</v>
      </c>
      <c r="M102" s="103">
        <v>5.72</v>
      </c>
      <c r="N102" s="103">
        <v>4.28</v>
      </c>
      <c r="O102" s="103">
        <v>3.86</v>
      </c>
      <c r="P102" s="103">
        <v>3.78</v>
      </c>
      <c r="S102" s="105">
        <v>7.2</v>
      </c>
      <c r="T102" s="105">
        <v>7.2</v>
      </c>
      <c r="U102" s="105">
        <v>15.8</v>
      </c>
      <c r="AA102" s="105">
        <v>8.3000000000000007</v>
      </c>
      <c r="AE102" s="104" t="str">
        <f t="shared" si="183"/>
        <v/>
      </c>
      <c r="AF102" s="103" t="str">
        <f t="shared" si="184"/>
        <v/>
      </c>
      <c r="AG102" s="103">
        <f t="shared" si="185"/>
        <v>1.358490566037736</v>
      </c>
      <c r="AH102" s="103">
        <f t="shared" si="186"/>
        <v>1.358490566037736</v>
      </c>
      <c r="AI102" s="103">
        <f t="shared" si="187"/>
        <v>2.2191011235955056</v>
      </c>
      <c r="AJ102" s="103" t="str">
        <f t="shared" si="188"/>
        <v/>
      </c>
      <c r="AK102" s="103" t="str">
        <f t="shared" si="189"/>
        <v/>
      </c>
      <c r="AL102" s="103" t="str">
        <f t="shared" si="190"/>
        <v/>
      </c>
      <c r="AM102" s="103" t="str">
        <f t="shared" si="191"/>
        <v/>
      </c>
      <c r="AN102" s="103" t="str">
        <f t="shared" si="192"/>
        <v/>
      </c>
      <c r="AO102" s="103">
        <f t="shared" si="193"/>
        <v>1.4510489510489513</v>
      </c>
      <c r="AP102" s="103" t="str">
        <f t="shared" si="194"/>
        <v/>
      </c>
      <c r="AQ102" s="103" t="str">
        <f t="shared" si="195"/>
        <v/>
      </c>
      <c r="AR102" s="103" t="str">
        <f t="shared" si="196"/>
        <v/>
      </c>
      <c r="AS102" s="106" t="str">
        <f t="shared" si="197"/>
        <v/>
      </c>
      <c r="AT102" s="105" t="str">
        <f t="shared" si="198"/>
        <v/>
      </c>
      <c r="AU102" s="105">
        <f t="shared" si="199"/>
        <v>7.2</v>
      </c>
      <c r="AV102" s="105">
        <f t="shared" si="200"/>
        <v>7.2</v>
      </c>
      <c r="AW102" s="105">
        <f t="shared" si="201"/>
        <v>15.8</v>
      </c>
      <c r="AX102" s="105" t="str">
        <f t="shared" si="202"/>
        <v/>
      </c>
      <c r="AY102" s="105" t="str">
        <f t="shared" si="203"/>
        <v/>
      </c>
      <c r="AZ102" s="105" t="str">
        <f t="shared" si="204"/>
        <v/>
      </c>
      <c r="BA102" s="105" t="str">
        <f t="shared" si="205"/>
        <v/>
      </c>
      <c r="BB102" s="105" t="str">
        <f t="shared" si="206"/>
        <v/>
      </c>
      <c r="BC102" s="105">
        <f t="shared" si="207"/>
        <v>8.3000000000000007</v>
      </c>
      <c r="BD102" s="105" t="str">
        <f t="shared" si="208"/>
        <v/>
      </c>
      <c r="BE102" s="105" t="str">
        <f t="shared" si="209"/>
        <v/>
      </c>
      <c r="BF102" s="105" t="str">
        <f t="shared" si="210"/>
        <v/>
      </c>
      <c r="BG102" s="106" t="str">
        <f t="shared" si="211"/>
        <v/>
      </c>
      <c r="BH102" s="105" t="str">
        <f t="shared" si="212"/>
        <v/>
      </c>
      <c r="BI102" s="105">
        <f t="shared" si="213"/>
        <v>13.926499032882012</v>
      </c>
      <c r="BJ102" s="105">
        <f t="shared" si="214"/>
        <v>13.926499032882012</v>
      </c>
      <c r="BK102" s="105">
        <f t="shared" si="215"/>
        <v>32.4435318275154</v>
      </c>
      <c r="BL102" s="105" t="str">
        <f t="shared" si="216"/>
        <v/>
      </c>
      <c r="BM102" s="105" t="str">
        <f t="shared" si="217"/>
        <v/>
      </c>
      <c r="BN102" s="105" t="str">
        <f t="shared" si="218"/>
        <v/>
      </c>
      <c r="BO102" s="105" t="str">
        <f t="shared" si="219"/>
        <v/>
      </c>
      <c r="BP102" s="105" t="str">
        <f t="shared" si="220"/>
        <v/>
      </c>
      <c r="BQ102" s="105">
        <f t="shared" si="221"/>
        <v>18.651685393258429</v>
      </c>
      <c r="BR102" s="105" t="str">
        <f t="shared" si="222"/>
        <v/>
      </c>
      <c r="BS102" s="105" t="str">
        <f t="shared" si="223"/>
        <v/>
      </c>
      <c r="BT102" s="105" t="str">
        <f t="shared" si="224"/>
        <v/>
      </c>
      <c r="BW102" s="103">
        <v>7.15</v>
      </c>
      <c r="BX102" s="103">
        <v>7.15</v>
      </c>
      <c r="BY102" s="103">
        <v>7.72</v>
      </c>
      <c r="CE102" s="103">
        <v>7.23</v>
      </c>
      <c r="CI102" s="104" t="str">
        <f t="shared" si="225"/>
        <v/>
      </c>
      <c r="CJ102" s="103" t="str">
        <f t="shared" si="226"/>
        <v/>
      </c>
      <c r="CK102" s="103">
        <f t="shared" si="227"/>
        <v>7.15</v>
      </c>
      <c r="CL102" s="103">
        <f t="shared" si="228"/>
        <v>7.15</v>
      </c>
      <c r="CM102" s="103">
        <f t="shared" si="229"/>
        <v>7.72</v>
      </c>
      <c r="CN102" s="103" t="str">
        <f t="shared" si="230"/>
        <v/>
      </c>
      <c r="CO102" s="103" t="str">
        <f t="shared" si="231"/>
        <v/>
      </c>
      <c r="CP102" s="103" t="str">
        <f t="shared" si="232"/>
        <v/>
      </c>
      <c r="CQ102" s="103" t="str">
        <f t="shared" si="233"/>
        <v/>
      </c>
      <c r="CR102" s="103" t="str">
        <f t="shared" si="234"/>
        <v/>
      </c>
      <c r="CS102" s="103">
        <f t="shared" si="235"/>
        <v>7.23</v>
      </c>
      <c r="CT102" s="103" t="str">
        <f t="shared" si="236"/>
        <v/>
      </c>
      <c r="CU102" s="103" t="str">
        <f t="shared" si="237"/>
        <v/>
      </c>
      <c r="CV102" s="103" t="str">
        <f t="shared" si="238"/>
        <v/>
      </c>
      <c r="CW102" s="270" t="str">
        <f t="shared" si="239"/>
        <v/>
      </c>
      <c r="CX102" s="271">
        <f t="shared" si="240"/>
        <v>1</v>
      </c>
      <c r="CY102" s="271">
        <f t="shared" si="241"/>
        <v>1</v>
      </c>
      <c r="CZ102" s="271" t="str">
        <f t="shared" si="242"/>
        <v/>
      </c>
      <c r="DA102" s="271">
        <f t="shared" si="243"/>
        <v>2</v>
      </c>
      <c r="DB102" s="102">
        <f>MATCH(A102,Fig_1a!B:B,0)</f>
        <v>211</v>
      </c>
    </row>
    <row r="103" spans="1:106" x14ac:dyDescent="0.15">
      <c r="A103" s="107" t="s">
        <v>498</v>
      </c>
      <c r="B103" s="108" t="s">
        <v>2612</v>
      </c>
      <c r="C103" s="104">
        <v>6.07</v>
      </c>
      <c r="D103" s="103">
        <v>4.8</v>
      </c>
      <c r="E103" s="103">
        <v>4.59</v>
      </c>
      <c r="F103" s="103">
        <v>4.59</v>
      </c>
      <c r="G103" s="103">
        <v>4.67</v>
      </c>
      <c r="H103" s="103">
        <v>6.41</v>
      </c>
      <c r="I103" s="103">
        <v>6.41</v>
      </c>
      <c r="J103" s="103">
        <v>5.88</v>
      </c>
      <c r="K103" s="103">
        <v>6.57</v>
      </c>
      <c r="L103" s="103">
        <v>6.57</v>
      </c>
      <c r="M103" s="103">
        <v>3.21</v>
      </c>
      <c r="N103" s="103">
        <v>5.03</v>
      </c>
      <c r="O103" s="103">
        <v>4.05</v>
      </c>
      <c r="P103" s="103">
        <v>4.5</v>
      </c>
      <c r="Q103" s="106">
        <v>20.8</v>
      </c>
      <c r="R103" s="105">
        <v>22.3</v>
      </c>
      <c r="S103" s="105">
        <v>15.2</v>
      </c>
      <c r="T103" s="105">
        <v>15.2</v>
      </c>
      <c r="U103" s="105">
        <v>10.199999999999999</v>
      </c>
      <c r="V103" s="105">
        <v>21.8</v>
      </c>
      <c r="W103" s="105">
        <v>21.8</v>
      </c>
      <c r="X103" s="105">
        <v>10.7</v>
      </c>
      <c r="Y103" s="105">
        <v>20.6</v>
      </c>
      <c r="Z103" s="105">
        <v>20.6</v>
      </c>
      <c r="AA103" s="105">
        <v>10.8</v>
      </c>
      <c r="AB103" s="105">
        <v>19.5</v>
      </c>
      <c r="AC103" s="105">
        <v>24.2</v>
      </c>
      <c r="AD103" s="105">
        <v>23</v>
      </c>
      <c r="AE103" s="104">
        <f t="shared" si="183"/>
        <v>3.4266886326194399</v>
      </c>
      <c r="AF103" s="103">
        <f t="shared" si="184"/>
        <v>4.6458333333333339</v>
      </c>
      <c r="AG103" s="103">
        <f t="shared" si="185"/>
        <v>3.3115468409586057</v>
      </c>
      <c r="AH103" s="103">
        <f t="shared" si="186"/>
        <v>3.3115468409586057</v>
      </c>
      <c r="AI103" s="103">
        <f t="shared" si="187"/>
        <v>2.1841541755888652</v>
      </c>
      <c r="AJ103" s="103">
        <f t="shared" si="188"/>
        <v>3.4009360374414976</v>
      </c>
      <c r="AK103" s="103">
        <f t="shared" si="189"/>
        <v>3.4009360374414976</v>
      </c>
      <c r="AL103" s="103">
        <f t="shared" si="190"/>
        <v>1.8197278911564625</v>
      </c>
      <c r="AM103" s="103">
        <f t="shared" si="191"/>
        <v>3.1354642313546424</v>
      </c>
      <c r="AN103" s="103">
        <f t="shared" si="192"/>
        <v>3.1354642313546424</v>
      </c>
      <c r="AO103" s="103">
        <f t="shared" si="193"/>
        <v>3.3644859813084116</v>
      </c>
      <c r="AP103" s="103">
        <f t="shared" si="194"/>
        <v>3.8767395626242545</v>
      </c>
      <c r="AQ103" s="103">
        <f t="shared" si="195"/>
        <v>5.9753086419753085</v>
      </c>
      <c r="AR103" s="103">
        <f t="shared" si="196"/>
        <v>5.1111111111111107</v>
      </c>
      <c r="AS103" s="106">
        <f t="shared" si="197"/>
        <v>20.8</v>
      </c>
      <c r="AT103" s="105">
        <f t="shared" si="198"/>
        <v>22.3</v>
      </c>
      <c r="AU103" s="105">
        <f t="shared" si="199"/>
        <v>15.2</v>
      </c>
      <c r="AV103" s="105">
        <f t="shared" si="200"/>
        <v>15.2</v>
      </c>
      <c r="AW103" s="105">
        <f t="shared" si="201"/>
        <v>10.199999999999999</v>
      </c>
      <c r="AX103" s="105">
        <f t="shared" si="202"/>
        <v>21.8</v>
      </c>
      <c r="AY103" s="105">
        <f t="shared" si="203"/>
        <v>21.8</v>
      </c>
      <c r="AZ103" s="105">
        <f t="shared" si="204"/>
        <v>10.7</v>
      </c>
      <c r="BA103" s="105">
        <f t="shared" si="205"/>
        <v>20.6</v>
      </c>
      <c r="BB103" s="105">
        <f t="shared" si="206"/>
        <v>20.6</v>
      </c>
      <c r="BC103" s="105">
        <f t="shared" si="207"/>
        <v>10.8</v>
      </c>
      <c r="BD103" s="105">
        <f t="shared" si="208"/>
        <v>19.5</v>
      </c>
      <c r="BE103" s="105">
        <f t="shared" si="209"/>
        <v>24.2</v>
      </c>
      <c r="BF103" s="105">
        <f t="shared" si="210"/>
        <v>23</v>
      </c>
      <c r="BG103" s="106">
        <f t="shared" si="211"/>
        <v>38.235294117647058</v>
      </c>
      <c r="BH103" s="105">
        <f t="shared" si="212"/>
        <v>41.449814126394052</v>
      </c>
      <c r="BI103" s="105">
        <f t="shared" si="213"/>
        <v>29.400386847195357</v>
      </c>
      <c r="BJ103" s="105">
        <f t="shared" si="214"/>
        <v>29.400386847195357</v>
      </c>
      <c r="BK103" s="105">
        <f t="shared" si="215"/>
        <v>20.94455852156057</v>
      </c>
      <c r="BL103" s="105">
        <f t="shared" si="216"/>
        <v>45.134575569358184</v>
      </c>
      <c r="BM103" s="105">
        <f t="shared" si="217"/>
        <v>45.134575569358184</v>
      </c>
      <c r="BN103" s="105">
        <f t="shared" si="218"/>
        <v>31.014492753623188</v>
      </c>
      <c r="BO103" s="105">
        <f t="shared" si="219"/>
        <v>42.299794661190965</v>
      </c>
      <c r="BP103" s="105">
        <f t="shared" si="220"/>
        <v>42.299794661190965</v>
      </c>
      <c r="BQ103" s="105">
        <f t="shared" si="221"/>
        <v>24.269662921348313</v>
      </c>
      <c r="BR103" s="105">
        <f t="shared" si="222"/>
        <v>38.46153846153846</v>
      </c>
      <c r="BS103" s="105">
        <f t="shared" si="223"/>
        <v>46.095238095238095</v>
      </c>
      <c r="BT103" s="105">
        <f t="shared" si="224"/>
        <v>45.454545454545453</v>
      </c>
      <c r="BU103" s="104">
        <v>7.49</v>
      </c>
      <c r="BV103" s="103">
        <v>7.28</v>
      </c>
      <c r="BW103" s="103">
        <v>8.1</v>
      </c>
      <c r="BX103" s="103">
        <v>8.1</v>
      </c>
      <c r="BY103" s="103">
        <v>8.19</v>
      </c>
      <c r="BZ103" s="103">
        <v>7.59</v>
      </c>
      <c r="CA103" s="103">
        <v>7.59</v>
      </c>
      <c r="CB103" s="103">
        <v>7.87</v>
      </c>
      <c r="CC103" s="103">
        <v>7.43</v>
      </c>
      <c r="CD103" s="103">
        <v>7.43</v>
      </c>
      <c r="CE103" s="103">
        <v>7.85</v>
      </c>
      <c r="CF103" s="103">
        <v>6.49</v>
      </c>
      <c r="CG103" s="103">
        <v>7.23</v>
      </c>
      <c r="CH103" s="103">
        <v>7.14</v>
      </c>
      <c r="CI103" s="104">
        <f t="shared" si="225"/>
        <v>7.49</v>
      </c>
      <c r="CJ103" s="103">
        <f t="shared" si="226"/>
        <v>7.28</v>
      </c>
      <c r="CK103" s="103">
        <f t="shared" si="227"/>
        <v>8.1</v>
      </c>
      <c r="CL103" s="103">
        <f t="shared" si="228"/>
        <v>8.1</v>
      </c>
      <c r="CM103" s="103">
        <f t="shared" si="229"/>
        <v>8.19</v>
      </c>
      <c r="CN103" s="103">
        <f t="shared" si="230"/>
        <v>7.59</v>
      </c>
      <c r="CO103" s="103">
        <f t="shared" si="231"/>
        <v>7.59</v>
      </c>
      <c r="CP103" s="103">
        <f t="shared" si="232"/>
        <v>7.87</v>
      </c>
      <c r="CQ103" s="103">
        <f t="shared" si="233"/>
        <v>7.43</v>
      </c>
      <c r="CR103" s="103">
        <f t="shared" si="234"/>
        <v>7.43</v>
      </c>
      <c r="CS103" s="103">
        <f t="shared" si="235"/>
        <v>7.85</v>
      </c>
      <c r="CT103" s="103">
        <f t="shared" si="236"/>
        <v>6.49</v>
      </c>
      <c r="CU103" s="103">
        <f t="shared" si="237"/>
        <v>7.23</v>
      </c>
      <c r="CV103" s="103">
        <f t="shared" si="238"/>
        <v>7.14</v>
      </c>
      <c r="CW103" s="270">
        <f t="shared" si="239"/>
        <v>1</v>
      </c>
      <c r="CX103" s="271">
        <f t="shared" si="240"/>
        <v>1</v>
      </c>
      <c r="CY103" s="271">
        <f t="shared" si="241"/>
        <v>1</v>
      </c>
      <c r="CZ103" s="271">
        <f t="shared" si="242"/>
        <v>1</v>
      </c>
      <c r="DA103" s="271">
        <f t="shared" si="243"/>
        <v>0</v>
      </c>
      <c r="DB103" s="102">
        <f>MATCH(A103,Fig_1a!B:B,0)</f>
        <v>67</v>
      </c>
    </row>
    <row r="104" spans="1:106" x14ac:dyDescent="0.15">
      <c r="A104" s="107" t="s">
        <v>496</v>
      </c>
      <c r="B104" s="108" t="s">
        <v>2610</v>
      </c>
      <c r="C104" s="104">
        <v>3.06</v>
      </c>
      <c r="D104" s="103">
        <v>1.61</v>
      </c>
      <c r="E104" s="103">
        <v>2.3199999999999998</v>
      </c>
      <c r="F104" s="103">
        <v>2.3199999999999998</v>
      </c>
      <c r="G104" s="103">
        <v>3.03</v>
      </c>
      <c r="H104" s="103">
        <v>5</v>
      </c>
      <c r="I104" s="103">
        <v>5</v>
      </c>
      <c r="J104" s="103">
        <v>6.16</v>
      </c>
      <c r="K104" s="103">
        <v>6.03</v>
      </c>
      <c r="L104" s="103">
        <v>6.03</v>
      </c>
      <c r="M104" s="103">
        <v>4.5599999999999996</v>
      </c>
      <c r="N104" s="103">
        <v>1.99</v>
      </c>
      <c r="O104" s="103">
        <v>2.2599999999999998</v>
      </c>
      <c r="P104" s="103">
        <v>4.18</v>
      </c>
      <c r="S104" s="105">
        <v>25.3</v>
      </c>
      <c r="T104" s="105">
        <v>25.3</v>
      </c>
      <c r="U104" s="105">
        <v>24.5</v>
      </c>
      <c r="V104" s="105">
        <v>25.5</v>
      </c>
      <c r="W104" s="105">
        <v>25.5</v>
      </c>
      <c r="X104" s="105">
        <v>18.899999999999999</v>
      </c>
      <c r="Y104" s="105">
        <v>5.7</v>
      </c>
      <c r="Z104" s="105">
        <v>5.7</v>
      </c>
      <c r="AA104" s="105">
        <v>9.1999999999999993</v>
      </c>
      <c r="AB104" s="105">
        <v>15</v>
      </c>
      <c r="AC104" s="105">
        <v>30.4</v>
      </c>
      <c r="AD104" s="105">
        <v>25.9</v>
      </c>
      <c r="AE104" s="104" t="str">
        <f t="shared" si="183"/>
        <v/>
      </c>
      <c r="AF104" s="103" t="str">
        <f t="shared" si="184"/>
        <v/>
      </c>
      <c r="AG104" s="103">
        <f t="shared" si="185"/>
        <v>10.905172413793105</v>
      </c>
      <c r="AH104" s="103">
        <f t="shared" si="186"/>
        <v>10.905172413793105</v>
      </c>
      <c r="AI104" s="103">
        <f t="shared" si="187"/>
        <v>8.0858085808580871</v>
      </c>
      <c r="AJ104" s="103">
        <f t="shared" si="188"/>
        <v>5.0999999999999996</v>
      </c>
      <c r="AK104" s="103">
        <f t="shared" si="189"/>
        <v>5.0999999999999996</v>
      </c>
      <c r="AL104" s="103">
        <f t="shared" si="190"/>
        <v>3.0681818181818179</v>
      </c>
      <c r="AM104" s="103">
        <f t="shared" si="191"/>
        <v>0.94527363184079605</v>
      </c>
      <c r="AN104" s="103">
        <f t="shared" si="192"/>
        <v>0.94527363184079605</v>
      </c>
      <c r="AO104" s="103">
        <f t="shared" si="193"/>
        <v>2.0175438596491229</v>
      </c>
      <c r="AP104" s="103">
        <f t="shared" si="194"/>
        <v>7.5376884422110555</v>
      </c>
      <c r="AQ104" s="103">
        <f t="shared" si="195"/>
        <v>13.45132743362832</v>
      </c>
      <c r="AR104" s="103">
        <f t="shared" si="196"/>
        <v>6.196172248803828</v>
      </c>
      <c r="AS104" s="106" t="str">
        <f t="shared" si="197"/>
        <v/>
      </c>
      <c r="AT104" s="105" t="str">
        <f t="shared" si="198"/>
        <v/>
      </c>
      <c r="AU104" s="105">
        <f t="shared" si="199"/>
        <v>25.3</v>
      </c>
      <c r="AV104" s="105">
        <f t="shared" si="200"/>
        <v>25.3</v>
      </c>
      <c r="AW104" s="105">
        <f t="shared" si="201"/>
        <v>24.5</v>
      </c>
      <c r="AX104" s="105">
        <f t="shared" si="202"/>
        <v>25.5</v>
      </c>
      <c r="AY104" s="105">
        <f t="shared" si="203"/>
        <v>25.5</v>
      </c>
      <c r="AZ104" s="105">
        <f t="shared" si="204"/>
        <v>18.899999999999999</v>
      </c>
      <c r="BA104" s="105" t="str">
        <f t="shared" si="205"/>
        <v/>
      </c>
      <c r="BB104" s="105" t="str">
        <f t="shared" si="206"/>
        <v/>
      </c>
      <c r="BC104" s="105">
        <f t="shared" si="207"/>
        <v>9.1999999999999993</v>
      </c>
      <c r="BD104" s="105">
        <f t="shared" si="208"/>
        <v>15</v>
      </c>
      <c r="BE104" s="105">
        <f t="shared" si="209"/>
        <v>30.4</v>
      </c>
      <c r="BF104" s="105">
        <f t="shared" si="210"/>
        <v>25.9</v>
      </c>
      <c r="BG104" s="106" t="str">
        <f t="shared" si="211"/>
        <v/>
      </c>
      <c r="BH104" s="105" t="str">
        <f t="shared" si="212"/>
        <v/>
      </c>
      <c r="BI104" s="105">
        <f t="shared" si="213"/>
        <v>48.936170212765951</v>
      </c>
      <c r="BJ104" s="105">
        <f t="shared" si="214"/>
        <v>48.936170212765951</v>
      </c>
      <c r="BK104" s="105">
        <f t="shared" si="215"/>
        <v>50.308008213552355</v>
      </c>
      <c r="BL104" s="105">
        <f t="shared" si="216"/>
        <v>52.795031055900623</v>
      </c>
      <c r="BM104" s="105">
        <f t="shared" si="217"/>
        <v>52.795031055900623</v>
      </c>
      <c r="BN104" s="105">
        <f t="shared" si="218"/>
        <v>54.782608695652165</v>
      </c>
      <c r="BO104" s="105" t="str">
        <f t="shared" si="219"/>
        <v/>
      </c>
      <c r="BP104" s="105" t="str">
        <f t="shared" si="220"/>
        <v/>
      </c>
      <c r="BQ104" s="105">
        <f t="shared" si="221"/>
        <v>20.674157303370784</v>
      </c>
      <c r="BR104" s="105">
        <f t="shared" si="222"/>
        <v>29.585798816568047</v>
      </c>
      <c r="BS104" s="105">
        <f t="shared" si="223"/>
        <v>57.904761904761905</v>
      </c>
      <c r="BT104" s="105">
        <f t="shared" si="224"/>
        <v>51.185770750988141</v>
      </c>
      <c r="BW104" s="103">
        <v>4.5199999999999996</v>
      </c>
      <c r="BX104" s="103">
        <v>4.5199999999999996</v>
      </c>
      <c r="BY104" s="103">
        <v>4.37</v>
      </c>
      <c r="BZ104" s="103">
        <v>4.08</v>
      </c>
      <c r="CA104" s="103">
        <v>4.08</v>
      </c>
      <c r="CB104" s="103">
        <v>3.92</v>
      </c>
      <c r="CC104" s="103">
        <v>4.08</v>
      </c>
      <c r="CD104" s="103">
        <v>4.08</v>
      </c>
      <c r="CE104" s="103">
        <v>3.91</v>
      </c>
      <c r="CF104" s="103">
        <v>3.3</v>
      </c>
      <c r="CG104" s="103">
        <v>3.88</v>
      </c>
      <c r="CH104" s="103">
        <v>4.08</v>
      </c>
      <c r="CI104" s="104" t="str">
        <f t="shared" si="225"/>
        <v/>
      </c>
      <c r="CJ104" s="103" t="str">
        <f t="shared" si="226"/>
        <v/>
      </c>
      <c r="CK104" s="103">
        <f t="shared" si="227"/>
        <v>4.5199999999999996</v>
      </c>
      <c r="CL104" s="103">
        <f t="shared" si="228"/>
        <v>4.5199999999999996</v>
      </c>
      <c r="CM104" s="103">
        <f t="shared" si="229"/>
        <v>4.37</v>
      </c>
      <c r="CN104" s="103">
        <f t="shared" si="230"/>
        <v>4.08</v>
      </c>
      <c r="CO104" s="103">
        <f t="shared" si="231"/>
        <v>4.08</v>
      </c>
      <c r="CP104" s="103">
        <f t="shared" si="232"/>
        <v>3.92</v>
      </c>
      <c r="CQ104" s="103" t="str">
        <f t="shared" si="233"/>
        <v/>
      </c>
      <c r="CR104" s="103" t="str">
        <f t="shared" si="234"/>
        <v/>
      </c>
      <c r="CS104" s="103">
        <f t="shared" si="235"/>
        <v>3.91</v>
      </c>
      <c r="CT104" s="103">
        <f t="shared" si="236"/>
        <v>3.3</v>
      </c>
      <c r="CU104" s="103">
        <f t="shared" si="237"/>
        <v>3.88</v>
      </c>
      <c r="CV104" s="103">
        <f t="shared" si="238"/>
        <v>4.08</v>
      </c>
      <c r="CW104" s="270" t="str">
        <f t="shared" si="239"/>
        <v/>
      </c>
      <c r="CX104" s="271">
        <f t="shared" si="240"/>
        <v>1</v>
      </c>
      <c r="CY104" s="271">
        <f t="shared" si="241"/>
        <v>1</v>
      </c>
      <c r="CZ104" s="271">
        <f t="shared" si="242"/>
        <v>1</v>
      </c>
      <c r="DA104" s="271">
        <f t="shared" si="243"/>
        <v>1</v>
      </c>
      <c r="DB104" s="102">
        <f>MATCH(A104,Fig_1a!B:B,0)</f>
        <v>66</v>
      </c>
    </row>
    <row r="105" spans="1:106" x14ac:dyDescent="0.15">
      <c r="A105" s="107" t="s">
        <v>493</v>
      </c>
      <c r="B105" s="108" t="s">
        <v>2608</v>
      </c>
      <c r="C105" s="104">
        <v>2.2599999999999998</v>
      </c>
      <c r="D105" s="103">
        <v>2.6</v>
      </c>
      <c r="E105" s="103">
        <v>2.94</v>
      </c>
      <c r="F105" s="103">
        <v>2.94</v>
      </c>
      <c r="G105" s="103">
        <v>3.43</v>
      </c>
      <c r="H105" s="103">
        <v>3.63</v>
      </c>
      <c r="I105" s="103">
        <v>3.63</v>
      </c>
      <c r="J105" s="103">
        <v>4.08</v>
      </c>
      <c r="K105" s="103">
        <v>4.04</v>
      </c>
      <c r="L105" s="103">
        <v>4.04</v>
      </c>
      <c r="M105" s="103">
        <v>3.13</v>
      </c>
      <c r="N105" s="103">
        <v>4.03</v>
      </c>
      <c r="O105" s="103">
        <v>4.3600000000000003</v>
      </c>
      <c r="P105" s="103">
        <v>4.33</v>
      </c>
      <c r="Q105" s="106">
        <v>16.5</v>
      </c>
      <c r="R105" s="105">
        <v>16.600000000000001</v>
      </c>
      <c r="V105" s="105">
        <v>14.1</v>
      </c>
      <c r="W105" s="105">
        <v>14.1</v>
      </c>
      <c r="X105" s="105">
        <v>10</v>
      </c>
      <c r="Y105" s="105">
        <v>8</v>
      </c>
      <c r="Z105" s="105">
        <v>8</v>
      </c>
      <c r="AB105" s="105">
        <v>14.7</v>
      </c>
      <c r="AC105" s="105">
        <v>5.5</v>
      </c>
      <c r="AD105" s="105">
        <v>6.4</v>
      </c>
      <c r="AE105" s="104">
        <f t="shared" si="183"/>
        <v>7.3008849557522133</v>
      </c>
      <c r="AF105" s="103">
        <f t="shared" si="184"/>
        <v>6.384615384615385</v>
      </c>
      <c r="AG105" s="103" t="str">
        <f t="shared" si="185"/>
        <v/>
      </c>
      <c r="AH105" s="103" t="str">
        <f t="shared" si="186"/>
        <v/>
      </c>
      <c r="AI105" s="103" t="str">
        <f t="shared" si="187"/>
        <v/>
      </c>
      <c r="AJ105" s="103">
        <f t="shared" si="188"/>
        <v>3.884297520661157</v>
      </c>
      <c r="AK105" s="103">
        <f t="shared" si="189"/>
        <v>3.884297520661157</v>
      </c>
      <c r="AL105" s="103">
        <f t="shared" si="190"/>
        <v>2.4509803921568629</v>
      </c>
      <c r="AM105" s="103">
        <f t="shared" si="191"/>
        <v>1.9801980198019802</v>
      </c>
      <c r="AN105" s="103">
        <f t="shared" si="192"/>
        <v>1.9801980198019802</v>
      </c>
      <c r="AO105" s="103" t="str">
        <f t="shared" si="193"/>
        <v/>
      </c>
      <c r="AP105" s="103">
        <f t="shared" si="194"/>
        <v>3.647642679900744</v>
      </c>
      <c r="AQ105" s="103">
        <f t="shared" si="195"/>
        <v>1.2614678899082568</v>
      </c>
      <c r="AR105" s="103">
        <f t="shared" si="196"/>
        <v>1.4780600461893765</v>
      </c>
      <c r="AS105" s="106">
        <f t="shared" si="197"/>
        <v>16.5</v>
      </c>
      <c r="AT105" s="105">
        <f t="shared" si="198"/>
        <v>16.600000000000001</v>
      </c>
      <c r="AU105" s="105" t="str">
        <f t="shared" si="199"/>
        <v/>
      </c>
      <c r="AV105" s="105" t="str">
        <f t="shared" si="200"/>
        <v/>
      </c>
      <c r="AW105" s="105" t="str">
        <f t="shared" si="201"/>
        <v/>
      </c>
      <c r="AX105" s="105">
        <f t="shared" si="202"/>
        <v>14.1</v>
      </c>
      <c r="AY105" s="105">
        <f t="shared" si="203"/>
        <v>14.1</v>
      </c>
      <c r="AZ105" s="105">
        <f t="shared" si="204"/>
        <v>10</v>
      </c>
      <c r="BA105" s="105">
        <f t="shared" si="205"/>
        <v>8</v>
      </c>
      <c r="BB105" s="105">
        <f t="shared" si="206"/>
        <v>8</v>
      </c>
      <c r="BC105" s="105" t="str">
        <f t="shared" si="207"/>
        <v/>
      </c>
      <c r="BD105" s="105">
        <f t="shared" si="208"/>
        <v>14.7</v>
      </c>
      <c r="BE105" s="105" t="str">
        <f t="shared" si="209"/>
        <v/>
      </c>
      <c r="BF105" s="105">
        <f t="shared" si="210"/>
        <v>6.4</v>
      </c>
      <c r="BG105" s="106">
        <f t="shared" si="211"/>
        <v>30.330882352941178</v>
      </c>
      <c r="BH105" s="105">
        <f t="shared" si="212"/>
        <v>30.8550185873606</v>
      </c>
      <c r="BI105" s="105" t="str">
        <f t="shared" si="213"/>
        <v/>
      </c>
      <c r="BJ105" s="105" t="str">
        <f t="shared" si="214"/>
        <v/>
      </c>
      <c r="BK105" s="105" t="str">
        <f t="shared" si="215"/>
        <v/>
      </c>
      <c r="BL105" s="105">
        <f t="shared" si="216"/>
        <v>29.192546583850934</v>
      </c>
      <c r="BM105" s="105">
        <f t="shared" si="217"/>
        <v>29.192546583850934</v>
      </c>
      <c r="BN105" s="105">
        <f t="shared" si="218"/>
        <v>28.985507246376812</v>
      </c>
      <c r="BO105" s="105">
        <f t="shared" si="219"/>
        <v>16.427104722792606</v>
      </c>
      <c r="BP105" s="105">
        <f t="shared" si="220"/>
        <v>16.427104722792606</v>
      </c>
      <c r="BQ105" s="105" t="str">
        <f t="shared" si="221"/>
        <v/>
      </c>
      <c r="BR105" s="105">
        <f t="shared" si="222"/>
        <v>28.994082840236686</v>
      </c>
      <c r="BS105" s="105" t="str">
        <f t="shared" si="223"/>
        <v/>
      </c>
      <c r="BT105" s="105">
        <f t="shared" si="224"/>
        <v>12.648221343873518</v>
      </c>
      <c r="BU105" s="104">
        <v>4.2</v>
      </c>
      <c r="BV105" s="103">
        <v>4.1399999999999997</v>
      </c>
      <c r="BZ105" s="103">
        <v>4.22</v>
      </c>
      <c r="CA105" s="103">
        <v>4.22</v>
      </c>
      <c r="CB105" s="103">
        <v>3.37</v>
      </c>
      <c r="CC105" s="103">
        <v>4.97</v>
      </c>
      <c r="CD105" s="103">
        <v>4.97</v>
      </c>
      <c r="CF105" s="103">
        <v>4.6500000000000004</v>
      </c>
      <c r="CG105" s="103">
        <v>4.92</v>
      </c>
      <c r="CH105" s="103">
        <v>5.1100000000000003</v>
      </c>
      <c r="CI105" s="104">
        <f t="shared" si="225"/>
        <v>4.2</v>
      </c>
      <c r="CJ105" s="103">
        <f t="shared" si="226"/>
        <v>4.1399999999999997</v>
      </c>
      <c r="CK105" s="103" t="str">
        <f t="shared" si="227"/>
        <v/>
      </c>
      <c r="CL105" s="103" t="str">
        <f t="shared" si="228"/>
        <v/>
      </c>
      <c r="CM105" s="103" t="str">
        <f t="shared" si="229"/>
        <v/>
      </c>
      <c r="CN105" s="103">
        <f t="shared" si="230"/>
        <v>4.22</v>
      </c>
      <c r="CO105" s="103">
        <f t="shared" si="231"/>
        <v>4.22</v>
      </c>
      <c r="CP105" s="103">
        <f t="shared" si="232"/>
        <v>3.37</v>
      </c>
      <c r="CQ105" s="103">
        <f t="shared" si="233"/>
        <v>4.97</v>
      </c>
      <c r="CR105" s="103">
        <f t="shared" si="234"/>
        <v>4.97</v>
      </c>
      <c r="CS105" s="103" t="str">
        <f t="shared" si="235"/>
        <v/>
      </c>
      <c r="CT105" s="103">
        <f t="shared" si="236"/>
        <v>4.6500000000000004</v>
      </c>
      <c r="CU105" s="103" t="str">
        <f t="shared" si="237"/>
        <v/>
      </c>
      <c r="CV105" s="103">
        <f t="shared" si="238"/>
        <v>5.1100000000000003</v>
      </c>
      <c r="CW105" s="270">
        <f t="shared" si="239"/>
        <v>1</v>
      </c>
      <c r="CX105" s="271">
        <f t="shared" si="240"/>
        <v>1</v>
      </c>
      <c r="CY105" s="271">
        <f t="shared" si="241"/>
        <v>1</v>
      </c>
      <c r="CZ105" s="271">
        <f t="shared" si="242"/>
        <v>1</v>
      </c>
      <c r="DA105" s="271">
        <f t="shared" si="243"/>
        <v>0</v>
      </c>
      <c r="DB105" s="102">
        <f>MATCH(A105,Fig_1a!B:B,0)</f>
        <v>65</v>
      </c>
    </row>
    <row r="106" spans="1:106" x14ac:dyDescent="0.15">
      <c r="A106" s="107" t="s">
        <v>491</v>
      </c>
      <c r="B106" s="108" t="s">
        <v>2606</v>
      </c>
      <c r="C106" s="104">
        <v>2.27</v>
      </c>
      <c r="D106" s="103">
        <v>2.2799999999999998</v>
      </c>
      <c r="E106" s="103">
        <v>4.62</v>
      </c>
      <c r="F106" s="103">
        <v>4.62</v>
      </c>
      <c r="G106" s="103">
        <v>5.22</v>
      </c>
      <c r="H106" s="103">
        <v>2.5299999999999998</v>
      </c>
      <c r="I106" s="103">
        <v>2.5299999999999998</v>
      </c>
      <c r="J106" s="103">
        <v>1.07</v>
      </c>
      <c r="K106" s="103">
        <v>8.2200000000000006</v>
      </c>
      <c r="L106" s="103">
        <v>8.2200000000000006</v>
      </c>
      <c r="M106" s="103">
        <v>5.88</v>
      </c>
      <c r="N106" s="103">
        <v>2.11</v>
      </c>
      <c r="O106" s="103">
        <v>1.53</v>
      </c>
      <c r="P106" s="103">
        <v>1.28</v>
      </c>
      <c r="Q106" s="106">
        <v>26.8</v>
      </c>
      <c r="R106" s="105">
        <v>27.2</v>
      </c>
      <c r="S106" s="105">
        <v>5.6</v>
      </c>
      <c r="T106" s="105">
        <v>5.6</v>
      </c>
      <c r="V106" s="105">
        <v>16.2</v>
      </c>
      <c r="W106" s="105">
        <v>16.2</v>
      </c>
      <c r="X106" s="105">
        <v>9.1</v>
      </c>
      <c r="Y106" s="105">
        <v>11</v>
      </c>
      <c r="Z106" s="105">
        <v>11</v>
      </c>
      <c r="AB106" s="105">
        <v>9.5</v>
      </c>
      <c r="AC106" s="105">
        <v>12.7</v>
      </c>
      <c r="AD106" s="105">
        <v>7.9</v>
      </c>
      <c r="AE106" s="104">
        <f t="shared" si="183"/>
        <v>11.806167400881057</v>
      </c>
      <c r="AF106" s="103">
        <f t="shared" si="184"/>
        <v>11.92982456140351</v>
      </c>
      <c r="AG106" s="103">
        <f t="shared" si="185"/>
        <v>1.2121212121212119</v>
      </c>
      <c r="AH106" s="103">
        <f t="shared" si="186"/>
        <v>1.2121212121212119</v>
      </c>
      <c r="AI106" s="103" t="str">
        <f t="shared" si="187"/>
        <v/>
      </c>
      <c r="AJ106" s="103">
        <f t="shared" si="188"/>
        <v>6.4031620553359687</v>
      </c>
      <c r="AK106" s="103">
        <f t="shared" si="189"/>
        <v>6.4031620553359687</v>
      </c>
      <c r="AL106" s="103">
        <f t="shared" si="190"/>
        <v>8.5046728971962615</v>
      </c>
      <c r="AM106" s="103">
        <f t="shared" si="191"/>
        <v>1.3381995133819951</v>
      </c>
      <c r="AN106" s="103">
        <f t="shared" si="192"/>
        <v>1.3381995133819951</v>
      </c>
      <c r="AO106" s="103" t="str">
        <f t="shared" si="193"/>
        <v/>
      </c>
      <c r="AP106" s="103">
        <f t="shared" si="194"/>
        <v>4.5023696682464456</v>
      </c>
      <c r="AQ106" s="103">
        <f t="shared" si="195"/>
        <v>8.3006535947712408</v>
      </c>
      <c r="AR106" s="103">
        <f t="shared" si="196"/>
        <v>6.171875</v>
      </c>
      <c r="AS106" s="106">
        <f t="shared" si="197"/>
        <v>26.8</v>
      </c>
      <c r="AT106" s="105">
        <f t="shared" si="198"/>
        <v>27.2</v>
      </c>
      <c r="AU106" s="105" t="str">
        <f t="shared" si="199"/>
        <v/>
      </c>
      <c r="AV106" s="105" t="str">
        <f t="shared" si="200"/>
        <v/>
      </c>
      <c r="AW106" s="105" t="str">
        <f t="shared" si="201"/>
        <v/>
      </c>
      <c r="AX106" s="105">
        <f t="shared" si="202"/>
        <v>16.2</v>
      </c>
      <c r="AY106" s="105">
        <f t="shared" si="203"/>
        <v>16.2</v>
      </c>
      <c r="AZ106" s="105">
        <f t="shared" si="204"/>
        <v>9.1</v>
      </c>
      <c r="BA106" s="105" t="str">
        <f t="shared" si="205"/>
        <v/>
      </c>
      <c r="BB106" s="105" t="str">
        <f t="shared" si="206"/>
        <v/>
      </c>
      <c r="BC106" s="105" t="str">
        <f t="shared" si="207"/>
        <v/>
      </c>
      <c r="BD106" s="105">
        <f t="shared" si="208"/>
        <v>9.5</v>
      </c>
      <c r="BE106" s="105">
        <f t="shared" si="209"/>
        <v>12.7</v>
      </c>
      <c r="BF106" s="105">
        <f t="shared" si="210"/>
        <v>7.9</v>
      </c>
      <c r="BG106" s="106">
        <f t="shared" si="211"/>
        <v>49.264705882352942</v>
      </c>
      <c r="BH106" s="105">
        <f t="shared" si="212"/>
        <v>50.557620817843869</v>
      </c>
      <c r="BI106" s="105" t="str">
        <f t="shared" si="213"/>
        <v/>
      </c>
      <c r="BJ106" s="105" t="str">
        <f t="shared" si="214"/>
        <v/>
      </c>
      <c r="BK106" s="105" t="str">
        <f t="shared" si="215"/>
        <v/>
      </c>
      <c r="BL106" s="105">
        <f t="shared" si="216"/>
        <v>33.540372670807457</v>
      </c>
      <c r="BM106" s="105">
        <f t="shared" si="217"/>
        <v>33.540372670807457</v>
      </c>
      <c r="BN106" s="105">
        <f t="shared" si="218"/>
        <v>26.376811594202898</v>
      </c>
      <c r="BO106" s="105" t="str">
        <f t="shared" si="219"/>
        <v/>
      </c>
      <c r="BP106" s="105" t="str">
        <f t="shared" si="220"/>
        <v/>
      </c>
      <c r="BQ106" s="105" t="str">
        <f t="shared" si="221"/>
        <v/>
      </c>
      <c r="BR106" s="105">
        <f t="shared" si="222"/>
        <v>18.737672583826431</v>
      </c>
      <c r="BS106" s="105">
        <f t="shared" si="223"/>
        <v>24.19047619047619</v>
      </c>
      <c r="BT106" s="105">
        <f t="shared" si="224"/>
        <v>15.612648221343873</v>
      </c>
      <c r="BU106" s="104">
        <v>4.87</v>
      </c>
      <c r="BV106" s="103">
        <v>4.88</v>
      </c>
      <c r="BW106" s="103">
        <v>5.48</v>
      </c>
      <c r="BX106" s="103">
        <v>5.48</v>
      </c>
      <c r="BZ106" s="103">
        <v>5.09</v>
      </c>
      <c r="CA106" s="103">
        <v>5.09</v>
      </c>
      <c r="CB106" s="103">
        <v>4.66</v>
      </c>
      <c r="CC106" s="103">
        <v>5.61</v>
      </c>
      <c r="CD106" s="103">
        <v>5.61</v>
      </c>
      <c r="CF106" s="103">
        <v>4.49</v>
      </c>
      <c r="CG106" s="103">
        <v>4.66</v>
      </c>
      <c r="CH106" s="103">
        <v>4.6500000000000004</v>
      </c>
      <c r="CI106" s="104">
        <f t="shared" si="225"/>
        <v>4.87</v>
      </c>
      <c r="CJ106" s="103">
        <f t="shared" si="226"/>
        <v>4.88</v>
      </c>
      <c r="CK106" s="103" t="str">
        <f t="shared" si="227"/>
        <v/>
      </c>
      <c r="CL106" s="103" t="str">
        <f t="shared" si="228"/>
        <v/>
      </c>
      <c r="CM106" s="103" t="str">
        <f t="shared" si="229"/>
        <v/>
      </c>
      <c r="CN106" s="103">
        <f t="shared" si="230"/>
        <v>5.09</v>
      </c>
      <c r="CO106" s="103">
        <f t="shared" si="231"/>
        <v>5.09</v>
      </c>
      <c r="CP106" s="103">
        <f t="shared" si="232"/>
        <v>4.66</v>
      </c>
      <c r="CQ106" s="103" t="str">
        <f t="shared" si="233"/>
        <v/>
      </c>
      <c r="CR106" s="103" t="str">
        <f t="shared" si="234"/>
        <v/>
      </c>
      <c r="CS106" s="103" t="str">
        <f t="shared" si="235"/>
        <v/>
      </c>
      <c r="CT106" s="103">
        <f t="shared" si="236"/>
        <v>4.49</v>
      </c>
      <c r="CU106" s="103">
        <f t="shared" si="237"/>
        <v>4.66</v>
      </c>
      <c r="CV106" s="103">
        <f t="shared" si="238"/>
        <v>4.6500000000000004</v>
      </c>
      <c r="CW106" s="270">
        <f t="shared" si="239"/>
        <v>1</v>
      </c>
      <c r="CX106" s="271">
        <f t="shared" si="240"/>
        <v>1</v>
      </c>
      <c r="CY106" s="271">
        <f t="shared" si="241"/>
        <v>1</v>
      </c>
      <c r="CZ106" s="271">
        <f t="shared" si="242"/>
        <v>1</v>
      </c>
      <c r="DA106" s="271">
        <f t="shared" si="243"/>
        <v>0</v>
      </c>
      <c r="DB106" s="102">
        <f>MATCH(A106,Fig_1a!B:B,0)</f>
        <v>210</v>
      </c>
    </row>
    <row r="107" spans="1:106" x14ac:dyDescent="0.15">
      <c r="A107" s="107" t="s">
        <v>484</v>
      </c>
      <c r="B107" s="108" t="s">
        <v>2604</v>
      </c>
      <c r="C107" s="104">
        <v>6.9</v>
      </c>
      <c r="D107" s="103">
        <v>7.06</v>
      </c>
      <c r="E107" s="103">
        <v>8.5299999999999994</v>
      </c>
      <c r="F107" s="103">
        <v>8.5299999999999994</v>
      </c>
      <c r="G107" s="103">
        <v>9.43</v>
      </c>
      <c r="H107" s="103">
        <v>7.37</v>
      </c>
      <c r="I107" s="103">
        <v>7.37</v>
      </c>
      <c r="J107" s="103">
        <v>8.15</v>
      </c>
      <c r="K107" s="103">
        <v>4.76</v>
      </c>
      <c r="L107" s="103">
        <v>4.76</v>
      </c>
      <c r="M107" s="103">
        <v>9.1999999999999993</v>
      </c>
      <c r="N107" s="103">
        <v>5.83</v>
      </c>
      <c r="O107" s="103">
        <v>6.25</v>
      </c>
      <c r="P107" s="103">
        <v>6.16</v>
      </c>
      <c r="Q107" s="106">
        <v>36.799999999999997</v>
      </c>
      <c r="R107" s="105">
        <v>32.6</v>
      </c>
      <c r="S107" s="105">
        <v>42.4</v>
      </c>
      <c r="T107" s="105">
        <v>42.4</v>
      </c>
      <c r="U107" s="105">
        <v>38</v>
      </c>
      <c r="V107" s="105">
        <v>38.299999999999997</v>
      </c>
      <c r="W107" s="105">
        <v>38.299999999999997</v>
      </c>
      <c r="X107" s="105">
        <v>30.8</v>
      </c>
      <c r="Y107" s="105">
        <v>29.7</v>
      </c>
      <c r="Z107" s="105">
        <v>29.7</v>
      </c>
      <c r="AA107" s="105">
        <v>29.9</v>
      </c>
      <c r="AB107" s="105">
        <v>42.1</v>
      </c>
      <c r="AC107" s="105">
        <v>43.7</v>
      </c>
      <c r="AD107" s="105">
        <v>40</v>
      </c>
      <c r="AE107" s="104">
        <f t="shared" si="183"/>
        <v>5.333333333333333</v>
      </c>
      <c r="AF107" s="103">
        <f t="shared" si="184"/>
        <v>4.617563739376771</v>
      </c>
      <c r="AG107" s="103">
        <f t="shared" si="185"/>
        <v>4.9706916764361084</v>
      </c>
      <c r="AH107" s="103">
        <f t="shared" si="186"/>
        <v>4.9706916764361084</v>
      </c>
      <c r="AI107" s="103">
        <f t="shared" si="187"/>
        <v>4.0296924708377517</v>
      </c>
      <c r="AJ107" s="103">
        <f t="shared" si="188"/>
        <v>5.1967435549525094</v>
      </c>
      <c r="AK107" s="103">
        <f t="shared" si="189"/>
        <v>5.1967435549525094</v>
      </c>
      <c r="AL107" s="103">
        <f t="shared" si="190"/>
        <v>3.7791411042944785</v>
      </c>
      <c r="AM107" s="103">
        <f t="shared" si="191"/>
        <v>6.2394957983193278</v>
      </c>
      <c r="AN107" s="103">
        <f t="shared" si="192"/>
        <v>6.2394957983193278</v>
      </c>
      <c r="AO107" s="103">
        <f t="shared" si="193"/>
        <v>3.25</v>
      </c>
      <c r="AP107" s="103">
        <f t="shared" si="194"/>
        <v>7.2212692967409948</v>
      </c>
      <c r="AQ107" s="103">
        <f t="shared" si="195"/>
        <v>6.9920000000000009</v>
      </c>
      <c r="AR107" s="103">
        <f t="shared" si="196"/>
        <v>6.4935064935064934</v>
      </c>
      <c r="AS107" s="106">
        <f t="shared" si="197"/>
        <v>36.799999999999997</v>
      </c>
      <c r="AT107" s="105">
        <f t="shared" si="198"/>
        <v>32.6</v>
      </c>
      <c r="AU107" s="105">
        <f t="shared" si="199"/>
        <v>42.4</v>
      </c>
      <c r="AV107" s="105">
        <f t="shared" si="200"/>
        <v>42.4</v>
      </c>
      <c r="AW107" s="105">
        <f t="shared" si="201"/>
        <v>38</v>
      </c>
      <c r="AX107" s="105">
        <f t="shared" si="202"/>
        <v>38.299999999999997</v>
      </c>
      <c r="AY107" s="105">
        <f t="shared" si="203"/>
        <v>38.299999999999997</v>
      </c>
      <c r="AZ107" s="105">
        <f t="shared" si="204"/>
        <v>30.8</v>
      </c>
      <c r="BA107" s="105">
        <f t="shared" si="205"/>
        <v>29.7</v>
      </c>
      <c r="BB107" s="105">
        <f t="shared" si="206"/>
        <v>29.7</v>
      </c>
      <c r="BC107" s="105">
        <f t="shared" si="207"/>
        <v>29.9</v>
      </c>
      <c r="BD107" s="105">
        <f t="shared" si="208"/>
        <v>42.1</v>
      </c>
      <c r="BE107" s="105">
        <f t="shared" si="209"/>
        <v>43.7</v>
      </c>
      <c r="BF107" s="105">
        <f t="shared" si="210"/>
        <v>40</v>
      </c>
      <c r="BG107" s="106">
        <f t="shared" si="211"/>
        <v>67.647058823529406</v>
      </c>
      <c r="BH107" s="105">
        <f t="shared" si="212"/>
        <v>60.594795539033463</v>
      </c>
      <c r="BI107" s="105">
        <f t="shared" si="213"/>
        <v>82.011605415860728</v>
      </c>
      <c r="BJ107" s="105">
        <f t="shared" si="214"/>
        <v>82.011605415860728</v>
      </c>
      <c r="BK107" s="105">
        <f t="shared" si="215"/>
        <v>78.028747433264883</v>
      </c>
      <c r="BL107" s="105">
        <f t="shared" si="216"/>
        <v>79.296066252587991</v>
      </c>
      <c r="BM107" s="105">
        <f t="shared" si="217"/>
        <v>79.296066252587991</v>
      </c>
      <c r="BN107" s="105">
        <f t="shared" si="218"/>
        <v>89.275362318840578</v>
      </c>
      <c r="BO107" s="105">
        <f t="shared" si="219"/>
        <v>60.985626283367552</v>
      </c>
      <c r="BP107" s="105">
        <f t="shared" si="220"/>
        <v>60.985626283367552</v>
      </c>
      <c r="BQ107" s="105">
        <f t="shared" si="221"/>
        <v>67.19101123595506</v>
      </c>
      <c r="BR107" s="105">
        <f t="shared" si="222"/>
        <v>83.03747534516765</v>
      </c>
      <c r="BS107" s="105">
        <f t="shared" si="223"/>
        <v>83.238095238095241</v>
      </c>
      <c r="BT107" s="105">
        <f t="shared" si="224"/>
        <v>79.051383399209485</v>
      </c>
      <c r="BU107" s="104">
        <v>9.73</v>
      </c>
      <c r="BV107" s="103">
        <v>9.7100000000000009</v>
      </c>
      <c r="BW107" s="103">
        <v>10.56</v>
      </c>
      <c r="BX107" s="103">
        <v>10.56</v>
      </c>
      <c r="BY107" s="103">
        <v>10.6</v>
      </c>
      <c r="BZ107" s="103">
        <v>10.029999999999999</v>
      </c>
      <c r="CA107" s="103">
        <v>10.029999999999999</v>
      </c>
      <c r="CB107" s="103">
        <v>10.11</v>
      </c>
      <c r="CC107" s="103">
        <v>9.9</v>
      </c>
      <c r="CD107" s="103">
        <v>9.9</v>
      </c>
      <c r="CE107" s="103">
        <v>10.24</v>
      </c>
      <c r="CF107" s="103">
        <v>10.16</v>
      </c>
      <c r="CG107" s="103">
        <v>10.5</v>
      </c>
      <c r="CH107" s="103">
        <v>10.11</v>
      </c>
      <c r="CI107" s="104">
        <f t="shared" si="225"/>
        <v>9.73</v>
      </c>
      <c r="CJ107" s="103">
        <f t="shared" si="226"/>
        <v>9.7100000000000009</v>
      </c>
      <c r="CK107" s="103">
        <f t="shared" si="227"/>
        <v>10.56</v>
      </c>
      <c r="CL107" s="103">
        <f t="shared" si="228"/>
        <v>10.56</v>
      </c>
      <c r="CM107" s="103">
        <f t="shared" si="229"/>
        <v>10.6</v>
      </c>
      <c r="CN107" s="103">
        <f t="shared" si="230"/>
        <v>10.029999999999999</v>
      </c>
      <c r="CO107" s="103">
        <f t="shared" si="231"/>
        <v>10.029999999999999</v>
      </c>
      <c r="CP107" s="103">
        <f t="shared" si="232"/>
        <v>10.11</v>
      </c>
      <c r="CQ107" s="103">
        <f t="shared" si="233"/>
        <v>9.9</v>
      </c>
      <c r="CR107" s="103">
        <f t="shared" si="234"/>
        <v>9.9</v>
      </c>
      <c r="CS107" s="103">
        <f t="shared" si="235"/>
        <v>10.24</v>
      </c>
      <c r="CT107" s="103">
        <f t="shared" si="236"/>
        <v>10.16</v>
      </c>
      <c r="CU107" s="103">
        <f t="shared" si="237"/>
        <v>10.5</v>
      </c>
      <c r="CV107" s="103">
        <f t="shared" si="238"/>
        <v>10.11</v>
      </c>
      <c r="CW107" s="270">
        <f t="shared" si="239"/>
        <v>1</v>
      </c>
      <c r="CX107" s="271">
        <f t="shared" si="240"/>
        <v>1</v>
      </c>
      <c r="CY107" s="271">
        <f t="shared" si="241"/>
        <v>1</v>
      </c>
      <c r="CZ107" s="271">
        <f t="shared" si="242"/>
        <v>1</v>
      </c>
      <c r="DA107" s="271">
        <f t="shared" si="243"/>
        <v>0</v>
      </c>
      <c r="DB107" s="102">
        <f>MATCH(A107,Fig_1a!B:B,0)</f>
        <v>209</v>
      </c>
    </row>
    <row r="108" spans="1:106" x14ac:dyDescent="0.15">
      <c r="A108" s="107" t="s">
        <v>480</v>
      </c>
      <c r="B108" s="108" t="s">
        <v>2602</v>
      </c>
      <c r="C108" s="104">
        <v>3.82</v>
      </c>
      <c r="D108" s="103">
        <v>4.6500000000000004</v>
      </c>
      <c r="E108" s="103">
        <v>3.83</v>
      </c>
      <c r="F108" s="103">
        <v>3.83</v>
      </c>
      <c r="G108" s="103">
        <v>3.61</v>
      </c>
      <c r="H108" s="103">
        <v>3.93</v>
      </c>
      <c r="I108" s="103">
        <v>3.93</v>
      </c>
      <c r="J108" s="103">
        <v>3.22</v>
      </c>
      <c r="K108" s="103">
        <v>7.69</v>
      </c>
      <c r="L108" s="103">
        <v>7.69</v>
      </c>
      <c r="M108" s="103">
        <v>6.65</v>
      </c>
      <c r="N108" s="103">
        <v>3.14</v>
      </c>
      <c r="O108" s="103">
        <v>3.03</v>
      </c>
      <c r="P108" s="103">
        <v>4.33</v>
      </c>
      <c r="Q108" s="106">
        <v>48</v>
      </c>
      <c r="R108" s="105">
        <v>46.5</v>
      </c>
      <c r="S108" s="105">
        <v>47.6</v>
      </c>
      <c r="T108" s="105">
        <v>47.6</v>
      </c>
      <c r="U108" s="105">
        <v>45.3</v>
      </c>
      <c r="V108" s="105">
        <v>46.3</v>
      </c>
      <c r="W108" s="105">
        <v>46.3</v>
      </c>
      <c r="X108" s="105">
        <v>34.5</v>
      </c>
      <c r="Y108" s="105">
        <v>41.4</v>
      </c>
      <c r="Z108" s="105">
        <v>41.4</v>
      </c>
      <c r="AA108" s="105">
        <v>42.6</v>
      </c>
      <c r="AB108" s="105">
        <v>48.9</v>
      </c>
      <c r="AC108" s="105">
        <v>50.1</v>
      </c>
      <c r="AD108" s="105">
        <v>47.9</v>
      </c>
      <c r="AE108" s="104">
        <f t="shared" si="183"/>
        <v>12.565445026178011</v>
      </c>
      <c r="AF108" s="103">
        <f t="shared" si="184"/>
        <v>10</v>
      </c>
      <c r="AG108" s="103">
        <f t="shared" si="185"/>
        <v>12.428198433420366</v>
      </c>
      <c r="AH108" s="103">
        <f t="shared" si="186"/>
        <v>12.428198433420366</v>
      </c>
      <c r="AI108" s="103">
        <f t="shared" si="187"/>
        <v>12.548476454293628</v>
      </c>
      <c r="AJ108" s="103">
        <f t="shared" si="188"/>
        <v>11.781170483460558</v>
      </c>
      <c r="AK108" s="103">
        <f t="shared" si="189"/>
        <v>11.781170483460558</v>
      </c>
      <c r="AL108" s="103">
        <f t="shared" si="190"/>
        <v>10.714285714285714</v>
      </c>
      <c r="AM108" s="103">
        <f t="shared" si="191"/>
        <v>5.3836150845253572</v>
      </c>
      <c r="AN108" s="103">
        <f t="shared" si="192"/>
        <v>5.3836150845253572</v>
      </c>
      <c r="AO108" s="103">
        <f t="shared" si="193"/>
        <v>6.4060150375939848</v>
      </c>
      <c r="AP108" s="103">
        <f t="shared" si="194"/>
        <v>15.573248407643311</v>
      </c>
      <c r="AQ108" s="103">
        <f t="shared" si="195"/>
        <v>16.534653465346537</v>
      </c>
      <c r="AR108" s="103">
        <f t="shared" si="196"/>
        <v>11.062355658198614</v>
      </c>
      <c r="AS108" s="106">
        <f t="shared" si="197"/>
        <v>48</v>
      </c>
      <c r="AT108" s="105">
        <f t="shared" si="198"/>
        <v>46.5</v>
      </c>
      <c r="AU108" s="105">
        <f t="shared" si="199"/>
        <v>47.6</v>
      </c>
      <c r="AV108" s="105">
        <f t="shared" si="200"/>
        <v>47.6</v>
      </c>
      <c r="AW108" s="105">
        <f t="shared" si="201"/>
        <v>45.3</v>
      </c>
      <c r="AX108" s="105">
        <f t="shared" si="202"/>
        <v>46.3</v>
      </c>
      <c r="AY108" s="105">
        <f t="shared" si="203"/>
        <v>46.3</v>
      </c>
      <c r="AZ108" s="105">
        <f t="shared" si="204"/>
        <v>34.5</v>
      </c>
      <c r="BA108" s="105">
        <f t="shared" si="205"/>
        <v>41.4</v>
      </c>
      <c r="BB108" s="105">
        <f t="shared" si="206"/>
        <v>41.4</v>
      </c>
      <c r="BC108" s="105">
        <f t="shared" si="207"/>
        <v>42.6</v>
      </c>
      <c r="BD108" s="105">
        <f t="shared" si="208"/>
        <v>48.9</v>
      </c>
      <c r="BE108" s="105">
        <f t="shared" si="209"/>
        <v>50.1</v>
      </c>
      <c r="BF108" s="105">
        <f t="shared" si="210"/>
        <v>47.9</v>
      </c>
      <c r="BG108" s="106">
        <f t="shared" si="211"/>
        <v>88.235294117647058</v>
      </c>
      <c r="BH108" s="105">
        <f t="shared" si="212"/>
        <v>86.431226765799266</v>
      </c>
      <c r="BI108" s="105">
        <f t="shared" si="213"/>
        <v>92.069632495164399</v>
      </c>
      <c r="BJ108" s="105">
        <f t="shared" si="214"/>
        <v>92.069632495164399</v>
      </c>
      <c r="BK108" s="105">
        <f t="shared" si="215"/>
        <v>93.01848049281314</v>
      </c>
      <c r="BL108" s="105">
        <f t="shared" si="216"/>
        <v>95.859213250517598</v>
      </c>
      <c r="BM108" s="105">
        <f t="shared" si="217"/>
        <v>95.859213250517598</v>
      </c>
      <c r="BN108" s="105">
        <f t="shared" si="218"/>
        <v>100</v>
      </c>
      <c r="BO108" s="105">
        <f t="shared" si="219"/>
        <v>85.010266940451743</v>
      </c>
      <c r="BP108" s="105">
        <f t="shared" si="220"/>
        <v>85.010266940451743</v>
      </c>
      <c r="BQ108" s="105">
        <f t="shared" si="221"/>
        <v>95.730337078651687</v>
      </c>
      <c r="BR108" s="105">
        <f t="shared" si="222"/>
        <v>96.449704142011825</v>
      </c>
      <c r="BS108" s="105">
        <f t="shared" si="223"/>
        <v>95.428571428571431</v>
      </c>
      <c r="BT108" s="105">
        <f t="shared" si="224"/>
        <v>94.664031620553359</v>
      </c>
      <c r="BU108" s="104">
        <v>9.84</v>
      </c>
      <c r="BV108" s="103">
        <v>9.66</v>
      </c>
      <c r="BW108" s="103">
        <v>10.43</v>
      </c>
      <c r="BX108" s="103">
        <v>10.43</v>
      </c>
      <c r="BY108" s="103">
        <v>10.35</v>
      </c>
      <c r="BZ108" s="103">
        <v>9.8699999999999992</v>
      </c>
      <c r="CA108" s="103">
        <v>9.8699999999999992</v>
      </c>
      <c r="CB108" s="103">
        <v>10.26</v>
      </c>
      <c r="CC108" s="103">
        <v>10.39</v>
      </c>
      <c r="CD108" s="103">
        <v>10.39</v>
      </c>
      <c r="CE108" s="103">
        <v>10.5</v>
      </c>
      <c r="CF108" s="103">
        <v>9.81</v>
      </c>
      <c r="CG108" s="103">
        <v>10.4</v>
      </c>
      <c r="CH108" s="103">
        <v>9.94</v>
      </c>
      <c r="CI108" s="104">
        <f t="shared" si="225"/>
        <v>9.84</v>
      </c>
      <c r="CJ108" s="103">
        <f t="shared" si="226"/>
        <v>9.66</v>
      </c>
      <c r="CK108" s="103">
        <f t="shared" si="227"/>
        <v>10.43</v>
      </c>
      <c r="CL108" s="103">
        <f t="shared" si="228"/>
        <v>10.43</v>
      </c>
      <c r="CM108" s="103">
        <f t="shared" si="229"/>
        <v>10.35</v>
      </c>
      <c r="CN108" s="103">
        <f t="shared" si="230"/>
        <v>9.8699999999999992</v>
      </c>
      <c r="CO108" s="103">
        <f t="shared" si="231"/>
        <v>9.8699999999999992</v>
      </c>
      <c r="CP108" s="103">
        <f t="shared" si="232"/>
        <v>10.26</v>
      </c>
      <c r="CQ108" s="103">
        <f t="shared" si="233"/>
        <v>10.39</v>
      </c>
      <c r="CR108" s="103">
        <f t="shared" si="234"/>
        <v>10.39</v>
      </c>
      <c r="CS108" s="103">
        <f t="shared" si="235"/>
        <v>10.5</v>
      </c>
      <c r="CT108" s="103">
        <f t="shared" si="236"/>
        <v>9.81</v>
      </c>
      <c r="CU108" s="103">
        <f t="shared" si="237"/>
        <v>10.4</v>
      </c>
      <c r="CV108" s="103">
        <f t="shared" si="238"/>
        <v>9.94</v>
      </c>
      <c r="CW108" s="270">
        <f t="shared" si="239"/>
        <v>1</v>
      </c>
      <c r="CX108" s="271">
        <f t="shared" si="240"/>
        <v>1</v>
      </c>
      <c r="CY108" s="271">
        <f t="shared" si="241"/>
        <v>1</v>
      </c>
      <c r="CZ108" s="271">
        <f t="shared" si="242"/>
        <v>1</v>
      </c>
      <c r="DA108" s="271">
        <f t="shared" si="243"/>
        <v>0</v>
      </c>
      <c r="DB108" s="102">
        <f>MATCH(A108,Fig_1a!B:B,0)</f>
        <v>64</v>
      </c>
    </row>
    <row r="109" spans="1:106" x14ac:dyDescent="0.15">
      <c r="A109" s="107" t="s">
        <v>478</v>
      </c>
      <c r="B109" s="108" t="s">
        <v>2600</v>
      </c>
      <c r="C109" s="104">
        <v>4.09</v>
      </c>
      <c r="D109" s="103">
        <v>3.32</v>
      </c>
      <c r="E109" s="103">
        <v>4.13</v>
      </c>
      <c r="F109" s="103">
        <v>4.13</v>
      </c>
      <c r="G109" s="103">
        <v>3.68</v>
      </c>
      <c r="H109" s="103">
        <v>3.59</v>
      </c>
      <c r="I109" s="103">
        <v>3.59</v>
      </c>
      <c r="J109" s="103">
        <v>3.02</v>
      </c>
      <c r="K109" s="103">
        <v>3.08</v>
      </c>
      <c r="L109" s="103">
        <v>3.08</v>
      </c>
      <c r="M109" s="103">
        <v>4.71</v>
      </c>
      <c r="N109" s="103">
        <v>3.94</v>
      </c>
      <c r="O109" s="103">
        <v>4.07</v>
      </c>
      <c r="P109" s="103">
        <v>4.7</v>
      </c>
      <c r="Q109" s="106">
        <v>17.7</v>
      </c>
      <c r="R109" s="105">
        <v>14.3</v>
      </c>
      <c r="S109" s="105">
        <v>8.8000000000000007</v>
      </c>
      <c r="T109" s="105">
        <v>8.8000000000000007</v>
      </c>
      <c r="U109" s="105">
        <v>11.4</v>
      </c>
      <c r="V109" s="105">
        <v>10.7</v>
      </c>
      <c r="W109" s="105">
        <v>10.7</v>
      </c>
      <c r="X109" s="105">
        <v>9.5</v>
      </c>
      <c r="Y109" s="105">
        <v>11.9</v>
      </c>
      <c r="Z109" s="105">
        <v>11.9</v>
      </c>
      <c r="AA109" s="105">
        <v>14.7</v>
      </c>
      <c r="AC109" s="105">
        <v>4.5</v>
      </c>
      <c r="AD109" s="105">
        <v>6.3</v>
      </c>
      <c r="AE109" s="104">
        <f t="shared" si="183"/>
        <v>4.3276283618581903</v>
      </c>
      <c r="AF109" s="103">
        <f t="shared" si="184"/>
        <v>4.3072289156626509</v>
      </c>
      <c r="AG109" s="103">
        <f t="shared" si="185"/>
        <v>2.1307506053268765</v>
      </c>
      <c r="AH109" s="103">
        <f t="shared" si="186"/>
        <v>2.1307506053268765</v>
      </c>
      <c r="AI109" s="103">
        <f t="shared" si="187"/>
        <v>3.0978260869565215</v>
      </c>
      <c r="AJ109" s="103">
        <f t="shared" si="188"/>
        <v>2.98050139275766</v>
      </c>
      <c r="AK109" s="103">
        <f t="shared" si="189"/>
        <v>2.98050139275766</v>
      </c>
      <c r="AL109" s="103">
        <f t="shared" si="190"/>
        <v>3.1456953642384105</v>
      </c>
      <c r="AM109" s="103">
        <f t="shared" si="191"/>
        <v>3.8636363636363638</v>
      </c>
      <c r="AN109" s="103">
        <f t="shared" si="192"/>
        <v>3.8636363636363638</v>
      </c>
      <c r="AO109" s="103">
        <f t="shared" si="193"/>
        <v>3.1210191082802545</v>
      </c>
      <c r="AP109" s="103" t="str">
        <f t="shared" si="194"/>
        <v/>
      </c>
      <c r="AQ109" s="103">
        <f t="shared" si="195"/>
        <v>1.1056511056511056</v>
      </c>
      <c r="AR109" s="103">
        <f t="shared" si="196"/>
        <v>1.3404255319148934</v>
      </c>
      <c r="AS109" s="106">
        <f t="shared" si="197"/>
        <v>17.7</v>
      </c>
      <c r="AT109" s="105">
        <f t="shared" si="198"/>
        <v>14.3</v>
      </c>
      <c r="AU109" s="105">
        <f t="shared" si="199"/>
        <v>8.8000000000000007</v>
      </c>
      <c r="AV109" s="105">
        <f t="shared" si="200"/>
        <v>8.8000000000000007</v>
      </c>
      <c r="AW109" s="105">
        <f t="shared" si="201"/>
        <v>11.4</v>
      </c>
      <c r="AX109" s="105">
        <f t="shared" si="202"/>
        <v>10.7</v>
      </c>
      <c r="AY109" s="105">
        <f t="shared" si="203"/>
        <v>10.7</v>
      </c>
      <c r="AZ109" s="105">
        <f t="shared" si="204"/>
        <v>9.5</v>
      </c>
      <c r="BA109" s="105">
        <f t="shared" si="205"/>
        <v>11.9</v>
      </c>
      <c r="BB109" s="105">
        <f t="shared" si="206"/>
        <v>11.9</v>
      </c>
      <c r="BC109" s="105">
        <f t="shared" si="207"/>
        <v>14.7</v>
      </c>
      <c r="BD109" s="105" t="str">
        <f t="shared" si="208"/>
        <v/>
      </c>
      <c r="BE109" s="105" t="str">
        <f t="shared" si="209"/>
        <v/>
      </c>
      <c r="BF109" s="105" t="str">
        <f t="shared" si="210"/>
        <v/>
      </c>
      <c r="BG109" s="106">
        <f t="shared" si="211"/>
        <v>32.536764705882355</v>
      </c>
      <c r="BH109" s="105">
        <f t="shared" si="212"/>
        <v>26.579925650557623</v>
      </c>
      <c r="BI109" s="105">
        <f t="shared" si="213"/>
        <v>17.021276595744681</v>
      </c>
      <c r="BJ109" s="105">
        <f t="shared" si="214"/>
        <v>17.021276595744681</v>
      </c>
      <c r="BK109" s="105">
        <f t="shared" si="215"/>
        <v>23.408624229979466</v>
      </c>
      <c r="BL109" s="105">
        <f t="shared" si="216"/>
        <v>22.153209109730849</v>
      </c>
      <c r="BM109" s="105">
        <f t="shared" si="217"/>
        <v>22.153209109730849</v>
      </c>
      <c r="BN109" s="105">
        <f t="shared" si="218"/>
        <v>27.536231884057973</v>
      </c>
      <c r="BO109" s="105">
        <f t="shared" si="219"/>
        <v>24.435318275154003</v>
      </c>
      <c r="BP109" s="105">
        <f t="shared" si="220"/>
        <v>24.435318275154003</v>
      </c>
      <c r="BQ109" s="105">
        <f t="shared" si="221"/>
        <v>33.033707865168537</v>
      </c>
      <c r="BR109" s="105" t="str">
        <f t="shared" si="222"/>
        <v/>
      </c>
      <c r="BS109" s="105" t="str">
        <f t="shared" si="223"/>
        <v/>
      </c>
      <c r="BT109" s="105" t="str">
        <f t="shared" si="224"/>
        <v/>
      </c>
      <c r="BU109" s="104">
        <v>6.71</v>
      </c>
      <c r="BV109" s="103">
        <v>6.74</v>
      </c>
      <c r="BW109" s="103">
        <v>6.5</v>
      </c>
      <c r="BX109" s="103">
        <v>6.5</v>
      </c>
      <c r="BY109" s="103">
        <v>6.21</v>
      </c>
      <c r="BZ109" s="103">
        <v>6.45</v>
      </c>
      <c r="CA109" s="103">
        <v>6.45</v>
      </c>
      <c r="CB109" s="103">
        <v>6.06</v>
      </c>
      <c r="CC109" s="103">
        <v>6.69</v>
      </c>
      <c r="CD109" s="103">
        <v>6.69</v>
      </c>
      <c r="CE109" s="103">
        <v>6.71</v>
      </c>
      <c r="CG109" s="103">
        <v>6.68</v>
      </c>
      <c r="CH109" s="103">
        <v>6.55</v>
      </c>
      <c r="CI109" s="104">
        <f t="shared" si="225"/>
        <v>6.71</v>
      </c>
      <c r="CJ109" s="103">
        <f t="shared" si="226"/>
        <v>6.74</v>
      </c>
      <c r="CK109" s="103">
        <f t="shared" si="227"/>
        <v>6.5</v>
      </c>
      <c r="CL109" s="103">
        <f t="shared" si="228"/>
        <v>6.5</v>
      </c>
      <c r="CM109" s="103">
        <f t="shared" si="229"/>
        <v>6.21</v>
      </c>
      <c r="CN109" s="103">
        <f t="shared" si="230"/>
        <v>6.45</v>
      </c>
      <c r="CO109" s="103">
        <f t="shared" si="231"/>
        <v>6.45</v>
      </c>
      <c r="CP109" s="103">
        <f t="shared" si="232"/>
        <v>6.06</v>
      </c>
      <c r="CQ109" s="103">
        <f t="shared" si="233"/>
        <v>6.69</v>
      </c>
      <c r="CR109" s="103">
        <f t="shared" si="234"/>
        <v>6.69</v>
      </c>
      <c r="CS109" s="103">
        <f t="shared" si="235"/>
        <v>6.71</v>
      </c>
      <c r="CT109" s="103" t="str">
        <f t="shared" si="236"/>
        <v/>
      </c>
      <c r="CU109" s="103" t="str">
        <f t="shared" si="237"/>
        <v/>
      </c>
      <c r="CV109" s="103" t="str">
        <f t="shared" si="238"/>
        <v/>
      </c>
      <c r="CW109" s="270">
        <f t="shared" si="239"/>
        <v>1</v>
      </c>
      <c r="CX109" s="271">
        <f t="shared" si="240"/>
        <v>1</v>
      </c>
      <c r="CY109" s="271">
        <f t="shared" si="241"/>
        <v>1</v>
      </c>
      <c r="CZ109" s="271" t="str">
        <f t="shared" si="242"/>
        <v/>
      </c>
      <c r="DA109" s="271">
        <f t="shared" si="243"/>
        <v>1</v>
      </c>
      <c r="DB109" s="102">
        <f>MATCH(A109,Fig_1a!B:B,0)</f>
        <v>63</v>
      </c>
    </row>
    <row r="110" spans="1:106" x14ac:dyDescent="0.15">
      <c r="A110" s="107" t="s">
        <v>477</v>
      </c>
      <c r="B110" s="108" t="s">
        <v>2598</v>
      </c>
      <c r="E110" s="103">
        <v>4.71</v>
      </c>
      <c r="F110" s="103">
        <v>4.71</v>
      </c>
      <c r="G110" s="103">
        <v>0.26</v>
      </c>
      <c r="H110" s="103">
        <v>0.04</v>
      </c>
      <c r="I110" s="103">
        <v>0.04</v>
      </c>
      <c r="J110" s="103">
        <v>1.22</v>
      </c>
      <c r="S110" s="105">
        <v>34.9</v>
      </c>
      <c r="T110" s="105">
        <v>34.9</v>
      </c>
      <c r="U110" s="105">
        <v>31.7</v>
      </c>
      <c r="V110" s="105">
        <v>30.4</v>
      </c>
      <c r="W110" s="105">
        <v>30.4</v>
      </c>
      <c r="X110" s="105">
        <v>24.5</v>
      </c>
      <c r="AE110" s="104" t="str">
        <f t="shared" si="183"/>
        <v/>
      </c>
      <c r="AF110" s="103" t="str">
        <f t="shared" si="184"/>
        <v/>
      </c>
      <c r="AG110" s="103">
        <f t="shared" si="185"/>
        <v>7.4097664543524413</v>
      </c>
      <c r="AH110" s="103">
        <f t="shared" si="186"/>
        <v>7.4097664543524413</v>
      </c>
      <c r="AI110" s="103">
        <f t="shared" si="187"/>
        <v>121.92307692307692</v>
      </c>
      <c r="AJ110" s="103">
        <f t="shared" si="188"/>
        <v>760</v>
      </c>
      <c r="AK110" s="103">
        <f t="shared" si="189"/>
        <v>760</v>
      </c>
      <c r="AL110" s="103">
        <f t="shared" si="190"/>
        <v>20.081967213114755</v>
      </c>
      <c r="AM110" s="103" t="str">
        <f t="shared" si="191"/>
        <v/>
      </c>
      <c r="AN110" s="103" t="str">
        <f t="shared" si="192"/>
        <v/>
      </c>
      <c r="AO110" s="103" t="str">
        <f t="shared" si="193"/>
        <v/>
      </c>
      <c r="AP110" s="103" t="str">
        <f t="shared" si="194"/>
        <v/>
      </c>
      <c r="AQ110" s="103" t="str">
        <f t="shared" si="195"/>
        <v/>
      </c>
      <c r="AR110" s="103" t="str">
        <f t="shared" si="196"/>
        <v/>
      </c>
      <c r="AS110" s="106" t="str">
        <f t="shared" si="197"/>
        <v/>
      </c>
      <c r="AT110" s="105" t="str">
        <f t="shared" si="198"/>
        <v/>
      </c>
      <c r="AU110" s="105">
        <f t="shared" si="199"/>
        <v>34.9</v>
      </c>
      <c r="AV110" s="105">
        <f t="shared" si="200"/>
        <v>34.9</v>
      </c>
      <c r="AW110" s="105">
        <f t="shared" si="201"/>
        <v>31.7</v>
      </c>
      <c r="AX110" s="105">
        <f t="shared" si="202"/>
        <v>30.4</v>
      </c>
      <c r="AY110" s="105">
        <f t="shared" si="203"/>
        <v>30.4</v>
      </c>
      <c r="AZ110" s="105">
        <f t="shared" si="204"/>
        <v>24.5</v>
      </c>
      <c r="BA110" s="105" t="str">
        <f t="shared" si="205"/>
        <v/>
      </c>
      <c r="BB110" s="105" t="str">
        <f t="shared" si="206"/>
        <v/>
      </c>
      <c r="BC110" s="105" t="str">
        <f t="shared" si="207"/>
        <v/>
      </c>
      <c r="BD110" s="105" t="str">
        <f t="shared" si="208"/>
        <v/>
      </c>
      <c r="BE110" s="105" t="str">
        <f t="shared" si="209"/>
        <v/>
      </c>
      <c r="BF110" s="105" t="str">
        <f t="shared" si="210"/>
        <v/>
      </c>
      <c r="BG110" s="106" t="str">
        <f t="shared" si="211"/>
        <v/>
      </c>
      <c r="BH110" s="105" t="str">
        <f t="shared" si="212"/>
        <v/>
      </c>
      <c r="BI110" s="105">
        <f t="shared" si="213"/>
        <v>67.504835589941976</v>
      </c>
      <c r="BJ110" s="105">
        <f t="shared" si="214"/>
        <v>67.504835589941976</v>
      </c>
      <c r="BK110" s="105">
        <f t="shared" si="215"/>
        <v>65.0924024640657</v>
      </c>
      <c r="BL110" s="105">
        <f t="shared" si="216"/>
        <v>62.939958592132506</v>
      </c>
      <c r="BM110" s="105">
        <f t="shared" si="217"/>
        <v>62.939958592132506</v>
      </c>
      <c r="BN110" s="105">
        <f t="shared" si="218"/>
        <v>71.014492753623188</v>
      </c>
      <c r="BO110" s="105" t="str">
        <f t="shared" si="219"/>
        <v/>
      </c>
      <c r="BP110" s="105" t="str">
        <f t="shared" si="220"/>
        <v/>
      </c>
      <c r="BQ110" s="105" t="str">
        <f t="shared" si="221"/>
        <v/>
      </c>
      <c r="BR110" s="105" t="str">
        <f t="shared" si="222"/>
        <v/>
      </c>
      <c r="BS110" s="105" t="str">
        <f t="shared" si="223"/>
        <v/>
      </c>
      <c r="BT110" s="105" t="str">
        <f t="shared" si="224"/>
        <v/>
      </c>
      <c r="BW110" s="103">
        <v>7.4</v>
      </c>
      <c r="BX110" s="103">
        <v>7.4</v>
      </c>
      <c r="BY110" s="103">
        <v>7.88</v>
      </c>
      <c r="BZ110" s="103">
        <v>7.42</v>
      </c>
      <c r="CA110" s="103">
        <v>7.42</v>
      </c>
      <c r="CB110" s="103">
        <v>7.6</v>
      </c>
      <c r="CI110" s="104" t="str">
        <f t="shared" si="225"/>
        <v/>
      </c>
      <c r="CJ110" s="103" t="str">
        <f t="shared" si="226"/>
        <v/>
      </c>
      <c r="CK110" s="103">
        <f t="shared" si="227"/>
        <v>7.4</v>
      </c>
      <c r="CL110" s="103">
        <f t="shared" si="228"/>
        <v>7.4</v>
      </c>
      <c r="CM110" s="103">
        <f t="shared" si="229"/>
        <v>7.88</v>
      </c>
      <c r="CN110" s="103">
        <f t="shared" si="230"/>
        <v>7.42</v>
      </c>
      <c r="CO110" s="103">
        <f t="shared" si="231"/>
        <v>7.42</v>
      </c>
      <c r="CP110" s="103">
        <f t="shared" si="232"/>
        <v>7.6</v>
      </c>
      <c r="CQ110" s="103" t="str">
        <f t="shared" si="233"/>
        <v/>
      </c>
      <c r="CR110" s="103" t="str">
        <f t="shared" si="234"/>
        <v/>
      </c>
      <c r="CS110" s="103" t="str">
        <f t="shared" si="235"/>
        <v/>
      </c>
      <c r="CT110" s="103" t="str">
        <f t="shared" si="236"/>
        <v/>
      </c>
      <c r="CU110" s="103" t="str">
        <f t="shared" si="237"/>
        <v/>
      </c>
      <c r="CV110" s="103" t="str">
        <f t="shared" si="238"/>
        <v/>
      </c>
      <c r="CW110" s="270" t="str">
        <f t="shared" si="239"/>
        <v/>
      </c>
      <c r="CX110" s="271">
        <f t="shared" si="240"/>
        <v>1</v>
      </c>
      <c r="CY110" s="271" t="str">
        <f t="shared" si="241"/>
        <v/>
      </c>
      <c r="CZ110" s="271" t="str">
        <f t="shared" si="242"/>
        <v/>
      </c>
      <c r="DA110" s="271">
        <f t="shared" si="243"/>
        <v>3</v>
      </c>
      <c r="DB110" s="102">
        <f>MATCH(A110,Fig_1a!B:B,0)</f>
        <v>208</v>
      </c>
    </row>
    <row r="111" spans="1:106" x14ac:dyDescent="0.15">
      <c r="A111" s="107" t="s">
        <v>476</v>
      </c>
      <c r="B111" s="108" t="s">
        <v>2596</v>
      </c>
      <c r="C111" s="104">
        <v>5.15</v>
      </c>
      <c r="D111" s="103">
        <v>5.77</v>
      </c>
      <c r="E111" s="103">
        <v>3.59</v>
      </c>
      <c r="F111" s="103">
        <v>3.59</v>
      </c>
      <c r="G111" s="103">
        <v>5.3</v>
      </c>
      <c r="H111" s="103">
        <v>2.68</v>
      </c>
      <c r="I111" s="103">
        <v>2.68</v>
      </c>
      <c r="J111" s="103">
        <v>3.43</v>
      </c>
      <c r="K111" s="103">
        <v>6.56</v>
      </c>
      <c r="L111" s="103">
        <v>6.56</v>
      </c>
      <c r="M111" s="103">
        <v>3.13</v>
      </c>
      <c r="N111" s="103">
        <v>4.12</v>
      </c>
      <c r="O111" s="103">
        <v>4.5999999999999996</v>
      </c>
      <c r="P111" s="103">
        <v>4.25</v>
      </c>
      <c r="S111" s="105">
        <v>9.3000000000000007</v>
      </c>
      <c r="T111" s="105">
        <v>9.3000000000000007</v>
      </c>
      <c r="U111" s="105">
        <v>17.3</v>
      </c>
      <c r="V111" s="105">
        <v>9.9</v>
      </c>
      <c r="W111" s="105">
        <v>9.9</v>
      </c>
      <c r="X111" s="105">
        <v>12.4</v>
      </c>
      <c r="AE111" s="104" t="str">
        <f t="shared" si="183"/>
        <v/>
      </c>
      <c r="AF111" s="103" t="str">
        <f t="shared" si="184"/>
        <v/>
      </c>
      <c r="AG111" s="103">
        <f t="shared" si="185"/>
        <v>2.5905292479108639</v>
      </c>
      <c r="AH111" s="103">
        <f t="shared" si="186"/>
        <v>2.5905292479108639</v>
      </c>
      <c r="AI111" s="103">
        <f t="shared" si="187"/>
        <v>3.2641509433962268</v>
      </c>
      <c r="AJ111" s="103">
        <f t="shared" si="188"/>
        <v>3.6940298507462686</v>
      </c>
      <c r="AK111" s="103">
        <f t="shared" si="189"/>
        <v>3.6940298507462686</v>
      </c>
      <c r="AL111" s="103">
        <f t="shared" si="190"/>
        <v>3.6151603498542273</v>
      </c>
      <c r="AM111" s="103" t="str">
        <f t="shared" si="191"/>
        <v/>
      </c>
      <c r="AN111" s="103" t="str">
        <f t="shared" si="192"/>
        <v/>
      </c>
      <c r="AO111" s="103" t="str">
        <f t="shared" si="193"/>
        <v/>
      </c>
      <c r="AP111" s="103" t="str">
        <f t="shared" si="194"/>
        <v/>
      </c>
      <c r="AQ111" s="103" t="str">
        <f t="shared" si="195"/>
        <v/>
      </c>
      <c r="AR111" s="103" t="str">
        <f t="shared" si="196"/>
        <v/>
      </c>
      <c r="AS111" s="106" t="str">
        <f t="shared" si="197"/>
        <v/>
      </c>
      <c r="AT111" s="105" t="str">
        <f t="shared" si="198"/>
        <v/>
      </c>
      <c r="AU111" s="105">
        <f t="shared" si="199"/>
        <v>9.3000000000000007</v>
      </c>
      <c r="AV111" s="105">
        <f t="shared" si="200"/>
        <v>9.3000000000000007</v>
      </c>
      <c r="AW111" s="105">
        <f t="shared" si="201"/>
        <v>17.3</v>
      </c>
      <c r="AX111" s="105">
        <f t="shared" si="202"/>
        <v>9.9</v>
      </c>
      <c r="AY111" s="105">
        <f t="shared" si="203"/>
        <v>9.9</v>
      </c>
      <c r="AZ111" s="105">
        <f t="shared" si="204"/>
        <v>12.4</v>
      </c>
      <c r="BA111" s="105" t="str">
        <f t="shared" si="205"/>
        <v/>
      </c>
      <c r="BB111" s="105" t="str">
        <f t="shared" si="206"/>
        <v/>
      </c>
      <c r="BC111" s="105" t="str">
        <f t="shared" si="207"/>
        <v/>
      </c>
      <c r="BD111" s="105" t="str">
        <f t="shared" si="208"/>
        <v/>
      </c>
      <c r="BE111" s="105" t="str">
        <f t="shared" si="209"/>
        <v/>
      </c>
      <c r="BF111" s="105" t="str">
        <f t="shared" si="210"/>
        <v/>
      </c>
      <c r="BG111" s="106" t="str">
        <f t="shared" si="211"/>
        <v/>
      </c>
      <c r="BH111" s="105" t="str">
        <f t="shared" si="212"/>
        <v/>
      </c>
      <c r="BI111" s="105">
        <f t="shared" si="213"/>
        <v>17.988394584139265</v>
      </c>
      <c r="BJ111" s="105">
        <f t="shared" si="214"/>
        <v>17.988394584139265</v>
      </c>
      <c r="BK111" s="105">
        <f t="shared" si="215"/>
        <v>35.523613963039011</v>
      </c>
      <c r="BL111" s="105">
        <f t="shared" si="216"/>
        <v>20.496894409937891</v>
      </c>
      <c r="BM111" s="105">
        <f t="shared" si="217"/>
        <v>20.496894409937891</v>
      </c>
      <c r="BN111" s="105">
        <f t="shared" si="218"/>
        <v>35.94202898550725</v>
      </c>
      <c r="BO111" s="105" t="str">
        <f t="shared" si="219"/>
        <v/>
      </c>
      <c r="BP111" s="105" t="str">
        <f t="shared" si="220"/>
        <v/>
      </c>
      <c r="BQ111" s="105" t="str">
        <f t="shared" si="221"/>
        <v/>
      </c>
      <c r="BR111" s="105" t="str">
        <f t="shared" si="222"/>
        <v/>
      </c>
      <c r="BS111" s="105" t="str">
        <f t="shared" si="223"/>
        <v/>
      </c>
      <c r="BT111" s="105" t="str">
        <f t="shared" si="224"/>
        <v/>
      </c>
      <c r="BW111" s="103">
        <v>7.67</v>
      </c>
      <c r="BX111" s="103">
        <v>7.67</v>
      </c>
      <c r="BY111" s="103">
        <v>8.18</v>
      </c>
      <c r="BZ111" s="103">
        <v>7.71</v>
      </c>
      <c r="CA111" s="103">
        <v>7.71</v>
      </c>
      <c r="CB111" s="103">
        <v>8.07</v>
      </c>
      <c r="CI111" s="104" t="str">
        <f t="shared" si="225"/>
        <v/>
      </c>
      <c r="CJ111" s="103" t="str">
        <f t="shared" si="226"/>
        <v/>
      </c>
      <c r="CK111" s="103">
        <f t="shared" si="227"/>
        <v>7.67</v>
      </c>
      <c r="CL111" s="103">
        <f t="shared" si="228"/>
        <v>7.67</v>
      </c>
      <c r="CM111" s="103">
        <f t="shared" si="229"/>
        <v>8.18</v>
      </c>
      <c r="CN111" s="103">
        <f t="shared" si="230"/>
        <v>7.71</v>
      </c>
      <c r="CO111" s="103">
        <f t="shared" si="231"/>
        <v>7.71</v>
      </c>
      <c r="CP111" s="103">
        <f t="shared" si="232"/>
        <v>8.07</v>
      </c>
      <c r="CQ111" s="103" t="str">
        <f t="shared" si="233"/>
        <v/>
      </c>
      <c r="CR111" s="103" t="str">
        <f t="shared" si="234"/>
        <v/>
      </c>
      <c r="CS111" s="103" t="str">
        <f t="shared" si="235"/>
        <v/>
      </c>
      <c r="CT111" s="103" t="str">
        <f t="shared" si="236"/>
        <v/>
      </c>
      <c r="CU111" s="103" t="str">
        <f t="shared" si="237"/>
        <v/>
      </c>
      <c r="CV111" s="103" t="str">
        <f t="shared" si="238"/>
        <v/>
      </c>
      <c r="CW111" s="270" t="str">
        <f t="shared" si="239"/>
        <v/>
      </c>
      <c r="CX111" s="271">
        <f t="shared" si="240"/>
        <v>1</v>
      </c>
      <c r="CY111" s="271" t="str">
        <f t="shared" si="241"/>
        <v/>
      </c>
      <c r="CZ111" s="271" t="str">
        <f t="shared" si="242"/>
        <v/>
      </c>
      <c r="DA111" s="271">
        <f t="shared" si="243"/>
        <v>3</v>
      </c>
      <c r="DB111" s="102">
        <f>MATCH(A111,Fig_1a!B:B,0)</f>
        <v>207</v>
      </c>
    </row>
    <row r="112" spans="1:106" x14ac:dyDescent="0.15">
      <c r="A112" s="107" t="s">
        <v>474</v>
      </c>
      <c r="B112" s="108" t="s">
        <v>2594</v>
      </c>
      <c r="E112" s="103">
        <v>0.35</v>
      </c>
      <c r="F112" s="103">
        <v>0.35</v>
      </c>
      <c r="G112" s="103">
        <v>1.92</v>
      </c>
      <c r="H112" s="103">
        <v>1.78</v>
      </c>
      <c r="I112" s="103">
        <v>1.78</v>
      </c>
      <c r="J112" s="103">
        <v>3.25</v>
      </c>
      <c r="S112" s="105">
        <v>33.299999999999997</v>
      </c>
      <c r="T112" s="105">
        <v>33.299999999999997</v>
      </c>
      <c r="U112" s="105">
        <v>30.2</v>
      </c>
      <c r="V112" s="105">
        <v>31.7</v>
      </c>
      <c r="W112" s="105">
        <v>31.7</v>
      </c>
      <c r="X112" s="105">
        <v>20.5</v>
      </c>
      <c r="AE112" s="104" t="str">
        <f t="shared" si="183"/>
        <v/>
      </c>
      <c r="AF112" s="103" t="str">
        <f t="shared" si="184"/>
        <v/>
      </c>
      <c r="AG112" s="103">
        <f t="shared" si="185"/>
        <v>95.142857142857139</v>
      </c>
      <c r="AH112" s="103">
        <f t="shared" si="186"/>
        <v>95.142857142857139</v>
      </c>
      <c r="AI112" s="103">
        <f t="shared" si="187"/>
        <v>15.729166666666666</v>
      </c>
      <c r="AJ112" s="103">
        <f t="shared" si="188"/>
        <v>17.808988764044944</v>
      </c>
      <c r="AK112" s="103">
        <f t="shared" si="189"/>
        <v>17.808988764044944</v>
      </c>
      <c r="AL112" s="103">
        <f t="shared" si="190"/>
        <v>6.3076923076923075</v>
      </c>
      <c r="AM112" s="103" t="str">
        <f t="shared" si="191"/>
        <v/>
      </c>
      <c r="AN112" s="103" t="str">
        <f t="shared" si="192"/>
        <v/>
      </c>
      <c r="AO112" s="103" t="str">
        <f t="shared" si="193"/>
        <v/>
      </c>
      <c r="AP112" s="103" t="str">
        <f t="shared" si="194"/>
        <v/>
      </c>
      <c r="AQ112" s="103" t="str">
        <f t="shared" si="195"/>
        <v/>
      </c>
      <c r="AR112" s="103" t="str">
        <f t="shared" si="196"/>
        <v/>
      </c>
      <c r="AS112" s="106" t="str">
        <f t="shared" si="197"/>
        <v/>
      </c>
      <c r="AT112" s="105" t="str">
        <f t="shared" si="198"/>
        <v/>
      </c>
      <c r="AU112" s="105">
        <f t="shared" si="199"/>
        <v>33.299999999999997</v>
      </c>
      <c r="AV112" s="105">
        <f t="shared" si="200"/>
        <v>33.299999999999997</v>
      </c>
      <c r="AW112" s="105">
        <f t="shared" si="201"/>
        <v>30.2</v>
      </c>
      <c r="AX112" s="105">
        <f t="shared" si="202"/>
        <v>31.7</v>
      </c>
      <c r="AY112" s="105">
        <f t="shared" si="203"/>
        <v>31.7</v>
      </c>
      <c r="AZ112" s="105">
        <f t="shared" si="204"/>
        <v>20.5</v>
      </c>
      <c r="BA112" s="105" t="str">
        <f t="shared" si="205"/>
        <v/>
      </c>
      <c r="BB112" s="105" t="str">
        <f t="shared" si="206"/>
        <v/>
      </c>
      <c r="BC112" s="105" t="str">
        <f t="shared" si="207"/>
        <v/>
      </c>
      <c r="BD112" s="105" t="str">
        <f t="shared" si="208"/>
        <v/>
      </c>
      <c r="BE112" s="105" t="str">
        <f t="shared" si="209"/>
        <v/>
      </c>
      <c r="BF112" s="105" t="str">
        <f t="shared" si="210"/>
        <v/>
      </c>
      <c r="BG112" s="106" t="str">
        <f t="shared" si="211"/>
        <v/>
      </c>
      <c r="BH112" s="105" t="str">
        <f t="shared" si="212"/>
        <v/>
      </c>
      <c r="BI112" s="105">
        <f t="shared" si="213"/>
        <v>64.410058027079288</v>
      </c>
      <c r="BJ112" s="105">
        <f t="shared" si="214"/>
        <v>64.410058027079288</v>
      </c>
      <c r="BK112" s="105">
        <f t="shared" si="215"/>
        <v>62.012320328542089</v>
      </c>
      <c r="BL112" s="105">
        <f t="shared" si="216"/>
        <v>65.631469979296071</v>
      </c>
      <c r="BM112" s="105">
        <f t="shared" si="217"/>
        <v>65.631469979296071</v>
      </c>
      <c r="BN112" s="105">
        <f t="shared" si="218"/>
        <v>59.420289855072461</v>
      </c>
      <c r="BO112" s="105" t="str">
        <f t="shared" si="219"/>
        <v/>
      </c>
      <c r="BP112" s="105" t="str">
        <f t="shared" si="220"/>
        <v/>
      </c>
      <c r="BQ112" s="105" t="str">
        <f t="shared" si="221"/>
        <v/>
      </c>
      <c r="BR112" s="105" t="str">
        <f t="shared" si="222"/>
        <v/>
      </c>
      <c r="BS112" s="105" t="str">
        <f t="shared" si="223"/>
        <v/>
      </c>
      <c r="BT112" s="105" t="str">
        <f t="shared" si="224"/>
        <v/>
      </c>
      <c r="BW112" s="103">
        <v>7.96</v>
      </c>
      <c r="BX112" s="103">
        <v>7.96</v>
      </c>
      <c r="BY112" s="103">
        <v>8.1999999999999993</v>
      </c>
      <c r="BZ112" s="103">
        <v>7.75</v>
      </c>
      <c r="CA112" s="103">
        <v>7.75</v>
      </c>
      <c r="CB112" s="103">
        <v>7.78</v>
      </c>
      <c r="CI112" s="104" t="str">
        <f t="shared" si="225"/>
        <v/>
      </c>
      <c r="CJ112" s="103" t="str">
        <f t="shared" si="226"/>
        <v/>
      </c>
      <c r="CK112" s="103">
        <f t="shared" si="227"/>
        <v>7.96</v>
      </c>
      <c r="CL112" s="103">
        <f t="shared" si="228"/>
        <v>7.96</v>
      </c>
      <c r="CM112" s="103">
        <f t="shared" si="229"/>
        <v>8.1999999999999993</v>
      </c>
      <c r="CN112" s="103">
        <f t="shared" si="230"/>
        <v>7.75</v>
      </c>
      <c r="CO112" s="103">
        <f t="shared" si="231"/>
        <v>7.75</v>
      </c>
      <c r="CP112" s="103">
        <f t="shared" si="232"/>
        <v>7.78</v>
      </c>
      <c r="CQ112" s="103" t="str">
        <f t="shared" si="233"/>
        <v/>
      </c>
      <c r="CR112" s="103" t="str">
        <f t="shared" si="234"/>
        <v/>
      </c>
      <c r="CS112" s="103" t="str">
        <f t="shared" si="235"/>
        <v/>
      </c>
      <c r="CT112" s="103" t="str">
        <f t="shared" si="236"/>
        <v/>
      </c>
      <c r="CU112" s="103" t="str">
        <f t="shared" si="237"/>
        <v/>
      </c>
      <c r="CV112" s="103" t="str">
        <f t="shared" si="238"/>
        <v/>
      </c>
      <c r="CW112" s="270" t="str">
        <f t="shared" si="239"/>
        <v/>
      </c>
      <c r="CX112" s="271">
        <f t="shared" si="240"/>
        <v>1</v>
      </c>
      <c r="CY112" s="271" t="str">
        <f t="shared" si="241"/>
        <v/>
      </c>
      <c r="CZ112" s="271" t="str">
        <f t="shared" si="242"/>
        <v/>
      </c>
      <c r="DA112" s="271">
        <f t="shared" si="243"/>
        <v>3</v>
      </c>
      <c r="DB112" s="102">
        <f>MATCH(A112,Fig_1a!B:B,0)</f>
        <v>62</v>
      </c>
    </row>
    <row r="113" spans="1:106" x14ac:dyDescent="0.15">
      <c r="A113" s="107" t="s">
        <v>471</v>
      </c>
      <c r="B113" s="108" t="s">
        <v>2592</v>
      </c>
      <c r="C113" s="104">
        <v>2.97</v>
      </c>
      <c r="D113" s="103">
        <v>3.49</v>
      </c>
      <c r="E113" s="103">
        <v>2.97</v>
      </c>
      <c r="F113" s="103">
        <v>2.97</v>
      </c>
      <c r="G113" s="103">
        <v>4.1900000000000004</v>
      </c>
      <c r="H113" s="103">
        <v>5.19</v>
      </c>
      <c r="I113" s="103">
        <v>5.19</v>
      </c>
      <c r="J113" s="103">
        <v>4.47</v>
      </c>
      <c r="K113" s="103">
        <v>4.8</v>
      </c>
      <c r="L113" s="103">
        <v>4.8</v>
      </c>
      <c r="M113" s="103">
        <v>4.79</v>
      </c>
      <c r="N113" s="103">
        <v>4.2300000000000004</v>
      </c>
      <c r="O113" s="103">
        <v>4.1399999999999997</v>
      </c>
      <c r="P113" s="103">
        <v>4.1900000000000004</v>
      </c>
      <c r="Q113" s="106">
        <v>26.3</v>
      </c>
      <c r="R113" s="105">
        <v>25.6</v>
      </c>
      <c r="U113" s="105">
        <v>12.9</v>
      </c>
      <c r="X113" s="105">
        <v>11.2</v>
      </c>
      <c r="Y113" s="105">
        <v>21.6</v>
      </c>
      <c r="Z113" s="105">
        <v>21.6</v>
      </c>
      <c r="AA113" s="105">
        <v>18.899999999999999</v>
      </c>
      <c r="AE113" s="104">
        <f t="shared" si="183"/>
        <v>8.8552188552188547</v>
      </c>
      <c r="AF113" s="103">
        <f t="shared" si="184"/>
        <v>7.3352435530085955</v>
      </c>
      <c r="AG113" s="103" t="str">
        <f t="shared" si="185"/>
        <v/>
      </c>
      <c r="AH113" s="103" t="str">
        <f t="shared" si="186"/>
        <v/>
      </c>
      <c r="AI113" s="103">
        <f t="shared" si="187"/>
        <v>3.078758949880668</v>
      </c>
      <c r="AJ113" s="103" t="str">
        <f t="shared" si="188"/>
        <v/>
      </c>
      <c r="AK113" s="103" t="str">
        <f t="shared" si="189"/>
        <v/>
      </c>
      <c r="AL113" s="103">
        <f t="shared" si="190"/>
        <v>2.505592841163311</v>
      </c>
      <c r="AM113" s="103">
        <f t="shared" si="191"/>
        <v>4.5000000000000009</v>
      </c>
      <c r="AN113" s="103">
        <f t="shared" si="192"/>
        <v>4.5000000000000009</v>
      </c>
      <c r="AO113" s="103">
        <f t="shared" si="193"/>
        <v>3.9457202505219202</v>
      </c>
      <c r="AP113" s="103" t="str">
        <f t="shared" si="194"/>
        <v/>
      </c>
      <c r="AQ113" s="103" t="str">
        <f t="shared" si="195"/>
        <v/>
      </c>
      <c r="AR113" s="103" t="str">
        <f t="shared" si="196"/>
        <v/>
      </c>
      <c r="AS113" s="106">
        <f t="shared" si="197"/>
        <v>26.3</v>
      </c>
      <c r="AT113" s="105">
        <f t="shared" si="198"/>
        <v>25.6</v>
      </c>
      <c r="AU113" s="105" t="str">
        <f t="shared" si="199"/>
        <v/>
      </c>
      <c r="AV113" s="105" t="str">
        <f t="shared" si="200"/>
        <v/>
      </c>
      <c r="AW113" s="105">
        <f t="shared" si="201"/>
        <v>12.9</v>
      </c>
      <c r="AX113" s="105" t="str">
        <f t="shared" si="202"/>
        <v/>
      </c>
      <c r="AY113" s="105" t="str">
        <f t="shared" si="203"/>
        <v/>
      </c>
      <c r="AZ113" s="105">
        <f t="shared" si="204"/>
        <v>11.2</v>
      </c>
      <c r="BA113" s="105">
        <f t="shared" si="205"/>
        <v>21.6</v>
      </c>
      <c r="BB113" s="105">
        <f t="shared" si="206"/>
        <v>21.6</v>
      </c>
      <c r="BC113" s="105">
        <f t="shared" si="207"/>
        <v>18.899999999999999</v>
      </c>
      <c r="BD113" s="105" t="str">
        <f t="shared" si="208"/>
        <v/>
      </c>
      <c r="BE113" s="105" t="str">
        <f t="shared" si="209"/>
        <v/>
      </c>
      <c r="BF113" s="105" t="str">
        <f t="shared" si="210"/>
        <v/>
      </c>
      <c r="BG113" s="106">
        <f t="shared" si="211"/>
        <v>48.345588235294116</v>
      </c>
      <c r="BH113" s="105">
        <f t="shared" si="212"/>
        <v>47.583643122676584</v>
      </c>
      <c r="BI113" s="105" t="str">
        <f t="shared" si="213"/>
        <v/>
      </c>
      <c r="BJ113" s="105" t="str">
        <f t="shared" si="214"/>
        <v/>
      </c>
      <c r="BK113" s="105">
        <f t="shared" si="215"/>
        <v>26.488706365503077</v>
      </c>
      <c r="BL113" s="105" t="str">
        <f t="shared" si="216"/>
        <v/>
      </c>
      <c r="BM113" s="105" t="str">
        <f t="shared" si="217"/>
        <v/>
      </c>
      <c r="BN113" s="105">
        <f t="shared" si="218"/>
        <v>32.463768115942031</v>
      </c>
      <c r="BO113" s="105">
        <f t="shared" si="219"/>
        <v>44.353182751540039</v>
      </c>
      <c r="BP113" s="105">
        <f t="shared" si="220"/>
        <v>44.353182751540039</v>
      </c>
      <c r="BQ113" s="105">
        <f t="shared" si="221"/>
        <v>42.471910112359545</v>
      </c>
      <c r="BR113" s="105" t="str">
        <f t="shared" si="222"/>
        <v/>
      </c>
      <c r="BS113" s="105" t="str">
        <f t="shared" si="223"/>
        <v/>
      </c>
      <c r="BT113" s="105" t="str">
        <f t="shared" si="224"/>
        <v/>
      </c>
      <c r="BU113" s="104">
        <v>5.61</v>
      </c>
      <c r="BV113" s="103">
        <v>5.47</v>
      </c>
      <c r="BY113" s="103">
        <v>5.36</v>
      </c>
      <c r="CB113" s="103">
        <v>5.7</v>
      </c>
      <c r="CC113" s="103">
        <v>5.37</v>
      </c>
      <c r="CD113" s="103">
        <v>5.37</v>
      </c>
      <c r="CE113" s="103">
        <v>5.7</v>
      </c>
      <c r="CI113" s="104">
        <f t="shared" si="225"/>
        <v>5.61</v>
      </c>
      <c r="CJ113" s="103">
        <f t="shared" si="226"/>
        <v>5.47</v>
      </c>
      <c r="CK113" s="103" t="str">
        <f t="shared" si="227"/>
        <v/>
      </c>
      <c r="CL113" s="103" t="str">
        <f t="shared" si="228"/>
        <v/>
      </c>
      <c r="CM113" s="103">
        <f t="shared" si="229"/>
        <v>5.36</v>
      </c>
      <c r="CN113" s="103" t="str">
        <f t="shared" si="230"/>
        <v/>
      </c>
      <c r="CO113" s="103" t="str">
        <f t="shared" si="231"/>
        <v/>
      </c>
      <c r="CP113" s="103">
        <f t="shared" si="232"/>
        <v>5.7</v>
      </c>
      <c r="CQ113" s="103">
        <f t="shared" si="233"/>
        <v>5.37</v>
      </c>
      <c r="CR113" s="103">
        <f t="shared" si="234"/>
        <v>5.37</v>
      </c>
      <c r="CS113" s="103">
        <f t="shared" si="235"/>
        <v>5.7</v>
      </c>
      <c r="CT113" s="103" t="str">
        <f t="shared" si="236"/>
        <v/>
      </c>
      <c r="CU113" s="103" t="str">
        <f t="shared" si="237"/>
        <v/>
      </c>
      <c r="CV113" s="103" t="str">
        <f t="shared" si="238"/>
        <v/>
      </c>
      <c r="CW113" s="270">
        <f t="shared" si="239"/>
        <v>1</v>
      </c>
      <c r="CX113" s="271">
        <f t="shared" si="240"/>
        <v>1</v>
      </c>
      <c r="CY113" s="271">
        <f t="shared" si="241"/>
        <v>1</v>
      </c>
      <c r="CZ113" s="271" t="str">
        <f t="shared" si="242"/>
        <v/>
      </c>
      <c r="DA113" s="271">
        <f t="shared" si="243"/>
        <v>1</v>
      </c>
      <c r="DB113" s="102">
        <f>MATCH(A113,Fig_1a!B:B,0)</f>
        <v>61</v>
      </c>
    </row>
    <row r="114" spans="1:106" x14ac:dyDescent="0.15">
      <c r="A114" s="107" t="s">
        <v>325</v>
      </c>
      <c r="B114" s="108" t="s">
        <v>2578</v>
      </c>
      <c r="C114" s="104">
        <v>3.14</v>
      </c>
      <c r="D114" s="103">
        <v>1.74</v>
      </c>
      <c r="E114" s="103">
        <v>6.66</v>
      </c>
      <c r="F114" s="103">
        <v>6.66</v>
      </c>
      <c r="G114" s="103">
        <v>7.24</v>
      </c>
      <c r="H114" s="103">
        <v>2.27</v>
      </c>
      <c r="I114" s="103">
        <v>2.27</v>
      </c>
      <c r="J114" s="103">
        <v>1.9</v>
      </c>
      <c r="K114" s="103">
        <v>5.15</v>
      </c>
      <c r="L114" s="103">
        <v>5.15</v>
      </c>
      <c r="M114" s="103">
        <v>5.65</v>
      </c>
      <c r="N114" s="103">
        <v>1.43</v>
      </c>
      <c r="O114" s="103">
        <v>2.31</v>
      </c>
      <c r="P114" s="103">
        <v>3.97</v>
      </c>
      <c r="S114" s="105">
        <v>16.2</v>
      </c>
      <c r="T114" s="105">
        <v>16.2</v>
      </c>
      <c r="U114" s="105">
        <v>14</v>
      </c>
      <c r="V114" s="105">
        <v>14.5</v>
      </c>
      <c r="W114" s="105">
        <v>14.5</v>
      </c>
      <c r="X114" s="105">
        <v>7.5</v>
      </c>
      <c r="AA114" s="105">
        <v>4.0999999999999996</v>
      </c>
      <c r="AE114" s="104" t="str">
        <f t="shared" si="183"/>
        <v/>
      </c>
      <c r="AF114" s="103" t="str">
        <f t="shared" si="184"/>
        <v/>
      </c>
      <c r="AG114" s="103">
        <f t="shared" si="185"/>
        <v>2.4324324324324325</v>
      </c>
      <c r="AH114" s="103">
        <f t="shared" si="186"/>
        <v>2.4324324324324325</v>
      </c>
      <c r="AI114" s="103">
        <f t="shared" si="187"/>
        <v>1.9337016574585635</v>
      </c>
      <c r="AJ114" s="103">
        <f t="shared" si="188"/>
        <v>6.3876651982378858</v>
      </c>
      <c r="AK114" s="103">
        <f t="shared" si="189"/>
        <v>6.3876651982378858</v>
      </c>
      <c r="AL114" s="103">
        <f t="shared" si="190"/>
        <v>3.9473684210526319</v>
      </c>
      <c r="AM114" s="103" t="str">
        <f t="shared" si="191"/>
        <v/>
      </c>
      <c r="AN114" s="103" t="str">
        <f t="shared" si="192"/>
        <v/>
      </c>
      <c r="AO114" s="103">
        <f t="shared" si="193"/>
        <v>0.7256637168141592</v>
      </c>
      <c r="AP114" s="103" t="str">
        <f t="shared" si="194"/>
        <v/>
      </c>
      <c r="AQ114" s="103" t="str">
        <f t="shared" si="195"/>
        <v/>
      </c>
      <c r="AR114" s="103" t="str">
        <f t="shared" si="196"/>
        <v/>
      </c>
      <c r="AS114" s="106" t="str">
        <f t="shared" si="197"/>
        <v/>
      </c>
      <c r="AT114" s="105" t="str">
        <f t="shared" si="198"/>
        <v/>
      </c>
      <c r="AU114" s="105">
        <f t="shared" si="199"/>
        <v>16.2</v>
      </c>
      <c r="AV114" s="105">
        <f t="shared" si="200"/>
        <v>16.2</v>
      </c>
      <c r="AW114" s="105">
        <f t="shared" si="201"/>
        <v>14</v>
      </c>
      <c r="AX114" s="105">
        <f t="shared" si="202"/>
        <v>14.5</v>
      </c>
      <c r="AY114" s="105">
        <f t="shared" si="203"/>
        <v>14.5</v>
      </c>
      <c r="AZ114" s="105">
        <f t="shared" si="204"/>
        <v>7.5</v>
      </c>
      <c r="BA114" s="105" t="str">
        <f t="shared" si="205"/>
        <v/>
      </c>
      <c r="BB114" s="105" t="str">
        <f t="shared" si="206"/>
        <v/>
      </c>
      <c r="BC114" s="105" t="str">
        <f t="shared" si="207"/>
        <v/>
      </c>
      <c r="BD114" s="105" t="str">
        <f t="shared" si="208"/>
        <v/>
      </c>
      <c r="BE114" s="105" t="str">
        <f t="shared" si="209"/>
        <v/>
      </c>
      <c r="BF114" s="105" t="str">
        <f t="shared" si="210"/>
        <v/>
      </c>
      <c r="BG114" s="106" t="str">
        <f t="shared" si="211"/>
        <v/>
      </c>
      <c r="BH114" s="105" t="str">
        <f t="shared" si="212"/>
        <v/>
      </c>
      <c r="BI114" s="105">
        <f t="shared" si="213"/>
        <v>31.334622823984525</v>
      </c>
      <c r="BJ114" s="105">
        <f t="shared" si="214"/>
        <v>31.334622823984525</v>
      </c>
      <c r="BK114" s="105">
        <f t="shared" si="215"/>
        <v>28.747433264887061</v>
      </c>
      <c r="BL114" s="105">
        <f t="shared" si="216"/>
        <v>30.020703933747413</v>
      </c>
      <c r="BM114" s="105">
        <f t="shared" si="217"/>
        <v>30.020703933747413</v>
      </c>
      <c r="BN114" s="105">
        <f t="shared" si="218"/>
        <v>21.739130434782609</v>
      </c>
      <c r="BO114" s="105" t="str">
        <f t="shared" si="219"/>
        <v/>
      </c>
      <c r="BP114" s="105" t="str">
        <f t="shared" si="220"/>
        <v/>
      </c>
      <c r="BQ114" s="105" t="str">
        <f t="shared" si="221"/>
        <v/>
      </c>
      <c r="BR114" s="105" t="str">
        <f t="shared" si="222"/>
        <v/>
      </c>
      <c r="BS114" s="105" t="str">
        <f t="shared" si="223"/>
        <v/>
      </c>
      <c r="BT114" s="105" t="str">
        <f t="shared" si="224"/>
        <v/>
      </c>
      <c r="BW114" s="103">
        <v>8.16</v>
      </c>
      <c r="BX114" s="103">
        <v>8.16</v>
      </c>
      <c r="BY114" s="103">
        <v>8.1999999999999993</v>
      </c>
      <c r="BZ114" s="103">
        <v>7.95</v>
      </c>
      <c r="CA114" s="103">
        <v>7.95</v>
      </c>
      <c r="CB114" s="103">
        <v>7.86</v>
      </c>
      <c r="CE114" s="103">
        <v>8</v>
      </c>
      <c r="CI114" s="104" t="str">
        <f t="shared" si="225"/>
        <v/>
      </c>
      <c r="CJ114" s="103" t="str">
        <f t="shared" si="226"/>
        <v/>
      </c>
      <c r="CK114" s="103">
        <f t="shared" si="227"/>
        <v>8.16</v>
      </c>
      <c r="CL114" s="103">
        <f t="shared" si="228"/>
        <v>8.16</v>
      </c>
      <c r="CM114" s="103">
        <f t="shared" si="229"/>
        <v>8.1999999999999993</v>
      </c>
      <c r="CN114" s="103">
        <f t="shared" si="230"/>
        <v>7.95</v>
      </c>
      <c r="CO114" s="103">
        <f t="shared" si="231"/>
        <v>7.95</v>
      </c>
      <c r="CP114" s="103">
        <f t="shared" si="232"/>
        <v>7.86</v>
      </c>
      <c r="CQ114" s="103" t="str">
        <f t="shared" si="233"/>
        <v/>
      </c>
      <c r="CR114" s="103" t="str">
        <f t="shared" si="234"/>
        <v/>
      </c>
      <c r="CS114" s="103" t="str">
        <f t="shared" si="235"/>
        <v/>
      </c>
      <c r="CT114" s="103" t="str">
        <f t="shared" si="236"/>
        <v/>
      </c>
      <c r="CU114" s="103" t="str">
        <f t="shared" si="237"/>
        <v/>
      </c>
      <c r="CV114" s="103" t="str">
        <f t="shared" si="238"/>
        <v/>
      </c>
      <c r="CW114" s="270" t="str">
        <f t="shared" si="239"/>
        <v/>
      </c>
      <c r="CX114" s="271">
        <f t="shared" si="240"/>
        <v>1</v>
      </c>
      <c r="CY114" s="271" t="str">
        <f t="shared" si="241"/>
        <v/>
      </c>
      <c r="CZ114" s="271" t="str">
        <f t="shared" si="242"/>
        <v/>
      </c>
      <c r="DA114" s="271">
        <f t="shared" si="243"/>
        <v>3</v>
      </c>
      <c r="DB114" s="102">
        <f>MATCH(A114,Fig_1a!B:B,0)</f>
        <v>60</v>
      </c>
    </row>
    <row r="115" spans="1:106" x14ac:dyDescent="0.15">
      <c r="A115" s="107" t="s">
        <v>319</v>
      </c>
      <c r="B115" s="108" t="s">
        <v>2576</v>
      </c>
      <c r="C115" s="104">
        <v>1.46</v>
      </c>
      <c r="D115" s="103">
        <v>1.59</v>
      </c>
      <c r="E115" s="103">
        <v>7.35</v>
      </c>
      <c r="F115" s="103">
        <v>7.35</v>
      </c>
      <c r="G115" s="103">
        <v>7.85</v>
      </c>
      <c r="H115" s="103">
        <v>6.79</v>
      </c>
      <c r="I115" s="103">
        <v>6.79</v>
      </c>
      <c r="J115" s="103">
        <v>7.44</v>
      </c>
      <c r="K115" s="103">
        <v>4.24</v>
      </c>
      <c r="L115" s="103">
        <v>4.24</v>
      </c>
      <c r="M115" s="103">
        <v>3.66</v>
      </c>
      <c r="N115" s="103">
        <v>1.8</v>
      </c>
      <c r="O115" s="103">
        <v>2.14</v>
      </c>
      <c r="P115" s="103">
        <v>3.05</v>
      </c>
      <c r="S115" s="105">
        <v>11.2</v>
      </c>
      <c r="T115" s="105">
        <v>11.2</v>
      </c>
      <c r="U115" s="105">
        <v>7.7</v>
      </c>
      <c r="V115" s="105">
        <v>10.6</v>
      </c>
      <c r="W115" s="105">
        <v>10.6</v>
      </c>
      <c r="X115" s="105">
        <v>6.9</v>
      </c>
      <c r="AA115" s="105">
        <v>8.1</v>
      </c>
      <c r="AC115" s="105">
        <v>11.5</v>
      </c>
      <c r="AD115" s="105">
        <v>10.199999999999999</v>
      </c>
      <c r="AE115" s="104" t="str">
        <f t="shared" si="183"/>
        <v/>
      </c>
      <c r="AF115" s="103" t="str">
        <f t="shared" si="184"/>
        <v/>
      </c>
      <c r="AG115" s="103">
        <f t="shared" si="185"/>
        <v>1.5238095238095237</v>
      </c>
      <c r="AH115" s="103">
        <f t="shared" si="186"/>
        <v>1.5238095238095237</v>
      </c>
      <c r="AI115" s="103">
        <f t="shared" si="187"/>
        <v>0.98089171974522305</v>
      </c>
      <c r="AJ115" s="103">
        <f t="shared" si="188"/>
        <v>1.561119293078056</v>
      </c>
      <c r="AK115" s="103">
        <f t="shared" si="189"/>
        <v>1.561119293078056</v>
      </c>
      <c r="AL115" s="103">
        <f t="shared" si="190"/>
        <v>0.92741935483870963</v>
      </c>
      <c r="AM115" s="103" t="str">
        <f t="shared" si="191"/>
        <v/>
      </c>
      <c r="AN115" s="103" t="str">
        <f t="shared" si="192"/>
        <v/>
      </c>
      <c r="AO115" s="103">
        <f t="shared" si="193"/>
        <v>2.2131147540983607</v>
      </c>
      <c r="AP115" s="103" t="str">
        <f t="shared" si="194"/>
        <v/>
      </c>
      <c r="AQ115" s="103">
        <f t="shared" si="195"/>
        <v>5.3738317757009346</v>
      </c>
      <c r="AR115" s="103">
        <f t="shared" si="196"/>
        <v>3.3442622950819674</v>
      </c>
      <c r="AS115" s="106" t="str">
        <f t="shared" si="197"/>
        <v/>
      </c>
      <c r="AT115" s="105" t="str">
        <f t="shared" si="198"/>
        <v/>
      </c>
      <c r="AU115" s="105">
        <f t="shared" si="199"/>
        <v>11.2</v>
      </c>
      <c r="AV115" s="105">
        <f t="shared" si="200"/>
        <v>11.2</v>
      </c>
      <c r="AW115" s="105" t="str">
        <f t="shared" si="201"/>
        <v/>
      </c>
      <c r="AX115" s="105">
        <f t="shared" si="202"/>
        <v>10.6</v>
      </c>
      <c r="AY115" s="105">
        <f t="shared" si="203"/>
        <v>10.6</v>
      </c>
      <c r="AZ115" s="105" t="str">
        <f t="shared" si="204"/>
        <v/>
      </c>
      <c r="BA115" s="105" t="str">
        <f t="shared" si="205"/>
        <v/>
      </c>
      <c r="BB115" s="105" t="str">
        <f t="shared" si="206"/>
        <v/>
      </c>
      <c r="BC115" s="105">
        <f t="shared" si="207"/>
        <v>8.1</v>
      </c>
      <c r="BD115" s="105" t="str">
        <f t="shared" si="208"/>
        <v/>
      </c>
      <c r="BE115" s="105">
        <f t="shared" si="209"/>
        <v>11.5</v>
      </c>
      <c r="BF115" s="105">
        <f t="shared" si="210"/>
        <v>10.199999999999999</v>
      </c>
      <c r="BG115" s="106" t="str">
        <f t="shared" si="211"/>
        <v/>
      </c>
      <c r="BH115" s="105" t="str">
        <f t="shared" si="212"/>
        <v/>
      </c>
      <c r="BI115" s="105">
        <f t="shared" si="213"/>
        <v>21.663442940038685</v>
      </c>
      <c r="BJ115" s="105">
        <f t="shared" si="214"/>
        <v>21.663442940038685</v>
      </c>
      <c r="BK115" s="105" t="str">
        <f t="shared" si="215"/>
        <v/>
      </c>
      <c r="BL115" s="105">
        <f t="shared" si="216"/>
        <v>21.946169772256731</v>
      </c>
      <c r="BM115" s="105">
        <f t="shared" si="217"/>
        <v>21.946169772256731</v>
      </c>
      <c r="BN115" s="105" t="str">
        <f t="shared" si="218"/>
        <v/>
      </c>
      <c r="BO115" s="105" t="str">
        <f t="shared" si="219"/>
        <v/>
      </c>
      <c r="BP115" s="105" t="str">
        <f t="shared" si="220"/>
        <v/>
      </c>
      <c r="BQ115" s="105">
        <f t="shared" si="221"/>
        <v>18.202247191011235</v>
      </c>
      <c r="BR115" s="105" t="str">
        <f t="shared" si="222"/>
        <v/>
      </c>
      <c r="BS115" s="105">
        <f t="shared" si="223"/>
        <v>21.904761904761905</v>
      </c>
      <c r="BT115" s="105">
        <f t="shared" si="224"/>
        <v>20.158102766798415</v>
      </c>
      <c r="BW115" s="103">
        <v>7.88</v>
      </c>
      <c r="BX115" s="103">
        <v>7.88</v>
      </c>
      <c r="BY115" s="103">
        <v>7.94</v>
      </c>
      <c r="BZ115" s="103">
        <v>7.94</v>
      </c>
      <c r="CA115" s="103">
        <v>7.94</v>
      </c>
      <c r="CB115" s="103">
        <v>7.8</v>
      </c>
      <c r="CE115" s="103">
        <v>7.31</v>
      </c>
      <c r="CG115" s="103">
        <v>7.85</v>
      </c>
      <c r="CH115" s="103">
        <v>7.72</v>
      </c>
      <c r="CI115" s="104" t="str">
        <f t="shared" si="225"/>
        <v/>
      </c>
      <c r="CJ115" s="103" t="str">
        <f t="shared" si="226"/>
        <v/>
      </c>
      <c r="CK115" s="103">
        <f t="shared" si="227"/>
        <v>7.88</v>
      </c>
      <c r="CL115" s="103">
        <f t="shared" si="228"/>
        <v>7.88</v>
      </c>
      <c r="CM115" s="103" t="str">
        <f t="shared" si="229"/>
        <v/>
      </c>
      <c r="CN115" s="103">
        <f t="shared" si="230"/>
        <v>7.94</v>
      </c>
      <c r="CO115" s="103">
        <f t="shared" si="231"/>
        <v>7.94</v>
      </c>
      <c r="CP115" s="103" t="str">
        <f t="shared" si="232"/>
        <v/>
      </c>
      <c r="CQ115" s="103" t="str">
        <f t="shared" si="233"/>
        <v/>
      </c>
      <c r="CR115" s="103" t="str">
        <f t="shared" si="234"/>
        <v/>
      </c>
      <c r="CS115" s="103">
        <f t="shared" si="235"/>
        <v>7.31</v>
      </c>
      <c r="CT115" s="103" t="str">
        <f t="shared" si="236"/>
        <v/>
      </c>
      <c r="CU115" s="103">
        <f t="shared" si="237"/>
        <v>7.85</v>
      </c>
      <c r="CV115" s="103">
        <f t="shared" si="238"/>
        <v>7.72</v>
      </c>
      <c r="CW115" s="270" t="str">
        <f t="shared" si="239"/>
        <v/>
      </c>
      <c r="CX115" s="271">
        <f t="shared" si="240"/>
        <v>1</v>
      </c>
      <c r="CY115" s="271">
        <f t="shared" si="241"/>
        <v>1</v>
      </c>
      <c r="CZ115" s="271">
        <f t="shared" si="242"/>
        <v>1</v>
      </c>
      <c r="DA115" s="271">
        <f t="shared" si="243"/>
        <v>1</v>
      </c>
      <c r="DB115" s="102">
        <f>MATCH(A115,Fig_1a!B:B,0)</f>
        <v>59</v>
      </c>
    </row>
    <row r="116" spans="1:106" x14ac:dyDescent="0.15">
      <c r="A116" s="107" t="s">
        <v>571</v>
      </c>
      <c r="B116" s="108" t="s">
        <v>2572</v>
      </c>
      <c r="C116" s="104">
        <v>2.95</v>
      </c>
      <c r="D116" s="103">
        <v>2.4900000000000002</v>
      </c>
      <c r="E116" s="103">
        <v>3.34</v>
      </c>
      <c r="F116" s="103">
        <v>3.34</v>
      </c>
      <c r="G116" s="103">
        <v>3.86</v>
      </c>
      <c r="H116" s="103">
        <v>2.65</v>
      </c>
      <c r="I116" s="103">
        <v>2.65</v>
      </c>
      <c r="J116" s="103">
        <v>2.08</v>
      </c>
      <c r="K116" s="103">
        <v>4.99</v>
      </c>
      <c r="L116" s="103">
        <v>4.99</v>
      </c>
      <c r="M116" s="103">
        <v>4.82</v>
      </c>
      <c r="N116" s="103">
        <v>2.2400000000000002</v>
      </c>
      <c r="O116" s="103">
        <v>2.19</v>
      </c>
      <c r="P116" s="103">
        <v>3.99</v>
      </c>
      <c r="S116" s="105">
        <v>21.9</v>
      </c>
      <c r="T116" s="105">
        <v>21.9</v>
      </c>
      <c r="U116" s="105">
        <v>32.5</v>
      </c>
      <c r="V116" s="105">
        <v>19.399999999999999</v>
      </c>
      <c r="W116" s="105">
        <v>19.399999999999999</v>
      </c>
      <c r="X116" s="105">
        <v>18.100000000000001</v>
      </c>
      <c r="Y116" s="105">
        <v>35.6</v>
      </c>
      <c r="Z116" s="105">
        <v>35.6</v>
      </c>
      <c r="AA116" s="105">
        <v>29</v>
      </c>
      <c r="AB116" s="105">
        <v>19.899999999999999</v>
      </c>
      <c r="AC116" s="105">
        <v>8.1</v>
      </c>
      <c r="AD116" s="105">
        <v>15.8</v>
      </c>
      <c r="AE116" s="104" t="str">
        <f t="shared" si="183"/>
        <v/>
      </c>
      <c r="AF116" s="103" t="str">
        <f t="shared" si="184"/>
        <v/>
      </c>
      <c r="AG116" s="103">
        <f t="shared" si="185"/>
        <v>6.5568862275449105</v>
      </c>
      <c r="AH116" s="103">
        <f t="shared" si="186"/>
        <v>6.5568862275449105</v>
      </c>
      <c r="AI116" s="103">
        <f t="shared" si="187"/>
        <v>8.4196891191709842</v>
      </c>
      <c r="AJ116" s="103">
        <f t="shared" si="188"/>
        <v>7.3207547169811322</v>
      </c>
      <c r="AK116" s="103">
        <f t="shared" si="189"/>
        <v>7.3207547169811322</v>
      </c>
      <c r="AL116" s="103">
        <f t="shared" si="190"/>
        <v>8.7019230769230766</v>
      </c>
      <c r="AM116" s="103">
        <f t="shared" si="191"/>
        <v>7.1342685370741483</v>
      </c>
      <c r="AN116" s="103">
        <f t="shared" si="192"/>
        <v>7.1342685370741483</v>
      </c>
      <c r="AO116" s="103">
        <f t="shared" si="193"/>
        <v>6.0165975103734439</v>
      </c>
      <c r="AP116" s="103">
        <f t="shared" si="194"/>
        <v>8.8839285714285694</v>
      </c>
      <c r="AQ116" s="103">
        <f t="shared" si="195"/>
        <v>3.6986301369863015</v>
      </c>
      <c r="AR116" s="103">
        <f t="shared" si="196"/>
        <v>3.9598997493734336</v>
      </c>
      <c r="AS116" s="106" t="str">
        <f t="shared" si="197"/>
        <v/>
      </c>
      <c r="AT116" s="105" t="str">
        <f t="shared" si="198"/>
        <v/>
      </c>
      <c r="AU116" s="105">
        <f t="shared" si="199"/>
        <v>21.9</v>
      </c>
      <c r="AV116" s="105">
        <f t="shared" si="200"/>
        <v>21.9</v>
      </c>
      <c r="AW116" s="105">
        <f t="shared" si="201"/>
        <v>32.5</v>
      </c>
      <c r="AX116" s="105">
        <f t="shared" si="202"/>
        <v>19.399999999999999</v>
      </c>
      <c r="AY116" s="105">
        <f t="shared" si="203"/>
        <v>19.399999999999999</v>
      </c>
      <c r="AZ116" s="105">
        <f t="shared" si="204"/>
        <v>18.100000000000001</v>
      </c>
      <c r="BA116" s="105">
        <f t="shared" si="205"/>
        <v>35.6</v>
      </c>
      <c r="BB116" s="105">
        <f t="shared" si="206"/>
        <v>35.6</v>
      </c>
      <c r="BC116" s="105">
        <f t="shared" si="207"/>
        <v>29</v>
      </c>
      <c r="BD116" s="105">
        <f t="shared" si="208"/>
        <v>19.899999999999999</v>
      </c>
      <c r="BE116" s="105">
        <f t="shared" si="209"/>
        <v>8.1</v>
      </c>
      <c r="BF116" s="105">
        <f t="shared" si="210"/>
        <v>15.8</v>
      </c>
      <c r="BG116" s="106" t="str">
        <f t="shared" si="211"/>
        <v/>
      </c>
      <c r="BH116" s="105" t="str">
        <f t="shared" si="212"/>
        <v/>
      </c>
      <c r="BI116" s="105">
        <f t="shared" si="213"/>
        <v>42.359767891682786</v>
      </c>
      <c r="BJ116" s="105">
        <f t="shared" si="214"/>
        <v>42.359767891682786</v>
      </c>
      <c r="BK116" s="105">
        <f t="shared" si="215"/>
        <v>66.735112936344962</v>
      </c>
      <c r="BL116" s="105">
        <f t="shared" si="216"/>
        <v>40.165631469979296</v>
      </c>
      <c r="BM116" s="105">
        <f t="shared" si="217"/>
        <v>40.165631469979296</v>
      </c>
      <c r="BN116" s="105">
        <f t="shared" si="218"/>
        <v>52.463768115942038</v>
      </c>
      <c r="BO116" s="105">
        <f t="shared" si="219"/>
        <v>73.100616016427097</v>
      </c>
      <c r="BP116" s="105">
        <f t="shared" si="220"/>
        <v>73.100616016427097</v>
      </c>
      <c r="BQ116" s="105">
        <f t="shared" si="221"/>
        <v>65.168539325842701</v>
      </c>
      <c r="BR116" s="105">
        <f t="shared" si="222"/>
        <v>39.250493096646935</v>
      </c>
      <c r="BS116" s="105">
        <f t="shared" si="223"/>
        <v>15.428571428571429</v>
      </c>
      <c r="BT116" s="105">
        <f t="shared" si="224"/>
        <v>31.225296442687746</v>
      </c>
      <c r="BW116" s="103">
        <v>7.4</v>
      </c>
      <c r="BX116" s="103">
        <v>7.4</v>
      </c>
      <c r="BY116" s="103">
        <v>7.93</v>
      </c>
      <c r="BZ116" s="103">
        <v>7.28</v>
      </c>
      <c r="CA116" s="103">
        <v>7.28</v>
      </c>
      <c r="CB116" s="103">
        <v>8.31</v>
      </c>
      <c r="CC116" s="103">
        <v>8.64</v>
      </c>
      <c r="CD116" s="103">
        <v>8.64</v>
      </c>
      <c r="CE116" s="103">
        <v>8.61</v>
      </c>
      <c r="CF116" s="103">
        <v>7.09</v>
      </c>
      <c r="CG116" s="103">
        <v>7.09</v>
      </c>
      <c r="CH116" s="103">
        <v>6.58</v>
      </c>
      <c r="CI116" s="104" t="str">
        <f t="shared" si="225"/>
        <v/>
      </c>
      <c r="CJ116" s="103" t="str">
        <f t="shared" si="226"/>
        <v/>
      </c>
      <c r="CK116" s="103">
        <f t="shared" si="227"/>
        <v>7.4</v>
      </c>
      <c r="CL116" s="103">
        <f t="shared" si="228"/>
        <v>7.4</v>
      </c>
      <c r="CM116" s="103">
        <f t="shared" si="229"/>
        <v>7.93</v>
      </c>
      <c r="CN116" s="103">
        <f t="shared" si="230"/>
        <v>7.28</v>
      </c>
      <c r="CO116" s="103">
        <f t="shared" si="231"/>
        <v>7.28</v>
      </c>
      <c r="CP116" s="103">
        <f t="shared" si="232"/>
        <v>8.31</v>
      </c>
      <c r="CQ116" s="103">
        <f t="shared" si="233"/>
        <v>8.64</v>
      </c>
      <c r="CR116" s="103">
        <f t="shared" si="234"/>
        <v>8.64</v>
      </c>
      <c r="CS116" s="103">
        <f t="shared" si="235"/>
        <v>8.61</v>
      </c>
      <c r="CT116" s="103">
        <f t="shared" si="236"/>
        <v>7.09</v>
      </c>
      <c r="CU116" s="103">
        <f t="shared" si="237"/>
        <v>7.09</v>
      </c>
      <c r="CV116" s="103">
        <f t="shared" si="238"/>
        <v>6.58</v>
      </c>
      <c r="CW116" s="270" t="str">
        <f t="shared" si="239"/>
        <v/>
      </c>
      <c r="CX116" s="271">
        <f t="shared" si="240"/>
        <v>1</v>
      </c>
      <c r="CY116" s="271">
        <f t="shared" si="241"/>
        <v>1</v>
      </c>
      <c r="CZ116" s="271">
        <f t="shared" si="242"/>
        <v>1</v>
      </c>
      <c r="DA116" s="271">
        <f t="shared" si="243"/>
        <v>1</v>
      </c>
      <c r="DB116" s="102">
        <f>MATCH(A116,Fig_1a!B:B,0)</f>
        <v>58</v>
      </c>
    </row>
    <row r="117" spans="1:106" x14ac:dyDescent="0.15">
      <c r="A117" s="107" t="s">
        <v>566</v>
      </c>
      <c r="B117" s="108" t="s">
        <v>2570</v>
      </c>
      <c r="C117" s="104">
        <v>5.75</v>
      </c>
      <c r="D117" s="103">
        <v>6.14</v>
      </c>
      <c r="E117" s="103">
        <v>5.37</v>
      </c>
      <c r="F117" s="103">
        <v>5.37</v>
      </c>
      <c r="G117" s="103">
        <v>7.92</v>
      </c>
      <c r="H117" s="103">
        <v>5.62</v>
      </c>
      <c r="I117" s="103">
        <v>5.62</v>
      </c>
      <c r="J117" s="103">
        <v>4.84</v>
      </c>
      <c r="K117" s="103">
        <v>10.53</v>
      </c>
      <c r="L117" s="103">
        <v>10.53</v>
      </c>
      <c r="M117" s="103">
        <v>10.119999999999999</v>
      </c>
      <c r="N117" s="103">
        <v>4.1399999999999997</v>
      </c>
      <c r="O117" s="103">
        <v>3.5</v>
      </c>
      <c r="P117" s="103">
        <v>2.77</v>
      </c>
      <c r="Q117" s="106">
        <v>21.2</v>
      </c>
      <c r="R117" s="105">
        <v>15.5</v>
      </c>
      <c r="S117" s="105">
        <v>27.8</v>
      </c>
      <c r="T117" s="105">
        <v>27.8</v>
      </c>
      <c r="U117" s="105">
        <v>30.9</v>
      </c>
      <c r="V117" s="105">
        <v>15.8</v>
      </c>
      <c r="W117" s="105">
        <v>15.8</v>
      </c>
      <c r="X117" s="105">
        <v>7</v>
      </c>
      <c r="Y117" s="105">
        <v>35.5</v>
      </c>
      <c r="Z117" s="105">
        <v>35.5</v>
      </c>
      <c r="AA117" s="105">
        <v>27.9</v>
      </c>
      <c r="AB117" s="105">
        <v>28.2</v>
      </c>
      <c r="AC117" s="105">
        <v>5</v>
      </c>
      <c r="AD117" s="105">
        <v>2.2999999999999998</v>
      </c>
      <c r="AE117" s="104">
        <f t="shared" si="183"/>
        <v>3.6869565217391305</v>
      </c>
      <c r="AF117" s="103">
        <f t="shared" si="184"/>
        <v>2.5244299674267103</v>
      </c>
      <c r="AG117" s="103">
        <f t="shared" si="185"/>
        <v>5.1769087523277468</v>
      </c>
      <c r="AH117" s="103">
        <f t="shared" si="186"/>
        <v>5.1769087523277468</v>
      </c>
      <c r="AI117" s="103">
        <f t="shared" si="187"/>
        <v>3.9015151515151514</v>
      </c>
      <c r="AJ117" s="103">
        <f t="shared" si="188"/>
        <v>2.8113879003558719</v>
      </c>
      <c r="AK117" s="103">
        <f t="shared" si="189"/>
        <v>2.8113879003558719</v>
      </c>
      <c r="AL117" s="103">
        <f t="shared" si="190"/>
        <v>1.4462809917355373</v>
      </c>
      <c r="AM117" s="103">
        <f t="shared" si="191"/>
        <v>3.3713200379867048</v>
      </c>
      <c r="AN117" s="103">
        <f t="shared" si="192"/>
        <v>3.3713200379867048</v>
      </c>
      <c r="AO117" s="103">
        <f t="shared" si="193"/>
        <v>2.7569169960474311</v>
      </c>
      <c r="AP117" s="103">
        <f t="shared" si="194"/>
        <v>6.8115942028985508</v>
      </c>
      <c r="AQ117" s="103">
        <f t="shared" si="195"/>
        <v>1.4285714285714286</v>
      </c>
      <c r="AR117" s="103">
        <f t="shared" si="196"/>
        <v>0.83032490974729234</v>
      </c>
      <c r="AS117" s="106">
        <f t="shared" si="197"/>
        <v>21.2</v>
      </c>
      <c r="AT117" s="105">
        <f t="shared" si="198"/>
        <v>15.5</v>
      </c>
      <c r="AU117" s="105">
        <f t="shared" si="199"/>
        <v>27.8</v>
      </c>
      <c r="AV117" s="105">
        <f t="shared" si="200"/>
        <v>27.8</v>
      </c>
      <c r="AW117" s="105">
        <f t="shared" si="201"/>
        <v>30.9</v>
      </c>
      <c r="AX117" s="105">
        <f t="shared" si="202"/>
        <v>15.8</v>
      </c>
      <c r="AY117" s="105">
        <f t="shared" si="203"/>
        <v>15.8</v>
      </c>
      <c r="AZ117" s="105">
        <f t="shared" si="204"/>
        <v>7</v>
      </c>
      <c r="BA117" s="105">
        <f t="shared" si="205"/>
        <v>35.5</v>
      </c>
      <c r="BB117" s="105">
        <f t="shared" si="206"/>
        <v>35.5</v>
      </c>
      <c r="BC117" s="105">
        <f t="shared" si="207"/>
        <v>27.9</v>
      </c>
      <c r="BD117" s="105">
        <f t="shared" si="208"/>
        <v>28.2</v>
      </c>
      <c r="BE117" s="105">
        <f t="shared" si="209"/>
        <v>5</v>
      </c>
      <c r="BF117" s="105" t="str">
        <f t="shared" si="210"/>
        <v/>
      </c>
      <c r="BG117" s="106">
        <f t="shared" si="211"/>
        <v>38.970588235294116</v>
      </c>
      <c r="BH117" s="105">
        <f t="shared" si="212"/>
        <v>28.810408921933089</v>
      </c>
      <c r="BI117" s="105">
        <f t="shared" si="213"/>
        <v>53.771760154738878</v>
      </c>
      <c r="BJ117" s="105">
        <f t="shared" si="214"/>
        <v>53.771760154738878</v>
      </c>
      <c r="BK117" s="105">
        <f t="shared" si="215"/>
        <v>63.449691991786445</v>
      </c>
      <c r="BL117" s="105">
        <f t="shared" si="216"/>
        <v>32.712215320910978</v>
      </c>
      <c r="BM117" s="105">
        <f t="shared" si="217"/>
        <v>32.712215320910978</v>
      </c>
      <c r="BN117" s="105">
        <f t="shared" si="218"/>
        <v>20.289855072463769</v>
      </c>
      <c r="BO117" s="105">
        <f t="shared" si="219"/>
        <v>72.895277207392198</v>
      </c>
      <c r="BP117" s="105">
        <f t="shared" si="220"/>
        <v>72.895277207392198</v>
      </c>
      <c r="BQ117" s="105">
        <f t="shared" si="221"/>
        <v>62.696629213483149</v>
      </c>
      <c r="BR117" s="105">
        <f t="shared" si="222"/>
        <v>55.621301775147927</v>
      </c>
      <c r="BS117" s="105">
        <f t="shared" si="223"/>
        <v>9.5238095238095237</v>
      </c>
      <c r="BT117" s="105" t="str">
        <f t="shared" si="224"/>
        <v/>
      </c>
      <c r="BU117" s="104">
        <v>8.34</v>
      </c>
      <c r="BV117" s="103">
        <v>8.35</v>
      </c>
      <c r="BW117" s="103">
        <v>8.58</v>
      </c>
      <c r="BX117" s="103">
        <v>8.58</v>
      </c>
      <c r="BY117" s="103">
        <v>8.93</v>
      </c>
      <c r="BZ117" s="103">
        <v>8.41</v>
      </c>
      <c r="CA117" s="103">
        <v>8.41</v>
      </c>
      <c r="CB117" s="103">
        <v>8.35</v>
      </c>
      <c r="CC117" s="103">
        <v>9.41</v>
      </c>
      <c r="CD117" s="103">
        <v>9.41</v>
      </c>
      <c r="CE117" s="103">
        <v>9.32</v>
      </c>
      <c r="CF117" s="103">
        <v>8.82</v>
      </c>
      <c r="CG117" s="103">
        <v>8.2899999999999991</v>
      </c>
      <c r="CH117" s="103">
        <v>8.26</v>
      </c>
      <c r="CI117" s="104">
        <f t="shared" si="225"/>
        <v>8.34</v>
      </c>
      <c r="CJ117" s="103">
        <f t="shared" si="226"/>
        <v>8.35</v>
      </c>
      <c r="CK117" s="103">
        <f t="shared" si="227"/>
        <v>8.58</v>
      </c>
      <c r="CL117" s="103">
        <f t="shared" si="228"/>
        <v>8.58</v>
      </c>
      <c r="CM117" s="103">
        <f t="shared" si="229"/>
        <v>8.93</v>
      </c>
      <c r="CN117" s="103">
        <f t="shared" si="230"/>
        <v>8.41</v>
      </c>
      <c r="CO117" s="103">
        <f t="shared" si="231"/>
        <v>8.41</v>
      </c>
      <c r="CP117" s="103">
        <f t="shared" si="232"/>
        <v>8.35</v>
      </c>
      <c r="CQ117" s="103">
        <f t="shared" si="233"/>
        <v>9.41</v>
      </c>
      <c r="CR117" s="103">
        <f t="shared" si="234"/>
        <v>9.41</v>
      </c>
      <c r="CS117" s="103">
        <f t="shared" si="235"/>
        <v>9.32</v>
      </c>
      <c r="CT117" s="103">
        <f t="shared" si="236"/>
        <v>8.82</v>
      </c>
      <c r="CU117" s="103">
        <f t="shared" si="237"/>
        <v>8.2899999999999991</v>
      </c>
      <c r="CV117" s="103" t="str">
        <f t="shared" si="238"/>
        <v/>
      </c>
      <c r="CW117" s="270">
        <f t="shared" si="239"/>
        <v>1</v>
      </c>
      <c r="CX117" s="271">
        <f t="shared" si="240"/>
        <v>1</v>
      </c>
      <c r="CY117" s="271">
        <f t="shared" si="241"/>
        <v>1</v>
      </c>
      <c r="CZ117" s="271">
        <f t="shared" si="242"/>
        <v>1</v>
      </c>
      <c r="DA117" s="271">
        <f t="shared" si="243"/>
        <v>0</v>
      </c>
      <c r="DB117" s="102">
        <f>MATCH(A117,Fig_1a!B:B,0)</f>
        <v>57</v>
      </c>
    </row>
    <row r="118" spans="1:106" x14ac:dyDescent="0.15">
      <c r="A118" s="107" t="s">
        <v>357</v>
      </c>
      <c r="B118" s="108" t="s">
        <v>2557</v>
      </c>
      <c r="C118" s="104">
        <v>3.84</v>
      </c>
      <c r="D118" s="103">
        <v>4.43</v>
      </c>
      <c r="E118" s="103">
        <v>2.63</v>
      </c>
      <c r="F118" s="103">
        <v>2.63</v>
      </c>
      <c r="G118" s="103">
        <v>4.72</v>
      </c>
      <c r="H118" s="103">
        <v>2.93</v>
      </c>
      <c r="I118" s="103">
        <v>2.93</v>
      </c>
      <c r="J118" s="103">
        <v>3.32</v>
      </c>
      <c r="K118" s="103">
        <v>5.39</v>
      </c>
      <c r="L118" s="103">
        <v>5.39</v>
      </c>
      <c r="M118" s="103">
        <v>7.02</v>
      </c>
      <c r="N118" s="103">
        <v>3.04</v>
      </c>
      <c r="O118" s="103">
        <v>9.75</v>
      </c>
      <c r="P118" s="103">
        <v>10.6</v>
      </c>
      <c r="Q118" s="106">
        <v>54.4</v>
      </c>
      <c r="R118" s="105">
        <v>53.8</v>
      </c>
      <c r="S118" s="105">
        <v>51.7</v>
      </c>
      <c r="T118" s="105">
        <v>51.7</v>
      </c>
      <c r="U118" s="105">
        <v>46.9</v>
      </c>
      <c r="V118" s="105">
        <v>48.3</v>
      </c>
      <c r="W118" s="105">
        <v>48.3</v>
      </c>
      <c r="X118" s="105">
        <v>34</v>
      </c>
      <c r="Y118" s="105">
        <v>47.2</v>
      </c>
      <c r="Z118" s="105">
        <v>47.2</v>
      </c>
      <c r="AA118" s="105">
        <v>44.5</v>
      </c>
      <c r="AB118" s="105">
        <v>50.5</v>
      </c>
      <c r="AC118" s="105">
        <v>52.5</v>
      </c>
      <c r="AD118" s="105">
        <v>47.9</v>
      </c>
      <c r="AE118" s="104">
        <f t="shared" si="183"/>
        <v>14.166666666666666</v>
      </c>
      <c r="AF118" s="103">
        <f t="shared" si="184"/>
        <v>12.144469525959368</v>
      </c>
      <c r="AG118" s="103">
        <f t="shared" si="185"/>
        <v>19.657794676806084</v>
      </c>
      <c r="AH118" s="103">
        <f t="shared" si="186"/>
        <v>19.657794676806084</v>
      </c>
      <c r="AI118" s="103">
        <f t="shared" si="187"/>
        <v>9.9364406779661021</v>
      </c>
      <c r="AJ118" s="103">
        <f t="shared" si="188"/>
        <v>16.484641638225256</v>
      </c>
      <c r="AK118" s="103">
        <f t="shared" si="189"/>
        <v>16.484641638225256</v>
      </c>
      <c r="AL118" s="103">
        <f t="shared" si="190"/>
        <v>10.240963855421688</v>
      </c>
      <c r="AM118" s="103">
        <f t="shared" si="191"/>
        <v>8.7569573283859015</v>
      </c>
      <c r="AN118" s="103">
        <f t="shared" si="192"/>
        <v>8.7569573283859015</v>
      </c>
      <c r="AO118" s="103">
        <f t="shared" si="193"/>
        <v>6.3390313390313393</v>
      </c>
      <c r="AP118" s="103">
        <f t="shared" si="194"/>
        <v>16.611842105263158</v>
      </c>
      <c r="AQ118" s="103">
        <f t="shared" si="195"/>
        <v>5.384615384615385</v>
      </c>
      <c r="AR118" s="103">
        <f t="shared" si="196"/>
        <v>4.5188679245283021</v>
      </c>
      <c r="AS118" s="106">
        <f t="shared" si="197"/>
        <v>54.4</v>
      </c>
      <c r="AT118" s="105">
        <f t="shared" si="198"/>
        <v>53.8</v>
      </c>
      <c r="AU118" s="105">
        <f t="shared" si="199"/>
        <v>51.7</v>
      </c>
      <c r="AV118" s="105">
        <f t="shared" si="200"/>
        <v>51.7</v>
      </c>
      <c r="AW118" s="105">
        <f t="shared" si="201"/>
        <v>46.9</v>
      </c>
      <c r="AX118" s="105">
        <f t="shared" si="202"/>
        <v>48.3</v>
      </c>
      <c r="AY118" s="105">
        <f t="shared" si="203"/>
        <v>48.3</v>
      </c>
      <c r="AZ118" s="105">
        <f t="shared" si="204"/>
        <v>34</v>
      </c>
      <c r="BA118" s="105">
        <f t="shared" si="205"/>
        <v>47.2</v>
      </c>
      <c r="BB118" s="105">
        <f t="shared" si="206"/>
        <v>47.2</v>
      </c>
      <c r="BC118" s="105">
        <f t="shared" si="207"/>
        <v>44.5</v>
      </c>
      <c r="BD118" s="105">
        <f t="shared" si="208"/>
        <v>50.5</v>
      </c>
      <c r="BE118" s="105">
        <f t="shared" si="209"/>
        <v>52.5</v>
      </c>
      <c r="BF118" s="105">
        <f t="shared" si="210"/>
        <v>47.9</v>
      </c>
      <c r="BG118" s="106">
        <f t="shared" si="211"/>
        <v>100</v>
      </c>
      <c r="BH118" s="105">
        <f t="shared" si="212"/>
        <v>100</v>
      </c>
      <c r="BI118" s="105">
        <f t="shared" si="213"/>
        <v>100</v>
      </c>
      <c r="BJ118" s="105">
        <f t="shared" si="214"/>
        <v>100</v>
      </c>
      <c r="BK118" s="105">
        <f t="shared" si="215"/>
        <v>96.303901437371664</v>
      </c>
      <c r="BL118" s="105">
        <f t="shared" si="216"/>
        <v>100</v>
      </c>
      <c r="BM118" s="105">
        <f t="shared" si="217"/>
        <v>100</v>
      </c>
      <c r="BN118" s="105">
        <f t="shared" si="218"/>
        <v>98.550724637681157</v>
      </c>
      <c r="BO118" s="105">
        <f t="shared" si="219"/>
        <v>96.919917864476375</v>
      </c>
      <c r="BP118" s="105">
        <f t="shared" si="220"/>
        <v>96.919917864476375</v>
      </c>
      <c r="BQ118" s="105">
        <f t="shared" si="221"/>
        <v>100</v>
      </c>
      <c r="BR118" s="105">
        <f t="shared" si="222"/>
        <v>99.605522682445752</v>
      </c>
      <c r="BS118" s="105">
        <f t="shared" si="223"/>
        <v>100</v>
      </c>
      <c r="BT118" s="105">
        <f t="shared" si="224"/>
        <v>94.664031620553359</v>
      </c>
      <c r="BU118" s="104">
        <v>10.44</v>
      </c>
      <c r="BV118" s="103">
        <v>10.43</v>
      </c>
      <c r="BW118" s="103">
        <v>10.85</v>
      </c>
      <c r="BX118" s="103">
        <v>10.85</v>
      </c>
      <c r="BY118" s="103">
        <v>10.99</v>
      </c>
      <c r="BZ118" s="103">
        <v>10.220000000000001</v>
      </c>
      <c r="CA118" s="103">
        <v>10.220000000000001</v>
      </c>
      <c r="CB118" s="103">
        <v>9.83</v>
      </c>
      <c r="CC118" s="103">
        <v>10.83</v>
      </c>
      <c r="CD118" s="103">
        <v>10.83</v>
      </c>
      <c r="CE118" s="103">
        <v>11.12</v>
      </c>
      <c r="CF118" s="103">
        <v>10.28</v>
      </c>
      <c r="CG118" s="103">
        <v>10.39</v>
      </c>
      <c r="CH118" s="103">
        <v>10.039999999999999</v>
      </c>
      <c r="CI118" s="104">
        <f t="shared" si="225"/>
        <v>10.44</v>
      </c>
      <c r="CJ118" s="103">
        <f t="shared" si="226"/>
        <v>10.43</v>
      </c>
      <c r="CK118" s="103">
        <f t="shared" si="227"/>
        <v>10.85</v>
      </c>
      <c r="CL118" s="103">
        <f t="shared" si="228"/>
        <v>10.85</v>
      </c>
      <c r="CM118" s="103">
        <f t="shared" si="229"/>
        <v>10.99</v>
      </c>
      <c r="CN118" s="103">
        <f t="shared" si="230"/>
        <v>10.220000000000001</v>
      </c>
      <c r="CO118" s="103">
        <f t="shared" si="231"/>
        <v>10.220000000000001</v>
      </c>
      <c r="CP118" s="103">
        <f t="shared" si="232"/>
        <v>9.83</v>
      </c>
      <c r="CQ118" s="103">
        <f t="shared" si="233"/>
        <v>10.83</v>
      </c>
      <c r="CR118" s="103">
        <f t="shared" si="234"/>
        <v>10.83</v>
      </c>
      <c r="CS118" s="103">
        <f t="shared" si="235"/>
        <v>11.12</v>
      </c>
      <c r="CT118" s="103">
        <f t="shared" si="236"/>
        <v>10.28</v>
      </c>
      <c r="CU118" s="103">
        <f t="shared" si="237"/>
        <v>10.39</v>
      </c>
      <c r="CV118" s="103">
        <f t="shared" si="238"/>
        <v>10.039999999999999</v>
      </c>
      <c r="CW118" s="270">
        <f t="shared" si="239"/>
        <v>1</v>
      </c>
      <c r="CX118" s="271">
        <f t="shared" si="240"/>
        <v>1</v>
      </c>
      <c r="CY118" s="271">
        <f t="shared" si="241"/>
        <v>1</v>
      </c>
      <c r="CZ118" s="271">
        <f t="shared" si="242"/>
        <v>1</v>
      </c>
      <c r="DA118" s="271">
        <f t="shared" si="243"/>
        <v>0</v>
      </c>
      <c r="DB118" s="102">
        <f>MATCH(A118,Fig_1a!B:B,0)</f>
        <v>56</v>
      </c>
    </row>
    <row r="119" spans="1:106" x14ac:dyDescent="0.15">
      <c r="A119" s="107" t="s">
        <v>307</v>
      </c>
      <c r="B119" s="108" t="s">
        <v>2538</v>
      </c>
      <c r="C119" s="104">
        <v>4.0199999999999996</v>
      </c>
      <c r="D119" s="103">
        <v>4.8899999999999997</v>
      </c>
      <c r="E119" s="103">
        <v>4.9400000000000004</v>
      </c>
      <c r="F119" s="103">
        <v>4.9400000000000004</v>
      </c>
      <c r="G119" s="103">
        <v>4.97</v>
      </c>
      <c r="H119" s="103">
        <v>4.76</v>
      </c>
      <c r="I119" s="103">
        <v>4.76</v>
      </c>
      <c r="J119" s="103">
        <v>2.75</v>
      </c>
      <c r="K119" s="103">
        <v>4.8</v>
      </c>
      <c r="L119" s="103">
        <v>4.8</v>
      </c>
      <c r="M119" s="103">
        <v>4.74</v>
      </c>
      <c r="N119" s="103">
        <v>2.9</v>
      </c>
      <c r="O119" s="103">
        <v>2.44</v>
      </c>
      <c r="P119" s="103">
        <v>3.12</v>
      </c>
      <c r="Q119" s="106">
        <v>30.9</v>
      </c>
      <c r="R119" s="105">
        <v>25.8</v>
      </c>
      <c r="S119" s="105">
        <v>40.200000000000003</v>
      </c>
      <c r="T119" s="105">
        <v>40.200000000000003</v>
      </c>
      <c r="U119" s="105">
        <v>29.9</v>
      </c>
      <c r="V119" s="105">
        <v>38.299999999999997</v>
      </c>
      <c r="W119" s="105">
        <v>38.299999999999997</v>
      </c>
      <c r="X119" s="105">
        <v>24.7</v>
      </c>
      <c r="Y119" s="105">
        <v>30.8</v>
      </c>
      <c r="Z119" s="105">
        <v>30.8</v>
      </c>
      <c r="AA119" s="105">
        <v>29.4</v>
      </c>
      <c r="AB119" s="105">
        <v>42.3</v>
      </c>
      <c r="AC119" s="105">
        <v>40.6</v>
      </c>
      <c r="AD119" s="105">
        <v>38.6</v>
      </c>
      <c r="AE119" s="104">
        <f t="shared" si="183"/>
        <v>7.6865671641791051</v>
      </c>
      <c r="AF119" s="103">
        <f t="shared" si="184"/>
        <v>5.2760736196319025</v>
      </c>
      <c r="AG119" s="103">
        <f t="shared" si="185"/>
        <v>8.1376518218623488</v>
      </c>
      <c r="AH119" s="103">
        <f t="shared" si="186"/>
        <v>8.1376518218623488</v>
      </c>
      <c r="AI119" s="103">
        <f t="shared" si="187"/>
        <v>6.0160965794768613</v>
      </c>
      <c r="AJ119" s="103">
        <f t="shared" si="188"/>
        <v>8.0462184873949578</v>
      </c>
      <c r="AK119" s="103">
        <f t="shared" si="189"/>
        <v>8.0462184873949578</v>
      </c>
      <c r="AL119" s="103">
        <f t="shared" si="190"/>
        <v>8.9818181818181824</v>
      </c>
      <c r="AM119" s="103">
        <f t="shared" si="191"/>
        <v>6.416666666666667</v>
      </c>
      <c r="AN119" s="103">
        <f t="shared" si="192"/>
        <v>6.416666666666667</v>
      </c>
      <c r="AO119" s="103">
        <f t="shared" si="193"/>
        <v>6.2025316455696196</v>
      </c>
      <c r="AP119" s="103">
        <f t="shared" si="194"/>
        <v>14.586206896551724</v>
      </c>
      <c r="AQ119" s="103">
        <f t="shared" si="195"/>
        <v>16.639344262295083</v>
      </c>
      <c r="AR119" s="103">
        <f t="shared" si="196"/>
        <v>12.371794871794872</v>
      </c>
      <c r="AS119" s="106">
        <f t="shared" si="197"/>
        <v>30.9</v>
      </c>
      <c r="AT119" s="105">
        <f t="shared" si="198"/>
        <v>25.8</v>
      </c>
      <c r="AU119" s="105">
        <f t="shared" si="199"/>
        <v>40.200000000000003</v>
      </c>
      <c r="AV119" s="105">
        <f t="shared" si="200"/>
        <v>40.200000000000003</v>
      </c>
      <c r="AW119" s="105">
        <f t="shared" si="201"/>
        <v>29.9</v>
      </c>
      <c r="AX119" s="105">
        <f t="shared" si="202"/>
        <v>38.299999999999997</v>
      </c>
      <c r="AY119" s="105">
        <f t="shared" si="203"/>
        <v>38.299999999999997</v>
      </c>
      <c r="AZ119" s="105">
        <f t="shared" si="204"/>
        <v>24.7</v>
      </c>
      <c r="BA119" s="105">
        <f t="shared" si="205"/>
        <v>30.8</v>
      </c>
      <c r="BB119" s="105">
        <f t="shared" si="206"/>
        <v>30.8</v>
      </c>
      <c r="BC119" s="105">
        <f t="shared" si="207"/>
        <v>29.4</v>
      </c>
      <c r="BD119" s="105">
        <f t="shared" si="208"/>
        <v>42.3</v>
      </c>
      <c r="BE119" s="105">
        <f t="shared" si="209"/>
        <v>40.6</v>
      </c>
      <c r="BF119" s="105">
        <f t="shared" si="210"/>
        <v>38.6</v>
      </c>
      <c r="BG119" s="106">
        <f t="shared" si="211"/>
        <v>56.801470588235297</v>
      </c>
      <c r="BH119" s="105">
        <f t="shared" si="212"/>
        <v>47.955390334572492</v>
      </c>
      <c r="BI119" s="105">
        <f t="shared" si="213"/>
        <v>77.756286266924576</v>
      </c>
      <c r="BJ119" s="105">
        <f t="shared" si="214"/>
        <v>77.756286266924576</v>
      </c>
      <c r="BK119" s="105">
        <f t="shared" si="215"/>
        <v>61.396303901437371</v>
      </c>
      <c r="BL119" s="105">
        <f t="shared" si="216"/>
        <v>79.296066252587991</v>
      </c>
      <c r="BM119" s="105">
        <f t="shared" si="217"/>
        <v>79.296066252587991</v>
      </c>
      <c r="BN119" s="105">
        <f t="shared" si="218"/>
        <v>71.594202898550719</v>
      </c>
      <c r="BO119" s="105">
        <f t="shared" si="219"/>
        <v>63.244353182751539</v>
      </c>
      <c r="BP119" s="105">
        <f t="shared" si="220"/>
        <v>63.244353182751539</v>
      </c>
      <c r="BQ119" s="105">
        <f t="shared" si="221"/>
        <v>66.067415730337075</v>
      </c>
      <c r="BR119" s="105">
        <f t="shared" si="222"/>
        <v>83.431952662721883</v>
      </c>
      <c r="BS119" s="105">
        <f t="shared" si="223"/>
        <v>77.333333333333329</v>
      </c>
      <c r="BT119" s="105">
        <f t="shared" si="224"/>
        <v>76.284584980237156</v>
      </c>
      <c r="BU119" s="104">
        <v>8.48</v>
      </c>
      <c r="BV119" s="103">
        <v>8.24</v>
      </c>
      <c r="BW119" s="103">
        <v>9.93</v>
      </c>
      <c r="BX119" s="103">
        <v>9.93</v>
      </c>
      <c r="BY119" s="103">
        <v>10.36</v>
      </c>
      <c r="BZ119" s="103">
        <v>9.5</v>
      </c>
      <c r="CA119" s="103">
        <v>9.5</v>
      </c>
      <c r="CB119" s="103">
        <v>8.73</v>
      </c>
      <c r="CC119" s="103">
        <v>10.32</v>
      </c>
      <c r="CD119" s="103">
        <v>10.32</v>
      </c>
      <c r="CE119" s="103">
        <v>10.3</v>
      </c>
      <c r="CF119" s="103">
        <v>10.01</v>
      </c>
      <c r="CG119" s="103">
        <v>9.33</v>
      </c>
      <c r="CH119" s="103">
        <v>9.5500000000000007</v>
      </c>
      <c r="CI119" s="104">
        <f t="shared" si="225"/>
        <v>8.48</v>
      </c>
      <c r="CJ119" s="103">
        <f t="shared" si="226"/>
        <v>8.24</v>
      </c>
      <c r="CK119" s="103">
        <f t="shared" si="227"/>
        <v>9.93</v>
      </c>
      <c r="CL119" s="103">
        <f t="shared" si="228"/>
        <v>9.93</v>
      </c>
      <c r="CM119" s="103">
        <f t="shared" si="229"/>
        <v>10.36</v>
      </c>
      <c r="CN119" s="103">
        <f t="shared" si="230"/>
        <v>9.5</v>
      </c>
      <c r="CO119" s="103">
        <f t="shared" si="231"/>
        <v>9.5</v>
      </c>
      <c r="CP119" s="103">
        <f t="shared" si="232"/>
        <v>8.73</v>
      </c>
      <c r="CQ119" s="103">
        <f t="shared" si="233"/>
        <v>10.32</v>
      </c>
      <c r="CR119" s="103">
        <f t="shared" si="234"/>
        <v>10.32</v>
      </c>
      <c r="CS119" s="103">
        <f t="shared" si="235"/>
        <v>10.3</v>
      </c>
      <c r="CT119" s="103">
        <f t="shared" si="236"/>
        <v>10.01</v>
      </c>
      <c r="CU119" s="103">
        <f t="shared" si="237"/>
        <v>9.33</v>
      </c>
      <c r="CV119" s="103">
        <f t="shared" si="238"/>
        <v>9.5500000000000007</v>
      </c>
      <c r="CW119" s="270">
        <f t="shared" si="239"/>
        <v>1</v>
      </c>
      <c r="CX119" s="271">
        <f t="shared" si="240"/>
        <v>1</v>
      </c>
      <c r="CY119" s="271">
        <f t="shared" si="241"/>
        <v>1</v>
      </c>
      <c r="CZ119" s="271">
        <f t="shared" si="242"/>
        <v>1</v>
      </c>
      <c r="DA119" s="271">
        <f t="shared" si="243"/>
        <v>0</v>
      </c>
      <c r="DB119" s="102">
        <f>MATCH(A119,Fig_1a!B:B,0)</f>
        <v>55</v>
      </c>
    </row>
    <row r="120" spans="1:106" x14ac:dyDescent="0.15">
      <c r="A120" s="107" t="s">
        <v>302</v>
      </c>
      <c r="B120" s="108" t="s">
        <v>2536</v>
      </c>
      <c r="C120" s="104">
        <v>6.91</v>
      </c>
      <c r="D120" s="103">
        <v>5.52</v>
      </c>
      <c r="E120" s="103">
        <v>7.12</v>
      </c>
      <c r="F120" s="103">
        <v>7.12</v>
      </c>
      <c r="G120" s="103">
        <v>8.44</v>
      </c>
      <c r="H120" s="103">
        <v>7.32</v>
      </c>
      <c r="I120" s="103">
        <v>7.32</v>
      </c>
      <c r="J120" s="103">
        <v>2.91</v>
      </c>
      <c r="K120" s="103">
        <v>6.59</v>
      </c>
      <c r="L120" s="103">
        <v>6.59</v>
      </c>
      <c r="M120" s="103">
        <v>4.91</v>
      </c>
      <c r="N120" s="103">
        <v>4.3</v>
      </c>
      <c r="O120" s="103">
        <v>5.52</v>
      </c>
      <c r="P120" s="103">
        <v>7.15</v>
      </c>
      <c r="Q120" s="106">
        <v>20.399999999999999</v>
      </c>
      <c r="R120" s="105">
        <v>20.3</v>
      </c>
      <c r="S120" s="105">
        <v>19.899999999999999</v>
      </c>
      <c r="T120" s="105">
        <v>19.899999999999999</v>
      </c>
      <c r="U120" s="105">
        <v>13.7</v>
      </c>
      <c r="V120" s="105">
        <v>23.2</v>
      </c>
      <c r="W120" s="105">
        <v>23.2</v>
      </c>
      <c r="X120" s="105">
        <v>10.8</v>
      </c>
      <c r="Y120" s="105">
        <v>8.3000000000000007</v>
      </c>
      <c r="Z120" s="105">
        <v>8.3000000000000007</v>
      </c>
      <c r="AA120" s="105">
        <v>8</v>
      </c>
      <c r="AB120" s="105">
        <v>19.8</v>
      </c>
      <c r="AC120" s="105">
        <v>19.7</v>
      </c>
      <c r="AD120" s="105">
        <v>21.7</v>
      </c>
      <c r="AE120" s="104">
        <f t="shared" si="183"/>
        <v>2.9522431259044861</v>
      </c>
      <c r="AF120" s="103">
        <f t="shared" si="184"/>
        <v>3.6775362318840585</v>
      </c>
      <c r="AG120" s="103">
        <f t="shared" si="185"/>
        <v>2.7949438202247188</v>
      </c>
      <c r="AH120" s="103">
        <f t="shared" si="186"/>
        <v>2.7949438202247188</v>
      </c>
      <c r="AI120" s="103">
        <f t="shared" si="187"/>
        <v>1.6232227488151658</v>
      </c>
      <c r="AJ120" s="103">
        <f t="shared" si="188"/>
        <v>3.1693989071038251</v>
      </c>
      <c r="AK120" s="103">
        <f t="shared" si="189"/>
        <v>3.1693989071038251</v>
      </c>
      <c r="AL120" s="103">
        <f t="shared" si="190"/>
        <v>3.7113402061855671</v>
      </c>
      <c r="AM120" s="103">
        <f t="shared" si="191"/>
        <v>1.2594840667678302</v>
      </c>
      <c r="AN120" s="103">
        <f t="shared" si="192"/>
        <v>1.2594840667678302</v>
      </c>
      <c r="AO120" s="103">
        <f t="shared" si="193"/>
        <v>1.6293279022403258</v>
      </c>
      <c r="AP120" s="103">
        <f t="shared" si="194"/>
        <v>4.6046511627906979</v>
      </c>
      <c r="AQ120" s="103">
        <f t="shared" si="195"/>
        <v>3.568840579710145</v>
      </c>
      <c r="AR120" s="103">
        <f t="shared" si="196"/>
        <v>3.0349650349650346</v>
      </c>
      <c r="AS120" s="106">
        <f t="shared" si="197"/>
        <v>20.399999999999999</v>
      </c>
      <c r="AT120" s="105">
        <f t="shared" si="198"/>
        <v>20.3</v>
      </c>
      <c r="AU120" s="105">
        <f t="shared" si="199"/>
        <v>19.899999999999999</v>
      </c>
      <c r="AV120" s="105">
        <f t="shared" si="200"/>
        <v>19.899999999999999</v>
      </c>
      <c r="AW120" s="105">
        <f t="shared" si="201"/>
        <v>13.7</v>
      </c>
      <c r="AX120" s="105">
        <f t="shared" si="202"/>
        <v>23.2</v>
      </c>
      <c r="AY120" s="105">
        <f t="shared" si="203"/>
        <v>23.2</v>
      </c>
      <c r="AZ120" s="105">
        <f t="shared" si="204"/>
        <v>10.8</v>
      </c>
      <c r="BA120" s="105" t="str">
        <f t="shared" si="205"/>
        <v/>
      </c>
      <c r="BB120" s="105" t="str">
        <f t="shared" si="206"/>
        <v/>
      </c>
      <c r="BC120" s="105">
        <f t="shared" si="207"/>
        <v>8</v>
      </c>
      <c r="BD120" s="105">
        <f t="shared" si="208"/>
        <v>19.8</v>
      </c>
      <c r="BE120" s="105">
        <f t="shared" si="209"/>
        <v>19.7</v>
      </c>
      <c r="BF120" s="105">
        <f t="shared" si="210"/>
        <v>21.7</v>
      </c>
      <c r="BG120" s="106">
        <f t="shared" si="211"/>
        <v>37.5</v>
      </c>
      <c r="BH120" s="105">
        <f t="shared" si="212"/>
        <v>37.732342007434944</v>
      </c>
      <c r="BI120" s="105">
        <f t="shared" si="213"/>
        <v>38.491295938104443</v>
      </c>
      <c r="BJ120" s="105">
        <f t="shared" si="214"/>
        <v>38.491295938104443</v>
      </c>
      <c r="BK120" s="105">
        <f t="shared" si="215"/>
        <v>28.131416837782339</v>
      </c>
      <c r="BL120" s="105">
        <f t="shared" si="216"/>
        <v>48.033126293995863</v>
      </c>
      <c r="BM120" s="105">
        <f t="shared" si="217"/>
        <v>48.033126293995863</v>
      </c>
      <c r="BN120" s="105">
        <f t="shared" si="218"/>
        <v>31.304347826086957</v>
      </c>
      <c r="BO120" s="105" t="str">
        <f t="shared" si="219"/>
        <v/>
      </c>
      <c r="BP120" s="105" t="str">
        <f t="shared" si="220"/>
        <v/>
      </c>
      <c r="BQ120" s="105">
        <f t="shared" si="221"/>
        <v>17.977528089887642</v>
      </c>
      <c r="BR120" s="105">
        <f t="shared" si="222"/>
        <v>39.053254437869818</v>
      </c>
      <c r="BS120" s="105">
        <f t="shared" si="223"/>
        <v>37.523809523809526</v>
      </c>
      <c r="BT120" s="105">
        <f t="shared" si="224"/>
        <v>42.885375494071148</v>
      </c>
      <c r="BU120" s="104">
        <v>7.79</v>
      </c>
      <c r="BV120" s="103">
        <v>7.68</v>
      </c>
      <c r="BW120" s="103">
        <v>8.26</v>
      </c>
      <c r="BX120" s="103">
        <v>8.26</v>
      </c>
      <c r="BY120" s="103">
        <v>8.3800000000000008</v>
      </c>
      <c r="BZ120" s="103">
        <v>8.1199999999999992</v>
      </c>
      <c r="CA120" s="103">
        <v>8.1199999999999992</v>
      </c>
      <c r="CB120" s="103">
        <v>7.45</v>
      </c>
      <c r="CC120" s="103">
        <v>8.6300000000000008</v>
      </c>
      <c r="CD120" s="103">
        <v>8.6300000000000008</v>
      </c>
      <c r="CE120" s="103">
        <v>8.52</v>
      </c>
      <c r="CF120" s="103">
        <v>8.18</v>
      </c>
      <c r="CG120" s="103">
        <v>7.73</v>
      </c>
      <c r="CH120" s="103">
        <v>8</v>
      </c>
      <c r="CI120" s="104">
        <f t="shared" si="225"/>
        <v>7.79</v>
      </c>
      <c r="CJ120" s="103">
        <f t="shared" si="226"/>
        <v>7.68</v>
      </c>
      <c r="CK120" s="103">
        <f t="shared" si="227"/>
        <v>8.26</v>
      </c>
      <c r="CL120" s="103">
        <f t="shared" si="228"/>
        <v>8.26</v>
      </c>
      <c r="CM120" s="103">
        <f t="shared" si="229"/>
        <v>8.3800000000000008</v>
      </c>
      <c r="CN120" s="103">
        <f t="shared" si="230"/>
        <v>8.1199999999999992</v>
      </c>
      <c r="CO120" s="103">
        <f t="shared" si="231"/>
        <v>8.1199999999999992</v>
      </c>
      <c r="CP120" s="103">
        <f t="shared" si="232"/>
        <v>7.45</v>
      </c>
      <c r="CQ120" s="103" t="str">
        <f t="shared" si="233"/>
        <v/>
      </c>
      <c r="CR120" s="103" t="str">
        <f t="shared" si="234"/>
        <v/>
      </c>
      <c r="CS120" s="103">
        <f t="shared" si="235"/>
        <v>8.52</v>
      </c>
      <c r="CT120" s="103">
        <f t="shared" si="236"/>
        <v>8.18</v>
      </c>
      <c r="CU120" s="103">
        <f t="shared" si="237"/>
        <v>7.73</v>
      </c>
      <c r="CV120" s="103">
        <f t="shared" si="238"/>
        <v>8</v>
      </c>
      <c r="CW120" s="270">
        <f t="shared" si="239"/>
        <v>1</v>
      </c>
      <c r="CX120" s="271">
        <f t="shared" si="240"/>
        <v>1</v>
      </c>
      <c r="CY120" s="271">
        <f t="shared" si="241"/>
        <v>1</v>
      </c>
      <c r="CZ120" s="271">
        <f t="shared" si="242"/>
        <v>1</v>
      </c>
      <c r="DA120" s="271">
        <f t="shared" si="243"/>
        <v>0</v>
      </c>
      <c r="DB120" s="102">
        <f>MATCH(A120,Fig_1a!B:B,0)</f>
        <v>54</v>
      </c>
    </row>
    <row r="121" spans="1:106" x14ac:dyDescent="0.15">
      <c r="A121" s="107" t="s">
        <v>9</v>
      </c>
      <c r="B121" s="108" t="s">
        <v>288</v>
      </c>
      <c r="C121" s="104">
        <v>3.3</v>
      </c>
      <c r="D121" s="103">
        <v>0.91</v>
      </c>
      <c r="E121" s="103">
        <v>1.33</v>
      </c>
      <c r="F121" s="103">
        <v>1.33</v>
      </c>
      <c r="G121" s="103">
        <v>2.94</v>
      </c>
      <c r="H121" s="103">
        <v>1.54</v>
      </c>
      <c r="I121" s="103">
        <v>1.54</v>
      </c>
      <c r="J121" s="103">
        <v>4.07</v>
      </c>
      <c r="K121" s="103">
        <v>4.42</v>
      </c>
      <c r="L121" s="103">
        <v>4.42</v>
      </c>
      <c r="M121" s="103">
        <v>4.63</v>
      </c>
      <c r="N121" s="103">
        <v>2.0499999999999998</v>
      </c>
      <c r="O121" s="103">
        <v>1.31</v>
      </c>
      <c r="P121" s="103">
        <v>2.75</v>
      </c>
      <c r="S121" s="105">
        <v>32.4</v>
      </c>
      <c r="T121" s="105">
        <v>32.4</v>
      </c>
      <c r="U121" s="105">
        <v>28.9</v>
      </c>
      <c r="V121" s="105">
        <v>15.3</v>
      </c>
      <c r="W121" s="105">
        <v>15.3</v>
      </c>
      <c r="X121" s="105">
        <v>6.8</v>
      </c>
      <c r="Y121" s="105">
        <v>8</v>
      </c>
      <c r="Z121" s="105">
        <v>8</v>
      </c>
      <c r="AA121" s="105">
        <v>5.2</v>
      </c>
      <c r="AC121" s="105">
        <v>6.5</v>
      </c>
      <c r="AE121" s="104" t="str">
        <f t="shared" si="183"/>
        <v/>
      </c>
      <c r="AF121" s="103" t="str">
        <f t="shared" si="184"/>
        <v/>
      </c>
      <c r="AG121" s="103">
        <f t="shared" si="185"/>
        <v>24.360902255639097</v>
      </c>
      <c r="AH121" s="103">
        <f t="shared" si="186"/>
        <v>24.360902255639097</v>
      </c>
      <c r="AI121" s="103">
        <f t="shared" si="187"/>
        <v>9.8299319727891152</v>
      </c>
      <c r="AJ121" s="103">
        <f t="shared" si="188"/>
        <v>9.9350649350649345</v>
      </c>
      <c r="AK121" s="103">
        <f t="shared" si="189"/>
        <v>9.9350649350649345</v>
      </c>
      <c r="AL121" s="103">
        <f t="shared" si="190"/>
        <v>1.6707616707616706</v>
      </c>
      <c r="AM121" s="103">
        <f t="shared" si="191"/>
        <v>1.8099547511312217</v>
      </c>
      <c r="AN121" s="103">
        <f t="shared" si="192"/>
        <v>1.8099547511312217</v>
      </c>
      <c r="AO121" s="103">
        <f t="shared" si="193"/>
        <v>1.1231101511879051</v>
      </c>
      <c r="AP121" s="103" t="str">
        <f t="shared" si="194"/>
        <v/>
      </c>
      <c r="AQ121" s="103">
        <f t="shared" si="195"/>
        <v>4.9618320610687023</v>
      </c>
      <c r="AR121" s="103" t="str">
        <f t="shared" si="196"/>
        <v/>
      </c>
      <c r="AS121" s="106" t="str">
        <f t="shared" si="197"/>
        <v/>
      </c>
      <c r="AT121" s="105" t="str">
        <f t="shared" si="198"/>
        <v/>
      </c>
      <c r="AU121" s="105">
        <f t="shared" si="199"/>
        <v>32.4</v>
      </c>
      <c r="AV121" s="105">
        <f t="shared" si="200"/>
        <v>32.4</v>
      </c>
      <c r="AW121" s="105">
        <f t="shared" si="201"/>
        <v>28.9</v>
      </c>
      <c r="AX121" s="105">
        <f t="shared" si="202"/>
        <v>15.3</v>
      </c>
      <c r="AY121" s="105">
        <f t="shared" si="203"/>
        <v>15.3</v>
      </c>
      <c r="AZ121" s="105">
        <f t="shared" si="204"/>
        <v>6.8</v>
      </c>
      <c r="BA121" s="105">
        <f t="shared" si="205"/>
        <v>8</v>
      </c>
      <c r="BB121" s="105">
        <f t="shared" si="206"/>
        <v>8</v>
      </c>
      <c r="BC121" s="105" t="str">
        <f t="shared" si="207"/>
        <v/>
      </c>
      <c r="BD121" s="105" t="str">
        <f t="shared" si="208"/>
        <v/>
      </c>
      <c r="BE121" s="105">
        <f t="shared" si="209"/>
        <v>6.5</v>
      </c>
      <c r="BF121" s="105" t="str">
        <f t="shared" si="210"/>
        <v/>
      </c>
      <c r="BG121" s="106" t="str">
        <f t="shared" si="211"/>
        <v/>
      </c>
      <c r="BH121" s="105" t="str">
        <f t="shared" si="212"/>
        <v/>
      </c>
      <c r="BI121" s="105">
        <f t="shared" si="213"/>
        <v>62.669245647969049</v>
      </c>
      <c r="BJ121" s="105">
        <f t="shared" si="214"/>
        <v>62.669245647969049</v>
      </c>
      <c r="BK121" s="105">
        <f t="shared" si="215"/>
        <v>59.34291581108829</v>
      </c>
      <c r="BL121" s="105">
        <f t="shared" si="216"/>
        <v>31.677018633540374</v>
      </c>
      <c r="BM121" s="105">
        <f t="shared" si="217"/>
        <v>31.677018633540374</v>
      </c>
      <c r="BN121" s="105">
        <f t="shared" si="218"/>
        <v>19.710144927536231</v>
      </c>
      <c r="BO121" s="105">
        <f t="shared" si="219"/>
        <v>16.427104722792606</v>
      </c>
      <c r="BP121" s="105">
        <f t="shared" si="220"/>
        <v>16.427104722792606</v>
      </c>
      <c r="BQ121" s="105" t="str">
        <f t="shared" si="221"/>
        <v/>
      </c>
      <c r="BR121" s="105" t="str">
        <f t="shared" si="222"/>
        <v/>
      </c>
      <c r="BS121" s="105">
        <f t="shared" si="223"/>
        <v>12.380952380952381</v>
      </c>
      <c r="BT121" s="105" t="str">
        <f t="shared" si="224"/>
        <v/>
      </c>
      <c r="BW121" s="103">
        <v>7.8</v>
      </c>
      <c r="BX121" s="103">
        <v>7.8</v>
      </c>
      <c r="BY121" s="103">
        <v>7.8</v>
      </c>
      <c r="BZ121" s="103">
        <v>7</v>
      </c>
      <c r="CA121" s="103">
        <v>7</v>
      </c>
      <c r="CB121" s="103">
        <v>7.01</v>
      </c>
      <c r="CC121" s="103">
        <v>7.31</v>
      </c>
      <c r="CD121" s="103">
        <v>7.31</v>
      </c>
      <c r="CE121" s="103">
        <v>7.79</v>
      </c>
      <c r="CG121" s="103">
        <v>6.58</v>
      </c>
      <c r="CI121" s="104" t="str">
        <f t="shared" si="225"/>
        <v/>
      </c>
      <c r="CJ121" s="103" t="str">
        <f t="shared" si="226"/>
        <v/>
      </c>
      <c r="CK121" s="103">
        <f t="shared" si="227"/>
        <v>7.8</v>
      </c>
      <c r="CL121" s="103">
        <f t="shared" si="228"/>
        <v>7.8</v>
      </c>
      <c r="CM121" s="103">
        <f t="shared" si="229"/>
        <v>7.8</v>
      </c>
      <c r="CN121" s="103">
        <f t="shared" si="230"/>
        <v>7</v>
      </c>
      <c r="CO121" s="103">
        <f t="shared" si="231"/>
        <v>7</v>
      </c>
      <c r="CP121" s="103">
        <f t="shared" si="232"/>
        <v>7.01</v>
      </c>
      <c r="CQ121" s="103">
        <f t="shared" si="233"/>
        <v>7.31</v>
      </c>
      <c r="CR121" s="103">
        <f t="shared" si="234"/>
        <v>7.31</v>
      </c>
      <c r="CS121" s="103" t="str">
        <f t="shared" si="235"/>
        <v/>
      </c>
      <c r="CT121" s="103" t="str">
        <f t="shared" si="236"/>
        <v/>
      </c>
      <c r="CU121" s="103">
        <f t="shared" si="237"/>
        <v>6.58</v>
      </c>
      <c r="CV121" s="103" t="str">
        <f t="shared" si="238"/>
        <v/>
      </c>
      <c r="CW121" s="270" t="str">
        <f t="shared" si="239"/>
        <v/>
      </c>
      <c r="CX121" s="271">
        <f t="shared" si="240"/>
        <v>1</v>
      </c>
      <c r="CY121" s="271">
        <f t="shared" si="241"/>
        <v>1</v>
      </c>
      <c r="CZ121" s="271">
        <f t="shared" si="242"/>
        <v>1</v>
      </c>
      <c r="DA121" s="271">
        <f t="shared" si="243"/>
        <v>1</v>
      </c>
      <c r="DB121" s="102">
        <f>MATCH(A121,Fig_1a!B:B,0)</f>
        <v>53</v>
      </c>
    </row>
    <row r="122" spans="1:106" x14ac:dyDescent="0.15">
      <c r="A122" s="107" t="s">
        <v>280</v>
      </c>
      <c r="B122" s="108" t="s">
        <v>2532</v>
      </c>
      <c r="C122" s="104">
        <v>2.2799999999999998</v>
      </c>
      <c r="D122" s="103">
        <v>3.59</v>
      </c>
      <c r="E122" s="103">
        <v>3.41</v>
      </c>
      <c r="F122" s="103">
        <v>3.41</v>
      </c>
      <c r="G122" s="103">
        <v>0.66</v>
      </c>
      <c r="H122" s="103">
        <v>2.94</v>
      </c>
      <c r="I122" s="103">
        <v>2.94</v>
      </c>
      <c r="J122" s="103">
        <v>3.56</v>
      </c>
      <c r="K122" s="103">
        <v>2.4500000000000002</v>
      </c>
      <c r="L122" s="103">
        <v>2.4500000000000002</v>
      </c>
      <c r="M122" s="103">
        <v>2.4300000000000002</v>
      </c>
      <c r="N122" s="103">
        <v>2.94</v>
      </c>
      <c r="O122" s="103">
        <v>1.33</v>
      </c>
      <c r="P122" s="103">
        <v>1.18</v>
      </c>
      <c r="Q122" s="106">
        <v>27.9</v>
      </c>
      <c r="R122" s="105">
        <v>26.7</v>
      </c>
      <c r="S122" s="105">
        <v>38.9</v>
      </c>
      <c r="T122" s="105">
        <v>38.9</v>
      </c>
      <c r="U122" s="105">
        <v>34.200000000000003</v>
      </c>
      <c r="V122" s="105">
        <v>24.2</v>
      </c>
      <c r="W122" s="105">
        <v>24.2</v>
      </c>
      <c r="X122" s="105">
        <v>8.6</v>
      </c>
      <c r="Y122" s="105">
        <v>32.6</v>
      </c>
      <c r="Z122" s="105">
        <v>32.6</v>
      </c>
      <c r="AA122" s="105">
        <v>32.4</v>
      </c>
      <c r="AB122" s="105">
        <v>39.4</v>
      </c>
      <c r="AC122" s="105">
        <v>36.5</v>
      </c>
      <c r="AD122" s="105">
        <v>29.9</v>
      </c>
      <c r="AE122" s="104">
        <f t="shared" si="183"/>
        <v>12.236842105263158</v>
      </c>
      <c r="AF122" s="103">
        <f t="shared" si="184"/>
        <v>7.4373259052924796</v>
      </c>
      <c r="AG122" s="103">
        <f t="shared" si="185"/>
        <v>11.407624633431084</v>
      </c>
      <c r="AH122" s="103">
        <f t="shared" si="186"/>
        <v>11.407624633431084</v>
      </c>
      <c r="AI122" s="103">
        <f t="shared" si="187"/>
        <v>51.81818181818182</v>
      </c>
      <c r="AJ122" s="103">
        <f t="shared" si="188"/>
        <v>8.2312925170068034</v>
      </c>
      <c r="AK122" s="103">
        <f t="shared" si="189"/>
        <v>8.2312925170068034</v>
      </c>
      <c r="AL122" s="103">
        <f t="shared" si="190"/>
        <v>2.4157303370786516</v>
      </c>
      <c r="AM122" s="103">
        <f t="shared" si="191"/>
        <v>13.306122448979592</v>
      </c>
      <c r="AN122" s="103">
        <f t="shared" si="192"/>
        <v>13.306122448979592</v>
      </c>
      <c r="AO122" s="103">
        <f t="shared" si="193"/>
        <v>13.333333333333332</v>
      </c>
      <c r="AP122" s="103">
        <f t="shared" si="194"/>
        <v>13.401360544217686</v>
      </c>
      <c r="AQ122" s="103">
        <f t="shared" si="195"/>
        <v>27.443609022556391</v>
      </c>
      <c r="AR122" s="103">
        <f t="shared" si="196"/>
        <v>25.338983050847457</v>
      </c>
      <c r="AS122" s="106">
        <f t="shared" si="197"/>
        <v>27.9</v>
      </c>
      <c r="AT122" s="105">
        <f t="shared" si="198"/>
        <v>26.7</v>
      </c>
      <c r="AU122" s="105">
        <f t="shared" si="199"/>
        <v>38.9</v>
      </c>
      <c r="AV122" s="105">
        <f t="shared" si="200"/>
        <v>38.9</v>
      </c>
      <c r="AW122" s="105">
        <f t="shared" si="201"/>
        <v>34.200000000000003</v>
      </c>
      <c r="AX122" s="105">
        <f t="shared" si="202"/>
        <v>24.2</v>
      </c>
      <c r="AY122" s="105">
        <f t="shared" si="203"/>
        <v>24.2</v>
      </c>
      <c r="AZ122" s="105">
        <f t="shared" si="204"/>
        <v>8.6</v>
      </c>
      <c r="BA122" s="105">
        <f t="shared" si="205"/>
        <v>32.6</v>
      </c>
      <c r="BB122" s="105">
        <f t="shared" si="206"/>
        <v>32.6</v>
      </c>
      <c r="BC122" s="105">
        <f t="shared" si="207"/>
        <v>32.4</v>
      </c>
      <c r="BD122" s="105">
        <f t="shared" si="208"/>
        <v>39.4</v>
      </c>
      <c r="BE122" s="105">
        <f t="shared" si="209"/>
        <v>36.5</v>
      </c>
      <c r="BF122" s="105">
        <f t="shared" si="210"/>
        <v>29.9</v>
      </c>
      <c r="BG122" s="106">
        <f t="shared" si="211"/>
        <v>51.286764705882355</v>
      </c>
      <c r="BH122" s="105">
        <f t="shared" si="212"/>
        <v>49.628252788104092</v>
      </c>
      <c r="BI122" s="105">
        <f t="shared" si="213"/>
        <v>75.241779497098648</v>
      </c>
      <c r="BJ122" s="105">
        <f t="shared" si="214"/>
        <v>75.241779497098648</v>
      </c>
      <c r="BK122" s="105">
        <f t="shared" si="215"/>
        <v>70.225872689938399</v>
      </c>
      <c r="BL122" s="105">
        <f t="shared" si="216"/>
        <v>50.103519668737064</v>
      </c>
      <c r="BM122" s="105">
        <f t="shared" si="217"/>
        <v>50.103519668737064</v>
      </c>
      <c r="BN122" s="105">
        <f t="shared" si="218"/>
        <v>24.927536231884059</v>
      </c>
      <c r="BO122" s="105">
        <f t="shared" si="219"/>
        <v>66.940451745379875</v>
      </c>
      <c r="BP122" s="105">
        <f t="shared" si="220"/>
        <v>66.940451745379875</v>
      </c>
      <c r="BQ122" s="105">
        <f t="shared" si="221"/>
        <v>72.80898876404494</v>
      </c>
      <c r="BR122" s="105">
        <f t="shared" si="222"/>
        <v>77.712031558185402</v>
      </c>
      <c r="BS122" s="105">
        <f t="shared" si="223"/>
        <v>69.523809523809518</v>
      </c>
      <c r="BT122" s="105">
        <f t="shared" si="224"/>
        <v>59.090909090909086</v>
      </c>
      <c r="BU122" s="104">
        <v>9.15</v>
      </c>
      <c r="BV122" s="103">
        <v>9.1300000000000008</v>
      </c>
      <c r="BW122" s="103">
        <v>10.01</v>
      </c>
      <c r="BX122" s="103">
        <v>10.01</v>
      </c>
      <c r="BY122" s="103">
        <v>10.51</v>
      </c>
      <c r="BZ122" s="103">
        <v>9</v>
      </c>
      <c r="CA122" s="103">
        <v>9</v>
      </c>
      <c r="CB122" s="103">
        <v>8.6999999999999993</v>
      </c>
      <c r="CC122" s="103">
        <v>10.48</v>
      </c>
      <c r="CD122" s="103">
        <v>10.48</v>
      </c>
      <c r="CE122" s="103">
        <v>10.37</v>
      </c>
      <c r="CF122" s="103">
        <v>10.44</v>
      </c>
      <c r="CG122" s="103">
        <v>9.4499999999999993</v>
      </c>
      <c r="CH122" s="103">
        <v>9.2799999999999994</v>
      </c>
      <c r="CI122" s="104">
        <f t="shared" si="225"/>
        <v>9.15</v>
      </c>
      <c r="CJ122" s="103">
        <f t="shared" si="226"/>
        <v>9.1300000000000008</v>
      </c>
      <c r="CK122" s="103">
        <f t="shared" si="227"/>
        <v>10.01</v>
      </c>
      <c r="CL122" s="103">
        <f t="shared" si="228"/>
        <v>10.01</v>
      </c>
      <c r="CM122" s="103">
        <f t="shared" si="229"/>
        <v>10.51</v>
      </c>
      <c r="CN122" s="103">
        <f t="shared" si="230"/>
        <v>9</v>
      </c>
      <c r="CO122" s="103">
        <f t="shared" si="231"/>
        <v>9</v>
      </c>
      <c r="CP122" s="103">
        <f t="shared" si="232"/>
        <v>8.6999999999999993</v>
      </c>
      <c r="CQ122" s="103">
        <f t="shared" si="233"/>
        <v>10.48</v>
      </c>
      <c r="CR122" s="103">
        <f t="shared" si="234"/>
        <v>10.48</v>
      </c>
      <c r="CS122" s="103">
        <f t="shared" si="235"/>
        <v>10.37</v>
      </c>
      <c r="CT122" s="103">
        <f t="shared" si="236"/>
        <v>10.44</v>
      </c>
      <c r="CU122" s="103">
        <f t="shared" si="237"/>
        <v>9.4499999999999993</v>
      </c>
      <c r="CV122" s="103">
        <f t="shared" si="238"/>
        <v>9.2799999999999994</v>
      </c>
      <c r="CW122" s="270">
        <f t="shared" si="239"/>
        <v>1</v>
      </c>
      <c r="CX122" s="271">
        <f t="shared" si="240"/>
        <v>1</v>
      </c>
      <c r="CY122" s="271">
        <f t="shared" si="241"/>
        <v>1</v>
      </c>
      <c r="CZ122" s="271">
        <f t="shared" si="242"/>
        <v>1</v>
      </c>
      <c r="DA122" s="271">
        <f t="shared" si="243"/>
        <v>0</v>
      </c>
      <c r="DB122" s="102">
        <f>MATCH(A122,Fig_1a!B:B,0)</f>
        <v>52</v>
      </c>
    </row>
    <row r="123" spans="1:106" x14ac:dyDescent="0.15">
      <c r="A123" s="107" t="s">
        <v>279</v>
      </c>
      <c r="B123" s="108" t="s">
        <v>2526</v>
      </c>
      <c r="C123" s="104">
        <v>2.93</v>
      </c>
      <c r="D123" s="103">
        <v>3.21</v>
      </c>
      <c r="E123" s="103">
        <v>3.92</v>
      </c>
      <c r="F123" s="103">
        <v>3.92</v>
      </c>
      <c r="G123" s="103">
        <v>4.18</v>
      </c>
      <c r="H123" s="103">
        <v>2.68</v>
      </c>
      <c r="I123" s="103">
        <v>2.68</v>
      </c>
      <c r="J123" s="103">
        <v>2.9</v>
      </c>
      <c r="K123" s="103">
        <v>3.53</v>
      </c>
      <c r="L123" s="103">
        <v>3.53</v>
      </c>
      <c r="M123" s="103">
        <v>4.47</v>
      </c>
      <c r="N123" s="103">
        <v>3.04</v>
      </c>
      <c r="O123" s="103">
        <v>3.25</v>
      </c>
      <c r="P123" s="103">
        <v>3.61</v>
      </c>
      <c r="Q123" s="106">
        <v>23.8</v>
      </c>
      <c r="R123" s="105">
        <v>23.5</v>
      </c>
      <c r="AE123" s="104">
        <f t="shared" si="183"/>
        <v>8.1228668941979514</v>
      </c>
      <c r="AF123" s="103">
        <f t="shared" si="184"/>
        <v>7.3208722741433023</v>
      </c>
      <c r="AG123" s="103" t="str">
        <f t="shared" si="185"/>
        <v/>
      </c>
      <c r="AH123" s="103" t="str">
        <f t="shared" si="186"/>
        <v/>
      </c>
      <c r="AI123" s="103" t="str">
        <f t="shared" si="187"/>
        <v/>
      </c>
      <c r="AJ123" s="103" t="str">
        <f t="shared" si="188"/>
        <v/>
      </c>
      <c r="AK123" s="103" t="str">
        <f t="shared" si="189"/>
        <v/>
      </c>
      <c r="AL123" s="103" t="str">
        <f t="shared" si="190"/>
        <v/>
      </c>
      <c r="AM123" s="103" t="str">
        <f t="shared" si="191"/>
        <v/>
      </c>
      <c r="AN123" s="103" t="str">
        <f t="shared" si="192"/>
        <v/>
      </c>
      <c r="AO123" s="103" t="str">
        <f t="shared" si="193"/>
        <v/>
      </c>
      <c r="AP123" s="103" t="str">
        <f t="shared" si="194"/>
        <v/>
      </c>
      <c r="AQ123" s="103" t="str">
        <f t="shared" si="195"/>
        <v/>
      </c>
      <c r="AR123" s="103" t="str">
        <f t="shared" si="196"/>
        <v/>
      </c>
      <c r="AS123" s="106">
        <f t="shared" si="197"/>
        <v>23.8</v>
      </c>
      <c r="AT123" s="105">
        <f t="shared" si="198"/>
        <v>23.5</v>
      </c>
      <c r="AU123" s="105" t="str">
        <f t="shared" si="199"/>
        <v/>
      </c>
      <c r="AV123" s="105" t="str">
        <f t="shared" si="200"/>
        <v/>
      </c>
      <c r="AW123" s="105" t="str">
        <f t="shared" si="201"/>
        <v/>
      </c>
      <c r="AX123" s="105" t="str">
        <f t="shared" si="202"/>
        <v/>
      </c>
      <c r="AY123" s="105" t="str">
        <f t="shared" si="203"/>
        <v/>
      </c>
      <c r="AZ123" s="105" t="str">
        <f t="shared" si="204"/>
        <v/>
      </c>
      <c r="BA123" s="105" t="str">
        <f t="shared" si="205"/>
        <v/>
      </c>
      <c r="BB123" s="105" t="str">
        <f t="shared" si="206"/>
        <v/>
      </c>
      <c r="BC123" s="105" t="str">
        <f t="shared" si="207"/>
        <v/>
      </c>
      <c r="BD123" s="105" t="str">
        <f t="shared" si="208"/>
        <v/>
      </c>
      <c r="BE123" s="105" t="str">
        <f t="shared" si="209"/>
        <v/>
      </c>
      <c r="BF123" s="105" t="str">
        <f t="shared" si="210"/>
        <v/>
      </c>
      <c r="BG123" s="106">
        <f t="shared" si="211"/>
        <v>43.75</v>
      </c>
      <c r="BH123" s="105">
        <f t="shared" si="212"/>
        <v>43.680297397769522</v>
      </c>
      <c r="BI123" s="105" t="str">
        <f t="shared" si="213"/>
        <v/>
      </c>
      <c r="BJ123" s="105" t="str">
        <f t="shared" si="214"/>
        <v/>
      </c>
      <c r="BK123" s="105" t="str">
        <f t="shared" si="215"/>
        <v/>
      </c>
      <c r="BL123" s="105" t="str">
        <f t="shared" si="216"/>
        <v/>
      </c>
      <c r="BM123" s="105" t="str">
        <f t="shared" si="217"/>
        <v/>
      </c>
      <c r="BN123" s="105" t="str">
        <f t="shared" si="218"/>
        <v/>
      </c>
      <c r="BO123" s="105" t="str">
        <f t="shared" si="219"/>
        <v/>
      </c>
      <c r="BP123" s="105" t="str">
        <f t="shared" si="220"/>
        <v/>
      </c>
      <c r="BQ123" s="105" t="str">
        <f t="shared" si="221"/>
        <v/>
      </c>
      <c r="BR123" s="105" t="str">
        <f t="shared" si="222"/>
        <v/>
      </c>
      <c r="BS123" s="105" t="str">
        <f t="shared" si="223"/>
        <v/>
      </c>
      <c r="BT123" s="105" t="str">
        <f t="shared" si="224"/>
        <v/>
      </c>
      <c r="BU123" s="104">
        <v>5.43</v>
      </c>
      <c r="BV123" s="103">
        <v>5.16</v>
      </c>
      <c r="CI123" s="104">
        <f t="shared" si="225"/>
        <v>5.43</v>
      </c>
      <c r="CJ123" s="103">
        <f t="shared" si="226"/>
        <v>5.16</v>
      </c>
      <c r="CK123" s="103" t="str">
        <f t="shared" si="227"/>
        <v/>
      </c>
      <c r="CL123" s="103" t="str">
        <f t="shared" si="228"/>
        <v/>
      </c>
      <c r="CM123" s="103" t="str">
        <f t="shared" si="229"/>
        <v/>
      </c>
      <c r="CN123" s="103" t="str">
        <f t="shared" si="230"/>
        <v/>
      </c>
      <c r="CO123" s="103" t="str">
        <f t="shared" si="231"/>
        <v/>
      </c>
      <c r="CP123" s="103" t="str">
        <f t="shared" si="232"/>
        <v/>
      </c>
      <c r="CQ123" s="103" t="str">
        <f t="shared" si="233"/>
        <v/>
      </c>
      <c r="CR123" s="103" t="str">
        <f t="shared" si="234"/>
        <v/>
      </c>
      <c r="CS123" s="103" t="str">
        <f t="shared" si="235"/>
        <v/>
      </c>
      <c r="CT123" s="103" t="str">
        <f t="shared" si="236"/>
        <v/>
      </c>
      <c r="CU123" s="103" t="str">
        <f t="shared" si="237"/>
        <v/>
      </c>
      <c r="CV123" s="103" t="str">
        <f t="shared" si="238"/>
        <v/>
      </c>
      <c r="CW123" s="270">
        <f t="shared" si="239"/>
        <v>1</v>
      </c>
      <c r="CX123" s="271" t="str">
        <f t="shared" si="240"/>
        <v/>
      </c>
      <c r="CY123" s="271" t="str">
        <f t="shared" si="241"/>
        <v/>
      </c>
      <c r="CZ123" s="271" t="str">
        <f t="shared" si="242"/>
        <v/>
      </c>
      <c r="DA123" s="271">
        <f t="shared" si="243"/>
        <v>3</v>
      </c>
      <c r="DB123" s="102">
        <f>MATCH(A123,Fig_1a!B:B,0)</f>
        <v>206</v>
      </c>
    </row>
    <row r="124" spans="1:106" x14ac:dyDescent="0.15">
      <c r="A124" s="107" t="s">
        <v>277</v>
      </c>
      <c r="B124" s="108" t="s">
        <v>2524</v>
      </c>
      <c r="C124" s="104">
        <v>3.56</v>
      </c>
      <c r="D124" s="103">
        <v>1.91</v>
      </c>
      <c r="E124" s="103">
        <v>4.5199999999999996</v>
      </c>
      <c r="F124" s="103">
        <v>4.5199999999999996</v>
      </c>
      <c r="G124" s="103">
        <v>4.78</v>
      </c>
      <c r="H124" s="103">
        <v>3.8</v>
      </c>
      <c r="I124" s="103">
        <v>3.8</v>
      </c>
      <c r="J124" s="103">
        <v>3.39</v>
      </c>
      <c r="K124" s="103">
        <v>7.54</v>
      </c>
      <c r="L124" s="103">
        <v>7.54</v>
      </c>
      <c r="M124" s="103">
        <v>6.78</v>
      </c>
      <c r="N124" s="103">
        <v>3.27</v>
      </c>
      <c r="O124" s="103">
        <v>2.5099999999999998</v>
      </c>
      <c r="P124" s="103">
        <v>2.73</v>
      </c>
      <c r="Q124" s="106">
        <v>18.3</v>
      </c>
      <c r="R124" s="105">
        <v>14.7</v>
      </c>
      <c r="Y124" s="105">
        <v>9.3000000000000007</v>
      </c>
      <c r="Z124" s="105">
        <v>9.3000000000000007</v>
      </c>
      <c r="AA124" s="105">
        <v>15</v>
      </c>
      <c r="AE124" s="104">
        <f t="shared" si="183"/>
        <v>5.1404494382022472</v>
      </c>
      <c r="AF124" s="103">
        <f t="shared" si="184"/>
        <v>7.6963350785340312</v>
      </c>
      <c r="AG124" s="103" t="str">
        <f t="shared" si="185"/>
        <v/>
      </c>
      <c r="AH124" s="103" t="str">
        <f t="shared" si="186"/>
        <v/>
      </c>
      <c r="AI124" s="103" t="str">
        <f t="shared" si="187"/>
        <v/>
      </c>
      <c r="AJ124" s="103" t="str">
        <f t="shared" si="188"/>
        <v/>
      </c>
      <c r="AK124" s="103" t="str">
        <f t="shared" si="189"/>
        <v/>
      </c>
      <c r="AL124" s="103" t="str">
        <f t="shared" si="190"/>
        <v/>
      </c>
      <c r="AM124" s="103">
        <f t="shared" si="191"/>
        <v>1.23342175066313</v>
      </c>
      <c r="AN124" s="103">
        <f t="shared" si="192"/>
        <v>1.23342175066313</v>
      </c>
      <c r="AO124" s="103">
        <f t="shared" si="193"/>
        <v>2.2123893805309733</v>
      </c>
      <c r="AP124" s="103" t="str">
        <f t="shared" si="194"/>
        <v/>
      </c>
      <c r="AQ124" s="103" t="str">
        <f t="shared" si="195"/>
        <v/>
      </c>
      <c r="AR124" s="103" t="str">
        <f t="shared" si="196"/>
        <v/>
      </c>
      <c r="AS124" s="106">
        <f t="shared" si="197"/>
        <v>18.3</v>
      </c>
      <c r="AT124" s="105">
        <f t="shared" si="198"/>
        <v>14.7</v>
      </c>
      <c r="AU124" s="105" t="str">
        <f t="shared" si="199"/>
        <v/>
      </c>
      <c r="AV124" s="105" t="str">
        <f t="shared" si="200"/>
        <v/>
      </c>
      <c r="AW124" s="105" t="str">
        <f t="shared" si="201"/>
        <v/>
      </c>
      <c r="AX124" s="105" t="str">
        <f t="shared" si="202"/>
        <v/>
      </c>
      <c r="AY124" s="105" t="str">
        <f t="shared" si="203"/>
        <v/>
      </c>
      <c r="AZ124" s="105" t="str">
        <f t="shared" si="204"/>
        <v/>
      </c>
      <c r="BA124" s="105" t="str">
        <f t="shared" si="205"/>
        <v/>
      </c>
      <c r="BB124" s="105" t="str">
        <f t="shared" si="206"/>
        <v/>
      </c>
      <c r="BC124" s="105">
        <f t="shared" si="207"/>
        <v>15</v>
      </c>
      <c r="BD124" s="105" t="str">
        <f t="shared" si="208"/>
        <v/>
      </c>
      <c r="BE124" s="105" t="str">
        <f t="shared" si="209"/>
        <v/>
      </c>
      <c r="BF124" s="105" t="str">
        <f t="shared" si="210"/>
        <v/>
      </c>
      <c r="BG124" s="106">
        <f t="shared" si="211"/>
        <v>33.639705882352942</v>
      </c>
      <c r="BH124" s="105">
        <f t="shared" si="212"/>
        <v>27.323420074349443</v>
      </c>
      <c r="BI124" s="105" t="str">
        <f t="shared" si="213"/>
        <v/>
      </c>
      <c r="BJ124" s="105" t="str">
        <f t="shared" si="214"/>
        <v/>
      </c>
      <c r="BK124" s="105" t="str">
        <f t="shared" si="215"/>
        <v/>
      </c>
      <c r="BL124" s="105" t="str">
        <f t="shared" si="216"/>
        <v/>
      </c>
      <c r="BM124" s="105" t="str">
        <f t="shared" si="217"/>
        <v/>
      </c>
      <c r="BN124" s="105" t="str">
        <f t="shared" si="218"/>
        <v/>
      </c>
      <c r="BO124" s="105" t="str">
        <f t="shared" si="219"/>
        <v/>
      </c>
      <c r="BP124" s="105" t="str">
        <f t="shared" si="220"/>
        <v/>
      </c>
      <c r="BQ124" s="105">
        <f t="shared" si="221"/>
        <v>33.707865168539328</v>
      </c>
      <c r="BR124" s="105" t="str">
        <f t="shared" si="222"/>
        <v/>
      </c>
      <c r="BS124" s="105" t="str">
        <f t="shared" si="223"/>
        <v/>
      </c>
      <c r="BT124" s="105" t="str">
        <f t="shared" si="224"/>
        <v/>
      </c>
      <c r="BU124" s="104">
        <v>7.41</v>
      </c>
      <c r="BV124" s="103">
        <v>7.3</v>
      </c>
      <c r="CC124" s="103">
        <v>7.14</v>
      </c>
      <c r="CD124" s="103">
        <v>7.14</v>
      </c>
      <c r="CE124" s="103">
        <v>7.53</v>
      </c>
      <c r="CI124" s="104">
        <f t="shared" si="225"/>
        <v>7.41</v>
      </c>
      <c r="CJ124" s="103">
        <f t="shared" si="226"/>
        <v>7.3</v>
      </c>
      <c r="CK124" s="103" t="str">
        <f t="shared" si="227"/>
        <v/>
      </c>
      <c r="CL124" s="103" t="str">
        <f t="shared" si="228"/>
        <v/>
      </c>
      <c r="CM124" s="103" t="str">
        <f t="shared" si="229"/>
        <v/>
      </c>
      <c r="CN124" s="103" t="str">
        <f t="shared" si="230"/>
        <v/>
      </c>
      <c r="CO124" s="103" t="str">
        <f t="shared" si="231"/>
        <v/>
      </c>
      <c r="CP124" s="103" t="str">
        <f t="shared" si="232"/>
        <v/>
      </c>
      <c r="CQ124" s="103" t="str">
        <f t="shared" si="233"/>
        <v/>
      </c>
      <c r="CR124" s="103" t="str">
        <f t="shared" si="234"/>
        <v/>
      </c>
      <c r="CS124" s="103">
        <f t="shared" si="235"/>
        <v>7.53</v>
      </c>
      <c r="CT124" s="103" t="str">
        <f t="shared" si="236"/>
        <v/>
      </c>
      <c r="CU124" s="103" t="str">
        <f t="shared" si="237"/>
        <v/>
      </c>
      <c r="CV124" s="103" t="str">
        <f t="shared" si="238"/>
        <v/>
      </c>
      <c r="CW124" s="270">
        <f t="shared" si="239"/>
        <v>1</v>
      </c>
      <c r="CX124" s="271" t="str">
        <f t="shared" si="240"/>
        <v/>
      </c>
      <c r="CY124" s="271">
        <f t="shared" si="241"/>
        <v>1</v>
      </c>
      <c r="CZ124" s="271" t="str">
        <f t="shared" si="242"/>
        <v/>
      </c>
      <c r="DA124" s="271">
        <f t="shared" si="243"/>
        <v>2</v>
      </c>
      <c r="DB124" s="102">
        <f>MATCH(A124,Fig_1a!B:B,0)</f>
        <v>51</v>
      </c>
    </row>
    <row r="125" spans="1:106" x14ac:dyDescent="0.15">
      <c r="A125" s="107" t="s">
        <v>275</v>
      </c>
      <c r="B125" s="108" t="s">
        <v>2522</v>
      </c>
      <c r="C125" s="104">
        <v>4.0199999999999996</v>
      </c>
      <c r="D125" s="103">
        <v>4.74</v>
      </c>
      <c r="E125" s="103">
        <v>3.26</v>
      </c>
      <c r="F125" s="103">
        <v>3.26</v>
      </c>
      <c r="G125" s="103">
        <v>3.15</v>
      </c>
      <c r="H125" s="103">
        <v>2.64</v>
      </c>
      <c r="I125" s="103">
        <v>2.64</v>
      </c>
      <c r="J125" s="103">
        <v>1.18</v>
      </c>
      <c r="K125" s="103">
        <v>4.4000000000000004</v>
      </c>
      <c r="L125" s="103">
        <v>4.4000000000000004</v>
      </c>
      <c r="M125" s="103">
        <v>2.2000000000000002</v>
      </c>
      <c r="N125" s="103">
        <v>3.69</v>
      </c>
      <c r="O125" s="103">
        <v>3.86</v>
      </c>
      <c r="P125" s="103">
        <v>4.4800000000000004</v>
      </c>
      <c r="Q125" s="106">
        <v>37.700000000000003</v>
      </c>
      <c r="R125" s="105">
        <v>34.9</v>
      </c>
      <c r="S125" s="105">
        <v>14.2</v>
      </c>
      <c r="T125" s="105">
        <v>14.2</v>
      </c>
      <c r="U125" s="105">
        <v>13.8</v>
      </c>
      <c r="V125" s="105">
        <v>10.6</v>
      </c>
      <c r="W125" s="105">
        <v>10.6</v>
      </c>
      <c r="X125" s="105">
        <v>5.4</v>
      </c>
      <c r="Y125" s="105">
        <v>25.3</v>
      </c>
      <c r="Z125" s="105">
        <v>25.3</v>
      </c>
      <c r="AA125" s="105">
        <v>31.6</v>
      </c>
      <c r="AD125" s="105">
        <v>6.2</v>
      </c>
      <c r="AE125" s="104">
        <f t="shared" si="183"/>
        <v>9.3781094527363198</v>
      </c>
      <c r="AF125" s="103">
        <f t="shared" si="184"/>
        <v>7.3628691983122359</v>
      </c>
      <c r="AG125" s="103">
        <f t="shared" si="185"/>
        <v>4.3558282208588954</v>
      </c>
      <c r="AH125" s="103">
        <f t="shared" si="186"/>
        <v>4.3558282208588954</v>
      </c>
      <c r="AI125" s="103">
        <f t="shared" si="187"/>
        <v>4.3809523809523814</v>
      </c>
      <c r="AJ125" s="103">
        <f t="shared" si="188"/>
        <v>4.0151515151515147</v>
      </c>
      <c r="AK125" s="103">
        <f t="shared" si="189"/>
        <v>4.0151515151515147</v>
      </c>
      <c r="AL125" s="103">
        <f t="shared" si="190"/>
        <v>4.5762711864406782</v>
      </c>
      <c r="AM125" s="103">
        <f t="shared" si="191"/>
        <v>5.75</v>
      </c>
      <c r="AN125" s="103">
        <f t="shared" si="192"/>
        <v>5.75</v>
      </c>
      <c r="AO125" s="103">
        <f t="shared" si="193"/>
        <v>14.363636363636363</v>
      </c>
      <c r="AP125" s="103" t="str">
        <f t="shared" si="194"/>
        <v/>
      </c>
      <c r="AQ125" s="103" t="str">
        <f t="shared" si="195"/>
        <v/>
      </c>
      <c r="AR125" s="103">
        <f t="shared" si="196"/>
        <v>1.3839285714285714</v>
      </c>
      <c r="AS125" s="106">
        <f t="shared" si="197"/>
        <v>37.700000000000003</v>
      </c>
      <c r="AT125" s="105">
        <f t="shared" si="198"/>
        <v>34.9</v>
      </c>
      <c r="AU125" s="105">
        <f t="shared" si="199"/>
        <v>14.2</v>
      </c>
      <c r="AV125" s="105">
        <f t="shared" si="200"/>
        <v>14.2</v>
      </c>
      <c r="AW125" s="105">
        <f t="shared" si="201"/>
        <v>13.8</v>
      </c>
      <c r="AX125" s="105">
        <f t="shared" si="202"/>
        <v>10.6</v>
      </c>
      <c r="AY125" s="105">
        <f t="shared" si="203"/>
        <v>10.6</v>
      </c>
      <c r="AZ125" s="105">
        <f t="shared" si="204"/>
        <v>5.4</v>
      </c>
      <c r="BA125" s="105">
        <f t="shared" si="205"/>
        <v>25.3</v>
      </c>
      <c r="BB125" s="105">
        <f t="shared" si="206"/>
        <v>25.3</v>
      </c>
      <c r="BC125" s="105">
        <f t="shared" si="207"/>
        <v>31.6</v>
      </c>
      <c r="BD125" s="105" t="str">
        <f t="shared" si="208"/>
        <v/>
      </c>
      <c r="BE125" s="105" t="str">
        <f t="shared" si="209"/>
        <v/>
      </c>
      <c r="BF125" s="105">
        <f t="shared" si="210"/>
        <v>6.2</v>
      </c>
      <c r="BG125" s="106">
        <f t="shared" si="211"/>
        <v>69.301470588235304</v>
      </c>
      <c r="BH125" s="105">
        <f t="shared" si="212"/>
        <v>64.869888475836433</v>
      </c>
      <c r="BI125" s="105">
        <f t="shared" si="213"/>
        <v>27.466150870406189</v>
      </c>
      <c r="BJ125" s="105">
        <f t="shared" si="214"/>
        <v>27.466150870406189</v>
      </c>
      <c r="BK125" s="105">
        <f t="shared" si="215"/>
        <v>28.336755646817245</v>
      </c>
      <c r="BL125" s="105">
        <f t="shared" si="216"/>
        <v>21.946169772256731</v>
      </c>
      <c r="BM125" s="105">
        <f t="shared" si="217"/>
        <v>21.946169772256731</v>
      </c>
      <c r="BN125" s="105">
        <f t="shared" si="218"/>
        <v>15.652173913043478</v>
      </c>
      <c r="BO125" s="105">
        <f t="shared" si="219"/>
        <v>51.950718685831617</v>
      </c>
      <c r="BP125" s="105">
        <f t="shared" si="220"/>
        <v>51.950718685831617</v>
      </c>
      <c r="BQ125" s="105">
        <f t="shared" si="221"/>
        <v>71.011235955056179</v>
      </c>
      <c r="BR125" s="105" t="str">
        <f t="shared" si="222"/>
        <v/>
      </c>
      <c r="BS125" s="105" t="str">
        <f t="shared" si="223"/>
        <v/>
      </c>
      <c r="BT125" s="105">
        <f t="shared" si="224"/>
        <v>12.252964426877471</v>
      </c>
      <c r="BU125" s="104">
        <v>8.08</v>
      </c>
      <c r="BV125" s="103">
        <v>7.91</v>
      </c>
      <c r="BW125" s="103">
        <v>7.2</v>
      </c>
      <c r="BX125" s="103">
        <v>7.2</v>
      </c>
      <c r="BY125" s="103">
        <v>7.2</v>
      </c>
      <c r="BZ125" s="103">
        <v>7.09</v>
      </c>
      <c r="CA125" s="103">
        <v>7.09</v>
      </c>
      <c r="CB125" s="103">
        <v>7.28</v>
      </c>
      <c r="CC125" s="103">
        <v>7.39</v>
      </c>
      <c r="CD125" s="103">
        <v>7.39</v>
      </c>
      <c r="CE125" s="103">
        <v>8.31</v>
      </c>
      <c r="CH125" s="103">
        <v>7.19</v>
      </c>
      <c r="CI125" s="104">
        <f t="shared" si="225"/>
        <v>8.08</v>
      </c>
      <c r="CJ125" s="103">
        <f t="shared" si="226"/>
        <v>7.91</v>
      </c>
      <c r="CK125" s="103">
        <f t="shared" si="227"/>
        <v>7.2</v>
      </c>
      <c r="CL125" s="103">
        <f t="shared" si="228"/>
        <v>7.2</v>
      </c>
      <c r="CM125" s="103">
        <f t="shared" si="229"/>
        <v>7.2</v>
      </c>
      <c r="CN125" s="103">
        <f t="shared" si="230"/>
        <v>7.09</v>
      </c>
      <c r="CO125" s="103">
        <f t="shared" si="231"/>
        <v>7.09</v>
      </c>
      <c r="CP125" s="103">
        <f t="shared" si="232"/>
        <v>7.28</v>
      </c>
      <c r="CQ125" s="103">
        <f t="shared" si="233"/>
        <v>7.39</v>
      </c>
      <c r="CR125" s="103">
        <f t="shared" si="234"/>
        <v>7.39</v>
      </c>
      <c r="CS125" s="103">
        <f t="shared" si="235"/>
        <v>8.31</v>
      </c>
      <c r="CT125" s="103" t="str">
        <f t="shared" si="236"/>
        <v/>
      </c>
      <c r="CU125" s="103" t="str">
        <f t="shared" si="237"/>
        <v/>
      </c>
      <c r="CV125" s="103">
        <f t="shared" si="238"/>
        <v>7.19</v>
      </c>
      <c r="CW125" s="270">
        <f t="shared" si="239"/>
        <v>1</v>
      </c>
      <c r="CX125" s="271">
        <f t="shared" si="240"/>
        <v>1</v>
      </c>
      <c r="CY125" s="271">
        <f t="shared" si="241"/>
        <v>1</v>
      </c>
      <c r="CZ125" s="271">
        <f t="shared" si="242"/>
        <v>1</v>
      </c>
      <c r="DA125" s="271">
        <f t="shared" si="243"/>
        <v>0</v>
      </c>
      <c r="DB125" s="102">
        <f>MATCH(A125,Fig_1a!B:B,0)</f>
        <v>50</v>
      </c>
    </row>
    <row r="126" spans="1:106" x14ac:dyDescent="0.15">
      <c r="A126" s="107" t="s">
        <v>272</v>
      </c>
      <c r="B126" s="108" t="s">
        <v>2520</v>
      </c>
      <c r="C126" s="104">
        <v>3.87</v>
      </c>
      <c r="D126" s="103">
        <v>3.06</v>
      </c>
      <c r="E126" s="103">
        <v>4.72</v>
      </c>
      <c r="F126" s="103">
        <v>4.72</v>
      </c>
      <c r="G126" s="103">
        <v>4.0199999999999996</v>
      </c>
      <c r="H126" s="103">
        <v>2.65</v>
      </c>
      <c r="I126" s="103">
        <v>2.65</v>
      </c>
      <c r="J126" s="103">
        <v>5.68</v>
      </c>
      <c r="K126" s="103">
        <v>7.49</v>
      </c>
      <c r="L126" s="103">
        <v>7.49</v>
      </c>
      <c r="M126" s="103">
        <v>6.14</v>
      </c>
      <c r="N126" s="103">
        <v>7.34</v>
      </c>
      <c r="O126" s="103">
        <v>7.95</v>
      </c>
      <c r="P126" s="103">
        <v>7.74</v>
      </c>
      <c r="S126" s="105">
        <v>28.5</v>
      </c>
      <c r="T126" s="105">
        <v>28.5</v>
      </c>
      <c r="U126" s="105">
        <v>29</v>
      </c>
      <c r="V126" s="105">
        <v>19.8</v>
      </c>
      <c r="W126" s="105">
        <v>19.8</v>
      </c>
      <c r="X126" s="105">
        <v>26.8</v>
      </c>
      <c r="Y126" s="105">
        <v>5.0999999999999996</v>
      </c>
      <c r="Z126" s="105">
        <v>5.0999999999999996</v>
      </c>
      <c r="AA126" s="105">
        <v>10.8</v>
      </c>
      <c r="AE126" s="104" t="str">
        <f t="shared" si="183"/>
        <v/>
      </c>
      <c r="AF126" s="103" t="str">
        <f t="shared" si="184"/>
        <v/>
      </c>
      <c r="AG126" s="103">
        <f t="shared" si="185"/>
        <v>6.0381355932203391</v>
      </c>
      <c r="AH126" s="103">
        <f t="shared" si="186"/>
        <v>6.0381355932203391</v>
      </c>
      <c r="AI126" s="103">
        <f t="shared" si="187"/>
        <v>7.2139303482587076</v>
      </c>
      <c r="AJ126" s="103">
        <f t="shared" si="188"/>
        <v>7.4716981132075473</v>
      </c>
      <c r="AK126" s="103">
        <f t="shared" si="189"/>
        <v>7.4716981132075473</v>
      </c>
      <c r="AL126" s="103">
        <f t="shared" si="190"/>
        <v>4.71830985915493</v>
      </c>
      <c r="AM126" s="103">
        <f t="shared" si="191"/>
        <v>0.68090787716955936</v>
      </c>
      <c r="AN126" s="103">
        <f t="shared" si="192"/>
        <v>0.68090787716955936</v>
      </c>
      <c r="AO126" s="103">
        <f t="shared" si="193"/>
        <v>1.7589576547231272</v>
      </c>
      <c r="AP126" s="103" t="str">
        <f t="shared" si="194"/>
        <v/>
      </c>
      <c r="AQ126" s="103" t="str">
        <f t="shared" si="195"/>
        <v/>
      </c>
      <c r="AR126" s="103" t="str">
        <f t="shared" si="196"/>
        <v/>
      </c>
      <c r="AS126" s="106" t="str">
        <f t="shared" si="197"/>
        <v/>
      </c>
      <c r="AT126" s="105" t="str">
        <f t="shared" si="198"/>
        <v/>
      </c>
      <c r="AU126" s="105">
        <f t="shared" si="199"/>
        <v>28.5</v>
      </c>
      <c r="AV126" s="105">
        <f t="shared" si="200"/>
        <v>28.5</v>
      </c>
      <c r="AW126" s="105">
        <f t="shared" si="201"/>
        <v>29</v>
      </c>
      <c r="AX126" s="105">
        <f t="shared" si="202"/>
        <v>19.8</v>
      </c>
      <c r="AY126" s="105">
        <f t="shared" si="203"/>
        <v>19.8</v>
      </c>
      <c r="AZ126" s="105">
        <f t="shared" si="204"/>
        <v>26.8</v>
      </c>
      <c r="BA126" s="105" t="str">
        <f t="shared" si="205"/>
        <v/>
      </c>
      <c r="BB126" s="105" t="str">
        <f t="shared" si="206"/>
        <v/>
      </c>
      <c r="BC126" s="105">
        <f t="shared" si="207"/>
        <v>10.8</v>
      </c>
      <c r="BD126" s="105" t="str">
        <f t="shared" si="208"/>
        <v/>
      </c>
      <c r="BE126" s="105" t="str">
        <f t="shared" si="209"/>
        <v/>
      </c>
      <c r="BF126" s="105" t="str">
        <f t="shared" si="210"/>
        <v/>
      </c>
      <c r="BG126" s="106" t="str">
        <f t="shared" si="211"/>
        <v/>
      </c>
      <c r="BH126" s="105" t="str">
        <f t="shared" si="212"/>
        <v/>
      </c>
      <c r="BI126" s="105">
        <f t="shared" si="213"/>
        <v>55.125725338491293</v>
      </c>
      <c r="BJ126" s="105">
        <f t="shared" si="214"/>
        <v>55.125725338491293</v>
      </c>
      <c r="BK126" s="105">
        <f t="shared" si="215"/>
        <v>59.548254620123203</v>
      </c>
      <c r="BL126" s="105">
        <f t="shared" si="216"/>
        <v>40.993788819875782</v>
      </c>
      <c r="BM126" s="105">
        <f t="shared" si="217"/>
        <v>40.993788819875782</v>
      </c>
      <c r="BN126" s="105">
        <f t="shared" si="218"/>
        <v>77.681159420289859</v>
      </c>
      <c r="BO126" s="105" t="str">
        <f t="shared" si="219"/>
        <v/>
      </c>
      <c r="BP126" s="105" t="str">
        <f t="shared" si="220"/>
        <v/>
      </c>
      <c r="BQ126" s="105">
        <f t="shared" si="221"/>
        <v>24.269662921348313</v>
      </c>
      <c r="BR126" s="105" t="str">
        <f t="shared" si="222"/>
        <v/>
      </c>
      <c r="BS126" s="105" t="str">
        <f t="shared" si="223"/>
        <v/>
      </c>
      <c r="BT126" s="105" t="str">
        <f t="shared" si="224"/>
        <v/>
      </c>
      <c r="BW126" s="103">
        <v>7.17</v>
      </c>
      <c r="BX126" s="103">
        <v>7.17</v>
      </c>
      <c r="BY126" s="103">
        <v>7.21</v>
      </c>
      <c r="BZ126" s="103">
        <v>6.86</v>
      </c>
      <c r="CA126" s="103">
        <v>6.86</v>
      </c>
      <c r="CB126" s="103">
        <v>7.44</v>
      </c>
      <c r="CC126" s="103">
        <v>6.39</v>
      </c>
      <c r="CD126" s="103">
        <v>6.39</v>
      </c>
      <c r="CE126" s="103">
        <v>6.34</v>
      </c>
      <c r="CI126" s="104" t="str">
        <f t="shared" si="225"/>
        <v/>
      </c>
      <c r="CJ126" s="103" t="str">
        <f t="shared" si="226"/>
        <v/>
      </c>
      <c r="CK126" s="103">
        <f t="shared" si="227"/>
        <v>7.17</v>
      </c>
      <c r="CL126" s="103">
        <f t="shared" si="228"/>
        <v>7.17</v>
      </c>
      <c r="CM126" s="103">
        <f t="shared" si="229"/>
        <v>7.21</v>
      </c>
      <c r="CN126" s="103">
        <f t="shared" si="230"/>
        <v>6.86</v>
      </c>
      <c r="CO126" s="103">
        <f t="shared" si="231"/>
        <v>6.86</v>
      </c>
      <c r="CP126" s="103">
        <f t="shared" si="232"/>
        <v>7.44</v>
      </c>
      <c r="CQ126" s="103" t="str">
        <f t="shared" si="233"/>
        <v/>
      </c>
      <c r="CR126" s="103" t="str">
        <f t="shared" si="234"/>
        <v/>
      </c>
      <c r="CS126" s="103">
        <f t="shared" si="235"/>
        <v>6.34</v>
      </c>
      <c r="CT126" s="103" t="str">
        <f t="shared" si="236"/>
        <v/>
      </c>
      <c r="CU126" s="103" t="str">
        <f t="shared" si="237"/>
        <v/>
      </c>
      <c r="CV126" s="103" t="str">
        <f t="shared" si="238"/>
        <v/>
      </c>
      <c r="CW126" s="270" t="str">
        <f t="shared" si="239"/>
        <v/>
      </c>
      <c r="CX126" s="271">
        <f t="shared" si="240"/>
        <v>1</v>
      </c>
      <c r="CY126" s="271">
        <f t="shared" si="241"/>
        <v>1</v>
      </c>
      <c r="CZ126" s="271" t="str">
        <f t="shared" si="242"/>
        <v/>
      </c>
      <c r="DA126" s="271">
        <f t="shared" si="243"/>
        <v>2</v>
      </c>
      <c r="DB126" s="102">
        <f>MATCH(A126,Fig_1a!B:B,0)</f>
        <v>49</v>
      </c>
    </row>
    <row r="127" spans="1:106" x14ac:dyDescent="0.15">
      <c r="A127" s="107" t="s">
        <v>269</v>
      </c>
      <c r="B127" s="108" t="s">
        <v>2518</v>
      </c>
      <c r="C127" s="104">
        <v>6.04</v>
      </c>
      <c r="D127" s="103">
        <v>8.52</v>
      </c>
      <c r="E127" s="103">
        <v>7.28</v>
      </c>
      <c r="F127" s="103">
        <v>7.28</v>
      </c>
      <c r="G127" s="103">
        <v>7.07</v>
      </c>
      <c r="H127" s="103">
        <v>3.56</v>
      </c>
      <c r="I127" s="103">
        <v>3.56</v>
      </c>
      <c r="J127" s="103">
        <v>5.3</v>
      </c>
      <c r="K127" s="103">
        <v>6.16</v>
      </c>
      <c r="L127" s="103">
        <v>6.16</v>
      </c>
      <c r="M127" s="103">
        <v>8.06</v>
      </c>
      <c r="N127" s="103">
        <v>9.43</v>
      </c>
      <c r="O127" s="103">
        <v>9.3800000000000008</v>
      </c>
      <c r="P127" s="103">
        <v>6.72</v>
      </c>
      <c r="Q127" s="106">
        <v>27.7</v>
      </c>
      <c r="R127" s="105">
        <v>19.8</v>
      </c>
      <c r="S127" s="105">
        <v>37.799999999999997</v>
      </c>
      <c r="T127" s="105">
        <v>37.799999999999997</v>
      </c>
      <c r="U127" s="105">
        <v>32.299999999999997</v>
      </c>
      <c r="V127" s="105">
        <v>36.700000000000003</v>
      </c>
      <c r="W127" s="105">
        <v>36.700000000000003</v>
      </c>
      <c r="X127" s="105">
        <v>24.2</v>
      </c>
      <c r="Y127" s="105">
        <v>26.3</v>
      </c>
      <c r="Z127" s="105">
        <v>26.3</v>
      </c>
      <c r="AA127" s="105">
        <v>28.6</v>
      </c>
      <c r="AB127" s="105">
        <v>24.4</v>
      </c>
      <c r="AC127" s="105">
        <v>37.9</v>
      </c>
      <c r="AD127" s="105">
        <v>33.700000000000003</v>
      </c>
      <c r="AE127" s="104">
        <f t="shared" si="183"/>
        <v>4.5860927152317883</v>
      </c>
      <c r="AF127" s="103">
        <f t="shared" si="184"/>
        <v>2.323943661971831</v>
      </c>
      <c r="AG127" s="103">
        <f t="shared" si="185"/>
        <v>5.1923076923076916</v>
      </c>
      <c r="AH127" s="103">
        <f t="shared" si="186"/>
        <v>5.1923076923076916</v>
      </c>
      <c r="AI127" s="103">
        <f t="shared" si="187"/>
        <v>4.5685997171145676</v>
      </c>
      <c r="AJ127" s="103">
        <f t="shared" si="188"/>
        <v>10.308988764044944</v>
      </c>
      <c r="AK127" s="103">
        <f t="shared" si="189"/>
        <v>10.308988764044944</v>
      </c>
      <c r="AL127" s="103">
        <f t="shared" si="190"/>
        <v>4.5660377358490569</v>
      </c>
      <c r="AM127" s="103">
        <f t="shared" si="191"/>
        <v>4.2694805194805197</v>
      </c>
      <c r="AN127" s="103">
        <f t="shared" si="192"/>
        <v>4.2694805194805197</v>
      </c>
      <c r="AO127" s="103">
        <f t="shared" si="193"/>
        <v>3.5483870967741935</v>
      </c>
      <c r="AP127" s="103">
        <f t="shared" si="194"/>
        <v>2.5874867444326615</v>
      </c>
      <c r="AQ127" s="103">
        <f t="shared" si="195"/>
        <v>4.0405117270788908</v>
      </c>
      <c r="AR127" s="103">
        <f t="shared" si="196"/>
        <v>5.0148809523809526</v>
      </c>
      <c r="AS127" s="106">
        <f t="shared" si="197"/>
        <v>27.7</v>
      </c>
      <c r="AT127" s="105">
        <f t="shared" si="198"/>
        <v>19.8</v>
      </c>
      <c r="AU127" s="105">
        <f t="shared" si="199"/>
        <v>37.799999999999997</v>
      </c>
      <c r="AV127" s="105">
        <f t="shared" si="200"/>
        <v>37.799999999999997</v>
      </c>
      <c r="AW127" s="105">
        <f t="shared" si="201"/>
        <v>32.299999999999997</v>
      </c>
      <c r="AX127" s="105">
        <f t="shared" si="202"/>
        <v>36.700000000000003</v>
      </c>
      <c r="AY127" s="105">
        <f t="shared" si="203"/>
        <v>36.700000000000003</v>
      </c>
      <c r="AZ127" s="105">
        <f t="shared" si="204"/>
        <v>24.2</v>
      </c>
      <c r="BA127" s="105">
        <f t="shared" si="205"/>
        <v>26.3</v>
      </c>
      <c r="BB127" s="105">
        <f t="shared" si="206"/>
        <v>26.3</v>
      </c>
      <c r="BC127" s="105">
        <f t="shared" si="207"/>
        <v>28.6</v>
      </c>
      <c r="BD127" s="105">
        <f t="shared" si="208"/>
        <v>24.4</v>
      </c>
      <c r="BE127" s="105">
        <f t="shared" si="209"/>
        <v>37.9</v>
      </c>
      <c r="BF127" s="105">
        <f t="shared" si="210"/>
        <v>33.700000000000003</v>
      </c>
      <c r="BG127" s="106">
        <f t="shared" si="211"/>
        <v>50.919117647058826</v>
      </c>
      <c r="BH127" s="105">
        <f t="shared" si="212"/>
        <v>36.802973977695167</v>
      </c>
      <c r="BI127" s="105">
        <f t="shared" si="213"/>
        <v>73.11411992263055</v>
      </c>
      <c r="BJ127" s="105">
        <f t="shared" si="214"/>
        <v>73.11411992263055</v>
      </c>
      <c r="BK127" s="105">
        <f t="shared" si="215"/>
        <v>66.324435318275135</v>
      </c>
      <c r="BL127" s="105">
        <f t="shared" si="216"/>
        <v>75.98343685300209</v>
      </c>
      <c r="BM127" s="105">
        <f t="shared" si="217"/>
        <v>75.98343685300209</v>
      </c>
      <c r="BN127" s="105">
        <f t="shared" si="218"/>
        <v>70.14492753623189</v>
      </c>
      <c r="BO127" s="105">
        <f t="shared" si="219"/>
        <v>54.004106776180699</v>
      </c>
      <c r="BP127" s="105">
        <f t="shared" si="220"/>
        <v>54.004106776180699</v>
      </c>
      <c r="BQ127" s="105">
        <f t="shared" si="221"/>
        <v>64.269662921348313</v>
      </c>
      <c r="BR127" s="105">
        <f t="shared" si="222"/>
        <v>48.126232741617358</v>
      </c>
      <c r="BS127" s="105">
        <f t="shared" si="223"/>
        <v>72.19047619047619</v>
      </c>
      <c r="BT127" s="105">
        <f t="shared" si="224"/>
        <v>66.600790513833999</v>
      </c>
      <c r="BU127" s="104">
        <v>6.61</v>
      </c>
      <c r="BV127" s="103">
        <v>6.41</v>
      </c>
      <c r="BW127" s="103">
        <v>8.14</v>
      </c>
      <c r="BX127" s="103">
        <v>8.14</v>
      </c>
      <c r="BY127" s="103">
        <v>8.4</v>
      </c>
      <c r="BZ127" s="103">
        <v>8.1</v>
      </c>
      <c r="CA127" s="103">
        <v>8.1</v>
      </c>
      <c r="CB127" s="103">
        <v>8.02</v>
      </c>
      <c r="CC127" s="103">
        <v>6.86</v>
      </c>
      <c r="CD127" s="103">
        <v>6.86</v>
      </c>
      <c r="CE127" s="103">
        <v>7.24</v>
      </c>
      <c r="CF127" s="103">
        <v>6.58</v>
      </c>
      <c r="CG127" s="103">
        <v>7.65</v>
      </c>
      <c r="CH127" s="103">
        <v>7.23</v>
      </c>
      <c r="CI127" s="104">
        <f t="shared" si="225"/>
        <v>6.61</v>
      </c>
      <c r="CJ127" s="103">
        <f t="shared" si="226"/>
        <v>6.41</v>
      </c>
      <c r="CK127" s="103">
        <f t="shared" si="227"/>
        <v>8.14</v>
      </c>
      <c r="CL127" s="103">
        <f t="shared" si="228"/>
        <v>8.14</v>
      </c>
      <c r="CM127" s="103">
        <f t="shared" si="229"/>
        <v>8.4</v>
      </c>
      <c r="CN127" s="103">
        <f t="shared" si="230"/>
        <v>8.1</v>
      </c>
      <c r="CO127" s="103">
        <f t="shared" si="231"/>
        <v>8.1</v>
      </c>
      <c r="CP127" s="103">
        <f t="shared" si="232"/>
        <v>8.02</v>
      </c>
      <c r="CQ127" s="103">
        <f t="shared" si="233"/>
        <v>6.86</v>
      </c>
      <c r="CR127" s="103">
        <f t="shared" si="234"/>
        <v>6.86</v>
      </c>
      <c r="CS127" s="103">
        <f t="shared" si="235"/>
        <v>7.24</v>
      </c>
      <c r="CT127" s="103">
        <f t="shared" si="236"/>
        <v>6.58</v>
      </c>
      <c r="CU127" s="103">
        <f t="shared" si="237"/>
        <v>7.65</v>
      </c>
      <c r="CV127" s="103">
        <f t="shared" si="238"/>
        <v>7.23</v>
      </c>
      <c r="CW127" s="270">
        <f t="shared" si="239"/>
        <v>1</v>
      </c>
      <c r="CX127" s="271">
        <f t="shared" si="240"/>
        <v>1</v>
      </c>
      <c r="CY127" s="271">
        <f t="shared" si="241"/>
        <v>1</v>
      </c>
      <c r="CZ127" s="271">
        <f t="shared" si="242"/>
        <v>1</v>
      </c>
      <c r="DA127" s="271">
        <f t="shared" si="243"/>
        <v>0</v>
      </c>
      <c r="DB127" s="102">
        <f>MATCH(A127,Fig_1a!B:B,0)</f>
        <v>48</v>
      </c>
    </row>
    <row r="128" spans="1:106" x14ac:dyDescent="0.15">
      <c r="A128" s="107" t="s">
        <v>266</v>
      </c>
      <c r="B128" s="108" t="s">
        <v>2516</v>
      </c>
      <c r="C128" s="104">
        <v>8.57</v>
      </c>
      <c r="D128" s="103">
        <v>8.16</v>
      </c>
      <c r="E128" s="103">
        <v>6.95</v>
      </c>
      <c r="F128" s="103">
        <v>6.95</v>
      </c>
      <c r="G128" s="103">
        <v>5.2</v>
      </c>
      <c r="H128" s="103">
        <v>5.8</v>
      </c>
      <c r="I128" s="103">
        <v>5.8</v>
      </c>
      <c r="J128" s="103">
        <v>4.0199999999999996</v>
      </c>
      <c r="K128" s="103">
        <v>6.93</v>
      </c>
      <c r="L128" s="103">
        <v>6.93</v>
      </c>
      <c r="M128" s="103">
        <v>8.4700000000000006</v>
      </c>
      <c r="N128" s="103">
        <v>5.64</v>
      </c>
      <c r="O128" s="103">
        <v>6.71</v>
      </c>
      <c r="P128" s="103">
        <v>5.66</v>
      </c>
      <c r="Q128" s="106">
        <v>21.8</v>
      </c>
      <c r="R128" s="105">
        <v>18.5</v>
      </c>
      <c r="S128" s="105">
        <v>41.4</v>
      </c>
      <c r="T128" s="105">
        <v>41.4</v>
      </c>
      <c r="U128" s="105">
        <v>38.4</v>
      </c>
      <c r="V128" s="105">
        <v>39.1</v>
      </c>
      <c r="W128" s="105">
        <v>39.1</v>
      </c>
      <c r="X128" s="105">
        <v>29.1</v>
      </c>
      <c r="Y128" s="105">
        <v>32.5</v>
      </c>
      <c r="Z128" s="105">
        <v>32.5</v>
      </c>
      <c r="AA128" s="105">
        <v>28.8</v>
      </c>
      <c r="AB128" s="105">
        <v>41.2</v>
      </c>
      <c r="AC128" s="105">
        <v>40.200000000000003</v>
      </c>
      <c r="AD128" s="105">
        <v>38.5</v>
      </c>
      <c r="AE128" s="104">
        <f t="shared" si="183"/>
        <v>2.5437572928821468</v>
      </c>
      <c r="AF128" s="103">
        <f t="shared" si="184"/>
        <v>2.267156862745098</v>
      </c>
      <c r="AG128" s="103">
        <f t="shared" si="185"/>
        <v>5.9568345323741001</v>
      </c>
      <c r="AH128" s="103">
        <f t="shared" si="186"/>
        <v>5.9568345323741001</v>
      </c>
      <c r="AI128" s="103">
        <f t="shared" si="187"/>
        <v>7.3846153846153841</v>
      </c>
      <c r="AJ128" s="103">
        <f t="shared" si="188"/>
        <v>6.7413793103448283</v>
      </c>
      <c r="AK128" s="103">
        <f t="shared" si="189"/>
        <v>6.7413793103448283</v>
      </c>
      <c r="AL128" s="103">
        <f t="shared" si="190"/>
        <v>7.2388059701492544</v>
      </c>
      <c r="AM128" s="103">
        <f t="shared" si="191"/>
        <v>4.6897546897546896</v>
      </c>
      <c r="AN128" s="103">
        <f t="shared" si="192"/>
        <v>4.6897546897546896</v>
      </c>
      <c r="AO128" s="103">
        <f t="shared" si="193"/>
        <v>3.4002361275088546</v>
      </c>
      <c r="AP128" s="103">
        <f t="shared" si="194"/>
        <v>7.3049645390070932</v>
      </c>
      <c r="AQ128" s="103">
        <f t="shared" si="195"/>
        <v>5.991058122205664</v>
      </c>
      <c r="AR128" s="103">
        <f t="shared" si="196"/>
        <v>6.8021201413427557</v>
      </c>
      <c r="AS128" s="106">
        <f t="shared" si="197"/>
        <v>21.8</v>
      </c>
      <c r="AT128" s="105">
        <f t="shared" si="198"/>
        <v>18.5</v>
      </c>
      <c r="AU128" s="105">
        <f t="shared" si="199"/>
        <v>41.4</v>
      </c>
      <c r="AV128" s="105">
        <f t="shared" si="200"/>
        <v>41.4</v>
      </c>
      <c r="AW128" s="105">
        <f t="shared" si="201"/>
        <v>38.4</v>
      </c>
      <c r="AX128" s="105">
        <f t="shared" si="202"/>
        <v>39.1</v>
      </c>
      <c r="AY128" s="105">
        <f t="shared" si="203"/>
        <v>39.1</v>
      </c>
      <c r="AZ128" s="105">
        <f t="shared" si="204"/>
        <v>29.1</v>
      </c>
      <c r="BA128" s="105">
        <f t="shared" si="205"/>
        <v>32.5</v>
      </c>
      <c r="BB128" s="105">
        <f t="shared" si="206"/>
        <v>32.5</v>
      </c>
      <c r="BC128" s="105">
        <f t="shared" si="207"/>
        <v>28.8</v>
      </c>
      <c r="BD128" s="105">
        <f t="shared" si="208"/>
        <v>41.2</v>
      </c>
      <c r="BE128" s="105">
        <f t="shared" si="209"/>
        <v>40.200000000000003</v>
      </c>
      <c r="BF128" s="105">
        <f t="shared" si="210"/>
        <v>38.5</v>
      </c>
      <c r="BG128" s="106">
        <f t="shared" si="211"/>
        <v>40.07352941176471</v>
      </c>
      <c r="BH128" s="105">
        <f t="shared" si="212"/>
        <v>34.386617100371751</v>
      </c>
      <c r="BI128" s="105">
        <f t="shared" si="213"/>
        <v>80.07736943907156</v>
      </c>
      <c r="BJ128" s="105">
        <f t="shared" si="214"/>
        <v>80.07736943907156</v>
      </c>
      <c r="BK128" s="105">
        <f t="shared" si="215"/>
        <v>78.850102669404507</v>
      </c>
      <c r="BL128" s="105">
        <f t="shared" si="216"/>
        <v>80.952380952380963</v>
      </c>
      <c r="BM128" s="105">
        <f t="shared" si="217"/>
        <v>80.952380952380963</v>
      </c>
      <c r="BN128" s="105">
        <f t="shared" si="218"/>
        <v>84.347826086956516</v>
      </c>
      <c r="BO128" s="105">
        <f t="shared" si="219"/>
        <v>66.735112936344962</v>
      </c>
      <c r="BP128" s="105">
        <f t="shared" si="220"/>
        <v>66.735112936344962</v>
      </c>
      <c r="BQ128" s="105">
        <f t="shared" si="221"/>
        <v>64.719101123595507</v>
      </c>
      <c r="BR128" s="105">
        <f t="shared" si="222"/>
        <v>81.262327416173562</v>
      </c>
      <c r="BS128" s="105">
        <f t="shared" si="223"/>
        <v>76.571428571428584</v>
      </c>
      <c r="BT128" s="105">
        <f t="shared" si="224"/>
        <v>76.086956521739125</v>
      </c>
      <c r="BU128" s="104">
        <v>5.79</v>
      </c>
      <c r="BV128" s="103">
        <v>5.5</v>
      </c>
      <c r="BW128" s="103">
        <v>8.07</v>
      </c>
      <c r="BX128" s="103">
        <v>8.07</v>
      </c>
      <c r="BY128" s="103">
        <v>8.42</v>
      </c>
      <c r="BZ128" s="103">
        <v>7.73</v>
      </c>
      <c r="CA128" s="103">
        <v>7.73</v>
      </c>
      <c r="CB128" s="103">
        <v>8.5</v>
      </c>
      <c r="CC128" s="103">
        <v>6.08</v>
      </c>
      <c r="CD128" s="103">
        <v>6.08</v>
      </c>
      <c r="CE128" s="103">
        <v>6.19</v>
      </c>
      <c r="CF128" s="103">
        <v>6.31</v>
      </c>
      <c r="CG128" s="103">
        <v>6.44</v>
      </c>
      <c r="CH128" s="103">
        <v>6.37</v>
      </c>
      <c r="CI128" s="104">
        <f t="shared" si="225"/>
        <v>5.79</v>
      </c>
      <c r="CJ128" s="103">
        <f t="shared" si="226"/>
        <v>5.5</v>
      </c>
      <c r="CK128" s="103">
        <f t="shared" si="227"/>
        <v>8.07</v>
      </c>
      <c r="CL128" s="103">
        <f t="shared" si="228"/>
        <v>8.07</v>
      </c>
      <c r="CM128" s="103">
        <f t="shared" si="229"/>
        <v>8.42</v>
      </c>
      <c r="CN128" s="103">
        <f t="shared" si="230"/>
        <v>7.73</v>
      </c>
      <c r="CO128" s="103">
        <f t="shared" si="231"/>
        <v>7.73</v>
      </c>
      <c r="CP128" s="103">
        <f t="shared" si="232"/>
        <v>8.5</v>
      </c>
      <c r="CQ128" s="103">
        <f t="shared" si="233"/>
        <v>6.08</v>
      </c>
      <c r="CR128" s="103">
        <f t="shared" si="234"/>
        <v>6.08</v>
      </c>
      <c r="CS128" s="103">
        <f t="shared" si="235"/>
        <v>6.19</v>
      </c>
      <c r="CT128" s="103">
        <f t="shared" si="236"/>
        <v>6.31</v>
      </c>
      <c r="CU128" s="103">
        <f t="shared" si="237"/>
        <v>6.44</v>
      </c>
      <c r="CV128" s="103">
        <f t="shared" si="238"/>
        <v>6.37</v>
      </c>
      <c r="CW128" s="270">
        <f t="shared" si="239"/>
        <v>1</v>
      </c>
      <c r="CX128" s="271">
        <f t="shared" si="240"/>
        <v>1</v>
      </c>
      <c r="CY128" s="271">
        <f t="shared" si="241"/>
        <v>1</v>
      </c>
      <c r="CZ128" s="271">
        <f t="shared" si="242"/>
        <v>1</v>
      </c>
      <c r="DA128" s="271">
        <f t="shared" si="243"/>
        <v>0</v>
      </c>
      <c r="DB128" s="102">
        <f>MATCH(A128,Fig_1a!B:B,0)</f>
        <v>47</v>
      </c>
    </row>
    <row r="129" spans="1:106" x14ac:dyDescent="0.15">
      <c r="A129" s="107" t="s">
        <v>264</v>
      </c>
      <c r="B129" s="108" t="s">
        <v>2514</v>
      </c>
      <c r="C129" s="104">
        <v>2.31</v>
      </c>
      <c r="D129" s="103">
        <v>3.27</v>
      </c>
      <c r="E129" s="103">
        <v>3.76</v>
      </c>
      <c r="F129" s="103">
        <v>3.76</v>
      </c>
      <c r="G129" s="103">
        <v>3.86</v>
      </c>
      <c r="H129" s="103">
        <v>3.07</v>
      </c>
      <c r="I129" s="103">
        <v>3.07</v>
      </c>
      <c r="J129" s="103">
        <v>2.81</v>
      </c>
      <c r="K129" s="103">
        <v>4.7699999999999996</v>
      </c>
      <c r="L129" s="103">
        <v>4.7699999999999996</v>
      </c>
      <c r="M129" s="103">
        <v>5.36</v>
      </c>
      <c r="N129" s="103">
        <v>3.39</v>
      </c>
      <c r="O129" s="103">
        <v>2.63</v>
      </c>
      <c r="P129" s="103">
        <v>2.99</v>
      </c>
      <c r="Q129" s="106">
        <v>21.7</v>
      </c>
      <c r="R129" s="105">
        <v>15.7</v>
      </c>
      <c r="Y129" s="105">
        <v>14.9</v>
      </c>
      <c r="Z129" s="105">
        <v>14.9</v>
      </c>
      <c r="AA129" s="105">
        <v>20.3</v>
      </c>
      <c r="AE129" s="104">
        <f t="shared" si="183"/>
        <v>9.3939393939393927</v>
      </c>
      <c r="AF129" s="103">
        <f t="shared" si="184"/>
        <v>4.8012232415902139</v>
      </c>
      <c r="AG129" s="103" t="str">
        <f t="shared" si="185"/>
        <v/>
      </c>
      <c r="AH129" s="103" t="str">
        <f t="shared" si="186"/>
        <v/>
      </c>
      <c r="AI129" s="103" t="str">
        <f t="shared" si="187"/>
        <v/>
      </c>
      <c r="AJ129" s="103" t="str">
        <f t="shared" si="188"/>
        <v/>
      </c>
      <c r="AK129" s="103" t="str">
        <f t="shared" si="189"/>
        <v/>
      </c>
      <c r="AL129" s="103" t="str">
        <f t="shared" si="190"/>
        <v/>
      </c>
      <c r="AM129" s="103">
        <f t="shared" si="191"/>
        <v>3.1236897274633129</v>
      </c>
      <c r="AN129" s="103">
        <f t="shared" si="192"/>
        <v>3.1236897274633129</v>
      </c>
      <c r="AO129" s="103">
        <f t="shared" si="193"/>
        <v>3.7873134328358207</v>
      </c>
      <c r="AP129" s="103" t="str">
        <f t="shared" si="194"/>
        <v/>
      </c>
      <c r="AQ129" s="103" t="str">
        <f t="shared" si="195"/>
        <v/>
      </c>
      <c r="AR129" s="103" t="str">
        <f t="shared" si="196"/>
        <v/>
      </c>
      <c r="AS129" s="106">
        <f t="shared" si="197"/>
        <v>21.7</v>
      </c>
      <c r="AT129" s="105">
        <f t="shared" si="198"/>
        <v>15.7</v>
      </c>
      <c r="AU129" s="105" t="str">
        <f t="shared" si="199"/>
        <v/>
      </c>
      <c r="AV129" s="105" t="str">
        <f t="shared" si="200"/>
        <v/>
      </c>
      <c r="AW129" s="105" t="str">
        <f t="shared" si="201"/>
        <v/>
      </c>
      <c r="AX129" s="105" t="str">
        <f t="shared" si="202"/>
        <v/>
      </c>
      <c r="AY129" s="105" t="str">
        <f t="shared" si="203"/>
        <v/>
      </c>
      <c r="AZ129" s="105" t="str">
        <f t="shared" si="204"/>
        <v/>
      </c>
      <c r="BA129" s="105">
        <f t="shared" si="205"/>
        <v>14.9</v>
      </c>
      <c r="BB129" s="105">
        <f t="shared" si="206"/>
        <v>14.9</v>
      </c>
      <c r="BC129" s="105">
        <f t="shared" si="207"/>
        <v>20.3</v>
      </c>
      <c r="BD129" s="105" t="str">
        <f t="shared" si="208"/>
        <v/>
      </c>
      <c r="BE129" s="105" t="str">
        <f t="shared" si="209"/>
        <v/>
      </c>
      <c r="BF129" s="105" t="str">
        <f t="shared" si="210"/>
        <v/>
      </c>
      <c r="BG129" s="106">
        <f t="shared" si="211"/>
        <v>39.889705882352942</v>
      </c>
      <c r="BH129" s="105">
        <f t="shared" si="212"/>
        <v>29.182156133828997</v>
      </c>
      <c r="BI129" s="105" t="str">
        <f t="shared" si="213"/>
        <v/>
      </c>
      <c r="BJ129" s="105" t="str">
        <f t="shared" si="214"/>
        <v/>
      </c>
      <c r="BK129" s="105" t="str">
        <f t="shared" si="215"/>
        <v/>
      </c>
      <c r="BL129" s="105" t="str">
        <f t="shared" si="216"/>
        <v/>
      </c>
      <c r="BM129" s="105" t="str">
        <f t="shared" si="217"/>
        <v/>
      </c>
      <c r="BN129" s="105" t="str">
        <f t="shared" si="218"/>
        <v/>
      </c>
      <c r="BO129" s="105">
        <f t="shared" si="219"/>
        <v>30.595482546201229</v>
      </c>
      <c r="BP129" s="105">
        <f t="shared" si="220"/>
        <v>30.595482546201229</v>
      </c>
      <c r="BQ129" s="105">
        <f t="shared" si="221"/>
        <v>45.617977528089888</v>
      </c>
      <c r="BR129" s="105" t="str">
        <f t="shared" si="222"/>
        <v/>
      </c>
      <c r="BS129" s="105" t="str">
        <f t="shared" si="223"/>
        <v/>
      </c>
      <c r="BT129" s="105" t="str">
        <f t="shared" si="224"/>
        <v/>
      </c>
      <c r="BU129" s="104">
        <v>6.75</v>
      </c>
      <c r="BV129" s="103">
        <v>6.75</v>
      </c>
      <c r="CC129" s="103">
        <v>6.94</v>
      </c>
      <c r="CD129" s="103">
        <v>6.94</v>
      </c>
      <c r="CE129" s="103">
        <v>6.86</v>
      </c>
      <c r="CI129" s="104">
        <f t="shared" si="225"/>
        <v>6.75</v>
      </c>
      <c r="CJ129" s="103">
        <f t="shared" si="226"/>
        <v>6.75</v>
      </c>
      <c r="CK129" s="103" t="str">
        <f t="shared" si="227"/>
        <v/>
      </c>
      <c r="CL129" s="103" t="str">
        <f t="shared" si="228"/>
        <v/>
      </c>
      <c r="CM129" s="103" t="str">
        <f t="shared" si="229"/>
        <v/>
      </c>
      <c r="CN129" s="103" t="str">
        <f t="shared" si="230"/>
        <v/>
      </c>
      <c r="CO129" s="103" t="str">
        <f t="shared" si="231"/>
        <v/>
      </c>
      <c r="CP129" s="103" t="str">
        <f t="shared" si="232"/>
        <v/>
      </c>
      <c r="CQ129" s="103">
        <f t="shared" si="233"/>
        <v>6.94</v>
      </c>
      <c r="CR129" s="103">
        <f t="shared" si="234"/>
        <v>6.94</v>
      </c>
      <c r="CS129" s="103">
        <f t="shared" si="235"/>
        <v>6.86</v>
      </c>
      <c r="CT129" s="103" t="str">
        <f t="shared" si="236"/>
        <v/>
      </c>
      <c r="CU129" s="103" t="str">
        <f t="shared" si="237"/>
        <v/>
      </c>
      <c r="CV129" s="103" t="str">
        <f t="shared" si="238"/>
        <v/>
      </c>
      <c r="CW129" s="270">
        <f t="shared" si="239"/>
        <v>1</v>
      </c>
      <c r="CX129" s="271" t="str">
        <f t="shared" si="240"/>
        <v/>
      </c>
      <c r="CY129" s="271">
        <f t="shared" si="241"/>
        <v>1</v>
      </c>
      <c r="CZ129" s="271" t="str">
        <f t="shared" si="242"/>
        <v/>
      </c>
      <c r="DA129" s="271">
        <f t="shared" si="243"/>
        <v>2</v>
      </c>
      <c r="DB129" s="102">
        <f>MATCH(A129,Fig_1a!B:B,0)</f>
        <v>205</v>
      </c>
    </row>
    <row r="130" spans="1:106" x14ac:dyDescent="0.15">
      <c r="A130" s="107" t="s">
        <v>262</v>
      </c>
      <c r="B130" s="108" t="s">
        <v>2512</v>
      </c>
      <c r="C130" s="104">
        <v>3.72</v>
      </c>
      <c r="D130" s="103">
        <v>4.28</v>
      </c>
      <c r="E130" s="103">
        <v>4.9800000000000004</v>
      </c>
      <c r="F130" s="103">
        <v>4.9800000000000004</v>
      </c>
      <c r="G130" s="103">
        <v>6.67</v>
      </c>
      <c r="H130" s="103">
        <v>5.22</v>
      </c>
      <c r="I130" s="103">
        <v>5.22</v>
      </c>
      <c r="J130" s="103">
        <v>7.62</v>
      </c>
      <c r="K130" s="103">
        <v>9.1</v>
      </c>
      <c r="L130" s="103">
        <v>9.1</v>
      </c>
      <c r="M130" s="103">
        <v>8.75</v>
      </c>
      <c r="N130" s="103">
        <v>5.44</v>
      </c>
      <c r="O130" s="103">
        <v>6.25</v>
      </c>
      <c r="P130" s="103">
        <v>8.42</v>
      </c>
      <c r="Q130" s="106">
        <v>46.3</v>
      </c>
      <c r="R130" s="105">
        <v>45.5</v>
      </c>
      <c r="S130" s="105">
        <v>23</v>
      </c>
      <c r="T130" s="105">
        <v>23</v>
      </c>
      <c r="U130" s="105">
        <v>17.100000000000001</v>
      </c>
      <c r="V130" s="105">
        <v>17.7</v>
      </c>
      <c r="W130" s="105">
        <v>17.7</v>
      </c>
      <c r="X130" s="105">
        <v>16.399999999999999</v>
      </c>
      <c r="Y130" s="105">
        <v>40.9</v>
      </c>
      <c r="Z130" s="105">
        <v>40.9</v>
      </c>
      <c r="AA130" s="105">
        <v>38.700000000000003</v>
      </c>
      <c r="AB130" s="105">
        <v>25.8</v>
      </c>
      <c r="AC130" s="105">
        <v>10.1</v>
      </c>
      <c r="AD130" s="105">
        <v>25.8</v>
      </c>
      <c r="AE130" s="104">
        <f t="shared" ref="AE130:AE151" si="244">IF(Q130="","",IFERROR(Q130/C130,""))</f>
        <v>12.446236559139784</v>
      </c>
      <c r="AF130" s="103">
        <f t="shared" ref="AF130:AF151" si="245">IF(R130="","",IFERROR(R130/D130,""))</f>
        <v>10.630841121495326</v>
      </c>
      <c r="AG130" s="103">
        <f t="shared" ref="AG130:AG151" si="246">IF(S130="","",IFERROR(S130/E130,""))</f>
        <v>4.618473895582329</v>
      </c>
      <c r="AH130" s="103">
        <f t="shared" ref="AH130:AH151" si="247">IF(T130="","",IFERROR(T130/F130,""))</f>
        <v>4.618473895582329</v>
      </c>
      <c r="AI130" s="103">
        <f t="shared" ref="AI130:AI151" si="248">IF(U130="","",IFERROR(U130/G130,""))</f>
        <v>2.5637181409295353</v>
      </c>
      <c r="AJ130" s="103">
        <f t="shared" ref="AJ130:AJ151" si="249">IF(V130="","",IFERROR(V130/H130,""))</f>
        <v>3.3908045977011496</v>
      </c>
      <c r="AK130" s="103">
        <f t="shared" ref="AK130:AK151" si="250">IF(W130="","",IFERROR(W130/I130,""))</f>
        <v>3.3908045977011496</v>
      </c>
      <c r="AL130" s="103">
        <f t="shared" ref="AL130:AL151" si="251">IF(X130="","",IFERROR(X130/J130,""))</f>
        <v>2.1522309711286085</v>
      </c>
      <c r="AM130" s="103">
        <f t="shared" ref="AM130:AM151" si="252">IF(Y130="","",IFERROR(Y130/K130,""))</f>
        <v>4.4945054945054945</v>
      </c>
      <c r="AN130" s="103">
        <f t="shared" ref="AN130:AN151" si="253">IF(Z130="","",IFERROR(Z130/L130,""))</f>
        <v>4.4945054945054945</v>
      </c>
      <c r="AO130" s="103">
        <f t="shared" ref="AO130:AO151" si="254">IF(AA130="","",IFERROR(AA130/M130,""))</f>
        <v>4.4228571428571435</v>
      </c>
      <c r="AP130" s="103">
        <f t="shared" ref="AP130:AP151" si="255">IF(AB130="","",IFERROR(AB130/N130,""))</f>
        <v>4.742647058823529</v>
      </c>
      <c r="AQ130" s="103">
        <f t="shared" ref="AQ130:AQ151" si="256">IF(AC130="","",IFERROR(AC130/O130,""))</f>
        <v>1.6159999999999999</v>
      </c>
      <c r="AR130" s="103">
        <f t="shared" ref="AR130:AR151" si="257">IF(AD130="","",IFERROR(AD130/P130,""))</f>
        <v>3.0641330166270784</v>
      </c>
      <c r="AS130" s="106">
        <f t="shared" ref="AS130:AS151" si="258">IF(Q130="","",IF(AE130&lt;1.35,"",Q130))</f>
        <v>46.3</v>
      </c>
      <c r="AT130" s="105">
        <f t="shared" ref="AT130:AT151" si="259">IF(R130="","",IF(AF130&lt;1.35,"",R130))</f>
        <v>45.5</v>
      </c>
      <c r="AU130" s="105">
        <f t="shared" ref="AU130:AU151" si="260">IF(S130="","",IF(AG130&lt;1.35,"",S130))</f>
        <v>23</v>
      </c>
      <c r="AV130" s="105">
        <f t="shared" ref="AV130:AV151" si="261">IF(T130="","",IF(AH130&lt;1.35,"",T130))</f>
        <v>23</v>
      </c>
      <c r="AW130" s="105">
        <f t="shared" ref="AW130:AW151" si="262">IF(U130="","",IF(AI130&lt;1.35,"",U130))</f>
        <v>17.100000000000001</v>
      </c>
      <c r="AX130" s="105">
        <f t="shared" ref="AX130:AX151" si="263">IF(V130="","",IF(AJ130&lt;1.35,"",V130))</f>
        <v>17.7</v>
      </c>
      <c r="AY130" s="105">
        <f t="shared" ref="AY130:AY151" si="264">IF(W130="","",IF(AK130&lt;1.35,"",W130))</f>
        <v>17.7</v>
      </c>
      <c r="AZ130" s="105">
        <f t="shared" ref="AZ130:AZ151" si="265">IF(X130="","",IF(AL130&lt;1.35,"",X130))</f>
        <v>16.399999999999999</v>
      </c>
      <c r="BA130" s="105">
        <f t="shared" ref="BA130:BA151" si="266">IF(Y130="","",IF(AM130&lt;1.35,"",Y130))</f>
        <v>40.9</v>
      </c>
      <c r="BB130" s="105">
        <f t="shared" ref="BB130:BB151" si="267">IF(Z130="","",IF(AN130&lt;1.35,"",Z130))</f>
        <v>40.9</v>
      </c>
      <c r="BC130" s="105">
        <f t="shared" ref="BC130:BC151" si="268">IF(AA130="","",IF(AO130&lt;1.35,"",AA130))</f>
        <v>38.700000000000003</v>
      </c>
      <c r="BD130" s="105">
        <f t="shared" ref="BD130:BD151" si="269">IF(AB130="","",IF(AP130&lt;1.35,"",AB130))</f>
        <v>25.8</v>
      </c>
      <c r="BE130" s="105">
        <f t="shared" ref="BE130:BE151" si="270">IF(AC130="","",IF(AQ130&lt;1.35,"",AC130))</f>
        <v>10.1</v>
      </c>
      <c r="BF130" s="105">
        <f t="shared" ref="BF130:BF151" si="271">IF(AD130="","",IF(AR130&lt;1.35,"",AD130))</f>
        <v>25.8</v>
      </c>
      <c r="BG130" s="106">
        <f t="shared" ref="BG130:BG151" si="272">IF(AS130="","",100*(AS130)/MAX(AS:AS))</f>
        <v>85.110294117647058</v>
      </c>
      <c r="BH130" s="105">
        <f t="shared" ref="BH130:BH151" si="273">IF(AT130="","",100*(AT130)/MAX(AT:AT))</f>
        <v>84.572490706319712</v>
      </c>
      <c r="BI130" s="105">
        <f t="shared" ref="BI130:BI151" si="274">IF(AU130="","",100*(AU130)/MAX(AU:AU))</f>
        <v>44.487427466150869</v>
      </c>
      <c r="BJ130" s="105">
        <f t="shared" ref="BJ130:BJ151" si="275">IF(AV130="","",100*(AV130)/MAX(AV:AV))</f>
        <v>44.487427466150869</v>
      </c>
      <c r="BK130" s="105">
        <f t="shared" ref="BK130:BK151" si="276">IF(AW130="","",100*(AW130)/MAX(AW:AW))</f>
        <v>35.112936344969199</v>
      </c>
      <c r="BL130" s="105">
        <f t="shared" ref="BL130:BL151" si="277">IF(AX130="","",100*(AX130)/MAX(AX:AX))</f>
        <v>36.645962732919259</v>
      </c>
      <c r="BM130" s="105">
        <f t="shared" ref="BM130:BM151" si="278">IF(AY130="","",100*(AY130)/MAX(AY:AY))</f>
        <v>36.645962732919259</v>
      </c>
      <c r="BN130" s="105">
        <f t="shared" ref="BN130:BN151" si="279">IF(AZ130="","",100*(AZ130)/MAX(AZ:AZ))</f>
        <v>47.536231884057962</v>
      </c>
      <c r="BO130" s="105">
        <f t="shared" ref="BO130:BO151" si="280">IF(BA130="","",100*(BA130)/MAX(BA:BA))</f>
        <v>83.983572895277206</v>
      </c>
      <c r="BP130" s="105">
        <f t="shared" ref="BP130:BP151" si="281">IF(BB130="","",100*(BB130)/MAX(BB:BB))</f>
        <v>83.983572895277206</v>
      </c>
      <c r="BQ130" s="105">
        <f t="shared" ref="BQ130:BQ151" si="282">IF(BC130="","",100*(BC130)/MAX(BC:BC))</f>
        <v>86.966292134831477</v>
      </c>
      <c r="BR130" s="105">
        <f t="shared" ref="BR130:BR151" si="283">IF(BD130="","",100*(BD130)/MAX(BD:BD))</f>
        <v>50.887573964497037</v>
      </c>
      <c r="BS130" s="105">
        <f t="shared" ref="BS130:BS151" si="284">IF(BE130="","",100*(BE130)/MAX(BE:BE))</f>
        <v>19.238095238095237</v>
      </c>
      <c r="BT130" s="105">
        <f t="shared" ref="BT130:BT151" si="285">IF(BF130="","",100*(BF130)/MAX(BF:BF))</f>
        <v>50.988142292490117</v>
      </c>
      <c r="BU130" s="104">
        <v>7.75</v>
      </c>
      <c r="BV130" s="103">
        <v>7.46</v>
      </c>
      <c r="BW130" s="103">
        <v>5.99</v>
      </c>
      <c r="BX130" s="103">
        <v>5.99</v>
      </c>
      <c r="BY130" s="103">
        <v>6.04</v>
      </c>
      <c r="BZ130" s="103">
        <v>5.92</v>
      </c>
      <c r="CA130" s="103">
        <v>5.92</v>
      </c>
      <c r="CB130" s="103">
        <v>5.99</v>
      </c>
      <c r="CC130" s="103">
        <v>7.46</v>
      </c>
      <c r="CD130" s="103">
        <v>7.46</v>
      </c>
      <c r="CE130" s="103">
        <v>7.63</v>
      </c>
      <c r="CF130" s="103">
        <v>6.04</v>
      </c>
      <c r="CG130" s="103">
        <v>6.02</v>
      </c>
      <c r="CH130" s="103">
        <v>6.21</v>
      </c>
      <c r="CI130" s="104">
        <f t="shared" ref="CI130:CI151" si="286">IF(BU130="","",IF(AE130&lt;1.35,"",BU130))</f>
        <v>7.75</v>
      </c>
      <c r="CJ130" s="103">
        <f t="shared" ref="CJ130:CJ151" si="287">IF(BV130="","",IF(AF130&lt;1.35,"",BV130))</f>
        <v>7.46</v>
      </c>
      <c r="CK130" s="103">
        <f t="shared" ref="CK130:CK151" si="288">IF(BW130="","",IF(AG130&lt;1.35,"",BW130))</f>
        <v>5.99</v>
      </c>
      <c r="CL130" s="103">
        <f t="shared" ref="CL130:CL151" si="289">IF(BX130="","",IF(AH130&lt;1.35,"",BX130))</f>
        <v>5.99</v>
      </c>
      <c r="CM130" s="103">
        <f t="shared" ref="CM130:CM151" si="290">IF(BY130="","",IF(AI130&lt;1.35,"",BY130))</f>
        <v>6.04</v>
      </c>
      <c r="CN130" s="103">
        <f t="shared" ref="CN130:CN151" si="291">IF(BZ130="","",IF(AJ130&lt;1.35,"",BZ130))</f>
        <v>5.92</v>
      </c>
      <c r="CO130" s="103">
        <f t="shared" ref="CO130:CO151" si="292">IF(CA130="","",IF(AK130&lt;1.35,"",CA130))</f>
        <v>5.92</v>
      </c>
      <c r="CP130" s="103">
        <f t="shared" ref="CP130:CP151" si="293">IF(CB130="","",IF(AL130&lt;1.35,"",CB130))</f>
        <v>5.99</v>
      </c>
      <c r="CQ130" s="103">
        <f t="shared" ref="CQ130:CQ151" si="294">IF(CC130="","",IF(AM130&lt;1.35,"",CC130))</f>
        <v>7.46</v>
      </c>
      <c r="CR130" s="103">
        <f t="shared" ref="CR130:CR151" si="295">IF(CD130="","",IF(AN130&lt;1.35,"",CD130))</f>
        <v>7.46</v>
      </c>
      <c r="CS130" s="103">
        <f t="shared" ref="CS130:CS151" si="296">IF(CE130="","",IF(AO130&lt;1.35,"",CE130))</f>
        <v>7.63</v>
      </c>
      <c r="CT130" s="103">
        <f t="shared" ref="CT130:CT151" si="297">IF(CF130="","",IF(AP130&lt;1.35,"",CF130))</f>
        <v>6.04</v>
      </c>
      <c r="CU130" s="103">
        <f t="shared" ref="CU130:CU151" si="298">IF(CG130="","",IF(AQ130&lt;1.35,"",CG130))</f>
        <v>6.02</v>
      </c>
      <c r="CV130" s="103">
        <f t="shared" ref="CV130:CV151" si="299">IF(CH130="","",IF(AR130&lt;1.35,"",CH130))</f>
        <v>6.21</v>
      </c>
      <c r="CW130" s="270">
        <f t="shared" ref="CW130:CW151" si="300">IF(COUNT(CI130:CJ130)&gt;0,1,"")</f>
        <v>1</v>
      </c>
      <c r="CX130" s="271">
        <f t="shared" ref="CX130:CX151" si="301">IF(COUNT(CK130:CP130)&gt;0,1,"")</f>
        <v>1</v>
      </c>
      <c r="CY130" s="271">
        <f t="shared" ref="CY130:CY151" si="302">IF(COUNT(CQ130:CT130)&gt;0,1,"")</f>
        <v>1</v>
      </c>
      <c r="CZ130" s="271">
        <f t="shared" ref="CZ130:CZ151" si="303">IF(COUNT(CU130:CV130)&gt;0,1,"")</f>
        <v>1</v>
      </c>
      <c r="DA130" s="271">
        <f t="shared" ref="DA130:DA151" si="304">4-SUM(CW130:CZ130)</f>
        <v>0</v>
      </c>
      <c r="DB130" s="102">
        <f>MATCH(A130,Fig_1a!B:B,0)</f>
        <v>204</v>
      </c>
    </row>
    <row r="131" spans="1:106" x14ac:dyDescent="0.15">
      <c r="A131" s="107" t="s">
        <v>258</v>
      </c>
      <c r="B131" s="108" t="s">
        <v>2510</v>
      </c>
      <c r="C131" s="104">
        <v>5.07</v>
      </c>
      <c r="D131" s="103">
        <v>4.2300000000000004</v>
      </c>
      <c r="E131" s="103">
        <v>3.47</v>
      </c>
      <c r="F131" s="103">
        <v>3.47</v>
      </c>
      <c r="G131" s="103">
        <v>3.8</v>
      </c>
      <c r="H131" s="103">
        <v>4.05</v>
      </c>
      <c r="I131" s="103">
        <v>4.05</v>
      </c>
      <c r="J131" s="103">
        <v>2.86</v>
      </c>
      <c r="K131" s="103">
        <v>6.74</v>
      </c>
      <c r="L131" s="103">
        <v>6.74</v>
      </c>
      <c r="M131" s="103">
        <v>5.82</v>
      </c>
      <c r="N131" s="103">
        <v>4.8499999999999996</v>
      </c>
      <c r="O131" s="103">
        <v>5.23</v>
      </c>
      <c r="P131" s="103">
        <v>4.62</v>
      </c>
      <c r="Q131" s="106">
        <v>37</v>
      </c>
      <c r="R131" s="105">
        <v>37.799999999999997</v>
      </c>
      <c r="S131" s="105">
        <v>42.1</v>
      </c>
      <c r="T131" s="105">
        <v>42.1</v>
      </c>
      <c r="U131" s="105">
        <v>40.5</v>
      </c>
      <c r="V131" s="105">
        <v>38.6</v>
      </c>
      <c r="W131" s="105">
        <v>38.6</v>
      </c>
      <c r="X131" s="105">
        <v>27.1</v>
      </c>
      <c r="Y131" s="105">
        <v>34.9</v>
      </c>
      <c r="Z131" s="105">
        <v>34.9</v>
      </c>
      <c r="AA131" s="105">
        <v>30.3</v>
      </c>
      <c r="AB131" s="105">
        <v>41.3</v>
      </c>
      <c r="AC131" s="105">
        <v>39.700000000000003</v>
      </c>
      <c r="AD131" s="105">
        <v>41.1</v>
      </c>
      <c r="AE131" s="104">
        <f t="shared" si="244"/>
        <v>7.2978303747534516</v>
      </c>
      <c r="AF131" s="103">
        <f t="shared" si="245"/>
        <v>8.9361702127659566</v>
      </c>
      <c r="AG131" s="103">
        <f t="shared" si="246"/>
        <v>12.132564841498558</v>
      </c>
      <c r="AH131" s="103">
        <f t="shared" si="247"/>
        <v>12.132564841498558</v>
      </c>
      <c r="AI131" s="103">
        <f t="shared" si="248"/>
        <v>10.657894736842106</v>
      </c>
      <c r="AJ131" s="103">
        <f t="shared" si="249"/>
        <v>9.5308641975308657</v>
      </c>
      <c r="AK131" s="103">
        <f t="shared" si="250"/>
        <v>9.5308641975308657</v>
      </c>
      <c r="AL131" s="103">
        <f t="shared" si="251"/>
        <v>9.4755244755244767</v>
      </c>
      <c r="AM131" s="103">
        <f t="shared" si="252"/>
        <v>5.1780415430267057</v>
      </c>
      <c r="AN131" s="103">
        <f t="shared" si="253"/>
        <v>5.1780415430267057</v>
      </c>
      <c r="AO131" s="103">
        <f t="shared" si="254"/>
        <v>5.2061855670103094</v>
      </c>
      <c r="AP131" s="103">
        <f t="shared" si="255"/>
        <v>8.5154639175257731</v>
      </c>
      <c r="AQ131" s="103">
        <f t="shared" si="256"/>
        <v>7.5908221797323137</v>
      </c>
      <c r="AR131" s="103">
        <f t="shared" si="257"/>
        <v>8.896103896103897</v>
      </c>
      <c r="AS131" s="106">
        <f t="shared" si="258"/>
        <v>37</v>
      </c>
      <c r="AT131" s="105">
        <f t="shared" si="259"/>
        <v>37.799999999999997</v>
      </c>
      <c r="AU131" s="105">
        <f t="shared" si="260"/>
        <v>42.1</v>
      </c>
      <c r="AV131" s="105">
        <f t="shared" si="261"/>
        <v>42.1</v>
      </c>
      <c r="AW131" s="105">
        <f t="shared" si="262"/>
        <v>40.5</v>
      </c>
      <c r="AX131" s="105">
        <f t="shared" si="263"/>
        <v>38.6</v>
      </c>
      <c r="AY131" s="105">
        <f t="shared" si="264"/>
        <v>38.6</v>
      </c>
      <c r="AZ131" s="105">
        <f t="shared" si="265"/>
        <v>27.1</v>
      </c>
      <c r="BA131" s="105">
        <f t="shared" si="266"/>
        <v>34.9</v>
      </c>
      <c r="BB131" s="105">
        <f t="shared" si="267"/>
        <v>34.9</v>
      </c>
      <c r="BC131" s="105">
        <f t="shared" si="268"/>
        <v>30.3</v>
      </c>
      <c r="BD131" s="105">
        <f t="shared" si="269"/>
        <v>41.3</v>
      </c>
      <c r="BE131" s="105">
        <f t="shared" si="270"/>
        <v>39.700000000000003</v>
      </c>
      <c r="BF131" s="105">
        <f t="shared" si="271"/>
        <v>41.1</v>
      </c>
      <c r="BG131" s="106">
        <f t="shared" si="272"/>
        <v>68.014705882352942</v>
      </c>
      <c r="BH131" s="105">
        <f t="shared" si="273"/>
        <v>70.260223048327134</v>
      </c>
      <c r="BI131" s="105">
        <f t="shared" si="274"/>
        <v>81.431334622823982</v>
      </c>
      <c r="BJ131" s="105">
        <f t="shared" si="275"/>
        <v>81.431334622823982</v>
      </c>
      <c r="BK131" s="105">
        <f t="shared" si="276"/>
        <v>83.162217659137568</v>
      </c>
      <c r="BL131" s="105">
        <f t="shared" si="277"/>
        <v>79.917184265010363</v>
      </c>
      <c r="BM131" s="105">
        <f t="shared" si="278"/>
        <v>79.917184265010363</v>
      </c>
      <c r="BN131" s="105">
        <f t="shared" si="279"/>
        <v>78.550724637681157</v>
      </c>
      <c r="BO131" s="105">
        <f t="shared" si="280"/>
        <v>71.663244353182748</v>
      </c>
      <c r="BP131" s="105">
        <f t="shared" si="281"/>
        <v>71.663244353182748</v>
      </c>
      <c r="BQ131" s="105">
        <f t="shared" si="282"/>
        <v>68.089887640449433</v>
      </c>
      <c r="BR131" s="105">
        <f t="shared" si="283"/>
        <v>81.459566074950686</v>
      </c>
      <c r="BS131" s="105">
        <f t="shared" si="284"/>
        <v>75.619047619047635</v>
      </c>
      <c r="BT131" s="105">
        <f t="shared" si="285"/>
        <v>81.22529644268775</v>
      </c>
      <c r="BU131" s="104">
        <v>8.57</v>
      </c>
      <c r="BV131" s="103">
        <v>8.44</v>
      </c>
      <c r="BW131" s="103">
        <v>7.1</v>
      </c>
      <c r="BX131" s="103">
        <v>7.1</v>
      </c>
      <c r="BY131" s="103">
        <v>7.16</v>
      </c>
      <c r="BZ131" s="103">
        <v>6.71</v>
      </c>
      <c r="CA131" s="103">
        <v>6.71</v>
      </c>
      <c r="CB131" s="103">
        <v>6.87</v>
      </c>
      <c r="CC131" s="103">
        <v>8.4499999999999993</v>
      </c>
      <c r="CD131" s="103">
        <v>8.4499999999999993</v>
      </c>
      <c r="CE131" s="103">
        <v>8.68</v>
      </c>
      <c r="CF131" s="103">
        <v>6.72</v>
      </c>
      <c r="CG131" s="103">
        <v>6.61</v>
      </c>
      <c r="CH131" s="103">
        <v>7.59</v>
      </c>
      <c r="CI131" s="104">
        <f t="shared" si="286"/>
        <v>8.57</v>
      </c>
      <c r="CJ131" s="103">
        <f t="shared" si="287"/>
        <v>8.44</v>
      </c>
      <c r="CK131" s="103">
        <f t="shared" si="288"/>
        <v>7.1</v>
      </c>
      <c r="CL131" s="103">
        <f t="shared" si="289"/>
        <v>7.1</v>
      </c>
      <c r="CM131" s="103">
        <f t="shared" si="290"/>
        <v>7.16</v>
      </c>
      <c r="CN131" s="103">
        <f t="shared" si="291"/>
        <v>6.71</v>
      </c>
      <c r="CO131" s="103">
        <f t="shared" si="292"/>
        <v>6.71</v>
      </c>
      <c r="CP131" s="103">
        <f t="shared" si="293"/>
        <v>6.87</v>
      </c>
      <c r="CQ131" s="103">
        <f t="shared" si="294"/>
        <v>8.4499999999999993</v>
      </c>
      <c r="CR131" s="103">
        <f t="shared" si="295"/>
        <v>8.4499999999999993</v>
      </c>
      <c r="CS131" s="103">
        <f t="shared" si="296"/>
        <v>8.68</v>
      </c>
      <c r="CT131" s="103">
        <f t="shared" si="297"/>
        <v>6.72</v>
      </c>
      <c r="CU131" s="103">
        <f t="shared" si="298"/>
        <v>6.61</v>
      </c>
      <c r="CV131" s="103">
        <f t="shared" si="299"/>
        <v>7.59</v>
      </c>
      <c r="CW131" s="270">
        <f t="shared" si="300"/>
        <v>1</v>
      </c>
      <c r="CX131" s="271">
        <f t="shared" si="301"/>
        <v>1</v>
      </c>
      <c r="CY131" s="271">
        <f t="shared" si="302"/>
        <v>1</v>
      </c>
      <c r="CZ131" s="271">
        <f t="shared" si="303"/>
        <v>1</v>
      </c>
      <c r="DA131" s="271">
        <f t="shared" si="304"/>
        <v>0</v>
      </c>
      <c r="DB131" s="102">
        <f>MATCH(A131,Fig_1a!B:B,0)</f>
        <v>46</v>
      </c>
    </row>
    <row r="132" spans="1:106" x14ac:dyDescent="0.15">
      <c r="A132" s="107" t="s">
        <v>229</v>
      </c>
      <c r="B132" s="108" t="s">
        <v>2507</v>
      </c>
      <c r="C132" s="104">
        <v>3.18</v>
      </c>
      <c r="D132" s="103">
        <v>3.46</v>
      </c>
      <c r="E132" s="103">
        <v>3.7</v>
      </c>
      <c r="F132" s="103">
        <v>3.7</v>
      </c>
      <c r="G132" s="103">
        <v>6.37</v>
      </c>
      <c r="H132" s="103">
        <v>2.79</v>
      </c>
      <c r="I132" s="103">
        <v>2.79</v>
      </c>
      <c r="J132" s="103">
        <v>4.3600000000000003</v>
      </c>
      <c r="K132" s="103">
        <v>5.33</v>
      </c>
      <c r="L132" s="103">
        <v>5.33</v>
      </c>
      <c r="M132" s="103">
        <v>4.33</v>
      </c>
      <c r="N132" s="103">
        <v>3.66</v>
      </c>
      <c r="O132" s="103">
        <v>4.43</v>
      </c>
      <c r="P132" s="103">
        <v>4.33</v>
      </c>
      <c r="Q132" s="106">
        <v>48.5</v>
      </c>
      <c r="R132" s="105">
        <v>51.3</v>
      </c>
      <c r="S132" s="105">
        <v>36</v>
      </c>
      <c r="T132" s="105">
        <v>36</v>
      </c>
      <c r="U132" s="105">
        <v>24.3</v>
      </c>
      <c r="V132" s="105">
        <v>43.4</v>
      </c>
      <c r="W132" s="105">
        <v>43.4</v>
      </c>
      <c r="X132" s="105">
        <v>30.9</v>
      </c>
      <c r="Y132" s="105">
        <v>27.9</v>
      </c>
      <c r="Z132" s="105">
        <v>27.9</v>
      </c>
      <c r="AA132" s="105">
        <v>25.2</v>
      </c>
      <c r="AB132" s="105">
        <v>43.7</v>
      </c>
      <c r="AC132" s="105">
        <v>47.2</v>
      </c>
      <c r="AD132" s="105">
        <v>45.6</v>
      </c>
      <c r="AE132" s="104">
        <f t="shared" si="244"/>
        <v>15.251572327044025</v>
      </c>
      <c r="AF132" s="103">
        <f t="shared" si="245"/>
        <v>14.826589595375722</v>
      </c>
      <c r="AG132" s="103">
        <f t="shared" si="246"/>
        <v>9.7297297297297298</v>
      </c>
      <c r="AH132" s="103">
        <f t="shared" si="247"/>
        <v>9.7297297297297298</v>
      </c>
      <c r="AI132" s="103">
        <f t="shared" si="248"/>
        <v>3.8147566718995289</v>
      </c>
      <c r="AJ132" s="103">
        <f t="shared" si="249"/>
        <v>15.555555555555555</v>
      </c>
      <c r="AK132" s="103">
        <f t="shared" si="250"/>
        <v>15.555555555555555</v>
      </c>
      <c r="AL132" s="103">
        <f t="shared" si="251"/>
        <v>7.0871559633027514</v>
      </c>
      <c r="AM132" s="103">
        <f t="shared" si="252"/>
        <v>5.2345215759849903</v>
      </c>
      <c r="AN132" s="103">
        <f t="shared" si="253"/>
        <v>5.2345215759849903</v>
      </c>
      <c r="AO132" s="103">
        <f t="shared" si="254"/>
        <v>5.8198614318706694</v>
      </c>
      <c r="AP132" s="103">
        <f t="shared" si="255"/>
        <v>11.939890710382514</v>
      </c>
      <c r="AQ132" s="103">
        <f t="shared" si="256"/>
        <v>10.654627539503387</v>
      </c>
      <c r="AR132" s="103">
        <f t="shared" si="257"/>
        <v>10.531177829099308</v>
      </c>
      <c r="AS132" s="106">
        <f t="shared" si="258"/>
        <v>48.5</v>
      </c>
      <c r="AT132" s="105">
        <f t="shared" si="259"/>
        <v>51.3</v>
      </c>
      <c r="AU132" s="105">
        <f t="shared" si="260"/>
        <v>36</v>
      </c>
      <c r="AV132" s="105">
        <f t="shared" si="261"/>
        <v>36</v>
      </c>
      <c r="AW132" s="105">
        <f t="shared" si="262"/>
        <v>24.3</v>
      </c>
      <c r="AX132" s="105">
        <f t="shared" si="263"/>
        <v>43.4</v>
      </c>
      <c r="AY132" s="105">
        <f t="shared" si="264"/>
        <v>43.4</v>
      </c>
      <c r="AZ132" s="105">
        <f t="shared" si="265"/>
        <v>30.9</v>
      </c>
      <c r="BA132" s="105">
        <f t="shared" si="266"/>
        <v>27.9</v>
      </c>
      <c r="BB132" s="105">
        <f t="shared" si="267"/>
        <v>27.9</v>
      </c>
      <c r="BC132" s="105">
        <f t="shared" si="268"/>
        <v>25.2</v>
      </c>
      <c r="BD132" s="105">
        <f t="shared" si="269"/>
        <v>43.7</v>
      </c>
      <c r="BE132" s="105">
        <f t="shared" si="270"/>
        <v>47.2</v>
      </c>
      <c r="BF132" s="105">
        <f t="shared" si="271"/>
        <v>45.6</v>
      </c>
      <c r="BG132" s="106">
        <f t="shared" si="272"/>
        <v>89.154411764705884</v>
      </c>
      <c r="BH132" s="105">
        <f t="shared" si="273"/>
        <v>95.353159851301115</v>
      </c>
      <c r="BI132" s="105">
        <f t="shared" si="274"/>
        <v>69.632495164410059</v>
      </c>
      <c r="BJ132" s="105">
        <f t="shared" si="275"/>
        <v>69.632495164410059</v>
      </c>
      <c r="BK132" s="105">
        <f t="shared" si="276"/>
        <v>49.897330595482543</v>
      </c>
      <c r="BL132" s="105">
        <f t="shared" si="277"/>
        <v>89.855072463768124</v>
      </c>
      <c r="BM132" s="105">
        <f t="shared" si="278"/>
        <v>89.855072463768124</v>
      </c>
      <c r="BN132" s="105">
        <f t="shared" si="279"/>
        <v>89.565217391304344</v>
      </c>
      <c r="BO132" s="105">
        <f t="shared" si="280"/>
        <v>57.289527720739216</v>
      </c>
      <c r="BP132" s="105">
        <f t="shared" si="281"/>
        <v>57.289527720739216</v>
      </c>
      <c r="BQ132" s="105">
        <f t="shared" si="282"/>
        <v>56.629213483146067</v>
      </c>
      <c r="BR132" s="105">
        <f t="shared" si="283"/>
        <v>86.193293885601577</v>
      </c>
      <c r="BS132" s="105">
        <f t="shared" si="284"/>
        <v>89.904761904761898</v>
      </c>
      <c r="BT132" s="105">
        <f t="shared" si="285"/>
        <v>90.118577075098813</v>
      </c>
      <c r="BU132" s="104">
        <v>7.5</v>
      </c>
      <c r="BV132" s="103">
        <v>7.42</v>
      </c>
      <c r="BW132" s="103">
        <v>8.48</v>
      </c>
      <c r="BX132" s="103">
        <v>8.48</v>
      </c>
      <c r="BY132" s="103">
        <v>8.68</v>
      </c>
      <c r="BZ132" s="103">
        <v>7.7</v>
      </c>
      <c r="CA132" s="103">
        <v>7.7</v>
      </c>
      <c r="CB132" s="103">
        <v>7.93</v>
      </c>
      <c r="CC132" s="103">
        <v>8.68</v>
      </c>
      <c r="CD132" s="103">
        <v>8.68</v>
      </c>
      <c r="CE132" s="103">
        <v>8.64</v>
      </c>
      <c r="CF132" s="103">
        <v>8.09</v>
      </c>
      <c r="CG132" s="103">
        <v>7.42</v>
      </c>
      <c r="CH132" s="103">
        <v>6.67</v>
      </c>
      <c r="CI132" s="104">
        <f t="shared" si="286"/>
        <v>7.5</v>
      </c>
      <c r="CJ132" s="103">
        <f t="shared" si="287"/>
        <v>7.42</v>
      </c>
      <c r="CK132" s="103">
        <f t="shared" si="288"/>
        <v>8.48</v>
      </c>
      <c r="CL132" s="103">
        <f t="shared" si="289"/>
        <v>8.48</v>
      </c>
      <c r="CM132" s="103">
        <f t="shared" si="290"/>
        <v>8.68</v>
      </c>
      <c r="CN132" s="103">
        <f t="shared" si="291"/>
        <v>7.7</v>
      </c>
      <c r="CO132" s="103">
        <f t="shared" si="292"/>
        <v>7.7</v>
      </c>
      <c r="CP132" s="103">
        <f t="shared" si="293"/>
        <v>7.93</v>
      </c>
      <c r="CQ132" s="103">
        <f t="shared" si="294"/>
        <v>8.68</v>
      </c>
      <c r="CR132" s="103">
        <f t="shared" si="295"/>
        <v>8.68</v>
      </c>
      <c r="CS132" s="103">
        <f t="shared" si="296"/>
        <v>8.64</v>
      </c>
      <c r="CT132" s="103">
        <f t="shared" si="297"/>
        <v>8.09</v>
      </c>
      <c r="CU132" s="103">
        <f t="shared" si="298"/>
        <v>7.42</v>
      </c>
      <c r="CV132" s="103">
        <f t="shared" si="299"/>
        <v>6.67</v>
      </c>
      <c r="CW132" s="270">
        <f t="shared" si="300"/>
        <v>1</v>
      </c>
      <c r="CX132" s="271">
        <f t="shared" si="301"/>
        <v>1</v>
      </c>
      <c r="CY132" s="271">
        <f t="shared" si="302"/>
        <v>1</v>
      </c>
      <c r="CZ132" s="271">
        <f t="shared" si="303"/>
        <v>1</v>
      </c>
      <c r="DA132" s="271">
        <f t="shared" si="304"/>
        <v>0</v>
      </c>
      <c r="DB132" s="102">
        <f>MATCH(A132,Fig_1a!B:B,0)</f>
        <v>203</v>
      </c>
    </row>
    <row r="133" spans="1:106" x14ac:dyDescent="0.15">
      <c r="A133" s="107" t="s">
        <v>226</v>
      </c>
      <c r="B133" s="108" t="s">
        <v>2505</v>
      </c>
      <c r="C133" s="104">
        <v>4.24</v>
      </c>
      <c r="D133" s="103">
        <v>7.19</v>
      </c>
      <c r="E133" s="103">
        <v>4.34</v>
      </c>
      <c r="F133" s="103">
        <v>4.34</v>
      </c>
      <c r="G133" s="103">
        <v>3.98</v>
      </c>
      <c r="H133" s="103">
        <v>5.23</v>
      </c>
      <c r="I133" s="103">
        <v>5.23</v>
      </c>
      <c r="J133" s="103">
        <v>3.8</v>
      </c>
      <c r="K133" s="103">
        <v>11.33</v>
      </c>
      <c r="L133" s="103">
        <v>11.33</v>
      </c>
      <c r="M133" s="103">
        <v>10.24</v>
      </c>
      <c r="N133" s="103">
        <v>4.88</v>
      </c>
      <c r="O133" s="103">
        <v>5.08</v>
      </c>
      <c r="P133" s="103">
        <v>5.19</v>
      </c>
      <c r="Q133" s="106">
        <v>22.4</v>
      </c>
      <c r="R133" s="105">
        <v>9.4</v>
      </c>
      <c r="S133" s="105">
        <v>35.299999999999997</v>
      </c>
      <c r="T133" s="105">
        <v>35.299999999999997</v>
      </c>
      <c r="U133" s="105">
        <v>33.1</v>
      </c>
      <c r="V133" s="105">
        <v>37.6</v>
      </c>
      <c r="W133" s="105">
        <v>37.6</v>
      </c>
      <c r="X133" s="105">
        <v>22.2</v>
      </c>
      <c r="Y133" s="105">
        <v>29.1</v>
      </c>
      <c r="Z133" s="105">
        <v>29.1</v>
      </c>
      <c r="AA133" s="105">
        <v>27.4</v>
      </c>
      <c r="AB133" s="105">
        <v>25.4</v>
      </c>
      <c r="AC133" s="105">
        <v>16.899999999999999</v>
      </c>
      <c r="AD133" s="105">
        <v>12.1</v>
      </c>
      <c r="AE133" s="104">
        <f t="shared" si="244"/>
        <v>5.283018867924528</v>
      </c>
      <c r="AF133" s="103">
        <f t="shared" si="245"/>
        <v>1.3073713490959666</v>
      </c>
      <c r="AG133" s="103">
        <f t="shared" si="246"/>
        <v>8.1336405529953915</v>
      </c>
      <c r="AH133" s="103">
        <f t="shared" si="247"/>
        <v>8.1336405529953915</v>
      </c>
      <c r="AI133" s="103">
        <f t="shared" si="248"/>
        <v>8.316582914572864</v>
      </c>
      <c r="AJ133" s="103">
        <f t="shared" si="249"/>
        <v>7.1892925430210326</v>
      </c>
      <c r="AK133" s="103">
        <f t="shared" si="250"/>
        <v>7.1892925430210326</v>
      </c>
      <c r="AL133" s="103">
        <f t="shared" si="251"/>
        <v>5.8421052631578947</v>
      </c>
      <c r="AM133" s="103">
        <f t="shared" si="252"/>
        <v>2.5684024713150926</v>
      </c>
      <c r="AN133" s="103">
        <f t="shared" si="253"/>
        <v>2.5684024713150926</v>
      </c>
      <c r="AO133" s="103">
        <f t="shared" si="254"/>
        <v>2.67578125</v>
      </c>
      <c r="AP133" s="103">
        <f t="shared" si="255"/>
        <v>5.2049180327868854</v>
      </c>
      <c r="AQ133" s="103">
        <f t="shared" si="256"/>
        <v>3.326771653543307</v>
      </c>
      <c r="AR133" s="103">
        <f t="shared" si="257"/>
        <v>2.3314065510597302</v>
      </c>
      <c r="AS133" s="106">
        <f t="shared" si="258"/>
        <v>22.4</v>
      </c>
      <c r="AT133" s="105" t="str">
        <f t="shared" si="259"/>
        <v/>
      </c>
      <c r="AU133" s="105">
        <f t="shared" si="260"/>
        <v>35.299999999999997</v>
      </c>
      <c r="AV133" s="105">
        <f t="shared" si="261"/>
        <v>35.299999999999997</v>
      </c>
      <c r="AW133" s="105">
        <f t="shared" si="262"/>
        <v>33.1</v>
      </c>
      <c r="AX133" s="105">
        <f t="shared" si="263"/>
        <v>37.6</v>
      </c>
      <c r="AY133" s="105">
        <f t="shared" si="264"/>
        <v>37.6</v>
      </c>
      <c r="AZ133" s="105">
        <f t="shared" si="265"/>
        <v>22.2</v>
      </c>
      <c r="BA133" s="105">
        <f t="shared" si="266"/>
        <v>29.1</v>
      </c>
      <c r="BB133" s="105">
        <f t="shared" si="267"/>
        <v>29.1</v>
      </c>
      <c r="BC133" s="105">
        <f t="shared" si="268"/>
        <v>27.4</v>
      </c>
      <c r="BD133" s="105">
        <f t="shared" si="269"/>
        <v>25.4</v>
      </c>
      <c r="BE133" s="105">
        <f t="shared" si="270"/>
        <v>16.899999999999999</v>
      </c>
      <c r="BF133" s="105">
        <f t="shared" si="271"/>
        <v>12.1</v>
      </c>
      <c r="BG133" s="106">
        <f t="shared" si="272"/>
        <v>41.176470588235297</v>
      </c>
      <c r="BH133" s="105" t="str">
        <f t="shared" si="273"/>
        <v/>
      </c>
      <c r="BI133" s="105">
        <f t="shared" si="274"/>
        <v>68.278529980657623</v>
      </c>
      <c r="BJ133" s="105">
        <f t="shared" si="275"/>
        <v>68.278529980657623</v>
      </c>
      <c r="BK133" s="105">
        <f t="shared" si="276"/>
        <v>67.967145790554412</v>
      </c>
      <c r="BL133" s="105">
        <f t="shared" si="277"/>
        <v>77.846790890269162</v>
      </c>
      <c r="BM133" s="105">
        <f t="shared" si="278"/>
        <v>77.846790890269162</v>
      </c>
      <c r="BN133" s="105">
        <f t="shared" si="279"/>
        <v>64.347826086956516</v>
      </c>
      <c r="BO133" s="105">
        <f t="shared" si="280"/>
        <v>59.753593429158109</v>
      </c>
      <c r="BP133" s="105">
        <f t="shared" si="281"/>
        <v>59.753593429158109</v>
      </c>
      <c r="BQ133" s="105">
        <f t="shared" si="282"/>
        <v>61.573033707865171</v>
      </c>
      <c r="BR133" s="105">
        <f t="shared" si="283"/>
        <v>50.098619329388555</v>
      </c>
      <c r="BS133" s="105">
        <f t="shared" si="284"/>
        <v>32.190476190476183</v>
      </c>
      <c r="BT133" s="105">
        <f t="shared" si="285"/>
        <v>23.913043478260867</v>
      </c>
      <c r="BU133" s="104">
        <v>5.76</v>
      </c>
      <c r="BV133" s="103">
        <v>5.67</v>
      </c>
      <c r="BW133" s="103">
        <v>7.77</v>
      </c>
      <c r="BX133" s="103">
        <v>7.77</v>
      </c>
      <c r="BY133" s="103">
        <v>8.01</v>
      </c>
      <c r="BZ133" s="103">
        <v>7.47</v>
      </c>
      <c r="CA133" s="103">
        <v>7.47</v>
      </c>
      <c r="CB133" s="103">
        <v>6.91</v>
      </c>
      <c r="CC133" s="103">
        <v>6.52</v>
      </c>
      <c r="CD133" s="103">
        <v>6.52</v>
      </c>
      <c r="CE133" s="103">
        <v>6.61</v>
      </c>
      <c r="CF133" s="103">
        <v>5.9</v>
      </c>
      <c r="CG133" s="103">
        <v>5.85</v>
      </c>
      <c r="CH133" s="103">
        <v>5.81</v>
      </c>
      <c r="CI133" s="104">
        <f t="shared" si="286"/>
        <v>5.76</v>
      </c>
      <c r="CJ133" s="103" t="str">
        <f t="shared" si="287"/>
        <v/>
      </c>
      <c r="CK133" s="103">
        <f t="shared" si="288"/>
        <v>7.77</v>
      </c>
      <c r="CL133" s="103">
        <f t="shared" si="289"/>
        <v>7.77</v>
      </c>
      <c r="CM133" s="103">
        <f t="shared" si="290"/>
        <v>8.01</v>
      </c>
      <c r="CN133" s="103">
        <f t="shared" si="291"/>
        <v>7.47</v>
      </c>
      <c r="CO133" s="103">
        <f t="shared" si="292"/>
        <v>7.47</v>
      </c>
      <c r="CP133" s="103">
        <f t="shared" si="293"/>
        <v>6.91</v>
      </c>
      <c r="CQ133" s="103">
        <f t="shared" si="294"/>
        <v>6.52</v>
      </c>
      <c r="CR133" s="103">
        <f t="shared" si="295"/>
        <v>6.52</v>
      </c>
      <c r="CS133" s="103">
        <f t="shared" si="296"/>
        <v>6.61</v>
      </c>
      <c r="CT133" s="103">
        <f t="shared" si="297"/>
        <v>5.9</v>
      </c>
      <c r="CU133" s="103">
        <f t="shared" si="298"/>
        <v>5.85</v>
      </c>
      <c r="CV133" s="103">
        <f t="shared" si="299"/>
        <v>5.81</v>
      </c>
      <c r="CW133" s="270">
        <f t="shared" si="300"/>
        <v>1</v>
      </c>
      <c r="CX133" s="271">
        <f t="shared" si="301"/>
        <v>1</v>
      </c>
      <c r="CY133" s="271">
        <f t="shared" si="302"/>
        <v>1</v>
      </c>
      <c r="CZ133" s="271">
        <f t="shared" si="303"/>
        <v>1</v>
      </c>
      <c r="DA133" s="271">
        <f t="shared" si="304"/>
        <v>0</v>
      </c>
      <c r="DB133" s="102">
        <f>MATCH(A133,Fig_1a!B:B,0)</f>
        <v>45</v>
      </c>
    </row>
    <row r="134" spans="1:106" x14ac:dyDescent="0.15">
      <c r="A134" s="107" t="s">
        <v>223</v>
      </c>
      <c r="B134" s="108" t="s">
        <v>2503</v>
      </c>
      <c r="C134" s="104">
        <v>2.76</v>
      </c>
      <c r="D134" s="103">
        <v>2.35</v>
      </c>
      <c r="E134" s="103">
        <v>3.91</v>
      </c>
      <c r="F134" s="103">
        <v>3.91</v>
      </c>
      <c r="G134" s="103">
        <v>3.41</v>
      </c>
      <c r="H134" s="103">
        <v>3.47</v>
      </c>
      <c r="I134" s="103">
        <v>3.47</v>
      </c>
      <c r="J134" s="103">
        <v>4.5</v>
      </c>
      <c r="K134" s="103">
        <v>2.99</v>
      </c>
      <c r="L134" s="103">
        <v>2.99</v>
      </c>
      <c r="M134" s="103">
        <v>3.62</v>
      </c>
      <c r="N134" s="103">
        <v>3.41</v>
      </c>
      <c r="O134" s="103">
        <v>1.98</v>
      </c>
      <c r="P134" s="103">
        <v>4.49</v>
      </c>
      <c r="Q134" s="106">
        <v>47.6</v>
      </c>
      <c r="R134" s="105">
        <v>47.7</v>
      </c>
      <c r="S134" s="105">
        <v>43.2</v>
      </c>
      <c r="T134" s="105">
        <v>43.2</v>
      </c>
      <c r="U134" s="105">
        <v>33.299999999999997</v>
      </c>
      <c r="V134" s="105">
        <v>42.3</v>
      </c>
      <c r="W134" s="105">
        <v>42.3</v>
      </c>
      <c r="X134" s="105">
        <v>29.9</v>
      </c>
      <c r="Y134" s="105">
        <v>28.5</v>
      </c>
      <c r="Z134" s="105">
        <v>28.5</v>
      </c>
      <c r="AA134" s="105">
        <v>29.1</v>
      </c>
      <c r="AB134" s="105">
        <v>44.3</v>
      </c>
      <c r="AC134" s="105">
        <v>44.7</v>
      </c>
      <c r="AD134" s="105">
        <v>40.200000000000003</v>
      </c>
      <c r="AE134" s="104">
        <f t="shared" si="244"/>
        <v>17.246376811594203</v>
      </c>
      <c r="AF134" s="103">
        <f t="shared" si="245"/>
        <v>20.297872340425531</v>
      </c>
      <c r="AG134" s="103">
        <f t="shared" si="246"/>
        <v>11.048593350383632</v>
      </c>
      <c r="AH134" s="103">
        <f t="shared" si="247"/>
        <v>11.048593350383632</v>
      </c>
      <c r="AI134" s="103">
        <f t="shared" si="248"/>
        <v>9.7653958944281509</v>
      </c>
      <c r="AJ134" s="103">
        <f t="shared" si="249"/>
        <v>12.190201729106628</v>
      </c>
      <c r="AK134" s="103">
        <f t="shared" si="250"/>
        <v>12.190201729106628</v>
      </c>
      <c r="AL134" s="103">
        <f t="shared" si="251"/>
        <v>6.6444444444444439</v>
      </c>
      <c r="AM134" s="103">
        <f t="shared" si="252"/>
        <v>9.5317725752508355</v>
      </c>
      <c r="AN134" s="103">
        <f t="shared" si="253"/>
        <v>9.5317725752508355</v>
      </c>
      <c r="AO134" s="103">
        <f t="shared" si="254"/>
        <v>8.0386740331491708</v>
      </c>
      <c r="AP134" s="103">
        <f t="shared" si="255"/>
        <v>12.991202346041055</v>
      </c>
      <c r="AQ134" s="103">
        <f t="shared" si="256"/>
        <v>22.575757575757578</v>
      </c>
      <c r="AR134" s="103">
        <f t="shared" si="257"/>
        <v>8.9532293986636979</v>
      </c>
      <c r="AS134" s="106">
        <f t="shared" si="258"/>
        <v>47.6</v>
      </c>
      <c r="AT134" s="105">
        <f t="shared" si="259"/>
        <v>47.7</v>
      </c>
      <c r="AU134" s="105">
        <f t="shared" si="260"/>
        <v>43.2</v>
      </c>
      <c r="AV134" s="105">
        <f t="shared" si="261"/>
        <v>43.2</v>
      </c>
      <c r="AW134" s="105">
        <f t="shared" si="262"/>
        <v>33.299999999999997</v>
      </c>
      <c r="AX134" s="105">
        <f t="shared" si="263"/>
        <v>42.3</v>
      </c>
      <c r="AY134" s="105">
        <f t="shared" si="264"/>
        <v>42.3</v>
      </c>
      <c r="AZ134" s="105">
        <f t="shared" si="265"/>
        <v>29.9</v>
      </c>
      <c r="BA134" s="105">
        <f t="shared" si="266"/>
        <v>28.5</v>
      </c>
      <c r="BB134" s="105">
        <f t="shared" si="267"/>
        <v>28.5</v>
      </c>
      <c r="BC134" s="105">
        <f t="shared" si="268"/>
        <v>29.1</v>
      </c>
      <c r="BD134" s="105">
        <f t="shared" si="269"/>
        <v>44.3</v>
      </c>
      <c r="BE134" s="105">
        <f t="shared" si="270"/>
        <v>44.7</v>
      </c>
      <c r="BF134" s="105">
        <f t="shared" si="271"/>
        <v>40.200000000000003</v>
      </c>
      <c r="BG134" s="106">
        <f t="shared" si="272"/>
        <v>87.5</v>
      </c>
      <c r="BH134" s="105">
        <f t="shared" si="273"/>
        <v>88.661710037174728</v>
      </c>
      <c r="BI134" s="105">
        <f t="shared" si="274"/>
        <v>83.558994197292066</v>
      </c>
      <c r="BJ134" s="105">
        <f t="shared" si="275"/>
        <v>83.558994197292066</v>
      </c>
      <c r="BK134" s="105">
        <f t="shared" si="276"/>
        <v>68.377823408624224</v>
      </c>
      <c r="BL134" s="105">
        <f t="shared" si="277"/>
        <v>87.577639751552795</v>
      </c>
      <c r="BM134" s="105">
        <f t="shared" si="278"/>
        <v>87.577639751552795</v>
      </c>
      <c r="BN134" s="105">
        <f t="shared" si="279"/>
        <v>86.666666666666671</v>
      </c>
      <c r="BO134" s="105">
        <f t="shared" si="280"/>
        <v>58.521560574948658</v>
      </c>
      <c r="BP134" s="105">
        <f t="shared" si="281"/>
        <v>58.521560574948658</v>
      </c>
      <c r="BQ134" s="105">
        <f t="shared" si="282"/>
        <v>65.393258426966298</v>
      </c>
      <c r="BR134" s="105">
        <f t="shared" si="283"/>
        <v>87.376725838264292</v>
      </c>
      <c r="BS134" s="105">
        <f t="shared" si="284"/>
        <v>85.142857142857139</v>
      </c>
      <c r="BT134" s="105">
        <f t="shared" si="285"/>
        <v>79.446640316205546</v>
      </c>
      <c r="BU134" s="104">
        <v>7.07</v>
      </c>
      <c r="BV134" s="103">
        <v>7.05</v>
      </c>
      <c r="BW134" s="103">
        <v>8.08</v>
      </c>
      <c r="BX134" s="103">
        <v>8.08</v>
      </c>
      <c r="BY134" s="103">
        <v>8.3800000000000008</v>
      </c>
      <c r="BZ134" s="103">
        <v>7.4</v>
      </c>
      <c r="CA134" s="103">
        <v>7.4</v>
      </c>
      <c r="CB134" s="103">
        <v>7.65</v>
      </c>
      <c r="CC134" s="103">
        <v>8.66</v>
      </c>
      <c r="CD134" s="103">
        <v>8.66</v>
      </c>
      <c r="CE134" s="103">
        <v>8.5</v>
      </c>
      <c r="CF134" s="103">
        <v>7.71</v>
      </c>
      <c r="CG134" s="103">
        <v>7.07</v>
      </c>
      <c r="CH134" s="103">
        <v>6.52</v>
      </c>
      <c r="CI134" s="104">
        <f t="shared" si="286"/>
        <v>7.07</v>
      </c>
      <c r="CJ134" s="103">
        <f t="shared" si="287"/>
        <v>7.05</v>
      </c>
      <c r="CK134" s="103">
        <f t="shared" si="288"/>
        <v>8.08</v>
      </c>
      <c r="CL134" s="103">
        <f t="shared" si="289"/>
        <v>8.08</v>
      </c>
      <c r="CM134" s="103">
        <f t="shared" si="290"/>
        <v>8.3800000000000008</v>
      </c>
      <c r="CN134" s="103">
        <f t="shared" si="291"/>
        <v>7.4</v>
      </c>
      <c r="CO134" s="103">
        <f t="shared" si="292"/>
        <v>7.4</v>
      </c>
      <c r="CP134" s="103">
        <f t="shared" si="293"/>
        <v>7.65</v>
      </c>
      <c r="CQ134" s="103">
        <f t="shared" si="294"/>
        <v>8.66</v>
      </c>
      <c r="CR134" s="103">
        <f t="shared" si="295"/>
        <v>8.66</v>
      </c>
      <c r="CS134" s="103">
        <f t="shared" si="296"/>
        <v>8.5</v>
      </c>
      <c r="CT134" s="103">
        <f t="shared" si="297"/>
        <v>7.71</v>
      </c>
      <c r="CU134" s="103">
        <f t="shared" si="298"/>
        <v>7.07</v>
      </c>
      <c r="CV134" s="103">
        <f t="shared" si="299"/>
        <v>6.52</v>
      </c>
      <c r="CW134" s="270">
        <f t="shared" si="300"/>
        <v>1</v>
      </c>
      <c r="CX134" s="271">
        <f t="shared" si="301"/>
        <v>1</v>
      </c>
      <c r="CY134" s="271">
        <f t="shared" si="302"/>
        <v>1</v>
      </c>
      <c r="CZ134" s="271">
        <f t="shared" si="303"/>
        <v>1</v>
      </c>
      <c r="DA134" s="271">
        <f t="shared" si="304"/>
        <v>0</v>
      </c>
      <c r="DB134" s="102">
        <f>MATCH(A134,Fig_1a!B:B,0)</f>
        <v>44</v>
      </c>
    </row>
    <row r="135" spans="1:106" x14ac:dyDescent="0.15">
      <c r="A135" s="107" t="s">
        <v>220</v>
      </c>
      <c r="B135" s="108" t="s">
        <v>2501</v>
      </c>
      <c r="C135" s="104">
        <v>8.27</v>
      </c>
      <c r="D135" s="103">
        <v>12.16</v>
      </c>
      <c r="E135" s="103">
        <v>10.7</v>
      </c>
      <c r="F135" s="103">
        <v>10.7</v>
      </c>
      <c r="G135" s="103">
        <v>10.85</v>
      </c>
      <c r="H135" s="103">
        <v>9.01</v>
      </c>
      <c r="I135" s="103">
        <v>9.01</v>
      </c>
      <c r="J135" s="103">
        <v>11.9</v>
      </c>
      <c r="K135" s="103">
        <v>9.42</v>
      </c>
      <c r="L135" s="103">
        <v>9.42</v>
      </c>
      <c r="M135" s="103">
        <v>13.13</v>
      </c>
      <c r="N135" s="103">
        <v>8.36</v>
      </c>
      <c r="O135" s="103">
        <v>10.050000000000001</v>
      </c>
      <c r="P135" s="103">
        <v>11.36</v>
      </c>
      <c r="Q135" s="106">
        <v>25.2</v>
      </c>
      <c r="R135" s="105">
        <v>21.3</v>
      </c>
      <c r="S135" s="105">
        <v>43.8</v>
      </c>
      <c r="T135" s="105">
        <v>43.8</v>
      </c>
      <c r="U135" s="105">
        <v>35.700000000000003</v>
      </c>
      <c r="V135" s="105">
        <v>39.299999999999997</v>
      </c>
      <c r="W135" s="105">
        <v>39.299999999999997</v>
      </c>
      <c r="X135" s="105">
        <v>26.3</v>
      </c>
      <c r="Y135" s="105">
        <v>36.9</v>
      </c>
      <c r="Z135" s="105">
        <v>36.9</v>
      </c>
      <c r="AA135" s="105">
        <v>33.4</v>
      </c>
      <c r="AB135" s="105">
        <v>26.4</v>
      </c>
      <c r="AC135" s="105">
        <v>21.9</v>
      </c>
      <c r="AD135" s="105">
        <v>15.8</v>
      </c>
      <c r="AE135" s="104">
        <f t="shared" si="244"/>
        <v>3.0471584038694077</v>
      </c>
      <c r="AF135" s="103">
        <f t="shared" si="245"/>
        <v>1.7516447368421053</v>
      </c>
      <c r="AG135" s="103">
        <f t="shared" si="246"/>
        <v>4.0934579439252339</v>
      </c>
      <c r="AH135" s="103">
        <f t="shared" si="247"/>
        <v>4.0934579439252339</v>
      </c>
      <c r="AI135" s="103">
        <f t="shared" si="248"/>
        <v>3.2903225806451615</v>
      </c>
      <c r="AJ135" s="103">
        <f t="shared" si="249"/>
        <v>4.3618201997780242</v>
      </c>
      <c r="AK135" s="103">
        <f t="shared" si="250"/>
        <v>4.3618201997780242</v>
      </c>
      <c r="AL135" s="103">
        <f t="shared" si="251"/>
        <v>2.2100840336134455</v>
      </c>
      <c r="AM135" s="103">
        <f t="shared" si="252"/>
        <v>3.9171974522292992</v>
      </c>
      <c r="AN135" s="103">
        <f t="shared" si="253"/>
        <v>3.9171974522292992</v>
      </c>
      <c r="AO135" s="103">
        <f t="shared" si="254"/>
        <v>2.5437928408225434</v>
      </c>
      <c r="AP135" s="103">
        <f t="shared" si="255"/>
        <v>3.1578947368421053</v>
      </c>
      <c r="AQ135" s="103">
        <f t="shared" si="256"/>
        <v>2.1791044776119399</v>
      </c>
      <c r="AR135" s="103">
        <f t="shared" si="257"/>
        <v>1.3908450704225352</v>
      </c>
      <c r="AS135" s="106">
        <f t="shared" si="258"/>
        <v>25.2</v>
      </c>
      <c r="AT135" s="105">
        <f t="shared" si="259"/>
        <v>21.3</v>
      </c>
      <c r="AU135" s="105">
        <f t="shared" si="260"/>
        <v>43.8</v>
      </c>
      <c r="AV135" s="105">
        <f t="shared" si="261"/>
        <v>43.8</v>
      </c>
      <c r="AW135" s="105">
        <f t="shared" si="262"/>
        <v>35.700000000000003</v>
      </c>
      <c r="AX135" s="105">
        <f t="shared" si="263"/>
        <v>39.299999999999997</v>
      </c>
      <c r="AY135" s="105">
        <f t="shared" si="264"/>
        <v>39.299999999999997</v>
      </c>
      <c r="AZ135" s="105">
        <f t="shared" si="265"/>
        <v>26.3</v>
      </c>
      <c r="BA135" s="105">
        <f t="shared" si="266"/>
        <v>36.9</v>
      </c>
      <c r="BB135" s="105">
        <f t="shared" si="267"/>
        <v>36.9</v>
      </c>
      <c r="BC135" s="105">
        <f t="shared" si="268"/>
        <v>33.4</v>
      </c>
      <c r="BD135" s="105">
        <f t="shared" si="269"/>
        <v>26.4</v>
      </c>
      <c r="BE135" s="105">
        <f t="shared" si="270"/>
        <v>21.9</v>
      </c>
      <c r="BF135" s="105">
        <f t="shared" si="271"/>
        <v>15.8</v>
      </c>
      <c r="BG135" s="106">
        <f t="shared" si="272"/>
        <v>46.32352941176471</v>
      </c>
      <c r="BH135" s="105">
        <f t="shared" si="273"/>
        <v>39.591078066914498</v>
      </c>
      <c r="BI135" s="105">
        <f t="shared" si="274"/>
        <v>84.719535783365572</v>
      </c>
      <c r="BJ135" s="105">
        <f t="shared" si="275"/>
        <v>84.719535783365572</v>
      </c>
      <c r="BK135" s="105">
        <f t="shared" si="276"/>
        <v>73.305954825462024</v>
      </c>
      <c r="BL135" s="105">
        <f t="shared" si="277"/>
        <v>81.366459627329192</v>
      </c>
      <c r="BM135" s="105">
        <f t="shared" si="278"/>
        <v>81.366459627329192</v>
      </c>
      <c r="BN135" s="105">
        <f t="shared" si="279"/>
        <v>76.231884057971016</v>
      </c>
      <c r="BO135" s="105">
        <f t="shared" si="280"/>
        <v>75.770020533880896</v>
      </c>
      <c r="BP135" s="105">
        <f t="shared" si="281"/>
        <v>75.770020533880896</v>
      </c>
      <c r="BQ135" s="105">
        <f t="shared" si="282"/>
        <v>75.056179775280896</v>
      </c>
      <c r="BR135" s="105">
        <f t="shared" si="283"/>
        <v>52.071005917159759</v>
      </c>
      <c r="BS135" s="105">
        <f t="shared" si="284"/>
        <v>41.714285714285715</v>
      </c>
      <c r="BT135" s="105">
        <f t="shared" si="285"/>
        <v>31.225296442687746</v>
      </c>
      <c r="BU135" s="104">
        <v>5.26</v>
      </c>
      <c r="BV135" s="103">
        <v>5.2</v>
      </c>
      <c r="BW135" s="103">
        <v>7.66</v>
      </c>
      <c r="BX135" s="103">
        <v>7.66</v>
      </c>
      <c r="BY135" s="103">
        <v>7.93</v>
      </c>
      <c r="BZ135" s="103">
        <v>7.26</v>
      </c>
      <c r="CA135" s="103">
        <v>7.26</v>
      </c>
      <c r="CB135" s="103">
        <v>6.49</v>
      </c>
      <c r="CC135" s="103">
        <v>6.18</v>
      </c>
      <c r="CD135" s="103">
        <v>6.18</v>
      </c>
      <c r="CE135" s="103">
        <v>6.13</v>
      </c>
      <c r="CF135" s="103">
        <v>5.38</v>
      </c>
      <c r="CG135" s="103">
        <v>5.29</v>
      </c>
      <c r="CH135" s="103">
        <v>5.24</v>
      </c>
      <c r="CI135" s="104">
        <f t="shared" si="286"/>
        <v>5.26</v>
      </c>
      <c r="CJ135" s="103">
        <f t="shared" si="287"/>
        <v>5.2</v>
      </c>
      <c r="CK135" s="103">
        <f t="shared" si="288"/>
        <v>7.66</v>
      </c>
      <c r="CL135" s="103">
        <f t="shared" si="289"/>
        <v>7.66</v>
      </c>
      <c r="CM135" s="103">
        <f t="shared" si="290"/>
        <v>7.93</v>
      </c>
      <c r="CN135" s="103">
        <f t="shared" si="291"/>
        <v>7.26</v>
      </c>
      <c r="CO135" s="103">
        <f t="shared" si="292"/>
        <v>7.26</v>
      </c>
      <c r="CP135" s="103">
        <f t="shared" si="293"/>
        <v>6.49</v>
      </c>
      <c r="CQ135" s="103">
        <f t="shared" si="294"/>
        <v>6.18</v>
      </c>
      <c r="CR135" s="103">
        <f t="shared" si="295"/>
        <v>6.18</v>
      </c>
      <c r="CS135" s="103">
        <f t="shared" si="296"/>
        <v>6.13</v>
      </c>
      <c r="CT135" s="103">
        <f t="shared" si="297"/>
        <v>5.38</v>
      </c>
      <c r="CU135" s="103">
        <f t="shared" si="298"/>
        <v>5.29</v>
      </c>
      <c r="CV135" s="103">
        <f t="shared" si="299"/>
        <v>5.24</v>
      </c>
      <c r="CW135" s="270">
        <f t="shared" si="300"/>
        <v>1</v>
      </c>
      <c r="CX135" s="271">
        <f t="shared" si="301"/>
        <v>1</v>
      </c>
      <c r="CY135" s="271">
        <f t="shared" si="302"/>
        <v>1</v>
      </c>
      <c r="CZ135" s="271">
        <f t="shared" si="303"/>
        <v>1</v>
      </c>
      <c r="DA135" s="271">
        <f t="shared" si="304"/>
        <v>0</v>
      </c>
      <c r="DB135" s="102">
        <f>MATCH(A135,Fig_1a!B:B,0)</f>
        <v>43</v>
      </c>
    </row>
    <row r="136" spans="1:106" x14ac:dyDescent="0.15">
      <c r="A136" s="107" t="s">
        <v>215</v>
      </c>
      <c r="B136" s="108" t="s">
        <v>2499</v>
      </c>
      <c r="C136" s="104">
        <v>7.89</v>
      </c>
      <c r="D136" s="103">
        <v>7.02</v>
      </c>
      <c r="E136" s="103">
        <v>9.27</v>
      </c>
      <c r="F136" s="103">
        <v>9.27</v>
      </c>
      <c r="G136" s="103">
        <v>9.56</v>
      </c>
      <c r="H136" s="103">
        <v>7.81</v>
      </c>
      <c r="I136" s="103">
        <v>7.81</v>
      </c>
      <c r="J136" s="103">
        <v>7.99</v>
      </c>
      <c r="K136" s="103">
        <v>10.19</v>
      </c>
      <c r="L136" s="103">
        <v>10.19</v>
      </c>
      <c r="M136" s="103">
        <v>10.11</v>
      </c>
      <c r="N136" s="103">
        <v>9.5299999999999994</v>
      </c>
      <c r="O136" s="103">
        <v>9.25</v>
      </c>
      <c r="P136" s="103">
        <v>8.6</v>
      </c>
      <c r="Q136" s="106">
        <v>52.6</v>
      </c>
      <c r="R136" s="105">
        <v>49.2</v>
      </c>
      <c r="S136" s="105">
        <v>46.2</v>
      </c>
      <c r="T136" s="105">
        <v>46.2</v>
      </c>
      <c r="U136" s="105">
        <v>39.700000000000003</v>
      </c>
      <c r="V136" s="105">
        <v>43.6</v>
      </c>
      <c r="W136" s="105">
        <v>43.6</v>
      </c>
      <c r="X136" s="105">
        <v>29.9</v>
      </c>
      <c r="Y136" s="105">
        <v>38.700000000000003</v>
      </c>
      <c r="Z136" s="105">
        <v>38.700000000000003</v>
      </c>
      <c r="AA136" s="105">
        <v>34.6</v>
      </c>
      <c r="AB136" s="105">
        <v>47.3</v>
      </c>
      <c r="AC136" s="105">
        <v>43.9</v>
      </c>
      <c r="AD136" s="105">
        <v>34.799999999999997</v>
      </c>
      <c r="AE136" s="104">
        <f t="shared" si="244"/>
        <v>6.666666666666667</v>
      </c>
      <c r="AF136" s="103">
        <f t="shared" si="245"/>
        <v>7.0085470085470094</v>
      </c>
      <c r="AG136" s="103">
        <f t="shared" si="246"/>
        <v>4.983818770226538</v>
      </c>
      <c r="AH136" s="103">
        <f t="shared" si="247"/>
        <v>4.983818770226538</v>
      </c>
      <c r="AI136" s="103">
        <f t="shared" si="248"/>
        <v>4.1527196652719667</v>
      </c>
      <c r="AJ136" s="103">
        <f t="shared" si="249"/>
        <v>5.5825864276568504</v>
      </c>
      <c r="AK136" s="103">
        <f t="shared" si="250"/>
        <v>5.5825864276568504</v>
      </c>
      <c r="AL136" s="103">
        <f t="shared" si="251"/>
        <v>3.7421777221526904</v>
      </c>
      <c r="AM136" s="103">
        <f t="shared" si="252"/>
        <v>3.7978410206084403</v>
      </c>
      <c r="AN136" s="103">
        <f t="shared" si="253"/>
        <v>3.7978410206084403</v>
      </c>
      <c r="AO136" s="103">
        <f t="shared" si="254"/>
        <v>3.4223541048466868</v>
      </c>
      <c r="AP136" s="103">
        <f t="shared" si="255"/>
        <v>4.963273871983211</v>
      </c>
      <c r="AQ136" s="103">
        <f t="shared" si="256"/>
        <v>4.7459459459459454</v>
      </c>
      <c r="AR136" s="103">
        <f t="shared" si="257"/>
        <v>4.0465116279069768</v>
      </c>
      <c r="AS136" s="106">
        <f t="shared" si="258"/>
        <v>52.6</v>
      </c>
      <c r="AT136" s="105">
        <f t="shared" si="259"/>
        <v>49.2</v>
      </c>
      <c r="AU136" s="105">
        <f t="shared" si="260"/>
        <v>46.2</v>
      </c>
      <c r="AV136" s="105">
        <f t="shared" si="261"/>
        <v>46.2</v>
      </c>
      <c r="AW136" s="105">
        <f t="shared" si="262"/>
        <v>39.700000000000003</v>
      </c>
      <c r="AX136" s="105">
        <f t="shared" si="263"/>
        <v>43.6</v>
      </c>
      <c r="AY136" s="105">
        <f t="shared" si="264"/>
        <v>43.6</v>
      </c>
      <c r="AZ136" s="105">
        <f t="shared" si="265"/>
        <v>29.9</v>
      </c>
      <c r="BA136" s="105">
        <f t="shared" si="266"/>
        <v>38.700000000000003</v>
      </c>
      <c r="BB136" s="105">
        <f t="shared" si="267"/>
        <v>38.700000000000003</v>
      </c>
      <c r="BC136" s="105">
        <f t="shared" si="268"/>
        <v>34.6</v>
      </c>
      <c r="BD136" s="105">
        <f t="shared" si="269"/>
        <v>47.3</v>
      </c>
      <c r="BE136" s="105">
        <f t="shared" si="270"/>
        <v>43.9</v>
      </c>
      <c r="BF136" s="105">
        <f t="shared" si="271"/>
        <v>34.799999999999997</v>
      </c>
      <c r="BG136" s="106">
        <f t="shared" si="272"/>
        <v>96.691176470588232</v>
      </c>
      <c r="BH136" s="105">
        <f t="shared" si="273"/>
        <v>91.44981412639406</v>
      </c>
      <c r="BI136" s="105">
        <f t="shared" si="274"/>
        <v>89.361702127659569</v>
      </c>
      <c r="BJ136" s="105">
        <f t="shared" si="275"/>
        <v>89.361702127659569</v>
      </c>
      <c r="BK136" s="105">
        <f t="shared" si="276"/>
        <v>81.51950718685832</v>
      </c>
      <c r="BL136" s="105">
        <f t="shared" si="277"/>
        <v>90.269151138716367</v>
      </c>
      <c r="BM136" s="105">
        <f t="shared" si="278"/>
        <v>90.269151138716367</v>
      </c>
      <c r="BN136" s="105">
        <f t="shared" si="279"/>
        <v>86.666666666666671</v>
      </c>
      <c r="BO136" s="105">
        <f t="shared" si="280"/>
        <v>79.466119096509246</v>
      </c>
      <c r="BP136" s="105">
        <f t="shared" si="281"/>
        <v>79.466119096509246</v>
      </c>
      <c r="BQ136" s="105">
        <f t="shared" si="282"/>
        <v>77.752808988764045</v>
      </c>
      <c r="BR136" s="105">
        <f t="shared" si="283"/>
        <v>93.293885601577898</v>
      </c>
      <c r="BS136" s="105">
        <f t="shared" si="284"/>
        <v>83.61904761904762</v>
      </c>
      <c r="BT136" s="105">
        <f t="shared" si="285"/>
        <v>68.774703557312236</v>
      </c>
      <c r="BU136" s="104">
        <v>6.5</v>
      </c>
      <c r="BV136" s="103">
        <v>6.4</v>
      </c>
      <c r="BW136" s="103">
        <v>7.25</v>
      </c>
      <c r="BX136" s="103">
        <v>7.25</v>
      </c>
      <c r="BY136" s="103">
        <v>7.59</v>
      </c>
      <c r="BZ136" s="103">
        <v>6.66</v>
      </c>
      <c r="CA136" s="103">
        <v>6.66</v>
      </c>
      <c r="CB136" s="103">
        <v>6.97</v>
      </c>
      <c r="CC136" s="103">
        <v>7.93</v>
      </c>
      <c r="CD136" s="103">
        <v>7.93</v>
      </c>
      <c r="CE136" s="103">
        <v>7.8</v>
      </c>
      <c r="CF136" s="103">
        <v>6.42</v>
      </c>
      <c r="CG136" s="103">
        <v>5.86</v>
      </c>
      <c r="CH136" s="103">
        <v>5.41</v>
      </c>
      <c r="CI136" s="104">
        <f t="shared" si="286"/>
        <v>6.5</v>
      </c>
      <c r="CJ136" s="103">
        <f t="shared" si="287"/>
        <v>6.4</v>
      </c>
      <c r="CK136" s="103">
        <f t="shared" si="288"/>
        <v>7.25</v>
      </c>
      <c r="CL136" s="103">
        <f t="shared" si="289"/>
        <v>7.25</v>
      </c>
      <c r="CM136" s="103">
        <f t="shared" si="290"/>
        <v>7.59</v>
      </c>
      <c r="CN136" s="103">
        <f t="shared" si="291"/>
        <v>6.66</v>
      </c>
      <c r="CO136" s="103">
        <f t="shared" si="292"/>
        <v>6.66</v>
      </c>
      <c r="CP136" s="103">
        <f t="shared" si="293"/>
        <v>6.97</v>
      </c>
      <c r="CQ136" s="103">
        <f t="shared" si="294"/>
        <v>7.93</v>
      </c>
      <c r="CR136" s="103">
        <f t="shared" si="295"/>
        <v>7.93</v>
      </c>
      <c r="CS136" s="103">
        <f t="shared" si="296"/>
        <v>7.8</v>
      </c>
      <c r="CT136" s="103">
        <f t="shared" si="297"/>
        <v>6.42</v>
      </c>
      <c r="CU136" s="103">
        <f t="shared" si="298"/>
        <v>5.86</v>
      </c>
      <c r="CV136" s="103">
        <f t="shared" si="299"/>
        <v>5.41</v>
      </c>
      <c r="CW136" s="270">
        <f t="shared" si="300"/>
        <v>1</v>
      </c>
      <c r="CX136" s="271">
        <f t="shared" si="301"/>
        <v>1</v>
      </c>
      <c r="CY136" s="271">
        <f t="shared" si="302"/>
        <v>1</v>
      </c>
      <c r="CZ136" s="271">
        <f t="shared" si="303"/>
        <v>1</v>
      </c>
      <c r="DA136" s="271">
        <f t="shared" si="304"/>
        <v>0</v>
      </c>
      <c r="DB136" s="102">
        <f>MATCH(A136,Fig_1a!B:B,0)</f>
        <v>42</v>
      </c>
    </row>
    <row r="137" spans="1:106" x14ac:dyDescent="0.15">
      <c r="A137" s="107" t="s">
        <v>243</v>
      </c>
      <c r="B137" s="108" t="s">
        <v>2495</v>
      </c>
      <c r="C137" s="104">
        <v>1.57</v>
      </c>
      <c r="D137" s="103">
        <v>3.07</v>
      </c>
      <c r="E137" s="103">
        <v>2.94</v>
      </c>
      <c r="F137" s="103">
        <v>2.94</v>
      </c>
      <c r="G137" s="103">
        <v>3.15</v>
      </c>
      <c r="H137" s="103">
        <v>2.12</v>
      </c>
      <c r="I137" s="103">
        <v>2.12</v>
      </c>
      <c r="J137" s="103">
        <v>1.51</v>
      </c>
      <c r="K137" s="103">
        <v>4.1399999999999997</v>
      </c>
      <c r="L137" s="103">
        <v>4.1399999999999997</v>
      </c>
      <c r="M137" s="103">
        <v>7.75</v>
      </c>
      <c r="N137" s="103">
        <v>2.76</v>
      </c>
      <c r="O137" s="103">
        <v>0.71</v>
      </c>
      <c r="P137" s="103">
        <v>0.9</v>
      </c>
      <c r="S137" s="105">
        <v>31.1</v>
      </c>
      <c r="T137" s="105">
        <v>31.1</v>
      </c>
      <c r="U137" s="105">
        <v>28.3</v>
      </c>
      <c r="V137" s="105">
        <v>16.100000000000001</v>
      </c>
      <c r="W137" s="105">
        <v>16.100000000000001</v>
      </c>
      <c r="X137" s="105">
        <v>5</v>
      </c>
      <c r="AE137" s="104" t="str">
        <f t="shared" si="244"/>
        <v/>
      </c>
      <c r="AF137" s="103" t="str">
        <f t="shared" si="245"/>
        <v/>
      </c>
      <c r="AG137" s="103">
        <f t="shared" si="246"/>
        <v>10.578231292517007</v>
      </c>
      <c r="AH137" s="103">
        <f t="shared" si="247"/>
        <v>10.578231292517007</v>
      </c>
      <c r="AI137" s="103">
        <f t="shared" si="248"/>
        <v>8.9841269841269842</v>
      </c>
      <c r="AJ137" s="103">
        <f t="shared" si="249"/>
        <v>7.5943396226415096</v>
      </c>
      <c r="AK137" s="103">
        <f t="shared" si="250"/>
        <v>7.5943396226415096</v>
      </c>
      <c r="AL137" s="103">
        <f t="shared" si="251"/>
        <v>3.3112582781456954</v>
      </c>
      <c r="AM137" s="103" t="str">
        <f t="shared" si="252"/>
        <v/>
      </c>
      <c r="AN137" s="103" t="str">
        <f t="shared" si="253"/>
        <v/>
      </c>
      <c r="AO137" s="103" t="str">
        <f t="shared" si="254"/>
        <v/>
      </c>
      <c r="AP137" s="103" t="str">
        <f t="shared" si="255"/>
        <v/>
      </c>
      <c r="AQ137" s="103" t="str">
        <f t="shared" si="256"/>
        <v/>
      </c>
      <c r="AR137" s="103" t="str">
        <f t="shared" si="257"/>
        <v/>
      </c>
      <c r="AS137" s="106" t="str">
        <f t="shared" si="258"/>
        <v/>
      </c>
      <c r="AT137" s="105" t="str">
        <f t="shared" si="259"/>
        <v/>
      </c>
      <c r="AU137" s="105">
        <f t="shared" si="260"/>
        <v>31.1</v>
      </c>
      <c r="AV137" s="105">
        <f t="shared" si="261"/>
        <v>31.1</v>
      </c>
      <c r="AW137" s="105">
        <f t="shared" si="262"/>
        <v>28.3</v>
      </c>
      <c r="AX137" s="105">
        <f t="shared" si="263"/>
        <v>16.100000000000001</v>
      </c>
      <c r="AY137" s="105">
        <f t="shared" si="264"/>
        <v>16.100000000000001</v>
      </c>
      <c r="AZ137" s="105">
        <f t="shared" si="265"/>
        <v>5</v>
      </c>
      <c r="BA137" s="105" t="str">
        <f t="shared" si="266"/>
        <v/>
      </c>
      <c r="BB137" s="105" t="str">
        <f t="shared" si="267"/>
        <v/>
      </c>
      <c r="BC137" s="105" t="str">
        <f t="shared" si="268"/>
        <v/>
      </c>
      <c r="BD137" s="105" t="str">
        <f t="shared" si="269"/>
        <v/>
      </c>
      <c r="BE137" s="105" t="str">
        <f t="shared" si="270"/>
        <v/>
      </c>
      <c r="BF137" s="105" t="str">
        <f t="shared" si="271"/>
        <v/>
      </c>
      <c r="BG137" s="106" t="str">
        <f t="shared" si="272"/>
        <v/>
      </c>
      <c r="BH137" s="105" t="str">
        <f t="shared" si="273"/>
        <v/>
      </c>
      <c r="BI137" s="105">
        <f t="shared" si="274"/>
        <v>60.154738878143128</v>
      </c>
      <c r="BJ137" s="105">
        <f t="shared" si="275"/>
        <v>60.154738878143128</v>
      </c>
      <c r="BK137" s="105">
        <f t="shared" si="276"/>
        <v>58.110882956878847</v>
      </c>
      <c r="BL137" s="105">
        <f t="shared" si="277"/>
        <v>33.333333333333343</v>
      </c>
      <c r="BM137" s="105">
        <f t="shared" si="278"/>
        <v>33.333333333333343</v>
      </c>
      <c r="BN137" s="105">
        <f t="shared" si="279"/>
        <v>14.492753623188406</v>
      </c>
      <c r="BO137" s="105" t="str">
        <f t="shared" si="280"/>
        <v/>
      </c>
      <c r="BP137" s="105" t="str">
        <f t="shared" si="281"/>
        <v/>
      </c>
      <c r="BQ137" s="105" t="str">
        <f t="shared" si="282"/>
        <v/>
      </c>
      <c r="BR137" s="105" t="str">
        <f t="shared" si="283"/>
        <v/>
      </c>
      <c r="BS137" s="105" t="str">
        <f t="shared" si="284"/>
        <v/>
      </c>
      <c r="BT137" s="105" t="str">
        <f t="shared" si="285"/>
        <v/>
      </c>
      <c r="BW137" s="103">
        <v>6.61</v>
      </c>
      <c r="BX137" s="103">
        <v>6.61</v>
      </c>
      <c r="BY137" s="103">
        <v>6.81</v>
      </c>
      <c r="BZ137" s="103">
        <v>5.54</v>
      </c>
      <c r="CA137" s="103">
        <v>5.54</v>
      </c>
      <c r="CB137" s="103">
        <v>5.28</v>
      </c>
      <c r="CI137" s="104" t="str">
        <f t="shared" si="286"/>
        <v/>
      </c>
      <c r="CJ137" s="103" t="str">
        <f t="shared" si="287"/>
        <v/>
      </c>
      <c r="CK137" s="103">
        <f t="shared" si="288"/>
        <v>6.61</v>
      </c>
      <c r="CL137" s="103">
        <f t="shared" si="289"/>
        <v>6.61</v>
      </c>
      <c r="CM137" s="103">
        <f t="shared" si="290"/>
        <v>6.81</v>
      </c>
      <c r="CN137" s="103">
        <f t="shared" si="291"/>
        <v>5.54</v>
      </c>
      <c r="CO137" s="103">
        <f t="shared" si="292"/>
        <v>5.54</v>
      </c>
      <c r="CP137" s="103">
        <f t="shared" si="293"/>
        <v>5.28</v>
      </c>
      <c r="CQ137" s="103" t="str">
        <f t="shared" si="294"/>
        <v/>
      </c>
      <c r="CR137" s="103" t="str">
        <f t="shared" si="295"/>
        <v/>
      </c>
      <c r="CS137" s="103" t="str">
        <f t="shared" si="296"/>
        <v/>
      </c>
      <c r="CT137" s="103" t="str">
        <f t="shared" si="297"/>
        <v/>
      </c>
      <c r="CU137" s="103" t="str">
        <f t="shared" si="298"/>
        <v/>
      </c>
      <c r="CV137" s="103" t="str">
        <f t="shared" si="299"/>
        <v/>
      </c>
      <c r="CW137" s="270" t="str">
        <f t="shared" si="300"/>
        <v/>
      </c>
      <c r="CX137" s="271">
        <f t="shared" si="301"/>
        <v>1</v>
      </c>
      <c r="CY137" s="271" t="str">
        <f t="shared" si="302"/>
        <v/>
      </c>
      <c r="CZ137" s="271" t="str">
        <f t="shared" si="303"/>
        <v/>
      </c>
      <c r="DA137" s="271">
        <f t="shared" si="304"/>
        <v>3</v>
      </c>
      <c r="DB137" s="102">
        <f>MATCH(A137,Fig_1a!B:B,0)</f>
        <v>41</v>
      </c>
    </row>
    <row r="138" spans="1:106" x14ac:dyDescent="0.15">
      <c r="A138" s="107" t="s">
        <v>240</v>
      </c>
      <c r="B138" s="108" t="s">
        <v>2493</v>
      </c>
      <c r="C138" s="104">
        <v>8.36</v>
      </c>
      <c r="D138" s="103">
        <v>8.84</v>
      </c>
      <c r="E138" s="103">
        <v>5.66</v>
      </c>
      <c r="F138" s="103">
        <v>5.66</v>
      </c>
      <c r="G138" s="103">
        <v>5.86</v>
      </c>
      <c r="H138" s="103">
        <v>4.5999999999999996</v>
      </c>
      <c r="I138" s="103">
        <v>4.5999999999999996</v>
      </c>
      <c r="J138" s="103">
        <v>4.54</v>
      </c>
      <c r="K138" s="103">
        <v>8.0299999999999994</v>
      </c>
      <c r="L138" s="103">
        <v>8.0299999999999994</v>
      </c>
      <c r="M138" s="103">
        <v>9.1300000000000008</v>
      </c>
      <c r="N138" s="103">
        <v>5.21</v>
      </c>
      <c r="O138" s="103">
        <v>5.99</v>
      </c>
      <c r="P138" s="103">
        <v>6.38</v>
      </c>
      <c r="Q138" s="106">
        <v>34.5</v>
      </c>
      <c r="R138" s="105">
        <v>30.8</v>
      </c>
      <c r="S138" s="105">
        <v>30.8</v>
      </c>
      <c r="T138" s="105">
        <v>30.8</v>
      </c>
      <c r="U138" s="105">
        <v>31.1</v>
      </c>
      <c r="V138" s="105">
        <v>33.200000000000003</v>
      </c>
      <c r="W138" s="105">
        <v>33.200000000000003</v>
      </c>
      <c r="X138" s="105">
        <v>20.6</v>
      </c>
      <c r="Y138" s="105">
        <v>22.5</v>
      </c>
      <c r="Z138" s="105">
        <v>22.5</v>
      </c>
      <c r="AA138" s="105">
        <v>27.4</v>
      </c>
      <c r="AB138" s="105">
        <v>5</v>
      </c>
      <c r="AC138" s="105">
        <v>15.9</v>
      </c>
      <c r="AD138" s="105">
        <v>20.8</v>
      </c>
      <c r="AE138" s="104">
        <f t="shared" si="244"/>
        <v>4.1267942583732058</v>
      </c>
      <c r="AF138" s="103">
        <f t="shared" si="245"/>
        <v>3.4841628959276019</v>
      </c>
      <c r="AG138" s="103">
        <f t="shared" si="246"/>
        <v>5.4416961130742045</v>
      </c>
      <c r="AH138" s="103">
        <f t="shared" si="247"/>
        <v>5.4416961130742045</v>
      </c>
      <c r="AI138" s="103">
        <f t="shared" si="248"/>
        <v>5.3071672354948802</v>
      </c>
      <c r="AJ138" s="103">
        <f t="shared" si="249"/>
        <v>7.2173913043478271</v>
      </c>
      <c r="AK138" s="103">
        <f t="shared" si="250"/>
        <v>7.2173913043478271</v>
      </c>
      <c r="AL138" s="103">
        <f t="shared" si="251"/>
        <v>4.537444933920705</v>
      </c>
      <c r="AM138" s="103">
        <f t="shared" si="252"/>
        <v>2.8019925280199254</v>
      </c>
      <c r="AN138" s="103">
        <f t="shared" si="253"/>
        <v>2.8019925280199254</v>
      </c>
      <c r="AO138" s="103">
        <f t="shared" si="254"/>
        <v>3.0010952902519161</v>
      </c>
      <c r="AP138" s="103">
        <f t="shared" si="255"/>
        <v>0.95969289827255277</v>
      </c>
      <c r="AQ138" s="103">
        <f t="shared" si="256"/>
        <v>2.654424040066778</v>
      </c>
      <c r="AR138" s="103">
        <f t="shared" si="257"/>
        <v>3.2601880877742948</v>
      </c>
      <c r="AS138" s="106">
        <f t="shared" si="258"/>
        <v>34.5</v>
      </c>
      <c r="AT138" s="105">
        <f t="shared" si="259"/>
        <v>30.8</v>
      </c>
      <c r="AU138" s="105">
        <f t="shared" si="260"/>
        <v>30.8</v>
      </c>
      <c r="AV138" s="105">
        <f t="shared" si="261"/>
        <v>30.8</v>
      </c>
      <c r="AW138" s="105">
        <f t="shared" si="262"/>
        <v>31.1</v>
      </c>
      <c r="AX138" s="105">
        <f t="shared" si="263"/>
        <v>33.200000000000003</v>
      </c>
      <c r="AY138" s="105">
        <f t="shared" si="264"/>
        <v>33.200000000000003</v>
      </c>
      <c r="AZ138" s="105">
        <f t="shared" si="265"/>
        <v>20.6</v>
      </c>
      <c r="BA138" s="105">
        <f t="shared" si="266"/>
        <v>22.5</v>
      </c>
      <c r="BB138" s="105">
        <f t="shared" si="267"/>
        <v>22.5</v>
      </c>
      <c r="BC138" s="105">
        <f t="shared" si="268"/>
        <v>27.4</v>
      </c>
      <c r="BD138" s="105" t="str">
        <f t="shared" si="269"/>
        <v/>
      </c>
      <c r="BE138" s="105">
        <f t="shared" si="270"/>
        <v>15.9</v>
      </c>
      <c r="BF138" s="105">
        <f t="shared" si="271"/>
        <v>20.8</v>
      </c>
      <c r="BG138" s="106">
        <f t="shared" si="272"/>
        <v>63.419117647058826</v>
      </c>
      <c r="BH138" s="105">
        <f t="shared" si="273"/>
        <v>57.249070631970262</v>
      </c>
      <c r="BI138" s="105">
        <f t="shared" si="274"/>
        <v>59.574468085106382</v>
      </c>
      <c r="BJ138" s="105">
        <f t="shared" si="275"/>
        <v>59.574468085106382</v>
      </c>
      <c r="BK138" s="105">
        <f t="shared" si="276"/>
        <v>63.860369609856257</v>
      </c>
      <c r="BL138" s="105">
        <f t="shared" si="277"/>
        <v>68.737060041407887</v>
      </c>
      <c r="BM138" s="105">
        <f t="shared" si="278"/>
        <v>68.737060041407887</v>
      </c>
      <c r="BN138" s="105">
        <f t="shared" si="279"/>
        <v>59.710144927536234</v>
      </c>
      <c r="BO138" s="105">
        <f t="shared" si="280"/>
        <v>46.201232032854207</v>
      </c>
      <c r="BP138" s="105">
        <f t="shared" si="281"/>
        <v>46.201232032854207</v>
      </c>
      <c r="BQ138" s="105">
        <f t="shared" si="282"/>
        <v>61.573033707865171</v>
      </c>
      <c r="BR138" s="105" t="str">
        <f t="shared" si="283"/>
        <v/>
      </c>
      <c r="BS138" s="105">
        <f t="shared" si="284"/>
        <v>30.285714285714285</v>
      </c>
      <c r="BT138" s="105">
        <f t="shared" si="285"/>
        <v>41.10671936758893</v>
      </c>
      <c r="BU138" s="104">
        <v>5.77</v>
      </c>
      <c r="BV138" s="103">
        <v>5.55</v>
      </c>
      <c r="BW138" s="103">
        <v>5.71</v>
      </c>
      <c r="BX138" s="103">
        <v>5.71</v>
      </c>
      <c r="BY138" s="103">
        <v>5.81</v>
      </c>
      <c r="BZ138" s="103">
        <v>5.92</v>
      </c>
      <c r="CA138" s="103">
        <v>5.92</v>
      </c>
      <c r="CB138" s="103">
        <v>5.65</v>
      </c>
      <c r="CC138" s="103">
        <v>5.36</v>
      </c>
      <c r="CD138" s="103">
        <v>5.36</v>
      </c>
      <c r="CE138" s="103">
        <v>5.87</v>
      </c>
      <c r="CF138" s="103">
        <v>4.63</v>
      </c>
      <c r="CG138" s="103">
        <v>4.84</v>
      </c>
      <c r="CH138" s="103">
        <v>5.04</v>
      </c>
      <c r="CI138" s="104">
        <f t="shared" si="286"/>
        <v>5.77</v>
      </c>
      <c r="CJ138" s="103">
        <f t="shared" si="287"/>
        <v>5.55</v>
      </c>
      <c r="CK138" s="103">
        <f t="shared" si="288"/>
        <v>5.71</v>
      </c>
      <c r="CL138" s="103">
        <f t="shared" si="289"/>
        <v>5.71</v>
      </c>
      <c r="CM138" s="103">
        <f t="shared" si="290"/>
        <v>5.81</v>
      </c>
      <c r="CN138" s="103">
        <f t="shared" si="291"/>
        <v>5.92</v>
      </c>
      <c r="CO138" s="103">
        <f t="shared" si="292"/>
        <v>5.92</v>
      </c>
      <c r="CP138" s="103">
        <f t="shared" si="293"/>
        <v>5.65</v>
      </c>
      <c r="CQ138" s="103">
        <f t="shared" si="294"/>
        <v>5.36</v>
      </c>
      <c r="CR138" s="103">
        <f t="shared" si="295"/>
        <v>5.36</v>
      </c>
      <c r="CS138" s="103">
        <f t="shared" si="296"/>
        <v>5.87</v>
      </c>
      <c r="CT138" s="103" t="str">
        <f t="shared" si="297"/>
        <v/>
      </c>
      <c r="CU138" s="103">
        <f t="shared" si="298"/>
        <v>4.84</v>
      </c>
      <c r="CV138" s="103">
        <f t="shared" si="299"/>
        <v>5.04</v>
      </c>
      <c r="CW138" s="270">
        <f t="shared" si="300"/>
        <v>1</v>
      </c>
      <c r="CX138" s="271">
        <f t="shared" si="301"/>
        <v>1</v>
      </c>
      <c r="CY138" s="271">
        <f t="shared" si="302"/>
        <v>1</v>
      </c>
      <c r="CZ138" s="271">
        <f t="shared" si="303"/>
        <v>1</v>
      </c>
      <c r="DA138" s="271">
        <f t="shared" si="304"/>
        <v>0</v>
      </c>
      <c r="DB138" s="102">
        <f>MATCH(A138,Fig_1a!B:B,0)</f>
        <v>40</v>
      </c>
    </row>
    <row r="139" spans="1:106" x14ac:dyDescent="0.15">
      <c r="A139" s="107" t="s">
        <v>237</v>
      </c>
      <c r="B139" s="108" t="s">
        <v>2491</v>
      </c>
      <c r="C139" s="104">
        <v>2.72</v>
      </c>
      <c r="D139" s="103">
        <v>1.91</v>
      </c>
      <c r="E139" s="103">
        <v>0.82</v>
      </c>
      <c r="F139" s="103">
        <v>0.82</v>
      </c>
      <c r="G139" s="103">
        <v>2.27</v>
      </c>
      <c r="H139" s="103">
        <v>1.41</v>
      </c>
      <c r="I139" s="103">
        <v>1.41</v>
      </c>
      <c r="J139" s="103">
        <v>1.98</v>
      </c>
      <c r="K139" s="103">
        <v>4.62</v>
      </c>
      <c r="L139" s="103">
        <v>4.62</v>
      </c>
      <c r="M139" s="103">
        <v>3.25</v>
      </c>
      <c r="N139" s="103">
        <v>4.3600000000000003</v>
      </c>
      <c r="O139" s="103">
        <v>3.01</v>
      </c>
      <c r="P139" s="103">
        <v>4.6500000000000004</v>
      </c>
      <c r="Q139" s="106">
        <v>14</v>
      </c>
      <c r="R139" s="105">
        <v>9.1999999999999993</v>
      </c>
      <c r="S139" s="105">
        <v>9.1999999999999993</v>
      </c>
      <c r="T139" s="105">
        <v>9.1999999999999993</v>
      </c>
      <c r="U139" s="105">
        <v>7.7</v>
      </c>
      <c r="V139" s="105">
        <v>12.6</v>
      </c>
      <c r="W139" s="105">
        <v>12.6</v>
      </c>
      <c r="X139" s="105">
        <v>9.4</v>
      </c>
      <c r="Y139" s="105">
        <v>7.1</v>
      </c>
      <c r="Z139" s="105">
        <v>7.1</v>
      </c>
      <c r="AA139" s="105">
        <v>6.4</v>
      </c>
      <c r="AE139" s="104">
        <f t="shared" si="244"/>
        <v>5.1470588235294112</v>
      </c>
      <c r="AF139" s="103">
        <f t="shared" si="245"/>
        <v>4.8167539267015709</v>
      </c>
      <c r="AG139" s="103">
        <f t="shared" si="246"/>
        <v>11.219512195121951</v>
      </c>
      <c r="AH139" s="103">
        <f t="shared" si="247"/>
        <v>11.219512195121951</v>
      </c>
      <c r="AI139" s="103">
        <f t="shared" si="248"/>
        <v>3.392070484581498</v>
      </c>
      <c r="AJ139" s="103">
        <f t="shared" si="249"/>
        <v>8.9361702127659584</v>
      </c>
      <c r="AK139" s="103">
        <f t="shared" si="250"/>
        <v>8.9361702127659584</v>
      </c>
      <c r="AL139" s="103">
        <f t="shared" si="251"/>
        <v>4.7474747474747474</v>
      </c>
      <c r="AM139" s="103">
        <f t="shared" si="252"/>
        <v>1.5367965367965366</v>
      </c>
      <c r="AN139" s="103">
        <f t="shared" si="253"/>
        <v>1.5367965367965366</v>
      </c>
      <c r="AO139" s="103">
        <f t="shared" si="254"/>
        <v>1.9692307692307693</v>
      </c>
      <c r="AP139" s="103" t="str">
        <f t="shared" si="255"/>
        <v/>
      </c>
      <c r="AQ139" s="103" t="str">
        <f t="shared" si="256"/>
        <v/>
      </c>
      <c r="AR139" s="103" t="str">
        <f t="shared" si="257"/>
        <v/>
      </c>
      <c r="AS139" s="106">
        <f t="shared" si="258"/>
        <v>14</v>
      </c>
      <c r="AT139" s="105">
        <f t="shared" si="259"/>
        <v>9.1999999999999993</v>
      </c>
      <c r="AU139" s="105">
        <f t="shared" si="260"/>
        <v>9.1999999999999993</v>
      </c>
      <c r="AV139" s="105">
        <f t="shared" si="261"/>
        <v>9.1999999999999993</v>
      </c>
      <c r="AW139" s="105">
        <f t="shared" si="262"/>
        <v>7.7</v>
      </c>
      <c r="AX139" s="105">
        <f t="shared" si="263"/>
        <v>12.6</v>
      </c>
      <c r="AY139" s="105">
        <f t="shared" si="264"/>
        <v>12.6</v>
      </c>
      <c r="AZ139" s="105">
        <f t="shared" si="265"/>
        <v>9.4</v>
      </c>
      <c r="BA139" s="105">
        <f t="shared" si="266"/>
        <v>7.1</v>
      </c>
      <c r="BB139" s="105">
        <f t="shared" si="267"/>
        <v>7.1</v>
      </c>
      <c r="BC139" s="105">
        <f t="shared" si="268"/>
        <v>6.4</v>
      </c>
      <c r="BD139" s="105" t="str">
        <f t="shared" si="269"/>
        <v/>
      </c>
      <c r="BE139" s="105" t="str">
        <f t="shared" si="270"/>
        <v/>
      </c>
      <c r="BF139" s="105" t="str">
        <f t="shared" si="271"/>
        <v/>
      </c>
      <c r="BG139" s="106">
        <f t="shared" si="272"/>
        <v>25.735294117647058</v>
      </c>
      <c r="BH139" s="105">
        <f t="shared" si="273"/>
        <v>17.100371747211895</v>
      </c>
      <c r="BI139" s="105">
        <f t="shared" si="274"/>
        <v>17.794970986460346</v>
      </c>
      <c r="BJ139" s="105">
        <f t="shared" si="275"/>
        <v>17.794970986460346</v>
      </c>
      <c r="BK139" s="105">
        <f t="shared" si="276"/>
        <v>15.811088295687885</v>
      </c>
      <c r="BL139" s="105">
        <f t="shared" si="277"/>
        <v>26.086956521739133</v>
      </c>
      <c r="BM139" s="105">
        <f t="shared" si="278"/>
        <v>26.086956521739133</v>
      </c>
      <c r="BN139" s="105">
        <f t="shared" si="279"/>
        <v>27.246376811594203</v>
      </c>
      <c r="BO139" s="105">
        <f t="shared" si="280"/>
        <v>14.579055441478438</v>
      </c>
      <c r="BP139" s="105">
        <f t="shared" si="281"/>
        <v>14.579055441478438</v>
      </c>
      <c r="BQ139" s="105">
        <f t="shared" si="282"/>
        <v>14.382022471910112</v>
      </c>
      <c r="BR139" s="105" t="str">
        <f t="shared" si="283"/>
        <v/>
      </c>
      <c r="BS139" s="105" t="str">
        <f t="shared" si="284"/>
        <v/>
      </c>
      <c r="BT139" s="105" t="str">
        <f t="shared" si="285"/>
        <v/>
      </c>
      <c r="BU139" s="104">
        <v>6.34</v>
      </c>
      <c r="BV139" s="103">
        <v>6.55</v>
      </c>
      <c r="BW139" s="103">
        <v>6.33</v>
      </c>
      <c r="BX139" s="103">
        <v>6.33</v>
      </c>
      <c r="BY139" s="103">
        <v>6.49</v>
      </c>
      <c r="BZ139" s="103">
        <v>6.44</v>
      </c>
      <c r="CA139" s="103">
        <v>6.44</v>
      </c>
      <c r="CB139" s="103">
        <v>6.45</v>
      </c>
      <c r="CC139" s="103">
        <v>6.49</v>
      </c>
      <c r="CD139" s="103">
        <v>6.49</v>
      </c>
      <c r="CE139" s="103">
        <v>6.64</v>
      </c>
      <c r="CI139" s="104">
        <f t="shared" si="286"/>
        <v>6.34</v>
      </c>
      <c r="CJ139" s="103">
        <f t="shared" si="287"/>
        <v>6.55</v>
      </c>
      <c r="CK139" s="103">
        <f t="shared" si="288"/>
        <v>6.33</v>
      </c>
      <c r="CL139" s="103">
        <f t="shared" si="289"/>
        <v>6.33</v>
      </c>
      <c r="CM139" s="103">
        <f t="shared" si="290"/>
        <v>6.49</v>
      </c>
      <c r="CN139" s="103">
        <f t="shared" si="291"/>
        <v>6.44</v>
      </c>
      <c r="CO139" s="103">
        <f t="shared" si="292"/>
        <v>6.44</v>
      </c>
      <c r="CP139" s="103">
        <f t="shared" si="293"/>
        <v>6.45</v>
      </c>
      <c r="CQ139" s="103">
        <f t="shared" si="294"/>
        <v>6.49</v>
      </c>
      <c r="CR139" s="103">
        <f t="shared" si="295"/>
        <v>6.49</v>
      </c>
      <c r="CS139" s="103">
        <f t="shared" si="296"/>
        <v>6.64</v>
      </c>
      <c r="CT139" s="103" t="str">
        <f t="shared" si="297"/>
        <v/>
      </c>
      <c r="CU139" s="103" t="str">
        <f t="shared" si="298"/>
        <v/>
      </c>
      <c r="CV139" s="103" t="str">
        <f t="shared" si="299"/>
        <v/>
      </c>
      <c r="CW139" s="270">
        <f t="shared" si="300"/>
        <v>1</v>
      </c>
      <c r="CX139" s="271">
        <f t="shared" si="301"/>
        <v>1</v>
      </c>
      <c r="CY139" s="271">
        <f t="shared" si="302"/>
        <v>1</v>
      </c>
      <c r="CZ139" s="271" t="str">
        <f t="shared" si="303"/>
        <v/>
      </c>
      <c r="DA139" s="271">
        <f t="shared" si="304"/>
        <v>1</v>
      </c>
      <c r="DB139" s="102">
        <f>MATCH(A139,Fig_1a!B:B,0)</f>
        <v>39</v>
      </c>
    </row>
    <row r="140" spans="1:106" x14ac:dyDescent="0.15">
      <c r="A140" s="107" t="s">
        <v>231</v>
      </c>
      <c r="B140" s="108" t="s">
        <v>2489</v>
      </c>
      <c r="C140" s="104">
        <v>5.6</v>
      </c>
      <c r="D140" s="103">
        <v>5.14</v>
      </c>
      <c r="E140" s="103">
        <v>9.93</v>
      </c>
      <c r="F140" s="103">
        <v>9.93</v>
      </c>
      <c r="G140" s="103">
        <v>7.01</v>
      </c>
      <c r="H140" s="103">
        <v>10.85</v>
      </c>
      <c r="I140" s="103">
        <v>10.85</v>
      </c>
      <c r="J140" s="103">
        <v>7.89</v>
      </c>
      <c r="K140" s="103">
        <v>11.38</v>
      </c>
      <c r="L140" s="103">
        <v>11.38</v>
      </c>
      <c r="M140" s="103">
        <v>9.23</v>
      </c>
      <c r="N140" s="103">
        <v>4.8600000000000003</v>
      </c>
      <c r="O140" s="103">
        <v>3.42</v>
      </c>
      <c r="P140" s="103">
        <v>3.99</v>
      </c>
      <c r="Q140" s="106">
        <v>13.6</v>
      </c>
      <c r="R140" s="105">
        <v>8.9</v>
      </c>
      <c r="S140" s="105">
        <v>6.1</v>
      </c>
      <c r="T140" s="105">
        <v>6.1</v>
      </c>
      <c r="U140" s="105">
        <v>4.7</v>
      </c>
      <c r="V140" s="105">
        <v>16.899999999999999</v>
      </c>
      <c r="W140" s="105">
        <v>16.899999999999999</v>
      </c>
      <c r="X140" s="105">
        <v>16.399999999999999</v>
      </c>
      <c r="Y140" s="105">
        <v>18.7</v>
      </c>
      <c r="Z140" s="105">
        <v>18.7</v>
      </c>
      <c r="AA140" s="105">
        <v>22.5</v>
      </c>
      <c r="AB140" s="105">
        <v>27.1</v>
      </c>
      <c r="AC140" s="105">
        <v>23.1</v>
      </c>
      <c r="AE140" s="104">
        <f t="shared" si="244"/>
        <v>2.4285714285714288</v>
      </c>
      <c r="AF140" s="103">
        <f t="shared" si="245"/>
        <v>1.7315175097276267</v>
      </c>
      <c r="AG140" s="103">
        <f t="shared" si="246"/>
        <v>0.61430010070493457</v>
      </c>
      <c r="AH140" s="103">
        <f t="shared" si="247"/>
        <v>0.61430010070493457</v>
      </c>
      <c r="AI140" s="103">
        <f t="shared" si="248"/>
        <v>0.67047075606276751</v>
      </c>
      <c r="AJ140" s="103">
        <f t="shared" si="249"/>
        <v>1.5576036866359446</v>
      </c>
      <c r="AK140" s="103">
        <f t="shared" si="250"/>
        <v>1.5576036866359446</v>
      </c>
      <c r="AL140" s="103">
        <f t="shared" si="251"/>
        <v>2.0785804816223066</v>
      </c>
      <c r="AM140" s="103">
        <f t="shared" si="252"/>
        <v>1.6432337434094901</v>
      </c>
      <c r="AN140" s="103">
        <f t="shared" si="253"/>
        <v>1.6432337434094901</v>
      </c>
      <c r="AO140" s="103">
        <f t="shared" si="254"/>
        <v>2.4377031419284938</v>
      </c>
      <c r="AP140" s="103">
        <f t="shared" si="255"/>
        <v>5.576131687242798</v>
      </c>
      <c r="AQ140" s="103">
        <f t="shared" si="256"/>
        <v>6.7543859649122808</v>
      </c>
      <c r="AR140" s="103" t="str">
        <f t="shared" si="257"/>
        <v/>
      </c>
      <c r="AS140" s="106">
        <f t="shared" si="258"/>
        <v>13.6</v>
      </c>
      <c r="AT140" s="105">
        <f t="shared" si="259"/>
        <v>8.9</v>
      </c>
      <c r="AU140" s="105" t="str">
        <f t="shared" si="260"/>
        <v/>
      </c>
      <c r="AV140" s="105" t="str">
        <f t="shared" si="261"/>
        <v/>
      </c>
      <c r="AW140" s="105" t="str">
        <f t="shared" si="262"/>
        <v/>
      </c>
      <c r="AX140" s="105">
        <f t="shared" si="263"/>
        <v>16.899999999999999</v>
      </c>
      <c r="AY140" s="105">
        <f t="shared" si="264"/>
        <v>16.899999999999999</v>
      </c>
      <c r="AZ140" s="105">
        <f t="shared" si="265"/>
        <v>16.399999999999999</v>
      </c>
      <c r="BA140" s="105">
        <f t="shared" si="266"/>
        <v>18.7</v>
      </c>
      <c r="BB140" s="105">
        <f t="shared" si="267"/>
        <v>18.7</v>
      </c>
      <c r="BC140" s="105">
        <f t="shared" si="268"/>
        <v>22.5</v>
      </c>
      <c r="BD140" s="105">
        <f t="shared" si="269"/>
        <v>27.1</v>
      </c>
      <c r="BE140" s="105">
        <f t="shared" si="270"/>
        <v>23.1</v>
      </c>
      <c r="BF140" s="105" t="str">
        <f t="shared" si="271"/>
        <v/>
      </c>
      <c r="BG140" s="106">
        <f t="shared" si="272"/>
        <v>25</v>
      </c>
      <c r="BH140" s="105">
        <f t="shared" si="273"/>
        <v>16.542750929368029</v>
      </c>
      <c r="BI140" s="105" t="str">
        <f t="shared" si="274"/>
        <v/>
      </c>
      <c r="BJ140" s="105" t="str">
        <f t="shared" si="275"/>
        <v/>
      </c>
      <c r="BK140" s="105" t="str">
        <f t="shared" si="276"/>
        <v/>
      </c>
      <c r="BL140" s="105">
        <f t="shared" si="277"/>
        <v>34.989648033126294</v>
      </c>
      <c r="BM140" s="105">
        <f t="shared" si="278"/>
        <v>34.989648033126294</v>
      </c>
      <c r="BN140" s="105">
        <f t="shared" si="279"/>
        <v>47.536231884057962</v>
      </c>
      <c r="BO140" s="105">
        <f t="shared" si="280"/>
        <v>38.398357289527716</v>
      </c>
      <c r="BP140" s="105">
        <f t="shared" si="281"/>
        <v>38.398357289527716</v>
      </c>
      <c r="BQ140" s="105">
        <f t="shared" si="282"/>
        <v>50.561797752808985</v>
      </c>
      <c r="BR140" s="105">
        <f t="shared" si="283"/>
        <v>53.451676528599606</v>
      </c>
      <c r="BS140" s="105">
        <f t="shared" si="284"/>
        <v>44</v>
      </c>
      <c r="BT140" s="105" t="str">
        <f t="shared" si="285"/>
        <v/>
      </c>
      <c r="BU140" s="104">
        <v>5.33</v>
      </c>
      <c r="BV140" s="103">
        <v>5.33</v>
      </c>
      <c r="BW140" s="103">
        <v>7.09</v>
      </c>
      <c r="BX140" s="103">
        <v>7.09</v>
      </c>
      <c r="BY140" s="103">
        <v>6.71</v>
      </c>
      <c r="BZ140" s="103">
        <v>7.54</v>
      </c>
      <c r="CA140" s="103">
        <v>7.54</v>
      </c>
      <c r="CB140" s="103">
        <v>7.44</v>
      </c>
      <c r="CC140" s="103">
        <v>5.74</v>
      </c>
      <c r="CD140" s="103">
        <v>5.74</v>
      </c>
      <c r="CE140" s="103">
        <v>6.06</v>
      </c>
      <c r="CF140" s="103">
        <v>6.2</v>
      </c>
      <c r="CG140" s="103">
        <v>5.7</v>
      </c>
      <c r="CI140" s="104">
        <f t="shared" si="286"/>
        <v>5.33</v>
      </c>
      <c r="CJ140" s="103">
        <f t="shared" si="287"/>
        <v>5.33</v>
      </c>
      <c r="CK140" s="103" t="str">
        <f t="shared" si="288"/>
        <v/>
      </c>
      <c r="CL140" s="103" t="str">
        <f t="shared" si="289"/>
        <v/>
      </c>
      <c r="CM140" s="103" t="str">
        <f t="shared" si="290"/>
        <v/>
      </c>
      <c r="CN140" s="103">
        <f t="shared" si="291"/>
        <v>7.54</v>
      </c>
      <c r="CO140" s="103">
        <f t="shared" si="292"/>
        <v>7.54</v>
      </c>
      <c r="CP140" s="103">
        <f t="shared" si="293"/>
        <v>7.44</v>
      </c>
      <c r="CQ140" s="103">
        <f t="shared" si="294"/>
        <v>5.74</v>
      </c>
      <c r="CR140" s="103">
        <f t="shared" si="295"/>
        <v>5.74</v>
      </c>
      <c r="CS140" s="103">
        <f t="shared" si="296"/>
        <v>6.06</v>
      </c>
      <c r="CT140" s="103">
        <f t="shared" si="297"/>
        <v>6.2</v>
      </c>
      <c r="CU140" s="103">
        <f t="shared" si="298"/>
        <v>5.7</v>
      </c>
      <c r="CV140" s="103" t="str">
        <f t="shared" si="299"/>
        <v/>
      </c>
      <c r="CW140" s="270">
        <f t="shared" si="300"/>
        <v>1</v>
      </c>
      <c r="CX140" s="271">
        <f t="shared" si="301"/>
        <v>1</v>
      </c>
      <c r="CY140" s="271">
        <f t="shared" si="302"/>
        <v>1</v>
      </c>
      <c r="CZ140" s="271">
        <f t="shared" si="303"/>
        <v>1</v>
      </c>
      <c r="DA140" s="271">
        <f t="shared" si="304"/>
        <v>0</v>
      </c>
      <c r="DB140" s="102">
        <f>MATCH(A140,Fig_1a!B:B,0)</f>
        <v>38</v>
      </c>
    </row>
    <row r="141" spans="1:106" x14ac:dyDescent="0.15">
      <c r="A141" s="107" t="s">
        <v>213</v>
      </c>
      <c r="B141" s="108" t="s">
        <v>2487</v>
      </c>
      <c r="C141" s="104">
        <v>2.0099999999999998</v>
      </c>
      <c r="D141" s="103">
        <v>1.94</v>
      </c>
      <c r="E141" s="103">
        <v>1.67</v>
      </c>
      <c r="F141" s="103">
        <v>1.67</v>
      </c>
      <c r="G141" s="103">
        <v>1.0900000000000001</v>
      </c>
      <c r="H141" s="103">
        <v>2.29</v>
      </c>
      <c r="I141" s="103">
        <v>2.29</v>
      </c>
      <c r="J141" s="103">
        <v>3.49</v>
      </c>
      <c r="K141" s="103">
        <v>5.31</v>
      </c>
      <c r="L141" s="103">
        <v>5.31</v>
      </c>
      <c r="M141" s="103">
        <v>2.04</v>
      </c>
      <c r="N141" s="103">
        <v>1.87</v>
      </c>
      <c r="O141" s="103">
        <v>2</v>
      </c>
      <c r="P141" s="103">
        <v>2.35</v>
      </c>
      <c r="Q141" s="106">
        <v>19</v>
      </c>
      <c r="R141" s="105">
        <v>17.2</v>
      </c>
      <c r="S141" s="105">
        <v>6.4</v>
      </c>
      <c r="T141" s="105">
        <v>6.4</v>
      </c>
      <c r="U141" s="105">
        <v>8</v>
      </c>
      <c r="V141" s="105">
        <v>10.199999999999999</v>
      </c>
      <c r="W141" s="105">
        <v>10.199999999999999</v>
      </c>
      <c r="X141" s="105">
        <v>8.3000000000000007</v>
      </c>
      <c r="Y141" s="105">
        <v>12.4</v>
      </c>
      <c r="Z141" s="105">
        <v>12.4</v>
      </c>
      <c r="AA141" s="105">
        <v>14</v>
      </c>
      <c r="AB141" s="105">
        <v>7.3</v>
      </c>
      <c r="AC141" s="105">
        <v>7.6</v>
      </c>
      <c r="AD141" s="105">
        <v>11.5</v>
      </c>
      <c r="AE141" s="104">
        <f t="shared" si="244"/>
        <v>9.4527363184079611</v>
      </c>
      <c r="AF141" s="103">
        <f t="shared" si="245"/>
        <v>8.8659793814432994</v>
      </c>
      <c r="AG141" s="103">
        <f t="shared" si="246"/>
        <v>3.8323353293413178</v>
      </c>
      <c r="AH141" s="103">
        <f t="shared" si="247"/>
        <v>3.8323353293413178</v>
      </c>
      <c r="AI141" s="103">
        <f t="shared" si="248"/>
        <v>7.3394495412844032</v>
      </c>
      <c r="AJ141" s="103">
        <f t="shared" si="249"/>
        <v>4.4541484716157198</v>
      </c>
      <c r="AK141" s="103">
        <f t="shared" si="250"/>
        <v>4.4541484716157198</v>
      </c>
      <c r="AL141" s="103">
        <f t="shared" si="251"/>
        <v>2.3782234957020059</v>
      </c>
      <c r="AM141" s="103">
        <f t="shared" si="252"/>
        <v>2.3352165725047085</v>
      </c>
      <c r="AN141" s="103">
        <f t="shared" si="253"/>
        <v>2.3352165725047085</v>
      </c>
      <c r="AO141" s="103">
        <f t="shared" si="254"/>
        <v>6.8627450980392153</v>
      </c>
      <c r="AP141" s="103">
        <f t="shared" si="255"/>
        <v>3.903743315508021</v>
      </c>
      <c r="AQ141" s="103">
        <f t="shared" si="256"/>
        <v>3.8</v>
      </c>
      <c r="AR141" s="103">
        <f t="shared" si="257"/>
        <v>4.8936170212765955</v>
      </c>
      <c r="AS141" s="106">
        <f t="shared" si="258"/>
        <v>19</v>
      </c>
      <c r="AT141" s="105">
        <f t="shared" si="259"/>
        <v>17.2</v>
      </c>
      <c r="AU141" s="105">
        <f t="shared" si="260"/>
        <v>6.4</v>
      </c>
      <c r="AV141" s="105">
        <f t="shared" si="261"/>
        <v>6.4</v>
      </c>
      <c r="AW141" s="105">
        <f t="shared" si="262"/>
        <v>8</v>
      </c>
      <c r="AX141" s="105">
        <f t="shared" si="263"/>
        <v>10.199999999999999</v>
      </c>
      <c r="AY141" s="105">
        <f t="shared" si="264"/>
        <v>10.199999999999999</v>
      </c>
      <c r="AZ141" s="105">
        <f t="shared" si="265"/>
        <v>8.3000000000000007</v>
      </c>
      <c r="BA141" s="105">
        <f t="shared" si="266"/>
        <v>12.4</v>
      </c>
      <c r="BB141" s="105">
        <f t="shared" si="267"/>
        <v>12.4</v>
      </c>
      <c r="BC141" s="105">
        <f t="shared" si="268"/>
        <v>14</v>
      </c>
      <c r="BD141" s="105">
        <f t="shared" si="269"/>
        <v>7.3</v>
      </c>
      <c r="BE141" s="105">
        <f t="shared" si="270"/>
        <v>7.6</v>
      </c>
      <c r="BF141" s="105">
        <f t="shared" si="271"/>
        <v>11.5</v>
      </c>
      <c r="BG141" s="106">
        <f t="shared" si="272"/>
        <v>34.926470588235297</v>
      </c>
      <c r="BH141" s="105">
        <f t="shared" si="273"/>
        <v>31.970260223048328</v>
      </c>
      <c r="BI141" s="105">
        <f t="shared" si="274"/>
        <v>12.379110251450676</v>
      </c>
      <c r="BJ141" s="105">
        <f t="shared" si="275"/>
        <v>12.379110251450676</v>
      </c>
      <c r="BK141" s="105">
        <f t="shared" si="276"/>
        <v>16.427104722792606</v>
      </c>
      <c r="BL141" s="105">
        <f t="shared" si="277"/>
        <v>21.118012422360248</v>
      </c>
      <c r="BM141" s="105">
        <f t="shared" si="278"/>
        <v>21.118012422360248</v>
      </c>
      <c r="BN141" s="105">
        <f t="shared" si="279"/>
        <v>24.057971014492757</v>
      </c>
      <c r="BO141" s="105">
        <f t="shared" si="280"/>
        <v>25.46201232032854</v>
      </c>
      <c r="BP141" s="105">
        <f t="shared" si="281"/>
        <v>25.46201232032854</v>
      </c>
      <c r="BQ141" s="105">
        <f t="shared" si="282"/>
        <v>31.460674157303369</v>
      </c>
      <c r="BR141" s="105">
        <f t="shared" si="283"/>
        <v>14.398422090729783</v>
      </c>
      <c r="BS141" s="105">
        <f t="shared" si="284"/>
        <v>14.476190476190476</v>
      </c>
      <c r="BT141" s="105">
        <f t="shared" si="285"/>
        <v>22.727272727272727</v>
      </c>
      <c r="BU141" s="104">
        <v>8.74</v>
      </c>
      <c r="BV141" s="103">
        <v>8.7899999999999991</v>
      </c>
      <c r="BW141" s="103">
        <v>8.8699999999999992</v>
      </c>
      <c r="BX141" s="103">
        <v>8.8699999999999992</v>
      </c>
      <c r="BY141" s="103">
        <v>8.89</v>
      </c>
      <c r="BZ141" s="103">
        <v>8.8699999999999992</v>
      </c>
      <c r="CA141" s="103">
        <v>8.8699999999999992</v>
      </c>
      <c r="CB141" s="103">
        <v>8.98</v>
      </c>
      <c r="CC141" s="103">
        <v>8.74</v>
      </c>
      <c r="CD141" s="103">
        <v>8.74</v>
      </c>
      <c r="CE141" s="103">
        <v>8.94</v>
      </c>
      <c r="CF141" s="103">
        <v>8.83</v>
      </c>
      <c r="CG141" s="103">
        <v>8.98</v>
      </c>
      <c r="CH141" s="103">
        <v>8.9499999999999993</v>
      </c>
      <c r="CI141" s="104">
        <f t="shared" si="286"/>
        <v>8.74</v>
      </c>
      <c r="CJ141" s="103">
        <f t="shared" si="287"/>
        <v>8.7899999999999991</v>
      </c>
      <c r="CK141" s="103">
        <f t="shared" si="288"/>
        <v>8.8699999999999992</v>
      </c>
      <c r="CL141" s="103">
        <f t="shared" si="289"/>
        <v>8.8699999999999992</v>
      </c>
      <c r="CM141" s="103">
        <f t="shared" si="290"/>
        <v>8.89</v>
      </c>
      <c r="CN141" s="103">
        <f t="shared" si="291"/>
        <v>8.8699999999999992</v>
      </c>
      <c r="CO141" s="103">
        <f t="shared" si="292"/>
        <v>8.8699999999999992</v>
      </c>
      <c r="CP141" s="103">
        <f t="shared" si="293"/>
        <v>8.98</v>
      </c>
      <c r="CQ141" s="103">
        <f t="shared" si="294"/>
        <v>8.74</v>
      </c>
      <c r="CR141" s="103">
        <f t="shared" si="295"/>
        <v>8.74</v>
      </c>
      <c r="CS141" s="103">
        <f t="shared" si="296"/>
        <v>8.94</v>
      </c>
      <c r="CT141" s="103">
        <f t="shared" si="297"/>
        <v>8.83</v>
      </c>
      <c r="CU141" s="103">
        <f t="shared" si="298"/>
        <v>8.98</v>
      </c>
      <c r="CV141" s="103">
        <f t="shared" si="299"/>
        <v>8.9499999999999993</v>
      </c>
      <c r="CW141" s="270">
        <f t="shared" si="300"/>
        <v>1</v>
      </c>
      <c r="CX141" s="271">
        <f t="shared" si="301"/>
        <v>1</v>
      </c>
      <c r="CY141" s="271">
        <f t="shared" si="302"/>
        <v>1</v>
      </c>
      <c r="CZ141" s="271">
        <f t="shared" si="303"/>
        <v>1</v>
      </c>
      <c r="DA141" s="271">
        <f t="shared" si="304"/>
        <v>0</v>
      </c>
      <c r="DB141" s="102">
        <f>MATCH(A141,Fig_1a!B:B,0)</f>
        <v>202</v>
      </c>
    </row>
    <row r="142" spans="1:106" x14ac:dyDescent="0.15">
      <c r="A142" s="107" t="s">
        <v>211</v>
      </c>
      <c r="B142" s="108" t="s">
        <v>2485</v>
      </c>
      <c r="C142" s="104">
        <v>3.13</v>
      </c>
      <c r="D142" s="103">
        <v>2.77</v>
      </c>
      <c r="E142" s="103">
        <v>5.24</v>
      </c>
      <c r="F142" s="103">
        <v>5.24</v>
      </c>
      <c r="G142" s="103">
        <v>5.68</v>
      </c>
      <c r="H142" s="103">
        <v>5.08</v>
      </c>
      <c r="I142" s="103">
        <v>5.08</v>
      </c>
      <c r="J142" s="103">
        <v>3.22</v>
      </c>
      <c r="K142" s="103">
        <v>9.17</v>
      </c>
      <c r="L142" s="103">
        <v>9.17</v>
      </c>
      <c r="M142" s="103">
        <v>6.98</v>
      </c>
      <c r="N142" s="103">
        <v>5.51</v>
      </c>
      <c r="O142" s="103">
        <v>4.55</v>
      </c>
      <c r="P142" s="103">
        <v>4.58</v>
      </c>
      <c r="Q142" s="106">
        <v>22.6</v>
      </c>
      <c r="R142" s="105">
        <v>23.7</v>
      </c>
      <c r="X142" s="105">
        <v>13.9</v>
      </c>
      <c r="Y142" s="105">
        <v>7.2</v>
      </c>
      <c r="Z142" s="105">
        <v>7.2</v>
      </c>
      <c r="AA142" s="105">
        <v>9</v>
      </c>
      <c r="AC142" s="105">
        <v>4.8</v>
      </c>
      <c r="AD142" s="105">
        <v>18.5</v>
      </c>
      <c r="AE142" s="104">
        <f t="shared" si="244"/>
        <v>7.2204472843450489</v>
      </c>
      <c r="AF142" s="103">
        <f t="shared" si="245"/>
        <v>8.55595667870036</v>
      </c>
      <c r="AG142" s="103" t="str">
        <f t="shared" si="246"/>
        <v/>
      </c>
      <c r="AH142" s="103" t="str">
        <f t="shared" si="247"/>
        <v/>
      </c>
      <c r="AI142" s="103" t="str">
        <f t="shared" si="248"/>
        <v/>
      </c>
      <c r="AJ142" s="103" t="str">
        <f t="shared" si="249"/>
        <v/>
      </c>
      <c r="AK142" s="103" t="str">
        <f t="shared" si="250"/>
        <v/>
      </c>
      <c r="AL142" s="103">
        <f t="shared" si="251"/>
        <v>4.316770186335404</v>
      </c>
      <c r="AM142" s="103">
        <f t="shared" si="252"/>
        <v>0.7851690294438386</v>
      </c>
      <c r="AN142" s="103">
        <f t="shared" si="253"/>
        <v>0.7851690294438386</v>
      </c>
      <c r="AO142" s="103">
        <f t="shared" si="254"/>
        <v>1.2893982808022921</v>
      </c>
      <c r="AP142" s="103" t="str">
        <f t="shared" si="255"/>
        <v/>
      </c>
      <c r="AQ142" s="103">
        <f t="shared" si="256"/>
        <v>1.054945054945055</v>
      </c>
      <c r="AR142" s="103">
        <f t="shared" si="257"/>
        <v>4.0393013100436681</v>
      </c>
      <c r="AS142" s="106">
        <f t="shared" si="258"/>
        <v>22.6</v>
      </c>
      <c r="AT142" s="105">
        <f t="shared" si="259"/>
        <v>23.7</v>
      </c>
      <c r="AU142" s="105" t="str">
        <f t="shared" si="260"/>
        <v/>
      </c>
      <c r="AV142" s="105" t="str">
        <f t="shared" si="261"/>
        <v/>
      </c>
      <c r="AW142" s="105" t="str">
        <f t="shared" si="262"/>
        <v/>
      </c>
      <c r="AX142" s="105" t="str">
        <f t="shared" si="263"/>
        <v/>
      </c>
      <c r="AY142" s="105" t="str">
        <f t="shared" si="264"/>
        <v/>
      </c>
      <c r="AZ142" s="105">
        <f t="shared" si="265"/>
        <v>13.9</v>
      </c>
      <c r="BA142" s="105" t="str">
        <f t="shared" si="266"/>
        <v/>
      </c>
      <c r="BB142" s="105" t="str">
        <f t="shared" si="267"/>
        <v/>
      </c>
      <c r="BC142" s="105" t="str">
        <f t="shared" si="268"/>
        <v/>
      </c>
      <c r="BD142" s="105" t="str">
        <f t="shared" si="269"/>
        <v/>
      </c>
      <c r="BE142" s="105" t="str">
        <f t="shared" si="270"/>
        <v/>
      </c>
      <c r="BF142" s="105">
        <f t="shared" si="271"/>
        <v>18.5</v>
      </c>
      <c r="BG142" s="106">
        <f t="shared" si="272"/>
        <v>41.544117647058826</v>
      </c>
      <c r="BH142" s="105">
        <f t="shared" si="273"/>
        <v>44.05204460966543</v>
      </c>
      <c r="BI142" s="105" t="str">
        <f t="shared" si="274"/>
        <v/>
      </c>
      <c r="BJ142" s="105" t="str">
        <f t="shared" si="275"/>
        <v/>
      </c>
      <c r="BK142" s="105" t="str">
        <f t="shared" si="276"/>
        <v/>
      </c>
      <c r="BL142" s="105" t="str">
        <f t="shared" si="277"/>
        <v/>
      </c>
      <c r="BM142" s="105" t="str">
        <f t="shared" si="278"/>
        <v/>
      </c>
      <c r="BN142" s="105">
        <f t="shared" si="279"/>
        <v>40.289855072463766</v>
      </c>
      <c r="BO142" s="105" t="str">
        <f t="shared" si="280"/>
        <v/>
      </c>
      <c r="BP142" s="105" t="str">
        <f t="shared" si="281"/>
        <v/>
      </c>
      <c r="BQ142" s="105" t="str">
        <f t="shared" si="282"/>
        <v/>
      </c>
      <c r="BR142" s="105" t="str">
        <f t="shared" si="283"/>
        <v/>
      </c>
      <c r="BS142" s="105" t="str">
        <f t="shared" si="284"/>
        <v/>
      </c>
      <c r="BT142" s="105">
        <f t="shared" si="285"/>
        <v>36.561264822134383</v>
      </c>
      <c r="BU142" s="104">
        <v>6.79</v>
      </c>
      <c r="BV142" s="103">
        <v>6.72</v>
      </c>
      <c r="CB142" s="103">
        <v>6.63</v>
      </c>
      <c r="CC142" s="103">
        <v>6.77</v>
      </c>
      <c r="CD142" s="103">
        <v>6.77</v>
      </c>
      <c r="CE142" s="103">
        <v>6.42</v>
      </c>
      <c r="CG142" s="103">
        <v>5.9</v>
      </c>
      <c r="CH142" s="103">
        <v>6.51</v>
      </c>
      <c r="CI142" s="104">
        <f t="shared" si="286"/>
        <v>6.79</v>
      </c>
      <c r="CJ142" s="103">
        <f t="shared" si="287"/>
        <v>6.72</v>
      </c>
      <c r="CK142" s="103" t="str">
        <f t="shared" si="288"/>
        <v/>
      </c>
      <c r="CL142" s="103" t="str">
        <f t="shared" si="289"/>
        <v/>
      </c>
      <c r="CM142" s="103" t="str">
        <f t="shared" si="290"/>
        <v/>
      </c>
      <c r="CN142" s="103" t="str">
        <f t="shared" si="291"/>
        <v/>
      </c>
      <c r="CO142" s="103" t="str">
        <f t="shared" si="292"/>
        <v/>
      </c>
      <c r="CP142" s="103">
        <f t="shared" si="293"/>
        <v>6.63</v>
      </c>
      <c r="CQ142" s="103" t="str">
        <f t="shared" si="294"/>
        <v/>
      </c>
      <c r="CR142" s="103" t="str">
        <f t="shared" si="295"/>
        <v/>
      </c>
      <c r="CS142" s="103" t="str">
        <f t="shared" si="296"/>
        <v/>
      </c>
      <c r="CT142" s="103" t="str">
        <f t="shared" si="297"/>
        <v/>
      </c>
      <c r="CU142" s="103" t="str">
        <f t="shared" si="298"/>
        <v/>
      </c>
      <c r="CV142" s="103">
        <f t="shared" si="299"/>
        <v>6.51</v>
      </c>
      <c r="CW142" s="270">
        <f t="shared" si="300"/>
        <v>1</v>
      </c>
      <c r="CX142" s="271">
        <f t="shared" si="301"/>
        <v>1</v>
      </c>
      <c r="CY142" s="271" t="str">
        <f t="shared" si="302"/>
        <v/>
      </c>
      <c r="CZ142" s="271">
        <f t="shared" si="303"/>
        <v>1</v>
      </c>
      <c r="DA142" s="271">
        <f t="shared" si="304"/>
        <v>1</v>
      </c>
      <c r="DB142" s="102">
        <f>MATCH(A142,Fig_1a!B:B,0)</f>
        <v>201</v>
      </c>
    </row>
    <row r="143" spans="1:106" x14ac:dyDescent="0.15">
      <c r="A143" s="107" t="s">
        <v>208</v>
      </c>
      <c r="B143" s="108" t="s">
        <v>2482</v>
      </c>
      <c r="C143" s="104">
        <v>2.5099999999999998</v>
      </c>
      <c r="D143" s="103">
        <v>2</v>
      </c>
      <c r="E143" s="103">
        <v>1.7</v>
      </c>
      <c r="F143" s="103">
        <v>1.7</v>
      </c>
      <c r="G143" s="103">
        <v>2.54</v>
      </c>
      <c r="H143" s="103">
        <v>1.85</v>
      </c>
      <c r="I143" s="103">
        <v>1.85</v>
      </c>
      <c r="J143" s="103">
        <v>1.99</v>
      </c>
      <c r="K143" s="103">
        <v>1.6</v>
      </c>
      <c r="L143" s="103">
        <v>1.6</v>
      </c>
      <c r="M143" s="103">
        <v>1.06</v>
      </c>
      <c r="N143" s="103">
        <v>2.93</v>
      </c>
      <c r="O143" s="103">
        <v>1.19</v>
      </c>
      <c r="P143" s="103">
        <v>1.48</v>
      </c>
      <c r="Q143" s="106">
        <v>24.3</v>
      </c>
      <c r="R143" s="105">
        <v>23.4</v>
      </c>
      <c r="S143" s="105">
        <v>21.6</v>
      </c>
      <c r="T143" s="105">
        <v>21.6</v>
      </c>
      <c r="U143" s="105">
        <v>19.2</v>
      </c>
      <c r="V143" s="105">
        <v>20.7</v>
      </c>
      <c r="W143" s="105">
        <v>20.7</v>
      </c>
      <c r="X143" s="105">
        <v>13</v>
      </c>
      <c r="Y143" s="105">
        <v>19.5</v>
      </c>
      <c r="Z143" s="105">
        <v>19.5</v>
      </c>
      <c r="AA143" s="105">
        <v>17.3</v>
      </c>
      <c r="AB143" s="105">
        <v>16.600000000000001</v>
      </c>
      <c r="AC143" s="105">
        <v>19.399999999999999</v>
      </c>
      <c r="AD143" s="105">
        <v>16.8</v>
      </c>
      <c r="AE143" s="104">
        <f t="shared" si="244"/>
        <v>9.6812749003984067</v>
      </c>
      <c r="AF143" s="103">
        <f t="shared" si="245"/>
        <v>11.7</v>
      </c>
      <c r="AG143" s="103">
        <f t="shared" si="246"/>
        <v>12.705882352941178</v>
      </c>
      <c r="AH143" s="103">
        <f t="shared" si="247"/>
        <v>12.705882352941178</v>
      </c>
      <c r="AI143" s="103">
        <f t="shared" si="248"/>
        <v>7.5590551181102361</v>
      </c>
      <c r="AJ143" s="103">
        <f t="shared" si="249"/>
        <v>11.189189189189188</v>
      </c>
      <c r="AK143" s="103">
        <f t="shared" si="250"/>
        <v>11.189189189189188</v>
      </c>
      <c r="AL143" s="103">
        <f t="shared" si="251"/>
        <v>6.5326633165829149</v>
      </c>
      <c r="AM143" s="103">
        <f t="shared" si="252"/>
        <v>12.1875</v>
      </c>
      <c r="AN143" s="103">
        <f t="shared" si="253"/>
        <v>12.1875</v>
      </c>
      <c r="AO143" s="103">
        <f t="shared" si="254"/>
        <v>16.320754716981131</v>
      </c>
      <c r="AP143" s="103">
        <f t="shared" si="255"/>
        <v>5.6655290102389078</v>
      </c>
      <c r="AQ143" s="103">
        <f t="shared" si="256"/>
        <v>16.30252100840336</v>
      </c>
      <c r="AR143" s="103">
        <f t="shared" si="257"/>
        <v>11.351351351351353</v>
      </c>
      <c r="AS143" s="106">
        <f t="shared" si="258"/>
        <v>24.3</v>
      </c>
      <c r="AT143" s="105">
        <f t="shared" si="259"/>
        <v>23.4</v>
      </c>
      <c r="AU143" s="105">
        <f t="shared" si="260"/>
        <v>21.6</v>
      </c>
      <c r="AV143" s="105">
        <f t="shared" si="261"/>
        <v>21.6</v>
      </c>
      <c r="AW143" s="105">
        <f t="shared" si="262"/>
        <v>19.2</v>
      </c>
      <c r="AX143" s="105">
        <f t="shared" si="263"/>
        <v>20.7</v>
      </c>
      <c r="AY143" s="105">
        <f t="shared" si="264"/>
        <v>20.7</v>
      </c>
      <c r="AZ143" s="105">
        <f t="shared" si="265"/>
        <v>13</v>
      </c>
      <c r="BA143" s="105">
        <f t="shared" si="266"/>
        <v>19.5</v>
      </c>
      <c r="BB143" s="105">
        <f t="shared" si="267"/>
        <v>19.5</v>
      </c>
      <c r="BC143" s="105">
        <f t="shared" si="268"/>
        <v>17.3</v>
      </c>
      <c r="BD143" s="105">
        <f t="shared" si="269"/>
        <v>16.600000000000001</v>
      </c>
      <c r="BE143" s="105">
        <f t="shared" si="270"/>
        <v>19.399999999999999</v>
      </c>
      <c r="BF143" s="105">
        <f t="shared" si="271"/>
        <v>16.8</v>
      </c>
      <c r="BG143" s="106">
        <f t="shared" si="272"/>
        <v>44.669117647058826</v>
      </c>
      <c r="BH143" s="105">
        <f t="shared" si="273"/>
        <v>43.494423791821561</v>
      </c>
      <c r="BI143" s="105">
        <f t="shared" si="274"/>
        <v>41.779497098646033</v>
      </c>
      <c r="BJ143" s="105">
        <f t="shared" si="275"/>
        <v>41.779497098646033</v>
      </c>
      <c r="BK143" s="105">
        <f t="shared" si="276"/>
        <v>39.425051334702253</v>
      </c>
      <c r="BL143" s="105">
        <f t="shared" si="277"/>
        <v>42.857142857142861</v>
      </c>
      <c r="BM143" s="105">
        <f t="shared" si="278"/>
        <v>42.857142857142861</v>
      </c>
      <c r="BN143" s="105">
        <f t="shared" si="279"/>
        <v>37.681159420289852</v>
      </c>
      <c r="BO143" s="105">
        <f t="shared" si="280"/>
        <v>40.041067761806978</v>
      </c>
      <c r="BP143" s="105">
        <f t="shared" si="281"/>
        <v>40.041067761806978</v>
      </c>
      <c r="BQ143" s="105">
        <f t="shared" si="282"/>
        <v>38.876404494382022</v>
      </c>
      <c r="BR143" s="105">
        <f t="shared" si="283"/>
        <v>32.741617357001978</v>
      </c>
      <c r="BS143" s="105">
        <f t="shared" si="284"/>
        <v>36.952380952380949</v>
      </c>
      <c r="BT143" s="105">
        <f t="shared" si="285"/>
        <v>33.201581027667984</v>
      </c>
      <c r="BU143" s="104">
        <v>6.98</v>
      </c>
      <c r="BV143" s="103">
        <v>6.91</v>
      </c>
      <c r="BW143" s="103">
        <v>7.63</v>
      </c>
      <c r="BX143" s="103">
        <v>7.63</v>
      </c>
      <c r="BY143" s="103">
        <v>7.69</v>
      </c>
      <c r="BZ143" s="103">
        <v>7.32</v>
      </c>
      <c r="CA143" s="103">
        <v>7.32</v>
      </c>
      <c r="CB143" s="103">
        <v>7.7</v>
      </c>
      <c r="CC143" s="103">
        <v>7.21</v>
      </c>
      <c r="CD143" s="103">
        <v>7.21</v>
      </c>
      <c r="CE143" s="103">
        <v>7.48</v>
      </c>
      <c r="CF143" s="103">
        <v>6.62</v>
      </c>
      <c r="CG143" s="103">
        <v>6.69</v>
      </c>
      <c r="CH143" s="103">
        <v>6.7</v>
      </c>
      <c r="CI143" s="104">
        <f t="shared" si="286"/>
        <v>6.98</v>
      </c>
      <c r="CJ143" s="103">
        <f t="shared" si="287"/>
        <v>6.91</v>
      </c>
      <c r="CK143" s="103">
        <f t="shared" si="288"/>
        <v>7.63</v>
      </c>
      <c r="CL143" s="103">
        <f t="shared" si="289"/>
        <v>7.63</v>
      </c>
      <c r="CM143" s="103">
        <f t="shared" si="290"/>
        <v>7.69</v>
      </c>
      <c r="CN143" s="103">
        <f t="shared" si="291"/>
        <v>7.32</v>
      </c>
      <c r="CO143" s="103">
        <f t="shared" si="292"/>
        <v>7.32</v>
      </c>
      <c r="CP143" s="103">
        <f t="shared" si="293"/>
        <v>7.7</v>
      </c>
      <c r="CQ143" s="103">
        <f t="shared" si="294"/>
        <v>7.21</v>
      </c>
      <c r="CR143" s="103">
        <f t="shared" si="295"/>
        <v>7.21</v>
      </c>
      <c r="CS143" s="103">
        <f t="shared" si="296"/>
        <v>7.48</v>
      </c>
      <c r="CT143" s="103">
        <f t="shared" si="297"/>
        <v>6.62</v>
      </c>
      <c r="CU143" s="103">
        <f t="shared" si="298"/>
        <v>6.69</v>
      </c>
      <c r="CV143" s="103">
        <f t="shared" si="299"/>
        <v>6.7</v>
      </c>
      <c r="CW143" s="270">
        <f t="shared" si="300"/>
        <v>1</v>
      </c>
      <c r="CX143" s="271">
        <f t="shared" si="301"/>
        <v>1</v>
      </c>
      <c r="CY143" s="271">
        <f t="shared" si="302"/>
        <v>1</v>
      </c>
      <c r="CZ143" s="271">
        <f t="shared" si="303"/>
        <v>1</v>
      </c>
      <c r="DA143" s="271">
        <f t="shared" si="304"/>
        <v>0</v>
      </c>
      <c r="DB143" s="102">
        <f>MATCH(A143,Fig_1a!B:B,0)</f>
        <v>200</v>
      </c>
    </row>
    <row r="144" spans="1:106" x14ac:dyDescent="0.15">
      <c r="A144" s="107" t="s">
        <v>205</v>
      </c>
      <c r="B144" s="108" t="s">
        <v>2480</v>
      </c>
      <c r="C144" s="104">
        <v>1.18</v>
      </c>
      <c r="D144" s="103">
        <v>1.18</v>
      </c>
      <c r="E144" s="103">
        <v>1.97</v>
      </c>
      <c r="F144" s="103">
        <v>1.97</v>
      </c>
      <c r="G144" s="103">
        <v>3.17</v>
      </c>
      <c r="H144" s="103">
        <v>1.48</v>
      </c>
      <c r="I144" s="103">
        <v>1.48</v>
      </c>
      <c r="J144" s="103">
        <v>1.84</v>
      </c>
      <c r="K144" s="103">
        <v>1.78</v>
      </c>
      <c r="L144" s="103">
        <v>1.78</v>
      </c>
      <c r="M144" s="103">
        <v>2.0299999999999998</v>
      </c>
      <c r="N144" s="103">
        <v>1.96</v>
      </c>
      <c r="O144" s="103">
        <v>1.28</v>
      </c>
      <c r="P144" s="103">
        <v>1.45</v>
      </c>
      <c r="Q144" s="106">
        <v>17.7</v>
      </c>
      <c r="R144" s="105">
        <v>15.8</v>
      </c>
      <c r="S144" s="105">
        <v>7.3</v>
      </c>
      <c r="T144" s="105">
        <v>7.3</v>
      </c>
      <c r="U144" s="105">
        <v>4.2</v>
      </c>
      <c r="V144" s="105">
        <v>11.5</v>
      </c>
      <c r="W144" s="105">
        <v>11.5</v>
      </c>
      <c r="X144" s="105">
        <v>5.5</v>
      </c>
      <c r="Y144" s="105">
        <v>5.3</v>
      </c>
      <c r="Z144" s="105">
        <v>5.3</v>
      </c>
      <c r="AA144" s="105">
        <v>4.5</v>
      </c>
      <c r="AB144" s="105">
        <v>18.600000000000001</v>
      </c>
      <c r="AC144" s="105">
        <v>18.2</v>
      </c>
      <c r="AD144" s="105">
        <v>19</v>
      </c>
      <c r="AE144" s="104">
        <f t="shared" si="244"/>
        <v>15</v>
      </c>
      <c r="AF144" s="103">
        <f t="shared" si="245"/>
        <v>13.389830508474578</v>
      </c>
      <c r="AG144" s="103">
        <f t="shared" si="246"/>
        <v>3.7055837563451774</v>
      </c>
      <c r="AH144" s="103">
        <f t="shared" si="247"/>
        <v>3.7055837563451774</v>
      </c>
      <c r="AI144" s="103">
        <f t="shared" si="248"/>
        <v>1.3249211356466877</v>
      </c>
      <c r="AJ144" s="103">
        <f t="shared" si="249"/>
        <v>7.7702702702702702</v>
      </c>
      <c r="AK144" s="103">
        <f t="shared" si="250"/>
        <v>7.7702702702702702</v>
      </c>
      <c r="AL144" s="103">
        <f t="shared" si="251"/>
        <v>2.9891304347826084</v>
      </c>
      <c r="AM144" s="103">
        <f t="shared" si="252"/>
        <v>2.9775280898876404</v>
      </c>
      <c r="AN144" s="103">
        <f t="shared" si="253"/>
        <v>2.9775280898876404</v>
      </c>
      <c r="AO144" s="103">
        <f t="shared" si="254"/>
        <v>2.2167487684729066</v>
      </c>
      <c r="AP144" s="103">
        <f t="shared" si="255"/>
        <v>9.4897959183673475</v>
      </c>
      <c r="AQ144" s="103">
        <f t="shared" si="256"/>
        <v>14.21875</v>
      </c>
      <c r="AR144" s="103">
        <f t="shared" si="257"/>
        <v>13.103448275862069</v>
      </c>
      <c r="AS144" s="106">
        <f t="shared" si="258"/>
        <v>17.7</v>
      </c>
      <c r="AT144" s="105">
        <f t="shared" si="259"/>
        <v>15.8</v>
      </c>
      <c r="AU144" s="105">
        <f t="shared" si="260"/>
        <v>7.3</v>
      </c>
      <c r="AV144" s="105">
        <f t="shared" si="261"/>
        <v>7.3</v>
      </c>
      <c r="AW144" s="105" t="str">
        <f t="shared" si="262"/>
        <v/>
      </c>
      <c r="AX144" s="105">
        <f t="shared" si="263"/>
        <v>11.5</v>
      </c>
      <c r="AY144" s="105">
        <f t="shared" si="264"/>
        <v>11.5</v>
      </c>
      <c r="AZ144" s="105">
        <f t="shared" si="265"/>
        <v>5.5</v>
      </c>
      <c r="BA144" s="105">
        <f t="shared" si="266"/>
        <v>5.3</v>
      </c>
      <c r="BB144" s="105">
        <f t="shared" si="267"/>
        <v>5.3</v>
      </c>
      <c r="BC144" s="105">
        <f t="shared" si="268"/>
        <v>4.5</v>
      </c>
      <c r="BD144" s="105">
        <f t="shared" si="269"/>
        <v>18.600000000000001</v>
      </c>
      <c r="BE144" s="105">
        <f t="shared" si="270"/>
        <v>18.2</v>
      </c>
      <c r="BF144" s="105">
        <f t="shared" si="271"/>
        <v>19</v>
      </c>
      <c r="BG144" s="106">
        <f t="shared" si="272"/>
        <v>32.536764705882355</v>
      </c>
      <c r="BH144" s="105">
        <f t="shared" si="273"/>
        <v>29.368029739776954</v>
      </c>
      <c r="BI144" s="105">
        <f t="shared" si="274"/>
        <v>14.119922630560927</v>
      </c>
      <c r="BJ144" s="105">
        <f t="shared" si="275"/>
        <v>14.119922630560927</v>
      </c>
      <c r="BK144" s="105" t="str">
        <f t="shared" si="276"/>
        <v/>
      </c>
      <c r="BL144" s="105">
        <f t="shared" si="277"/>
        <v>23.80952380952381</v>
      </c>
      <c r="BM144" s="105">
        <f t="shared" si="278"/>
        <v>23.80952380952381</v>
      </c>
      <c r="BN144" s="105">
        <f t="shared" si="279"/>
        <v>15.942028985507246</v>
      </c>
      <c r="BO144" s="105">
        <f t="shared" si="280"/>
        <v>10.882956878850102</v>
      </c>
      <c r="BP144" s="105">
        <f t="shared" si="281"/>
        <v>10.882956878850102</v>
      </c>
      <c r="BQ144" s="105">
        <f t="shared" si="282"/>
        <v>10.112359550561798</v>
      </c>
      <c r="BR144" s="105">
        <f t="shared" si="283"/>
        <v>36.68639053254438</v>
      </c>
      <c r="BS144" s="105">
        <f t="shared" si="284"/>
        <v>34.666666666666664</v>
      </c>
      <c r="BT144" s="105">
        <f t="shared" si="285"/>
        <v>37.549407114624508</v>
      </c>
      <c r="BU144" s="104">
        <v>6.84</v>
      </c>
      <c r="BV144" s="103">
        <v>6.74</v>
      </c>
      <c r="BW144" s="103">
        <v>8.75</v>
      </c>
      <c r="BX144" s="103">
        <v>8.75</v>
      </c>
      <c r="BY144" s="103">
        <v>8.59</v>
      </c>
      <c r="BZ144" s="103">
        <v>8.57</v>
      </c>
      <c r="CA144" s="103">
        <v>8.57</v>
      </c>
      <c r="CB144" s="103">
        <v>8.9700000000000006</v>
      </c>
      <c r="CC144" s="103">
        <v>8.64</v>
      </c>
      <c r="CD144" s="103">
        <v>8.64</v>
      </c>
      <c r="CE144" s="103">
        <v>8.85</v>
      </c>
      <c r="CF144" s="103">
        <v>8.31</v>
      </c>
      <c r="CG144" s="103">
        <v>7.85</v>
      </c>
      <c r="CH144" s="103">
        <v>7.81</v>
      </c>
      <c r="CI144" s="104">
        <f t="shared" si="286"/>
        <v>6.84</v>
      </c>
      <c r="CJ144" s="103">
        <f t="shared" si="287"/>
        <v>6.74</v>
      </c>
      <c r="CK144" s="103">
        <f t="shared" si="288"/>
        <v>8.75</v>
      </c>
      <c r="CL144" s="103">
        <f t="shared" si="289"/>
        <v>8.75</v>
      </c>
      <c r="CM144" s="103" t="str">
        <f t="shared" si="290"/>
        <v/>
      </c>
      <c r="CN144" s="103">
        <f t="shared" si="291"/>
        <v>8.57</v>
      </c>
      <c r="CO144" s="103">
        <f t="shared" si="292"/>
        <v>8.57</v>
      </c>
      <c r="CP144" s="103">
        <f t="shared" si="293"/>
        <v>8.9700000000000006</v>
      </c>
      <c r="CQ144" s="103">
        <f t="shared" si="294"/>
        <v>8.64</v>
      </c>
      <c r="CR144" s="103">
        <f t="shared" si="295"/>
        <v>8.64</v>
      </c>
      <c r="CS144" s="103">
        <f t="shared" si="296"/>
        <v>8.85</v>
      </c>
      <c r="CT144" s="103">
        <f t="shared" si="297"/>
        <v>8.31</v>
      </c>
      <c r="CU144" s="103">
        <f t="shared" si="298"/>
        <v>7.85</v>
      </c>
      <c r="CV144" s="103">
        <f t="shared" si="299"/>
        <v>7.81</v>
      </c>
      <c r="CW144" s="270">
        <f t="shared" si="300"/>
        <v>1</v>
      </c>
      <c r="CX144" s="271">
        <f t="shared" si="301"/>
        <v>1</v>
      </c>
      <c r="CY144" s="271">
        <f t="shared" si="302"/>
        <v>1</v>
      </c>
      <c r="CZ144" s="271">
        <f t="shared" si="303"/>
        <v>1</v>
      </c>
      <c r="DA144" s="271">
        <f t="shared" si="304"/>
        <v>0</v>
      </c>
      <c r="DB144" s="102">
        <f>MATCH(A144,Fig_1a!B:B,0)</f>
        <v>37</v>
      </c>
    </row>
    <row r="145" spans="1:106" x14ac:dyDescent="0.15">
      <c r="A145" s="107" t="s">
        <v>202</v>
      </c>
      <c r="B145" s="108" t="s">
        <v>2478</v>
      </c>
      <c r="C145" s="104">
        <v>0.61</v>
      </c>
      <c r="D145" s="103">
        <v>2.61</v>
      </c>
      <c r="E145" s="103">
        <v>1.22</v>
      </c>
      <c r="F145" s="103">
        <v>1.22</v>
      </c>
      <c r="G145" s="103">
        <v>1.63</v>
      </c>
      <c r="H145" s="103">
        <v>0.6</v>
      </c>
      <c r="I145" s="103">
        <v>0.6</v>
      </c>
      <c r="J145" s="103">
        <v>0.94</v>
      </c>
      <c r="K145" s="103">
        <v>1.69</v>
      </c>
      <c r="L145" s="103">
        <v>1.69</v>
      </c>
      <c r="M145" s="103">
        <v>0.47</v>
      </c>
      <c r="N145" s="103">
        <v>1.23</v>
      </c>
      <c r="O145" s="103">
        <v>2.35</v>
      </c>
      <c r="P145" s="103">
        <v>1.1499999999999999</v>
      </c>
      <c r="Q145" s="106">
        <v>5.8</v>
      </c>
      <c r="R145" s="105">
        <v>2.8</v>
      </c>
      <c r="S145" s="105">
        <v>12.2</v>
      </c>
      <c r="T145" s="105">
        <v>12.2</v>
      </c>
      <c r="U145" s="105">
        <v>14.5</v>
      </c>
      <c r="V145" s="105">
        <v>11.4</v>
      </c>
      <c r="W145" s="105">
        <v>11.4</v>
      </c>
      <c r="X145" s="105">
        <v>12.4</v>
      </c>
      <c r="Y145" s="105">
        <v>11.3</v>
      </c>
      <c r="Z145" s="105">
        <v>11.3</v>
      </c>
      <c r="AA145" s="105">
        <v>11.6</v>
      </c>
      <c r="AB145" s="105">
        <v>3.5</v>
      </c>
      <c r="AC145" s="105">
        <v>2</v>
      </c>
      <c r="AD145" s="105">
        <v>4.2</v>
      </c>
      <c r="AE145" s="104">
        <f t="shared" si="244"/>
        <v>9.5081967213114762</v>
      </c>
      <c r="AF145" s="103">
        <f t="shared" si="245"/>
        <v>1.0727969348659003</v>
      </c>
      <c r="AG145" s="103">
        <f t="shared" si="246"/>
        <v>10</v>
      </c>
      <c r="AH145" s="103">
        <f t="shared" si="247"/>
        <v>10</v>
      </c>
      <c r="AI145" s="103">
        <f t="shared" si="248"/>
        <v>8.8957055214723937</v>
      </c>
      <c r="AJ145" s="103">
        <f t="shared" si="249"/>
        <v>19</v>
      </c>
      <c r="AK145" s="103">
        <f t="shared" si="250"/>
        <v>19</v>
      </c>
      <c r="AL145" s="103">
        <f t="shared" si="251"/>
        <v>13.191489361702128</v>
      </c>
      <c r="AM145" s="103">
        <f t="shared" si="252"/>
        <v>6.6863905325443795</v>
      </c>
      <c r="AN145" s="103">
        <f t="shared" si="253"/>
        <v>6.6863905325443795</v>
      </c>
      <c r="AO145" s="103">
        <f t="shared" si="254"/>
        <v>24.680851063829788</v>
      </c>
      <c r="AP145" s="103">
        <f t="shared" si="255"/>
        <v>2.845528455284553</v>
      </c>
      <c r="AQ145" s="103">
        <f t="shared" si="256"/>
        <v>0.85106382978723405</v>
      </c>
      <c r="AR145" s="103">
        <f t="shared" si="257"/>
        <v>3.6521739130434785</v>
      </c>
      <c r="AS145" s="106">
        <f t="shared" si="258"/>
        <v>5.8</v>
      </c>
      <c r="AT145" s="105" t="str">
        <f t="shared" si="259"/>
        <v/>
      </c>
      <c r="AU145" s="105">
        <f t="shared" si="260"/>
        <v>12.2</v>
      </c>
      <c r="AV145" s="105">
        <f t="shared" si="261"/>
        <v>12.2</v>
      </c>
      <c r="AW145" s="105">
        <f t="shared" si="262"/>
        <v>14.5</v>
      </c>
      <c r="AX145" s="105">
        <f t="shared" si="263"/>
        <v>11.4</v>
      </c>
      <c r="AY145" s="105">
        <f t="shared" si="264"/>
        <v>11.4</v>
      </c>
      <c r="AZ145" s="105">
        <f t="shared" si="265"/>
        <v>12.4</v>
      </c>
      <c r="BA145" s="105">
        <f t="shared" si="266"/>
        <v>11.3</v>
      </c>
      <c r="BB145" s="105">
        <f t="shared" si="267"/>
        <v>11.3</v>
      </c>
      <c r="BC145" s="105">
        <f t="shared" si="268"/>
        <v>11.6</v>
      </c>
      <c r="BD145" s="105">
        <f t="shared" si="269"/>
        <v>3.5</v>
      </c>
      <c r="BE145" s="105" t="str">
        <f t="shared" si="270"/>
        <v/>
      </c>
      <c r="BF145" s="105">
        <f t="shared" si="271"/>
        <v>4.2</v>
      </c>
      <c r="BG145" s="106">
        <f t="shared" si="272"/>
        <v>10.661764705882353</v>
      </c>
      <c r="BH145" s="105" t="str">
        <f t="shared" si="273"/>
        <v/>
      </c>
      <c r="BI145" s="105">
        <f t="shared" si="274"/>
        <v>23.597678916827853</v>
      </c>
      <c r="BJ145" s="105">
        <f t="shared" si="275"/>
        <v>23.597678916827853</v>
      </c>
      <c r="BK145" s="105">
        <f t="shared" si="276"/>
        <v>29.774127310061601</v>
      </c>
      <c r="BL145" s="105">
        <f t="shared" si="277"/>
        <v>23.602484472049692</v>
      </c>
      <c r="BM145" s="105">
        <f t="shared" si="278"/>
        <v>23.602484472049692</v>
      </c>
      <c r="BN145" s="105">
        <f t="shared" si="279"/>
        <v>35.94202898550725</v>
      </c>
      <c r="BO145" s="105">
        <f t="shared" si="280"/>
        <v>23.203285420944557</v>
      </c>
      <c r="BP145" s="105">
        <f t="shared" si="281"/>
        <v>23.203285420944557</v>
      </c>
      <c r="BQ145" s="105">
        <f t="shared" si="282"/>
        <v>26.067415730337078</v>
      </c>
      <c r="BR145" s="105">
        <f t="shared" si="283"/>
        <v>6.9033530571992108</v>
      </c>
      <c r="BS145" s="105" t="str">
        <f t="shared" si="284"/>
        <v/>
      </c>
      <c r="BT145" s="105">
        <f t="shared" si="285"/>
        <v>8.3003952569169961</v>
      </c>
      <c r="BU145" s="104">
        <v>7.17</v>
      </c>
      <c r="BV145" s="103">
        <v>7.51</v>
      </c>
      <c r="BW145" s="103">
        <v>7.68</v>
      </c>
      <c r="BX145" s="103">
        <v>7.68</v>
      </c>
      <c r="BY145" s="103">
        <v>7.76</v>
      </c>
      <c r="BZ145" s="103">
        <v>7.45</v>
      </c>
      <c r="CA145" s="103">
        <v>7.45</v>
      </c>
      <c r="CB145" s="103">
        <v>8.35</v>
      </c>
      <c r="CC145" s="103">
        <v>8.58</v>
      </c>
      <c r="CD145" s="103">
        <v>8.58</v>
      </c>
      <c r="CE145" s="103">
        <v>8.51</v>
      </c>
      <c r="CF145" s="103">
        <v>7.61</v>
      </c>
      <c r="CG145" s="103">
        <v>7.51</v>
      </c>
      <c r="CH145" s="103">
        <v>7.34</v>
      </c>
      <c r="CI145" s="104">
        <f t="shared" si="286"/>
        <v>7.17</v>
      </c>
      <c r="CJ145" s="103" t="str">
        <f t="shared" si="287"/>
        <v/>
      </c>
      <c r="CK145" s="103">
        <f t="shared" si="288"/>
        <v>7.68</v>
      </c>
      <c r="CL145" s="103">
        <f t="shared" si="289"/>
        <v>7.68</v>
      </c>
      <c r="CM145" s="103">
        <f t="shared" si="290"/>
        <v>7.76</v>
      </c>
      <c r="CN145" s="103">
        <f t="shared" si="291"/>
        <v>7.45</v>
      </c>
      <c r="CO145" s="103">
        <f t="shared" si="292"/>
        <v>7.45</v>
      </c>
      <c r="CP145" s="103">
        <f t="shared" si="293"/>
        <v>8.35</v>
      </c>
      <c r="CQ145" s="103">
        <f t="shared" si="294"/>
        <v>8.58</v>
      </c>
      <c r="CR145" s="103">
        <f t="shared" si="295"/>
        <v>8.58</v>
      </c>
      <c r="CS145" s="103">
        <f t="shared" si="296"/>
        <v>8.51</v>
      </c>
      <c r="CT145" s="103">
        <f t="shared" si="297"/>
        <v>7.61</v>
      </c>
      <c r="CU145" s="103" t="str">
        <f t="shared" si="298"/>
        <v/>
      </c>
      <c r="CV145" s="103">
        <f t="shared" si="299"/>
        <v>7.34</v>
      </c>
      <c r="CW145" s="270">
        <f t="shared" si="300"/>
        <v>1</v>
      </c>
      <c r="CX145" s="271">
        <f t="shared" si="301"/>
        <v>1</v>
      </c>
      <c r="CY145" s="271">
        <f t="shared" si="302"/>
        <v>1</v>
      </c>
      <c r="CZ145" s="271">
        <f t="shared" si="303"/>
        <v>1</v>
      </c>
      <c r="DA145" s="271">
        <f t="shared" si="304"/>
        <v>0</v>
      </c>
      <c r="DB145" s="102">
        <f>MATCH(A145,Fig_1a!B:B,0)</f>
        <v>36</v>
      </c>
    </row>
    <row r="146" spans="1:106" x14ac:dyDescent="0.15">
      <c r="A146" s="107" t="s">
        <v>199</v>
      </c>
      <c r="B146" s="108" t="s">
        <v>2476</v>
      </c>
      <c r="C146" s="104">
        <v>0.81</v>
      </c>
      <c r="D146" s="103">
        <v>1.1100000000000001</v>
      </c>
      <c r="E146" s="103">
        <v>2.5</v>
      </c>
      <c r="F146" s="103">
        <v>2.5</v>
      </c>
      <c r="G146" s="103">
        <v>4.88</v>
      </c>
      <c r="H146" s="103">
        <v>2.76</v>
      </c>
      <c r="I146" s="103">
        <v>2.76</v>
      </c>
      <c r="J146" s="103">
        <v>4.09</v>
      </c>
      <c r="K146" s="103">
        <v>4.91</v>
      </c>
      <c r="L146" s="103">
        <v>4.91</v>
      </c>
      <c r="M146" s="103">
        <v>3.63</v>
      </c>
      <c r="N146" s="103">
        <v>1.02</v>
      </c>
      <c r="O146" s="103">
        <v>2.56</v>
      </c>
      <c r="P146" s="103">
        <v>2.25</v>
      </c>
      <c r="Q146" s="106">
        <v>12.7</v>
      </c>
      <c r="R146" s="105">
        <v>13.4</v>
      </c>
      <c r="S146" s="105">
        <v>17.7</v>
      </c>
      <c r="T146" s="105">
        <v>17.7</v>
      </c>
      <c r="U146" s="105">
        <v>12.2</v>
      </c>
      <c r="V146" s="105">
        <v>21.2</v>
      </c>
      <c r="W146" s="105">
        <v>21.2</v>
      </c>
      <c r="X146" s="105">
        <v>13.8</v>
      </c>
      <c r="Y146" s="105">
        <v>10</v>
      </c>
      <c r="Z146" s="105">
        <v>10</v>
      </c>
      <c r="AA146" s="105">
        <v>10</v>
      </c>
      <c r="AB146" s="105">
        <v>22.2</v>
      </c>
      <c r="AC146" s="105">
        <v>20</v>
      </c>
      <c r="AD146" s="105">
        <v>19.899999999999999</v>
      </c>
      <c r="AE146" s="104">
        <f t="shared" si="244"/>
        <v>15.679012345679011</v>
      </c>
      <c r="AF146" s="103">
        <f t="shared" si="245"/>
        <v>12.072072072072071</v>
      </c>
      <c r="AG146" s="103">
        <f t="shared" si="246"/>
        <v>7.08</v>
      </c>
      <c r="AH146" s="103">
        <f t="shared" si="247"/>
        <v>7.08</v>
      </c>
      <c r="AI146" s="103">
        <f t="shared" si="248"/>
        <v>2.5</v>
      </c>
      <c r="AJ146" s="103">
        <f t="shared" si="249"/>
        <v>7.6811594202898554</v>
      </c>
      <c r="AK146" s="103">
        <f t="shared" si="250"/>
        <v>7.6811594202898554</v>
      </c>
      <c r="AL146" s="103">
        <f t="shared" si="251"/>
        <v>3.3740831295843523</v>
      </c>
      <c r="AM146" s="103">
        <f t="shared" si="252"/>
        <v>2.0366598778004072</v>
      </c>
      <c r="AN146" s="103">
        <f t="shared" si="253"/>
        <v>2.0366598778004072</v>
      </c>
      <c r="AO146" s="103">
        <f t="shared" si="254"/>
        <v>2.7548209366391188</v>
      </c>
      <c r="AP146" s="103">
        <f t="shared" si="255"/>
        <v>21.764705882352938</v>
      </c>
      <c r="AQ146" s="103">
        <f t="shared" si="256"/>
        <v>7.8125</v>
      </c>
      <c r="AR146" s="103">
        <f t="shared" si="257"/>
        <v>8.8444444444444432</v>
      </c>
      <c r="AS146" s="106">
        <f t="shared" si="258"/>
        <v>12.7</v>
      </c>
      <c r="AT146" s="105">
        <f t="shared" si="259"/>
        <v>13.4</v>
      </c>
      <c r="AU146" s="105">
        <f t="shared" si="260"/>
        <v>17.7</v>
      </c>
      <c r="AV146" s="105">
        <f t="shared" si="261"/>
        <v>17.7</v>
      </c>
      <c r="AW146" s="105">
        <f t="shared" si="262"/>
        <v>12.2</v>
      </c>
      <c r="AX146" s="105">
        <f t="shared" si="263"/>
        <v>21.2</v>
      </c>
      <c r="AY146" s="105">
        <f t="shared" si="264"/>
        <v>21.2</v>
      </c>
      <c r="AZ146" s="105">
        <f t="shared" si="265"/>
        <v>13.8</v>
      </c>
      <c r="BA146" s="105">
        <f t="shared" si="266"/>
        <v>10</v>
      </c>
      <c r="BB146" s="105">
        <f t="shared" si="267"/>
        <v>10</v>
      </c>
      <c r="BC146" s="105">
        <f t="shared" si="268"/>
        <v>10</v>
      </c>
      <c r="BD146" s="105">
        <f t="shared" si="269"/>
        <v>22.2</v>
      </c>
      <c r="BE146" s="105">
        <f t="shared" si="270"/>
        <v>20</v>
      </c>
      <c r="BF146" s="105">
        <f t="shared" si="271"/>
        <v>19.899999999999999</v>
      </c>
      <c r="BG146" s="106">
        <f t="shared" si="272"/>
        <v>23.34558823529412</v>
      </c>
      <c r="BH146" s="105">
        <f t="shared" si="273"/>
        <v>24.907063197026023</v>
      </c>
      <c r="BI146" s="105">
        <f t="shared" si="274"/>
        <v>34.235976789168276</v>
      </c>
      <c r="BJ146" s="105">
        <f t="shared" si="275"/>
        <v>34.235976789168276</v>
      </c>
      <c r="BK146" s="105">
        <f t="shared" si="276"/>
        <v>25.051334702258725</v>
      </c>
      <c r="BL146" s="105">
        <f t="shared" si="277"/>
        <v>43.892339544513462</v>
      </c>
      <c r="BM146" s="105">
        <f t="shared" si="278"/>
        <v>43.892339544513462</v>
      </c>
      <c r="BN146" s="105">
        <f t="shared" si="279"/>
        <v>40</v>
      </c>
      <c r="BO146" s="105">
        <f t="shared" si="280"/>
        <v>20.533880903490758</v>
      </c>
      <c r="BP146" s="105">
        <f t="shared" si="281"/>
        <v>20.533880903490758</v>
      </c>
      <c r="BQ146" s="105">
        <f t="shared" si="282"/>
        <v>22.471910112359552</v>
      </c>
      <c r="BR146" s="105">
        <f t="shared" si="283"/>
        <v>43.786982248520708</v>
      </c>
      <c r="BS146" s="105">
        <f t="shared" si="284"/>
        <v>38.095238095238095</v>
      </c>
      <c r="BT146" s="105">
        <f t="shared" si="285"/>
        <v>39.328063241106712</v>
      </c>
      <c r="BU146" s="104">
        <v>6.16</v>
      </c>
      <c r="BV146" s="103">
        <v>6.14</v>
      </c>
      <c r="BW146" s="103">
        <v>7.56</v>
      </c>
      <c r="BX146" s="103">
        <v>7.56</v>
      </c>
      <c r="BY146" s="103">
        <v>8.19</v>
      </c>
      <c r="BZ146" s="103">
        <v>6.89</v>
      </c>
      <c r="CA146" s="103">
        <v>6.89</v>
      </c>
      <c r="CB146" s="103">
        <v>7.87</v>
      </c>
      <c r="CC146" s="103">
        <v>8.17</v>
      </c>
      <c r="CD146" s="103">
        <v>8.17</v>
      </c>
      <c r="CE146" s="103">
        <v>8.49</v>
      </c>
      <c r="CF146" s="103">
        <v>7.01</v>
      </c>
      <c r="CG146" s="103">
        <v>6.3</v>
      </c>
      <c r="CH146" s="103">
        <v>6.37</v>
      </c>
      <c r="CI146" s="104">
        <f t="shared" si="286"/>
        <v>6.16</v>
      </c>
      <c r="CJ146" s="103">
        <f t="shared" si="287"/>
        <v>6.14</v>
      </c>
      <c r="CK146" s="103">
        <f t="shared" si="288"/>
        <v>7.56</v>
      </c>
      <c r="CL146" s="103">
        <f t="shared" si="289"/>
        <v>7.56</v>
      </c>
      <c r="CM146" s="103">
        <f t="shared" si="290"/>
        <v>8.19</v>
      </c>
      <c r="CN146" s="103">
        <f t="shared" si="291"/>
        <v>6.89</v>
      </c>
      <c r="CO146" s="103">
        <f t="shared" si="292"/>
        <v>6.89</v>
      </c>
      <c r="CP146" s="103">
        <f t="shared" si="293"/>
        <v>7.87</v>
      </c>
      <c r="CQ146" s="103">
        <f t="shared" si="294"/>
        <v>8.17</v>
      </c>
      <c r="CR146" s="103">
        <f t="shared" si="295"/>
        <v>8.17</v>
      </c>
      <c r="CS146" s="103">
        <f t="shared" si="296"/>
        <v>8.49</v>
      </c>
      <c r="CT146" s="103">
        <f t="shared" si="297"/>
        <v>7.01</v>
      </c>
      <c r="CU146" s="103">
        <f t="shared" si="298"/>
        <v>6.3</v>
      </c>
      <c r="CV146" s="103">
        <f t="shared" si="299"/>
        <v>6.37</v>
      </c>
      <c r="CW146" s="270">
        <f t="shared" si="300"/>
        <v>1</v>
      </c>
      <c r="CX146" s="271">
        <f t="shared" si="301"/>
        <v>1</v>
      </c>
      <c r="CY146" s="271">
        <f t="shared" si="302"/>
        <v>1</v>
      </c>
      <c r="CZ146" s="271">
        <f t="shared" si="303"/>
        <v>1</v>
      </c>
      <c r="DA146" s="271">
        <f t="shared" si="304"/>
        <v>0</v>
      </c>
      <c r="DB146" s="102">
        <f>MATCH(A146,Fig_1a!B:B,0)</f>
        <v>35</v>
      </c>
    </row>
    <row r="147" spans="1:106" x14ac:dyDescent="0.15">
      <c r="A147" s="107" t="s">
        <v>197</v>
      </c>
      <c r="B147" s="108" t="s">
        <v>2474</v>
      </c>
      <c r="C147" s="104">
        <v>2.5</v>
      </c>
      <c r="D147" s="103">
        <v>0.91</v>
      </c>
      <c r="E147" s="103">
        <v>4.45</v>
      </c>
      <c r="F147" s="103">
        <v>4.45</v>
      </c>
      <c r="G147" s="103">
        <v>4.79</v>
      </c>
      <c r="H147" s="103">
        <v>5.37</v>
      </c>
      <c r="I147" s="103">
        <v>5.37</v>
      </c>
      <c r="J147" s="103">
        <v>4.1100000000000003</v>
      </c>
      <c r="K147" s="103">
        <v>2.33</v>
      </c>
      <c r="L147" s="103">
        <v>2.33</v>
      </c>
      <c r="M147" s="103">
        <v>4.34</v>
      </c>
      <c r="N147" s="103">
        <v>0.84</v>
      </c>
      <c r="O147" s="103">
        <v>0.28999999999999998</v>
      </c>
      <c r="P147" s="103">
        <v>2.11</v>
      </c>
      <c r="S147" s="105">
        <v>9.4</v>
      </c>
      <c r="T147" s="105">
        <v>9.4</v>
      </c>
      <c r="U147" s="105">
        <v>14.5</v>
      </c>
      <c r="V147" s="105">
        <v>3.3</v>
      </c>
      <c r="W147" s="105">
        <v>3.3</v>
      </c>
      <c r="AE147" s="104" t="str">
        <f t="shared" si="244"/>
        <v/>
      </c>
      <c r="AF147" s="103" t="str">
        <f t="shared" si="245"/>
        <v/>
      </c>
      <c r="AG147" s="103">
        <f t="shared" si="246"/>
        <v>2.1123595505617976</v>
      </c>
      <c r="AH147" s="103">
        <f t="shared" si="247"/>
        <v>2.1123595505617976</v>
      </c>
      <c r="AI147" s="103">
        <f t="shared" si="248"/>
        <v>3.0271398747390394</v>
      </c>
      <c r="AJ147" s="103">
        <f t="shared" si="249"/>
        <v>0.61452513966480438</v>
      </c>
      <c r="AK147" s="103">
        <f t="shared" si="250"/>
        <v>0.61452513966480438</v>
      </c>
      <c r="AL147" s="103" t="str">
        <f t="shared" si="251"/>
        <v/>
      </c>
      <c r="AM147" s="103" t="str">
        <f t="shared" si="252"/>
        <v/>
      </c>
      <c r="AN147" s="103" t="str">
        <f t="shared" si="253"/>
        <v/>
      </c>
      <c r="AO147" s="103" t="str">
        <f t="shared" si="254"/>
        <v/>
      </c>
      <c r="AP147" s="103" t="str">
        <f t="shared" si="255"/>
        <v/>
      </c>
      <c r="AQ147" s="103" t="str">
        <f t="shared" si="256"/>
        <v/>
      </c>
      <c r="AR147" s="103" t="str">
        <f t="shared" si="257"/>
        <v/>
      </c>
      <c r="AS147" s="106" t="str">
        <f t="shared" si="258"/>
        <v/>
      </c>
      <c r="AT147" s="105" t="str">
        <f t="shared" si="259"/>
        <v/>
      </c>
      <c r="AU147" s="105">
        <f t="shared" si="260"/>
        <v>9.4</v>
      </c>
      <c r="AV147" s="105">
        <f t="shared" si="261"/>
        <v>9.4</v>
      </c>
      <c r="AW147" s="105">
        <f t="shared" si="262"/>
        <v>14.5</v>
      </c>
      <c r="AX147" s="105" t="str">
        <f t="shared" si="263"/>
        <v/>
      </c>
      <c r="AY147" s="105" t="str">
        <f t="shared" si="264"/>
        <v/>
      </c>
      <c r="AZ147" s="105" t="str">
        <f t="shared" si="265"/>
        <v/>
      </c>
      <c r="BA147" s="105" t="str">
        <f t="shared" si="266"/>
        <v/>
      </c>
      <c r="BB147" s="105" t="str">
        <f t="shared" si="267"/>
        <v/>
      </c>
      <c r="BC147" s="105" t="str">
        <f t="shared" si="268"/>
        <v/>
      </c>
      <c r="BD147" s="105" t="str">
        <f t="shared" si="269"/>
        <v/>
      </c>
      <c r="BE147" s="105" t="str">
        <f t="shared" si="270"/>
        <v/>
      </c>
      <c r="BF147" s="105" t="str">
        <f t="shared" si="271"/>
        <v/>
      </c>
      <c r="BG147" s="106" t="str">
        <f t="shared" si="272"/>
        <v/>
      </c>
      <c r="BH147" s="105" t="str">
        <f t="shared" si="273"/>
        <v/>
      </c>
      <c r="BI147" s="105">
        <f t="shared" si="274"/>
        <v>18.18181818181818</v>
      </c>
      <c r="BJ147" s="105">
        <f t="shared" si="275"/>
        <v>18.18181818181818</v>
      </c>
      <c r="BK147" s="105">
        <f t="shared" si="276"/>
        <v>29.774127310061601</v>
      </c>
      <c r="BL147" s="105" t="str">
        <f t="shared" si="277"/>
        <v/>
      </c>
      <c r="BM147" s="105" t="str">
        <f t="shared" si="278"/>
        <v/>
      </c>
      <c r="BN147" s="105" t="str">
        <f t="shared" si="279"/>
        <v/>
      </c>
      <c r="BO147" s="105" t="str">
        <f t="shared" si="280"/>
        <v/>
      </c>
      <c r="BP147" s="105" t="str">
        <f t="shared" si="281"/>
        <v/>
      </c>
      <c r="BQ147" s="105" t="str">
        <f t="shared" si="282"/>
        <v/>
      </c>
      <c r="BR147" s="105" t="str">
        <f t="shared" si="283"/>
        <v/>
      </c>
      <c r="BS147" s="105" t="str">
        <f t="shared" si="284"/>
        <v/>
      </c>
      <c r="BT147" s="105" t="str">
        <f t="shared" si="285"/>
        <v/>
      </c>
      <c r="BW147" s="103">
        <v>7.2</v>
      </c>
      <c r="BX147" s="103">
        <v>7.2</v>
      </c>
      <c r="BY147" s="103">
        <v>7.38</v>
      </c>
      <c r="BZ147" s="103">
        <v>7.34</v>
      </c>
      <c r="CA147" s="103">
        <v>7.34</v>
      </c>
      <c r="CI147" s="104" t="str">
        <f t="shared" si="286"/>
        <v/>
      </c>
      <c r="CJ147" s="103" t="str">
        <f t="shared" si="287"/>
        <v/>
      </c>
      <c r="CK147" s="103">
        <f t="shared" si="288"/>
        <v>7.2</v>
      </c>
      <c r="CL147" s="103">
        <f t="shared" si="289"/>
        <v>7.2</v>
      </c>
      <c r="CM147" s="103">
        <f t="shared" si="290"/>
        <v>7.38</v>
      </c>
      <c r="CN147" s="103" t="str">
        <f t="shared" si="291"/>
        <v/>
      </c>
      <c r="CO147" s="103" t="str">
        <f t="shared" si="292"/>
        <v/>
      </c>
      <c r="CP147" s="103" t="str">
        <f t="shared" si="293"/>
        <v/>
      </c>
      <c r="CQ147" s="103" t="str">
        <f t="shared" si="294"/>
        <v/>
      </c>
      <c r="CR147" s="103" t="str">
        <f t="shared" si="295"/>
        <v/>
      </c>
      <c r="CS147" s="103" t="str">
        <f t="shared" si="296"/>
        <v/>
      </c>
      <c r="CT147" s="103" t="str">
        <f t="shared" si="297"/>
        <v/>
      </c>
      <c r="CU147" s="103" t="str">
        <f t="shared" si="298"/>
        <v/>
      </c>
      <c r="CV147" s="103" t="str">
        <f t="shared" si="299"/>
        <v/>
      </c>
      <c r="CW147" s="270" t="str">
        <f t="shared" si="300"/>
        <v/>
      </c>
      <c r="CX147" s="271">
        <f t="shared" si="301"/>
        <v>1</v>
      </c>
      <c r="CY147" s="271" t="str">
        <f t="shared" si="302"/>
        <v/>
      </c>
      <c r="CZ147" s="271" t="str">
        <f t="shared" si="303"/>
        <v/>
      </c>
      <c r="DA147" s="271">
        <f t="shared" si="304"/>
        <v>3</v>
      </c>
      <c r="DB147" s="102">
        <f>MATCH(A147,Fig_1a!B:B,0)</f>
        <v>199</v>
      </c>
    </row>
    <row r="148" spans="1:106" x14ac:dyDescent="0.15">
      <c r="A148" s="107" t="s">
        <v>194</v>
      </c>
      <c r="B148" s="108" t="s">
        <v>2472</v>
      </c>
      <c r="C148" s="104">
        <v>1.1000000000000001</v>
      </c>
      <c r="D148" s="103">
        <v>1.86</v>
      </c>
      <c r="E148" s="103">
        <v>1.71</v>
      </c>
      <c r="F148" s="103">
        <v>1.71</v>
      </c>
      <c r="G148" s="103">
        <v>0.98</v>
      </c>
      <c r="H148" s="103">
        <v>0.83</v>
      </c>
      <c r="I148" s="103">
        <v>0.83</v>
      </c>
      <c r="J148" s="103">
        <v>2.1</v>
      </c>
      <c r="K148" s="103">
        <v>0.45</v>
      </c>
      <c r="L148" s="103">
        <v>0.45</v>
      </c>
      <c r="M148" s="103">
        <v>2.42</v>
      </c>
      <c r="N148" s="103">
        <v>2.89</v>
      </c>
      <c r="O148" s="103">
        <v>2.52</v>
      </c>
      <c r="P148" s="103">
        <v>2.06</v>
      </c>
      <c r="S148" s="105">
        <v>9.6999999999999993</v>
      </c>
      <c r="T148" s="105">
        <v>9.6999999999999993</v>
      </c>
      <c r="U148" s="105">
        <v>12.9</v>
      </c>
      <c r="V148" s="105">
        <v>8.4</v>
      </c>
      <c r="W148" s="105">
        <v>8.4</v>
      </c>
      <c r="X148" s="105">
        <v>6.4</v>
      </c>
      <c r="AE148" s="104" t="str">
        <f t="shared" si="244"/>
        <v/>
      </c>
      <c r="AF148" s="103" t="str">
        <f t="shared" si="245"/>
        <v/>
      </c>
      <c r="AG148" s="103">
        <f t="shared" si="246"/>
        <v>5.6725146198830405</v>
      </c>
      <c r="AH148" s="103">
        <f t="shared" si="247"/>
        <v>5.6725146198830405</v>
      </c>
      <c r="AI148" s="103">
        <f t="shared" si="248"/>
        <v>13.163265306122449</v>
      </c>
      <c r="AJ148" s="103">
        <f t="shared" si="249"/>
        <v>10.120481927710845</v>
      </c>
      <c r="AK148" s="103">
        <f t="shared" si="250"/>
        <v>10.120481927710845</v>
      </c>
      <c r="AL148" s="103">
        <f t="shared" si="251"/>
        <v>3.0476190476190474</v>
      </c>
      <c r="AM148" s="103" t="str">
        <f t="shared" si="252"/>
        <v/>
      </c>
      <c r="AN148" s="103" t="str">
        <f t="shared" si="253"/>
        <v/>
      </c>
      <c r="AO148" s="103" t="str">
        <f t="shared" si="254"/>
        <v/>
      </c>
      <c r="AP148" s="103" t="str">
        <f t="shared" si="255"/>
        <v/>
      </c>
      <c r="AQ148" s="103" t="str">
        <f t="shared" si="256"/>
        <v/>
      </c>
      <c r="AR148" s="103" t="str">
        <f t="shared" si="257"/>
        <v/>
      </c>
      <c r="AS148" s="106" t="str">
        <f t="shared" si="258"/>
        <v/>
      </c>
      <c r="AT148" s="105" t="str">
        <f t="shared" si="259"/>
        <v/>
      </c>
      <c r="AU148" s="105">
        <f t="shared" si="260"/>
        <v>9.6999999999999993</v>
      </c>
      <c r="AV148" s="105">
        <f t="shared" si="261"/>
        <v>9.6999999999999993</v>
      </c>
      <c r="AW148" s="105">
        <f t="shared" si="262"/>
        <v>12.9</v>
      </c>
      <c r="AX148" s="105">
        <f t="shared" si="263"/>
        <v>8.4</v>
      </c>
      <c r="AY148" s="105">
        <f t="shared" si="264"/>
        <v>8.4</v>
      </c>
      <c r="AZ148" s="105">
        <f t="shared" si="265"/>
        <v>6.4</v>
      </c>
      <c r="BA148" s="105" t="str">
        <f t="shared" si="266"/>
        <v/>
      </c>
      <c r="BB148" s="105" t="str">
        <f t="shared" si="267"/>
        <v/>
      </c>
      <c r="BC148" s="105" t="str">
        <f t="shared" si="268"/>
        <v/>
      </c>
      <c r="BD148" s="105" t="str">
        <f t="shared" si="269"/>
        <v/>
      </c>
      <c r="BE148" s="105" t="str">
        <f t="shared" si="270"/>
        <v/>
      </c>
      <c r="BF148" s="105" t="str">
        <f t="shared" si="271"/>
        <v/>
      </c>
      <c r="BG148" s="106" t="str">
        <f t="shared" si="272"/>
        <v/>
      </c>
      <c r="BH148" s="105" t="str">
        <f t="shared" si="273"/>
        <v/>
      </c>
      <c r="BI148" s="105">
        <f t="shared" si="274"/>
        <v>18.76208897485493</v>
      </c>
      <c r="BJ148" s="105">
        <f t="shared" si="275"/>
        <v>18.76208897485493</v>
      </c>
      <c r="BK148" s="105">
        <f t="shared" si="276"/>
        <v>26.488706365503077</v>
      </c>
      <c r="BL148" s="105">
        <f t="shared" si="277"/>
        <v>17.39130434782609</v>
      </c>
      <c r="BM148" s="105">
        <f t="shared" si="278"/>
        <v>17.39130434782609</v>
      </c>
      <c r="BN148" s="105">
        <f t="shared" si="279"/>
        <v>18.55072463768116</v>
      </c>
      <c r="BO148" s="105" t="str">
        <f t="shared" si="280"/>
        <v/>
      </c>
      <c r="BP148" s="105" t="str">
        <f t="shared" si="281"/>
        <v/>
      </c>
      <c r="BQ148" s="105" t="str">
        <f t="shared" si="282"/>
        <v/>
      </c>
      <c r="BR148" s="105" t="str">
        <f t="shared" si="283"/>
        <v/>
      </c>
      <c r="BS148" s="105" t="str">
        <f t="shared" si="284"/>
        <v/>
      </c>
      <c r="BT148" s="105" t="str">
        <f t="shared" si="285"/>
        <v/>
      </c>
      <c r="BW148" s="103">
        <v>7.36</v>
      </c>
      <c r="BX148" s="103">
        <v>7.36</v>
      </c>
      <c r="BY148" s="103">
        <v>7.63</v>
      </c>
      <c r="BZ148" s="103">
        <v>7.47</v>
      </c>
      <c r="CA148" s="103">
        <v>7.47</v>
      </c>
      <c r="CB148" s="103">
        <v>7.26</v>
      </c>
      <c r="CI148" s="104" t="str">
        <f t="shared" si="286"/>
        <v/>
      </c>
      <c r="CJ148" s="103" t="str">
        <f t="shared" si="287"/>
        <v/>
      </c>
      <c r="CK148" s="103">
        <f t="shared" si="288"/>
        <v>7.36</v>
      </c>
      <c r="CL148" s="103">
        <f t="shared" si="289"/>
        <v>7.36</v>
      </c>
      <c r="CM148" s="103">
        <f t="shared" si="290"/>
        <v>7.63</v>
      </c>
      <c r="CN148" s="103">
        <f t="shared" si="291"/>
        <v>7.47</v>
      </c>
      <c r="CO148" s="103">
        <f t="shared" si="292"/>
        <v>7.47</v>
      </c>
      <c r="CP148" s="103">
        <f t="shared" si="293"/>
        <v>7.26</v>
      </c>
      <c r="CQ148" s="103" t="str">
        <f t="shared" si="294"/>
        <v/>
      </c>
      <c r="CR148" s="103" t="str">
        <f t="shared" si="295"/>
        <v/>
      </c>
      <c r="CS148" s="103" t="str">
        <f t="shared" si="296"/>
        <v/>
      </c>
      <c r="CT148" s="103" t="str">
        <f t="shared" si="297"/>
        <v/>
      </c>
      <c r="CU148" s="103" t="str">
        <f t="shared" si="298"/>
        <v/>
      </c>
      <c r="CV148" s="103" t="str">
        <f t="shared" si="299"/>
        <v/>
      </c>
      <c r="CW148" s="270" t="str">
        <f t="shared" si="300"/>
        <v/>
      </c>
      <c r="CX148" s="271">
        <f t="shared" si="301"/>
        <v>1</v>
      </c>
      <c r="CY148" s="271" t="str">
        <f t="shared" si="302"/>
        <v/>
      </c>
      <c r="CZ148" s="271" t="str">
        <f t="shared" si="303"/>
        <v/>
      </c>
      <c r="DA148" s="271">
        <f t="shared" si="304"/>
        <v>3</v>
      </c>
      <c r="DB148" s="102">
        <f>MATCH(A148,Fig_1a!B:B,0)</f>
        <v>198</v>
      </c>
    </row>
    <row r="149" spans="1:106" x14ac:dyDescent="0.15">
      <c r="A149" s="107" t="s">
        <v>191</v>
      </c>
      <c r="B149" s="108" t="s">
        <v>2470</v>
      </c>
      <c r="C149" s="104">
        <v>5.92</v>
      </c>
      <c r="D149" s="103">
        <v>4.18</v>
      </c>
      <c r="E149" s="103">
        <v>5.14</v>
      </c>
      <c r="F149" s="103">
        <v>5.14</v>
      </c>
      <c r="G149" s="103">
        <v>6.81</v>
      </c>
      <c r="H149" s="103">
        <v>4.32</v>
      </c>
      <c r="I149" s="103">
        <v>4.32</v>
      </c>
      <c r="J149" s="103">
        <v>6.84</v>
      </c>
      <c r="K149" s="103">
        <v>6.77</v>
      </c>
      <c r="L149" s="103">
        <v>6.77</v>
      </c>
      <c r="M149" s="103">
        <v>5.84</v>
      </c>
      <c r="N149" s="103">
        <v>5.57</v>
      </c>
      <c r="O149" s="103">
        <v>4.54</v>
      </c>
      <c r="P149" s="103">
        <v>5.21</v>
      </c>
      <c r="S149" s="105">
        <v>14</v>
      </c>
      <c r="T149" s="105">
        <v>14</v>
      </c>
      <c r="U149" s="105">
        <v>9.4</v>
      </c>
      <c r="V149" s="105">
        <v>18.7</v>
      </c>
      <c r="W149" s="105">
        <v>18.7</v>
      </c>
      <c r="X149" s="105">
        <v>12.5</v>
      </c>
      <c r="Y149" s="105">
        <v>9.1999999999999993</v>
      </c>
      <c r="Z149" s="105">
        <v>9.1999999999999993</v>
      </c>
      <c r="AA149" s="105">
        <v>16.2</v>
      </c>
      <c r="AB149" s="105">
        <v>2</v>
      </c>
      <c r="AC149" s="105">
        <v>3.4</v>
      </c>
      <c r="AD149" s="105">
        <v>6.9</v>
      </c>
      <c r="AE149" s="104" t="str">
        <f t="shared" si="244"/>
        <v/>
      </c>
      <c r="AF149" s="103" t="str">
        <f t="shared" si="245"/>
        <v/>
      </c>
      <c r="AG149" s="103">
        <f t="shared" si="246"/>
        <v>2.7237354085603114</v>
      </c>
      <c r="AH149" s="103">
        <f t="shared" si="247"/>
        <v>2.7237354085603114</v>
      </c>
      <c r="AI149" s="103">
        <f t="shared" si="248"/>
        <v>1.380323054331865</v>
      </c>
      <c r="AJ149" s="103">
        <f t="shared" si="249"/>
        <v>4.3287037037037033</v>
      </c>
      <c r="AK149" s="103">
        <f t="shared" si="250"/>
        <v>4.3287037037037033</v>
      </c>
      <c r="AL149" s="103">
        <f t="shared" si="251"/>
        <v>1.827485380116959</v>
      </c>
      <c r="AM149" s="103">
        <f t="shared" si="252"/>
        <v>1.3589364844903988</v>
      </c>
      <c r="AN149" s="103">
        <f t="shared" si="253"/>
        <v>1.3589364844903988</v>
      </c>
      <c r="AO149" s="103">
        <f t="shared" si="254"/>
        <v>2.7739726027397258</v>
      </c>
      <c r="AP149" s="103">
        <f t="shared" si="255"/>
        <v>0.35906642728904847</v>
      </c>
      <c r="AQ149" s="103">
        <f t="shared" si="256"/>
        <v>0.74889867841409685</v>
      </c>
      <c r="AR149" s="103">
        <f t="shared" si="257"/>
        <v>1.324376199616123</v>
      </c>
      <c r="AS149" s="106" t="str">
        <f t="shared" si="258"/>
        <v/>
      </c>
      <c r="AT149" s="105" t="str">
        <f t="shared" si="259"/>
        <v/>
      </c>
      <c r="AU149" s="105">
        <f t="shared" si="260"/>
        <v>14</v>
      </c>
      <c r="AV149" s="105">
        <f t="shared" si="261"/>
        <v>14</v>
      </c>
      <c r="AW149" s="105">
        <f t="shared" si="262"/>
        <v>9.4</v>
      </c>
      <c r="AX149" s="105">
        <f t="shared" si="263"/>
        <v>18.7</v>
      </c>
      <c r="AY149" s="105">
        <f t="shared" si="264"/>
        <v>18.7</v>
      </c>
      <c r="AZ149" s="105">
        <f t="shared" si="265"/>
        <v>12.5</v>
      </c>
      <c r="BA149" s="105">
        <f t="shared" si="266"/>
        <v>9.1999999999999993</v>
      </c>
      <c r="BB149" s="105">
        <f t="shared" si="267"/>
        <v>9.1999999999999993</v>
      </c>
      <c r="BC149" s="105">
        <f t="shared" si="268"/>
        <v>16.2</v>
      </c>
      <c r="BD149" s="105" t="str">
        <f t="shared" si="269"/>
        <v/>
      </c>
      <c r="BE149" s="105" t="str">
        <f t="shared" si="270"/>
        <v/>
      </c>
      <c r="BF149" s="105" t="str">
        <f t="shared" si="271"/>
        <v/>
      </c>
      <c r="BG149" s="106" t="str">
        <f t="shared" si="272"/>
        <v/>
      </c>
      <c r="BH149" s="105" t="str">
        <f t="shared" si="273"/>
        <v/>
      </c>
      <c r="BI149" s="105">
        <f t="shared" si="274"/>
        <v>27.079303675048354</v>
      </c>
      <c r="BJ149" s="105">
        <f t="shared" si="275"/>
        <v>27.079303675048354</v>
      </c>
      <c r="BK149" s="105">
        <f t="shared" si="276"/>
        <v>19.301848049281315</v>
      </c>
      <c r="BL149" s="105">
        <f t="shared" si="277"/>
        <v>38.716356107660459</v>
      </c>
      <c r="BM149" s="105">
        <f t="shared" si="278"/>
        <v>38.716356107660459</v>
      </c>
      <c r="BN149" s="105">
        <f t="shared" si="279"/>
        <v>36.231884057971016</v>
      </c>
      <c r="BO149" s="105">
        <f t="shared" si="280"/>
        <v>18.891170431211496</v>
      </c>
      <c r="BP149" s="105">
        <f t="shared" si="281"/>
        <v>18.891170431211496</v>
      </c>
      <c r="BQ149" s="105">
        <f t="shared" si="282"/>
        <v>36.40449438202247</v>
      </c>
      <c r="BR149" s="105" t="str">
        <f t="shared" si="283"/>
        <v/>
      </c>
      <c r="BS149" s="105" t="str">
        <f t="shared" si="284"/>
        <v/>
      </c>
      <c r="BT149" s="105" t="str">
        <f t="shared" si="285"/>
        <v/>
      </c>
      <c r="BW149" s="103">
        <v>8.84</v>
      </c>
      <c r="BX149" s="103">
        <v>8.84</v>
      </c>
      <c r="BY149" s="103">
        <v>8.98</v>
      </c>
      <c r="BZ149" s="103">
        <v>8.65</v>
      </c>
      <c r="CA149" s="103">
        <v>8.65</v>
      </c>
      <c r="CB149" s="103">
        <v>8.64</v>
      </c>
      <c r="CC149" s="103">
        <v>7.8</v>
      </c>
      <c r="CD149" s="103">
        <v>7.8</v>
      </c>
      <c r="CE149" s="103">
        <v>8.27</v>
      </c>
      <c r="CF149" s="103">
        <v>7.93</v>
      </c>
      <c r="CG149" s="103">
        <v>7.81</v>
      </c>
      <c r="CH149" s="103">
        <v>7.72</v>
      </c>
      <c r="CI149" s="104" t="str">
        <f t="shared" si="286"/>
        <v/>
      </c>
      <c r="CJ149" s="103" t="str">
        <f t="shared" si="287"/>
        <v/>
      </c>
      <c r="CK149" s="103">
        <f t="shared" si="288"/>
        <v>8.84</v>
      </c>
      <c r="CL149" s="103">
        <f t="shared" si="289"/>
        <v>8.84</v>
      </c>
      <c r="CM149" s="103">
        <f t="shared" si="290"/>
        <v>8.98</v>
      </c>
      <c r="CN149" s="103">
        <f t="shared" si="291"/>
        <v>8.65</v>
      </c>
      <c r="CO149" s="103">
        <f t="shared" si="292"/>
        <v>8.65</v>
      </c>
      <c r="CP149" s="103">
        <f t="shared" si="293"/>
        <v>8.64</v>
      </c>
      <c r="CQ149" s="103">
        <f t="shared" si="294"/>
        <v>7.8</v>
      </c>
      <c r="CR149" s="103">
        <f t="shared" si="295"/>
        <v>7.8</v>
      </c>
      <c r="CS149" s="103">
        <f t="shared" si="296"/>
        <v>8.27</v>
      </c>
      <c r="CT149" s="103" t="str">
        <f t="shared" si="297"/>
        <v/>
      </c>
      <c r="CU149" s="103" t="str">
        <f t="shared" si="298"/>
        <v/>
      </c>
      <c r="CV149" s="103" t="str">
        <f t="shared" si="299"/>
        <v/>
      </c>
      <c r="CW149" s="270" t="str">
        <f t="shared" si="300"/>
        <v/>
      </c>
      <c r="CX149" s="271">
        <f t="shared" si="301"/>
        <v>1</v>
      </c>
      <c r="CY149" s="271">
        <f t="shared" si="302"/>
        <v>1</v>
      </c>
      <c r="CZ149" s="271" t="str">
        <f t="shared" si="303"/>
        <v/>
      </c>
      <c r="DA149" s="271">
        <f t="shared" si="304"/>
        <v>2</v>
      </c>
      <c r="DB149" s="102">
        <f>MATCH(A149,Fig_1a!B:B,0)</f>
        <v>34</v>
      </c>
    </row>
    <row r="150" spans="1:106" x14ac:dyDescent="0.15">
      <c r="A150" s="107" t="s">
        <v>188</v>
      </c>
      <c r="B150" s="108" t="s">
        <v>2468</v>
      </c>
      <c r="C150" s="104">
        <v>4</v>
      </c>
      <c r="D150" s="103">
        <v>3.34</v>
      </c>
      <c r="E150" s="103">
        <v>2.1800000000000002</v>
      </c>
      <c r="F150" s="103">
        <v>2.1800000000000002</v>
      </c>
      <c r="G150" s="103">
        <v>2.97</v>
      </c>
      <c r="H150" s="103">
        <v>1.51</v>
      </c>
      <c r="I150" s="103">
        <v>1.51</v>
      </c>
      <c r="J150" s="103">
        <v>1.63</v>
      </c>
      <c r="K150" s="103">
        <v>2.79</v>
      </c>
      <c r="L150" s="103">
        <v>2.79</v>
      </c>
      <c r="M150" s="103">
        <v>1.82</v>
      </c>
      <c r="N150" s="103">
        <v>4.66</v>
      </c>
      <c r="O150" s="103">
        <v>0.3</v>
      </c>
      <c r="P150" s="103">
        <v>2.65</v>
      </c>
      <c r="S150" s="105">
        <v>14.3</v>
      </c>
      <c r="T150" s="105">
        <v>14.3</v>
      </c>
      <c r="U150" s="105">
        <v>13.4</v>
      </c>
      <c r="V150" s="105">
        <v>11.3</v>
      </c>
      <c r="W150" s="105">
        <v>11.3</v>
      </c>
      <c r="X150" s="105">
        <v>10.4</v>
      </c>
      <c r="Y150" s="105">
        <v>6.3</v>
      </c>
      <c r="Z150" s="105">
        <v>6.3</v>
      </c>
      <c r="AA150" s="105">
        <v>11.9</v>
      </c>
      <c r="AC150" s="105">
        <v>5.8</v>
      </c>
      <c r="AE150" s="104" t="str">
        <f t="shared" si="244"/>
        <v/>
      </c>
      <c r="AF150" s="103" t="str">
        <f t="shared" si="245"/>
        <v/>
      </c>
      <c r="AG150" s="103">
        <f t="shared" si="246"/>
        <v>6.5596330275229358</v>
      </c>
      <c r="AH150" s="103">
        <f t="shared" si="247"/>
        <v>6.5596330275229358</v>
      </c>
      <c r="AI150" s="103">
        <f t="shared" si="248"/>
        <v>4.5117845117845112</v>
      </c>
      <c r="AJ150" s="103">
        <f t="shared" si="249"/>
        <v>7.483443708609272</v>
      </c>
      <c r="AK150" s="103">
        <f t="shared" si="250"/>
        <v>7.483443708609272</v>
      </c>
      <c r="AL150" s="103">
        <f t="shared" si="251"/>
        <v>6.3803680981595097</v>
      </c>
      <c r="AM150" s="103">
        <f t="shared" si="252"/>
        <v>2.258064516129032</v>
      </c>
      <c r="AN150" s="103">
        <f t="shared" si="253"/>
        <v>2.258064516129032</v>
      </c>
      <c r="AO150" s="103">
        <f t="shared" si="254"/>
        <v>6.5384615384615383</v>
      </c>
      <c r="AP150" s="103" t="str">
        <f t="shared" si="255"/>
        <v/>
      </c>
      <c r="AQ150" s="103">
        <f t="shared" si="256"/>
        <v>19.333333333333332</v>
      </c>
      <c r="AR150" s="103" t="str">
        <f t="shared" si="257"/>
        <v/>
      </c>
      <c r="AS150" s="106" t="str">
        <f t="shared" si="258"/>
        <v/>
      </c>
      <c r="AT150" s="105" t="str">
        <f t="shared" si="259"/>
        <v/>
      </c>
      <c r="AU150" s="105">
        <f t="shared" si="260"/>
        <v>14.3</v>
      </c>
      <c r="AV150" s="105">
        <f t="shared" si="261"/>
        <v>14.3</v>
      </c>
      <c r="AW150" s="105">
        <f t="shared" si="262"/>
        <v>13.4</v>
      </c>
      <c r="AX150" s="105">
        <f t="shared" si="263"/>
        <v>11.3</v>
      </c>
      <c r="AY150" s="105">
        <f t="shared" si="264"/>
        <v>11.3</v>
      </c>
      <c r="AZ150" s="105">
        <f t="shared" si="265"/>
        <v>10.4</v>
      </c>
      <c r="BA150" s="105">
        <f t="shared" si="266"/>
        <v>6.3</v>
      </c>
      <c r="BB150" s="105">
        <f t="shared" si="267"/>
        <v>6.3</v>
      </c>
      <c r="BC150" s="105">
        <f t="shared" si="268"/>
        <v>11.9</v>
      </c>
      <c r="BD150" s="105" t="str">
        <f t="shared" si="269"/>
        <v/>
      </c>
      <c r="BE150" s="105">
        <f t="shared" si="270"/>
        <v>5.8</v>
      </c>
      <c r="BF150" s="105" t="str">
        <f t="shared" si="271"/>
        <v/>
      </c>
      <c r="BG150" s="106" t="str">
        <f t="shared" si="272"/>
        <v/>
      </c>
      <c r="BH150" s="105" t="str">
        <f t="shared" si="273"/>
        <v/>
      </c>
      <c r="BI150" s="105">
        <f t="shared" si="274"/>
        <v>27.659574468085104</v>
      </c>
      <c r="BJ150" s="105">
        <f t="shared" si="275"/>
        <v>27.659574468085104</v>
      </c>
      <c r="BK150" s="105">
        <f t="shared" si="276"/>
        <v>27.515400410677618</v>
      </c>
      <c r="BL150" s="105">
        <f t="shared" si="277"/>
        <v>23.395445134575571</v>
      </c>
      <c r="BM150" s="105">
        <f t="shared" si="278"/>
        <v>23.395445134575571</v>
      </c>
      <c r="BN150" s="105">
        <f t="shared" si="279"/>
        <v>30.144927536231883</v>
      </c>
      <c r="BO150" s="105">
        <f t="shared" si="280"/>
        <v>12.936344969199178</v>
      </c>
      <c r="BP150" s="105">
        <f t="shared" si="281"/>
        <v>12.936344969199178</v>
      </c>
      <c r="BQ150" s="105">
        <f t="shared" si="282"/>
        <v>26.741573033707866</v>
      </c>
      <c r="BR150" s="105" t="str">
        <f t="shared" si="283"/>
        <v/>
      </c>
      <c r="BS150" s="105">
        <f t="shared" si="284"/>
        <v>11.047619047619047</v>
      </c>
      <c r="BT150" s="105" t="str">
        <f t="shared" si="285"/>
        <v/>
      </c>
      <c r="BW150" s="103">
        <v>7.55</v>
      </c>
      <c r="BX150" s="103">
        <v>7.55</v>
      </c>
      <c r="BY150" s="103">
        <v>7.95</v>
      </c>
      <c r="BZ150" s="103">
        <v>7.23</v>
      </c>
      <c r="CA150" s="103">
        <v>7.23</v>
      </c>
      <c r="CB150" s="103">
        <v>7.44</v>
      </c>
      <c r="CC150" s="103">
        <v>7.1</v>
      </c>
      <c r="CD150" s="103">
        <v>7.1</v>
      </c>
      <c r="CE150" s="103">
        <v>7.39</v>
      </c>
      <c r="CG150" s="103">
        <v>7.08</v>
      </c>
      <c r="CI150" s="104" t="str">
        <f t="shared" si="286"/>
        <v/>
      </c>
      <c r="CJ150" s="103" t="str">
        <f t="shared" si="287"/>
        <v/>
      </c>
      <c r="CK150" s="103">
        <f t="shared" si="288"/>
        <v>7.55</v>
      </c>
      <c r="CL150" s="103">
        <f t="shared" si="289"/>
        <v>7.55</v>
      </c>
      <c r="CM150" s="103">
        <f t="shared" si="290"/>
        <v>7.95</v>
      </c>
      <c r="CN150" s="103">
        <f t="shared" si="291"/>
        <v>7.23</v>
      </c>
      <c r="CO150" s="103">
        <f t="shared" si="292"/>
        <v>7.23</v>
      </c>
      <c r="CP150" s="103">
        <f t="shared" si="293"/>
        <v>7.44</v>
      </c>
      <c r="CQ150" s="103">
        <f t="shared" si="294"/>
        <v>7.1</v>
      </c>
      <c r="CR150" s="103">
        <f t="shared" si="295"/>
        <v>7.1</v>
      </c>
      <c r="CS150" s="103">
        <f t="shared" si="296"/>
        <v>7.39</v>
      </c>
      <c r="CT150" s="103" t="str">
        <f t="shared" si="297"/>
        <v/>
      </c>
      <c r="CU150" s="103">
        <f t="shared" si="298"/>
        <v>7.08</v>
      </c>
      <c r="CV150" s="103" t="str">
        <f t="shared" si="299"/>
        <v/>
      </c>
      <c r="CW150" s="270" t="str">
        <f t="shared" si="300"/>
        <v/>
      </c>
      <c r="CX150" s="271">
        <f t="shared" si="301"/>
        <v>1</v>
      </c>
      <c r="CY150" s="271">
        <f t="shared" si="302"/>
        <v>1</v>
      </c>
      <c r="CZ150" s="271">
        <f t="shared" si="303"/>
        <v>1</v>
      </c>
      <c r="DA150" s="271">
        <f t="shared" si="304"/>
        <v>1</v>
      </c>
      <c r="DB150" s="102">
        <f>MATCH(A150,Fig_1a!B:B,0)</f>
        <v>33</v>
      </c>
    </row>
    <row r="151" spans="1:106" x14ac:dyDescent="0.15">
      <c r="A151" s="107" t="s">
        <v>181</v>
      </c>
      <c r="B151" s="108" t="s">
        <v>2466</v>
      </c>
      <c r="C151" s="104">
        <v>6.18</v>
      </c>
      <c r="D151" s="103">
        <v>5.13</v>
      </c>
      <c r="E151" s="103">
        <v>3.01</v>
      </c>
      <c r="F151" s="103">
        <v>3.01</v>
      </c>
      <c r="G151" s="103">
        <v>4.25</v>
      </c>
      <c r="H151" s="103">
        <v>7.11</v>
      </c>
      <c r="I151" s="103">
        <v>7.11</v>
      </c>
      <c r="J151" s="103">
        <v>3.62</v>
      </c>
      <c r="K151" s="103">
        <v>3.99</v>
      </c>
      <c r="L151" s="103">
        <v>3.99</v>
      </c>
      <c r="M151" s="103">
        <v>3.58</v>
      </c>
      <c r="N151" s="103">
        <v>4.91</v>
      </c>
      <c r="O151" s="103">
        <v>3.55</v>
      </c>
      <c r="P151" s="103">
        <v>3.43</v>
      </c>
      <c r="Q151" s="106">
        <v>12.9</v>
      </c>
      <c r="R151" s="105">
        <v>10.8</v>
      </c>
      <c r="S151" s="105">
        <v>24.2</v>
      </c>
      <c r="T151" s="105">
        <v>24.2</v>
      </c>
      <c r="U151" s="105">
        <v>19.899999999999999</v>
      </c>
      <c r="V151" s="105">
        <v>24.2</v>
      </c>
      <c r="W151" s="105">
        <v>24.2</v>
      </c>
      <c r="X151" s="105">
        <v>13</v>
      </c>
      <c r="Y151" s="105">
        <v>21.2</v>
      </c>
      <c r="Z151" s="105">
        <v>21.2</v>
      </c>
      <c r="AA151" s="105">
        <v>19.600000000000001</v>
      </c>
      <c r="AB151" s="105">
        <v>14.9</v>
      </c>
      <c r="AC151" s="105">
        <v>14.5</v>
      </c>
      <c r="AD151" s="105">
        <v>11.6</v>
      </c>
      <c r="AE151" s="104">
        <f t="shared" si="244"/>
        <v>2.087378640776699</v>
      </c>
      <c r="AF151" s="103">
        <f t="shared" si="245"/>
        <v>2.1052631578947372</v>
      </c>
      <c r="AG151" s="103">
        <f t="shared" si="246"/>
        <v>8.0398671096345513</v>
      </c>
      <c r="AH151" s="103">
        <f t="shared" si="247"/>
        <v>8.0398671096345513</v>
      </c>
      <c r="AI151" s="103">
        <f t="shared" si="248"/>
        <v>4.6823529411764699</v>
      </c>
      <c r="AJ151" s="103">
        <f t="shared" si="249"/>
        <v>3.4036568213783402</v>
      </c>
      <c r="AK151" s="103">
        <f t="shared" si="250"/>
        <v>3.4036568213783402</v>
      </c>
      <c r="AL151" s="103">
        <f t="shared" si="251"/>
        <v>3.5911602209944751</v>
      </c>
      <c r="AM151" s="103">
        <f t="shared" si="252"/>
        <v>5.3132832080200494</v>
      </c>
      <c r="AN151" s="103">
        <f t="shared" si="253"/>
        <v>5.3132832080200494</v>
      </c>
      <c r="AO151" s="103">
        <f t="shared" si="254"/>
        <v>5.4748603351955314</v>
      </c>
      <c r="AP151" s="103">
        <f t="shared" si="255"/>
        <v>3.0346232179226069</v>
      </c>
      <c r="AQ151" s="103">
        <f t="shared" si="256"/>
        <v>4.084507042253521</v>
      </c>
      <c r="AR151" s="103">
        <f t="shared" si="257"/>
        <v>3.3819241982507284</v>
      </c>
      <c r="AS151" s="106">
        <f t="shared" si="258"/>
        <v>12.9</v>
      </c>
      <c r="AT151" s="105">
        <f t="shared" si="259"/>
        <v>10.8</v>
      </c>
      <c r="AU151" s="105">
        <f t="shared" si="260"/>
        <v>24.2</v>
      </c>
      <c r="AV151" s="105">
        <f t="shared" si="261"/>
        <v>24.2</v>
      </c>
      <c r="AW151" s="105">
        <f t="shared" si="262"/>
        <v>19.899999999999999</v>
      </c>
      <c r="AX151" s="105">
        <f t="shared" si="263"/>
        <v>24.2</v>
      </c>
      <c r="AY151" s="105">
        <f t="shared" si="264"/>
        <v>24.2</v>
      </c>
      <c r="AZ151" s="105">
        <f t="shared" si="265"/>
        <v>13</v>
      </c>
      <c r="BA151" s="105">
        <f t="shared" si="266"/>
        <v>21.2</v>
      </c>
      <c r="BB151" s="105">
        <f t="shared" si="267"/>
        <v>21.2</v>
      </c>
      <c r="BC151" s="105">
        <f t="shared" si="268"/>
        <v>19.600000000000001</v>
      </c>
      <c r="BD151" s="105">
        <f t="shared" si="269"/>
        <v>14.9</v>
      </c>
      <c r="BE151" s="105">
        <f t="shared" si="270"/>
        <v>14.5</v>
      </c>
      <c r="BF151" s="105">
        <f t="shared" si="271"/>
        <v>11.6</v>
      </c>
      <c r="BG151" s="106">
        <f t="shared" si="272"/>
        <v>23.713235294117649</v>
      </c>
      <c r="BH151" s="105">
        <f t="shared" si="273"/>
        <v>20.074349442379184</v>
      </c>
      <c r="BI151" s="105">
        <f t="shared" si="274"/>
        <v>46.808510638297868</v>
      </c>
      <c r="BJ151" s="105">
        <f t="shared" si="275"/>
        <v>46.808510638297868</v>
      </c>
      <c r="BK151" s="105">
        <f t="shared" si="276"/>
        <v>40.862422997946602</v>
      </c>
      <c r="BL151" s="105">
        <f t="shared" si="277"/>
        <v>50.103519668737064</v>
      </c>
      <c r="BM151" s="105">
        <f t="shared" si="278"/>
        <v>50.103519668737064</v>
      </c>
      <c r="BN151" s="105">
        <f t="shared" si="279"/>
        <v>37.681159420289852</v>
      </c>
      <c r="BO151" s="105">
        <f t="shared" si="280"/>
        <v>43.531827515400408</v>
      </c>
      <c r="BP151" s="105">
        <f t="shared" si="281"/>
        <v>43.531827515400408</v>
      </c>
      <c r="BQ151" s="105">
        <f t="shared" si="282"/>
        <v>44.044943820224724</v>
      </c>
      <c r="BR151" s="105">
        <f t="shared" si="283"/>
        <v>29.388560157790927</v>
      </c>
      <c r="BS151" s="105">
        <f t="shared" si="284"/>
        <v>27.61904761904762</v>
      </c>
      <c r="BT151" s="105">
        <f t="shared" si="285"/>
        <v>22.92490118577075</v>
      </c>
      <c r="BU151" s="104">
        <v>5.88</v>
      </c>
      <c r="BV151" s="103">
        <v>5.9</v>
      </c>
      <c r="BW151" s="103">
        <v>6.35</v>
      </c>
      <c r="BX151" s="103">
        <v>6.35</v>
      </c>
      <c r="BY151" s="103">
        <v>6.96</v>
      </c>
      <c r="BZ151" s="103">
        <v>6.5</v>
      </c>
      <c r="CA151" s="103">
        <v>6.5</v>
      </c>
      <c r="CB151" s="103">
        <v>6.19</v>
      </c>
      <c r="CC151" s="103">
        <v>6.08</v>
      </c>
      <c r="CD151" s="103">
        <v>6.08</v>
      </c>
      <c r="CE151" s="103">
        <v>7.07</v>
      </c>
      <c r="CF151" s="103">
        <v>5.92</v>
      </c>
      <c r="CG151" s="103">
        <v>5.88</v>
      </c>
      <c r="CH151" s="103">
        <v>5.83</v>
      </c>
      <c r="CI151" s="104">
        <f t="shared" si="286"/>
        <v>5.88</v>
      </c>
      <c r="CJ151" s="103">
        <f t="shared" si="287"/>
        <v>5.9</v>
      </c>
      <c r="CK151" s="103">
        <f t="shared" si="288"/>
        <v>6.35</v>
      </c>
      <c r="CL151" s="103">
        <f t="shared" si="289"/>
        <v>6.35</v>
      </c>
      <c r="CM151" s="103">
        <f t="shared" si="290"/>
        <v>6.96</v>
      </c>
      <c r="CN151" s="103">
        <f t="shared" si="291"/>
        <v>6.5</v>
      </c>
      <c r="CO151" s="103">
        <f t="shared" si="292"/>
        <v>6.5</v>
      </c>
      <c r="CP151" s="103">
        <f t="shared" si="293"/>
        <v>6.19</v>
      </c>
      <c r="CQ151" s="103">
        <f t="shared" si="294"/>
        <v>6.08</v>
      </c>
      <c r="CR151" s="103">
        <f t="shared" si="295"/>
        <v>6.08</v>
      </c>
      <c r="CS151" s="103">
        <f t="shared" si="296"/>
        <v>7.07</v>
      </c>
      <c r="CT151" s="103">
        <f t="shared" si="297"/>
        <v>5.92</v>
      </c>
      <c r="CU151" s="103">
        <f t="shared" si="298"/>
        <v>5.88</v>
      </c>
      <c r="CV151" s="103">
        <f t="shared" si="299"/>
        <v>5.83</v>
      </c>
      <c r="CW151" s="270">
        <f t="shared" si="300"/>
        <v>1</v>
      </c>
      <c r="CX151" s="271">
        <f t="shared" si="301"/>
        <v>1</v>
      </c>
      <c r="CY151" s="271">
        <f t="shared" si="302"/>
        <v>1</v>
      </c>
      <c r="CZ151" s="271">
        <f t="shared" si="303"/>
        <v>1</v>
      </c>
      <c r="DA151" s="271">
        <f t="shared" si="304"/>
        <v>0</v>
      </c>
      <c r="DB151" s="102">
        <f>MATCH(A151,Fig_1a!B:B,0)</f>
        <v>32</v>
      </c>
    </row>
  </sheetData>
  <sortState xmlns:xlrd2="http://schemas.microsoft.com/office/spreadsheetml/2017/richdata2" ref="A2:DB152">
    <sortCondition descending="1" ref="DB2:DB152"/>
    <sortCondition ref="A2:A152"/>
  </sortState>
  <conditionalFormatting sqref="AE2:AR1048576">
    <cfRule type="cellIs" dxfId="11" priority="1" operator="lessThan">
      <formula>1.35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BAE2F-76C8-A245-8AAD-948E4530D60D}">
  <sheetPr>
    <tabColor theme="4" tint="0.79998168889431442"/>
  </sheetPr>
  <dimension ref="A1:AD401"/>
  <sheetViews>
    <sheetView zoomScale="110" zoomScaleNormal="110" workbookViewId="0">
      <pane ySplit="1" topLeftCell="A20" activePane="bottomLeft" state="frozen"/>
      <selection activeCell="N92" sqref="N92"/>
      <selection pane="bottomLeft" activeCell="U1" sqref="U1:X1"/>
    </sheetView>
  </sheetViews>
  <sheetFormatPr baseColWidth="10" defaultRowHeight="15" x14ac:dyDescent="0.2"/>
  <cols>
    <col min="1" max="1" width="9.1640625" bestFit="1" customWidth="1"/>
    <col min="2" max="2" width="8.6640625" bestFit="1" customWidth="1"/>
    <col min="3" max="3" width="8.6640625" customWidth="1"/>
    <col min="4" max="4" width="10.83203125" style="306"/>
    <col min="5" max="5" width="10.1640625" bestFit="1" customWidth="1"/>
    <col min="6" max="6" width="8.33203125" customWidth="1"/>
    <col min="7" max="7" width="11.6640625" customWidth="1"/>
    <col min="8" max="8" width="15" customWidth="1"/>
    <col min="9" max="9" width="14.6640625" customWidth="1"/>
    <col min="10" max="10" width="11.83203125" customWidth="1"/>
    <col min="11" max="11" width="12.33203125" customWidth="1"/>
    <col min="12" max="12" width="26.33203125" customWidth="1"/>
    <col min="13" max="13" width="25.6640625" customWidth="1"/>
    <col min="14" max="14" width="7.5" customWidth="1"/>
    <col min="15" max="15" width="9.33203125" customWidth="1"/>
    <col min="16" max="16" width="5.83203125" bestFit="1" customWidth="1"/>
    <col min="17" max="17" width="3" style="8" bestFit="1" customWidth="1"/>
    <col min="18" max="18" width="4.6640625" style="10" bestFit="1" customWidth="1"/>
    <col min="19" max="19" width="6.1640625" style="10" bestFit="1" customWidth="1"/>
    <col min="20" max="20" width="7.1640625" style="4" bestFit="1" customWidth="1"/>
    <col min="21" max="21" width="4" style="3" bestFit="1" customWidth="1"/>
    <col min="22" max="22" width="5.5" bestFit="1" customWidth="1"/>
    <col min="23" max="23" width="6.1640625" bestFit="1" customWidth="1"/>
    <col min="24" max="24" width="7.1640625" bestFit="1" customWidth="1"/>
    <col min="25" max="25" width="6.33203125" style="3" bestFit="1" customWidth="1"/>
    <col min="26" max="26" width="8" style="2" bestFit="1" customWidth="1"/>
    <col min="27" max="27" width="9.5" style="2" bestFit="1" customWidth="1"/>
    <col min="28" max="28" width="10.5" style="2" bestFit="1" customWidth="1"/>
    <col min="29" max="29" width="10.5" style="2" customWidth="1"/>
    <col min="30" max="30" width="4.1640625" bestFit="1" customWidth="1"/>
  </cols>
  <sheetData>
    <row r="1" spans="1:30" s="5" customFormat="1" ht="48" x14ac:dyDescent="0.2">
      <c r="A1" s="5" t="s">
        <v>172</v>
      </c>
      <c r="B1" s="5" t="s">
        <v>873</v>
      </c>
      <c r="C1" s="5" t="s">
        <v>3259</v>
      </c>
      <c r="D1" s="303" t="s">
        <v>3258</v>
      </c>
      <c r="E1" s="5" t="s">
        <v>874</v>
      </c>
      <c r="F1" s="5" t="s">
        <v>1879</v>
      </c>
      <c r="G1" s="5" t="s">
        <v>875</v>
      </c>
      <c r="H1" s="5" t="s">
        <v>876</v>
      </c>
      <c r="I1" s="5" t="s">
        <v>877</v>
      </c>
      <c r="J1" s="5" t="s">
        <v>2176</v>
      </c>
      <c r="K1" s="5" t="s">
        <v>2177</v>
      </c>
      <c r="L1" s="5" t="s">
        <v>878</v>
      </c>
      <c r="M1" s="5" t="s">
        <v>879</v>
      </c>
      <c r="N1" s="5" t="s">
        <v>880</v>
      </c>
      <c r="O1" s="5" t="s">
        <v>881</v>
      </c>
      <c r="P1" s="5" t="s">
        <v>1890</v>
      </c>
      <c r="Q1" s="7" t="s">
        <v>0</v>
      </c>
      <c r="R1" s="11" t="s">
        <v>1891</v>
      </c>
      <c r="S1" s="11" t="s">
        <v>1888</v>
      </c>
      <c r="T1" s="12" t="s">
        <v>1889</v>
      </c>
      <c r="U1" s="7" t="s">
        <v>2178</v>
      </c>
      <c r="V1" s="11" t="s">
        <v>2184</v>
      </c>
      <c r="W1" s="11" t="s">
        <v>2179</v>
      </c>
      <c r="X1" s="12" t="s">
        <v>2180</v>
      </c>
      <c r="Y1" s="7" t="s">
        <v>2181</v>
      </c>
      <c r="Z1" s="11" t="s">
        <v>2185</v>
      </c>
      <c r="AA1" s="11" t="s">
        <v>2182</v>
      </c>
      <c r="AB1" s="11" t="s">
        <v>2183</v>
      </c>
      <c r="AC1" s="11" t="s">
        <v>3098</v>
      </c>
      <c r="AD1" s="5">
        <f>SUM(AD2:AD554)</f>
        <v>254</v>
      </c>
    </row>
    <row r="2" spans="1:30" x14ac:dyDescent="0.2">
      <c r="A2" t="s">
        <v>461</v>
      </c>
      <c r="B2" t="s">
        <v>988</v>
      </c>
      <c r="C2" t="str">
        <f>VLOOKUP(A2,RecNamesAll!A:C,3,FALSE)</f>
        <v>C3a</v>
      </c>
      <c r="D2" s="304">
        <v>31</v>
      </c>
      <c r="E2" t="s">
        <v>989</v>
      </c>
      <c r="F2" t="s">
        <v>990</v>
      </c>
      <c r="G2" t="s">
        <v>1880</v>
      </c>
      <c r="H2" t="s">
        <v>285</v>
      </c>
      <c r="I2" t="s">
        <v>465</v>
      </c>
      <c r="J2" t="s">
        <v>971</v>
      </c>
      <c r="L2" t="s">
        <v>900</v>
      </c>
      <c r="N2" t="s">
        <v>991</v>
      </c>
      <c r="P2" s="9">
        <v>8.3333333333333329E-2</v>
      </c>
      <c r="Q2" s="8" t="str">
        <f t="shared" ref="Q2:Q65" si="0">IF(OR(ISNUMBER(SEARCH("Gs",$J2)),ISNUMBER(SEARCH("Gs",$K2))),"Gs","")</f>
        <v/>
      </c>
      <c r="R2" s="10" t="str">
        <f t="shared" ref="R2:R65" si="1">IF(OR(ISNUMBER(SEARCH("Gi/o",$J2)),ISNUMBER(SEARCH("Gi/o",$K2))),"Gi/o","")</f>
        <v/>
      </c>
      <c r="S2" s="10" t="str">
        <f t="shared" ref="S2:S65" si="2">IF(OR(ISNUMBER(SEARCH("Gq/11",$J2)),ISNUMBER(SEARCH("Gq/11",$K2))),"Gq/11","")</f>
        <v/>
      </c>
      <c r="T2" s="10" t="str">
        <f t="shared" ref="T2:T65" si="3">IF(OR(ISNUMBER(SEARCH("G12/13",$J2)),ISNUMBER(SEARCH("G12/13",$K2))),"G12/13","")</f>
        <v/>
      </c>
      <c r="U2" s="8">
        <f t="shared" ref="U2:U65" si="4">IF(ISNUMBER(SEARCH("Gs",$J2)),1,IF(ISNUMBER(SEARCH("Gs",$K2)),2,0))</f>
        <v>0</v>
      </c>
      <c r="V2" s="8">
        <f t="shared" ref="V2:V65" si="5">IF(ISNUMBER(SEARCH("Gi/o",$J2)),1,IF(ISNUMBER(SEARCH("Gi/o",$K2)),2,0))</f>
        <v>0</v>
      </c>
      <c r="W2" s="8">
        <f t="shared" ref="W2:W65" si="6">IF(ISNUMBER(SEARCH("Gq/11",$J2)),1,IF(ISNUMBER(SEARCH("Gq/11",$K2)),2,0))</f>
        <v>0</v>
      </c>
      <c r="X2" s="8">
        <f t="shared" ref="X2:X65" si="7">IF(ISNUMBER(SEARCH("G12/13",$J2)),1,IF(ISNUMBER(SEARCH("G12/13",$K2)),2,0))</f>
        <v>0</v>
      </c>
      <c r="Y2" s="8" t="str">
        <f t="shared" ref="Y2:Y65" si="8">IF(U2&gt;0,"G","-")</f>
        <v>-</v>
      </c>
      <c r="Z2" s="10" t="str">
        <f t="shared" ref="Z2:Z65" si="9">IF(V2&gt;0,"G","-")</f>
        <v>-</v>
      </c>
      <c r="AA2" s="10" t="str">
        <f t="shared" ref="AA2:AA65" si="10">IF(W2&gt;0,"G","-")</f>
        <v>-</v>
      </c>
      <c r="AB2" s="10" t="str">
        <f t="shared" ref="AB2:AB65" si="11">IF(X2&gt;0,"G","-")</f>
        <v>-</v>
      </c>
      <c r="AC2" s="10" t="str">
        <f t="shared" ref="AC2:AC65" si="12">IF(SUM(U2:X2)&gt;0,COUNTIF(U2:X2,"0"),"")</f>
        <v/>
      </c>
      <c r="AD2">
        <f t="shared" ref="AD2:AD65" si="13">IF(SUM(U2:X2)&gt;0,1,0)</f>
        <v>0</v>
      </c>
    </row>
    <row r="3" spans="1:30" x14ac:dyDescent="0.2">
      <c r="A3" t="s">
        <v>466</v>
      </c>
      <c r="B3" t="s">
        <v>994</v>
      </c>
      <c r="C3" t="str">
        <f>VLOOKUP(A3,RecNamesAll!A:C,3,FALSE)</f>
        <v>C5a2</v>
      </c>
      <c r="D3" s="304">
        <v>33</v>
      </c>
      <c r="E3" t="s">
        <v>466</v>
      </c>
      <c r="F3" t="s">
        <v>995</v>
      </c>
      <c r="G3" t="s">
        <v>1880</v>
      </c>
      <c r="H3" t="s">
        <v>285</v>
      </c>
      <c r="I3" t="s">
        <v>465</v>
      </c>
      <c r="L3" t="s">
        <v>900</v>
      </c>
      <c r="Q3" s="8" t="str">
        <f t="shared" si="0"/>
        <v/>
      </c>
      <c r="R3" s="10" t="str">
        <f t="shared" si="1"/>
        <v/>
      </c>
      <c r="S3" s="10" t="str">
        <f t="shared" si="2"/>
        <v/>
      </c>
      <c r="T3" s="10" t="str">
        <f t="shared" si="3"/>
        <v/>
      </c>
      <c r="U3" s="8">
        <f t="shared" si="4"/>
        <v>0</v>
      </c>
      <c r="V3" s="8">
        <f t="shared" si="5"/>
        <v>0</v>
      </c>
      <c r="W3" s="8">
        <f t="shared" si="6"/>
        <v>0</v>
      </c>
      <c r="X3" s="8">
        <f t="shared" si="7"/>
        <v>0</v>
      </c>
      <c r="Y3" s="8" t="str">
        <f t="shared" si="8"/>
        <v>-</v>
      </c>
      <c r="Z3" s="10" t="str">
        <f t="shared" si="9"/>
        <v>-</v>
      </c>
      <c r="AA3" s="10" t="str">
        <f t="shared" si="10"/>
        <v>-</v>
      </c>
      <c r="AB3" s="10" t="str">
        <f t="shared" si="11"/>
        <v>-</v>
      </c>
      <c r="AC3" s="10" t="str">
        <f t="shared" si="12"/>
        <v/>
      </c>
      <c r="AD3">
        <f t="shared" si="13"/>
        <v>0</v>
      </c>
    </row>
    <row r="4" spans="1:30" x14ac:dyDescent="0.2">
      <c r="A4" t="s">
        <v>654</v>
      </c>
      <c r="B4" t="s">
        <v>1088</v>
      </c>
      <c r="C4" t="str">
        <f>VLOOKUP(A4,RecNamesAll!A:C,3,FALSE)</f>
        <v>Y6</v>
      </c>
      <c r="D4" s="304">
        <v>683</v>
      </c>
      <c r="E4" t="s">
        <v>654</v>
      </c>
      <c r="F4" t="s">
        <v>1089</v>
      </c>
      <c r="G4" t="s">
        <v>1880</v>
      </c>
      <c r="H4" t="s">
        <v>285</v>
      </c>
      <c r="I4" t="s">
        <v>650</v>
      </c>
      <c r="Q4" s="8" t="str">
        <f t="shared" si="0"/>
        <v/>
      </c>
      <c r="R4" s="10" t="str">
        <f t="shared" si="1"/>
        <v/>
      </c>
      <c r="S4" s="10" t="str">
        <f t="shared" si="2"/>
        <v/>
      </c>
      <c r="T4" s="10" t="str">
        <f t="shared" si="3"/>
        <v/>
      </c>
      <c r="U4" s="8">
        <f t="shared" si="4"/>
        <v>0</v>
      </c>
      <c r="V4" s="8">
        <f t="shared" si="5"/>
        <v>0</v>
      </c>
      <c r="W4" s="8">
        <f t="shared" si="6"/>
        <v>0</v>
      </c>
      <c r="X4" s="8">
        <f t="shared" si="7"/>
        <v>0</v>
      </c>
      <c r="Y4" s="8" t="str">
        <f t="shared" si="8"/>
        <v>-</v>
      </c>
      <c r="Z4" s="10" t="str">
        <f t="shared" si="9"/>
        <v>-</v>
      </c>
      <c r="AA4" s="10" t="str">
        <f t="shared" si="10"/>
        <v>-</v>
      </c>
      <c r="AB4" s="10" t="str">
        <f t="shared" si="11"/>
        <v>-</v>
      </c>
      <c r="AC4" s="10" t="str">
        <f t="shared" si="12"/>
        <v/>
      </c>
      <c r="AD4">
        <f t="shared" si="13"/>
        <v>0</v>
      </c>
    </row>
    <row r="5" spans="1:30" x14ac:dyDescent="0.2">
      <c r="A5" t="s">
        <v>723</v>
      </c>
      <c r="B5" t="s">
        <v>1121</v>
      </c>
      <c r="C5" t="str">
        <f>VLOOKUP(A5,RecNamesAll!A:C,3,FALSE)</f>
        <v>PrRP</v>
      </c>
      <c r="D5" s="304">
        <v>337</v>
      </c>
      <c r="E5" t="s">
        <v>723</v>
      </c>
      <c r="F5" t="s">
        <v>1122</v>
      </c>
      <c r="G5" t="s">
        <v>1880</v>
      </c>
      <c r="H5" t="s">
        <v>285</v>
      </c>
      <c r="I5" t="s">
        <v>1123</v>
      </c>
      <c r="Q5" s="8" t="str">
        <f t="shared" si="0"/>
        <v/>
      </c>
      <c r="R5" s="10" t="str">
        <f t="shared" si="1"/>
        <v/>
      </c>
      <c r="S5" s="10" t="str">
        <f t="shared" si="2"/>
        <v/>
      </c>
      <c r="T5" s="10" t="str">
        <f t="shared" si="3"/>
        <v/>
      </c>
      <c r="U5" s="8">
        <f t="shared" si="4"/>
        <v>0</v>
      </c>
      <c r="V5" s="8">
        <f t="shared" si="5"/>
        <v>0</v>
      </c>
      <c r="W5" s="8">
        <f t="shared" si="6"/>
        <v>0</v>
      </c>
      <c r="X5" s="8">
        <f t="shared" si="7"/>
        <v>0</v>
      </c>
      <c r="Y5" s="8" t="str">
        <f t="shared" si="8"/>
        <v>-</v>
      </c>
      <c r="Z5" s="10" t="str">
        <f t="shared" si="9"/>
        <v>-</v>
      </c>
      <c r="AA5" s="10" t="str">
        <f t="shared" si="10"/>
        <v>-</v>
      </c>
      <c r="AB5" s="10" t="str">
        <f t="shared" si="11"/>
        <v>-</v>
      </c>
      <c r="AC5" s="10" t="str">
        <f t="shared" si="12"/>
        <v/>
      </c>
      <c r="AD5">
        <f t="shared" si="13"/>
        <v>0</v>
      </c>
    </row>
    <row r="6" spans="1:30" x14ac:dyDescent="0.2">
      <c r="A6" t="s">
        <v>749</v>
      </c>
      <c r="B6" t="s">
        <v>752</v>
      </c>
      <c r="C6" t="str">
        <f>VLOOKUP(A6,RecNamesAll!A:C,3,FALSE)</f>
        <v>PAR1</v>
      </c>
      <c r="D6" s="304">
        <v>374</v>
      </c>
      <c r="E6" t="s">
        <v>750</v>
      </c>
      <c r="F6" t="s">
        <v>1124</v>
      </c>
      <c r="G6" t="s">
        <v>1880</v>
      </c>
      <c r="H6" t="s">
        <v>285</v>
      </c>
      <c r="I6" t="s">
        <v>753</v>
      </c>
      <c r="Q6" s="8" t="str">
        <f t="shared" si="0"/>
        <v/>
      </c>
      <c r="R6" s="10" t="str">
        <f t="shared" si="1"/>
        <v/>
      </c>
      <c r="S6" s="10" t="str">
        <f t="shared" si="2"/>
        <v/>
      </c>
      <c r="T6" s="10" t="str">
        <f t="shared" si="3"/>
        <v/>
      </c>
      <c r="U6" s="8">
        <f t="shared" si="4"/>
        <v>0</v>
      </c>
      <c r="V6" s="8">
        <f t="shared" si="5"/>
        <v>0</v>
      </c>
      <c r="W6" s="8">
        <f t="shared" si="6"/>
        <v>0</v>
      </c>
      <c r="X6" s="8">
        <f t="shared" si="7"/>
        <v>0</v>
      </c>
      <c r="Y6" s="8" t="str">
        <f t="shared" si="8"/>
        <v>-</v>
      </c>
      <c r="Z6" s="10" t="str">
        <f t="shared" si="9"/>
        <v>-</v>
      </c>
      <c r="AA6" s="10" t="str">
        <f t="shared" si="10"/>
        <v>-</v>
      </c>
      <c r="AB6" s="10" t="str">
        <f t="shared" si="11"/>
        <v>-</v>
      </c>
      <c r="AC6" s="10" t="str">
        <f t="shared" si="12"/>
        <v/>
      </c>
      <c r="AD6">
        <f t="shared" si="13"/>
        <v>0</v>
      </c>
    </row>
    <row r="7" spans="1:30" x14ac:dyDescent="0.2">
      <c r="A7" t="s">
        <v>754</v>
      </c>
      <c r="B7" t="s">
        <v>756</v>
      </c>
      <c r="C7" t="str">
        <f>VLOOKUP(A7,RecNamesAll!A:C,3,FALSE)</f>
        <v>PAR2</v>
      </c>
      <c r="D7" s="304">
        <v>348</v>
      </c>
      <c r="E7" t="s">
        <v>755</v>
      </c>
      <c r="F7" t="s">
        <v>1125</v>
      </c>
      <c r="G7" t="s">
        <v>1880</v>
      </c>
      <c r="H7" t="s">
        <v>285</v>
      </c>
      <c r="I7" t="s">
        <v>753</v>
      </c>
      <c r="Q7" s="8" t="str">
        <f t="shared" si="0"/>
        <v/>
      </c>
      <c r="R7" s="10" t="str">
        <f t="shared" si="1"/>
        <v/>
      </c>
      <c r="S7" s="10" t="str">
        <f t="shared" si="2"/>
        <v/>
      </c>
      <c r="T7" s="10" t="str">
        <f t="shared" si="3"/>
        <v/>
      </c>
      <c r="U7" s="8">
        <f t="shared" si="4"/>
        <v>0</v>
      </c>
      <c r="V7" s="8">
        <f t="shared" si="5"/>
        <v>0</v>
      </c>
      <c r="W7" s="8">
        <f t="shared" si="6"/>
        <v>0</v>
      </c>
      <c r="X7" s="8">
        <f t="shared" si="7"/>
        <v>0</v>
      </c>
      <c r="Y7" s="8" t="str">
        <f t="shared" si="8"/>
        <v>-</v>
      </c>
      <c r="Z7" s="10" t="str">
        <f t="shared" si="9"/>
        <v>-</v>
      </c>
      <c r="AA7" s="10" t="str">
        <f t="shared" si="10"/>
        <v>-</v>
      </c>
      <c r="AB7" s="10" t="str">
        <f t="shared" si="11"/>
        <v>-</v>
      </c>
      <c r="AC7" s="10" t="str">
        <f t="shared" si="12"/>
        <v/>
      </c>
      <c r="AD7">
        <f t="shared" si="13"/>
        <v>0</v>
      </c>
    </row>
    <row r="8" spans="1:30" x14ac:dyDescent="0.2">
      <c r="A8" t="s">
        <v>757</v>
      </c>
      <c r="B8" t="s">
        <v>1126</v>
      </c>
      <c r="C8" t="str">
        <f>VLOOKUP(A8,RecNamesAll!A:C,3,FALSE)</f>
        <v>PAR3</v>
      </c>
      <c r="D8" s="304">
        <v>349</v>
      </c>
      <c r="E8" t="s">
        <v>170</v>
      </c>
      <c r="F8" t="s">
        <v>757</v>
      </c>
      <c r="G8" t="s">
        <v>1880</v>
      </c>
      <c r="H8" t="s">
        <v>285</v>
      </c>
      <c r="I8" t="s">
        <v>753</v>
      </c>
      <c r="Q8" s="8" t="str">
        <f t="shared" si="0"/>
        <v/>
      </c>
      <c r="R8" s="10" t="str">
        <f t="shared" si="1"/>
        <v/>
      </c>
      <c r="S8" s="10" t="str">
        <f t="shared" si="2"/>
        <v/>
      </c>
      <c r="T8" s="10" t="str">
        <f t="shared" si="3"/>
        <v/>
      </c>
      <c r="U8" s="8">
        <f t="shared" si="4"/>
        <v>0</v>
      </c>
      <c r="V8" s="8">
        <f t="shared" si="5"/>
        <v>0</v>
      </c>
      <c r="W8" s="8">
        <f t="shared" si="6"/>
        <v>0</v>
      </c>
      <c r="X8" s="8">
        <f t="shared" si="7"/>
        <v>0</v>
      </c>
      <c r="Y8" s="8" t="str">
        <f t="shared" si="8"/>
        <v>-</v>
      </c>
      <c r="Z8" s="10" t="str">
        <f t="shared" si="9"/>
        <v>-</v>
      </c>
      <c r="AA8" s="10" t="str">
        <f t="shared" si="10"/>
        <v>-</v>
      </c>
      <c r="AB8" s="10" t="str">
        <f t="shared" si="11"/>
        <v>-</v>
      </c>
      <c r="AC8" s="10" t="str">
        <f t="shared" si="12"/>
        <v/>
      </c>
      <c r="AD8">
        <f t="shared" si="13"/>
        <v>0</v>
      </c>
    </row>
    <row r="9" spans="1:30" x14ac:dyDescent="0.2">
      <c r="A9" t="s">
        <v>758</v>
      </c>
      <c r="B9" t="s">
        <v>1127</v>
      </c>
      <c r="C9" t="str">
        <f>VLOOKUP(A9,RecNamesAll!A:C,3,FALSE)</f>
        <v>PAR4</v>
      </c>
      <c r="D9" s="304">
        <v>350</v>
      </c>
      <c r="E9" t="s">
        <v>171</v>
      </c>
      <c r="F9" t="s">
        <v>758</v>
      </c>
      <c r="G9" t="s">
        <v>1880</v>
      </c>
      <c r="H9" t="s">
        <v>285</v>
      </c>
      <c r="I9" t="s">
        <v>753</v>
      </c>
      <c r="Q9" s="8" t="str">
        <f t="shared" si="0"/>
        <v/>
      </c>
      <c r="R9" s="10" t="str">
        <f t="shared" si="1"/>
        <v/>
      </c>
      <c r="S9" s="10" t="str">
        <f t="shared" si="2"/>
        <v/>
      </c>
      <c r="T9" s="10" t="str">
        <f t="shared" si="3"/>
        <v/>
      </c>
      <c r="U9" s="8">
        <f t="shared" si="4"/>
        <v>0</v>
      </c>
      <c r="V9" s="8">
        <f t="shared" si="5"/>
        <v>0</v>
      </c>
      <c r="W9" s="8">
        <f t="shared" si="6"/>
        <v>0</v>
      </c>
      <c r="X9" s="8">
        <f t="shared" si="7"/>
        <v>0</v>
      </c>
      <c r="Y9" s="8" t="str">
        <f t="shared" si="8"/>
        <v>-</v>
      </c>
      <c r="Z9" s="10" t="str">
        <f t="shared" si="9"/>
        <v>-</v>
      </c>
      <c r="AA9" s="10" t="str">
        <f t="shared" si="10"/>
        <v>-</v>
      </c>
      <c r="AB9" s="10" t="str">
        <f t="shared" si="11"/>
        <v>-</v>
      </c>
      <c r="AC9" s="10" t="str">
        <f t="shared" si="12"/>
        <v/>
      </c>
      <c r="AD9">
        <f t="shared" si="13"/>
        <v>0</v>
      </c>
    </row>
    <row r="10" spans="1:30" x14ac:dyDescent="0.2">
      <c r="A10" t="s">
        <v>331</v>
      </c>
      <c r="B10" t="s">
        <v>1221</v>
      </c>
      <c r="C10" t="str">
        <f>VLOOKUP(A10,RecNamesAll!A:C,3,FALSE)</f>
        <v>ACKR1</v>
      </c>
      <c r="D10" s="304">
        <v>316</v>
      </c>
      <c r="E10" t="s">
        <v>331</v>
      </c>
      <c r="F10" t="s">
        <v>1222</v>
      </c>
      <c r="G10" t="s">
        <v>1880</v>
      </c>
      <c r="H10" t="s">
        <v>342</v>
      </c>
      <c r="I10" t="s">
        <v>343</v>
      </c>
      <c r="Q10" s="8" t="str">
        <f t="shared" si="0"/>
        <v/>
      </c>
      <c r="R10" s="10" t="str">
        <f t="shared" si="1"/>
        <v/>
      </c>
      <c r="S10" s="10" t="str">
        <f t="shared" si="2"/>
        <v/>
      </c>
      <c r="T10" s="10" t="str">
        <f t="shared" si="3"/>
        <v/>
      </c>
      <c r="U10" s="8">
        <f t="shared" si="4"/>
        <v>0</v>
      </c>
      <c r="V10" s="8">
        <f t="shared" si="5"/>
        <v>0</v>
      </c>
      <c r="W10" s="8">
        <f t="shared" si="6"/>
        <v>0</v>
      </c>
      <c r="X10" s="8">
        <f t="shared" si="7"/>
        <v>0</v>
      </c>
      <c r="Y10" s="8" t="str">
        <f t="shared" si="8"/>
        <v>-</v>
      </c>
      <c r="Z10" s="10" t="str">
        <f t="shared" si="9"/>
        <v>-</v>
      </c>
      <c r="AA10" s="10" t="str">
        <f t="shared" si="10"/>
        <v>-</v>
      </c>
      <c r="AB10" s="10" t="str">
        <f t="shared" si="11"/>
        <v>-</v>
      </c>
      <c r="AC10" s="10" t="str">
        <f t="shared" si="12"/>
        <v/>
      </c>
      <c r="AD10">
        <f t="shared" si="13"/>
        <v>0</v>
      </c>
    </row>
    <row r="11" spans="1:30" x14ac:dyDescent="0.2">
      <c r="A11" t="s">
        <v>333</v>
      </c>
      <c r="B11" t="s">
        <v>1223</v>
      </c>
      <c r="C11" t="str">
        <f>VLOOKUP(A11,RecNamesAll!A:C,3,FALSE)</f>
        <v>ACKR2</v>
      </c>
      <c r="D11" s="304">
        <v>314</v>
      </c>
      <c r="E11" t="s">
        <v>333</v>
      </c>
      <c r="F11" t="s">
        <v>1224</v>
      </c>
      <c r="G11" t="s">
        <v>1880</v>
      </c>
      <c r="H11" t="s">
        <v>342</v>
      </c>
      <c r="I11" t="s">
        <v>343</v>
      </c>
      <c r="Q11" s="8" t="str">
        <f t="shared" si="0"/>
        <v/>
      </c>
      <c r="R11" s="10" t="str">
        <f t="shared" si="1"/>
        <v/>
      </c>
      <c r="S11" s="10" t="str">
        <f t="shared" si="2"/>
        <v/>
      </c>
      <c r="T11" s="10" t="str">
        <f t="shared" si="3"/>
        <v/>
      </c>
      <c r="U11" s="8">
        <f t="shared" si="4"/>
        <v>0</v>
      </c>
      <c r="V11" s="8">
        <f t="shared" si="5"/>
        <v>0</v>
      </c>
      <c r="W11" s="8">
        <f t="shared" si="6"/>
        <v>0</v>
      </c>
      <c r="X11" s="8">
        <f t="shared" si="7"/>
        <v>0</v>
      </c>
      <c r="Y11" s="8" t="str">
        <f t="shared" si="8"/>
        <v>-</v>
      </c>
      <c r="Z11" s="10" t="str">
        <f t="shared" si="9"/>
        <v>-</v>
      </c>
      <c r="AA11" s="10" t="str">
        <f t="shared" si="10"/>
        <v>-</v>
      </c>
      <c r="AB11" s="10" t="str">
        <f t="shared" si="11"/>
        <v>-</v>
      </c>
      <c r="AC11" s="10" t="str">
        <f t="shared" si="12"/>
        <v/>
      </c>
      <c r="AD11">
        <f t="shared" si="13"/>
        <v>0</v>
      </c>
    </row>
    <row r="12" spans="1:30" x14ac:dyDescent="0.2">
      <c r="A12" t="s">
        <v>334</v>
      </c>
      <c r="B12" t="s">
        <v>1225</v>
      </c>
      <c r="C12" t="str">
        <f>VLOOKUP(A12,RecNamesAll!A:C,3,FALSE)</f>
        <v>ACKR3</v>
      </c>
      <c r="D12" s="304">
        <v>80</v>
      </c>
      <c r="E12" t="s">
        <v>334</v>
      </c>
      <c r="F12" t="s">
        <v>1226</v>
      </c>
      <c r="G12" t="s">
        <v>1880</v>
      </c>
      <c r="H12" t="s">
        <v>342</v>
      </c>
      <c r="I12" t="s">
        <v>343</v>
      </c>
      <c r="Q12" s="8" t="str">
        <f t="shared" si="0"/>
        <v/>
      </c>
      <c r="R12" s="10" t="str">
        <f t="shared" si="1"/>
        <v/>
      </c>
      <c r="S12" s="10" t="str">
        <f t="shared" si="2"/>
        <v/>
      </c>
      <c r="T12" s="10" t="str">
        <f t="shared" si="3"/>
        <v/>
      </c>
      <c r="U12" s="8">
        <f t="shared" si="4"/>
        <v>0</v>
      </c>
      <c r="V12" s="8">
        <f t="shared" si="5"/>
        <v>0</v>
      </c>
      <c r="W12" s="8">
        <f t="shared" si="6"/>
        <v>0</v>
      </c>
      <c r="X12" s="8">
        <f t="shared" si="7"/>
        <v>0</v>
      </c>
      <c r="Y12" s="8" t="str">
        <f t="shared" si="8"/>
        <v>-</v>
      </c>
      <c r="Z12" s="10" t="str">
        <f t="shared" si="9"/>
        <v>-</v>
      </c>
      <c r="AA12" s="10" t="str">
        <f t="shared" si="10"/>
        <v>-</v>
      </c>
      <c r="AB12" s="10" t="str">
        <f t="shared" si="11"/>
        <v>-</v>
      </c>
      <c r="AC12" s="10" t="str">
        <f t="shared" si="12"/>
        <v/>
      </c>
      <c r="AD12">
        <f t="shared" si="13"/>
        <v>0</v>
      </c>
    </row>
    <row r="13" spans="1:30" x14ac:dyDescent="0.2">
      <c r="A13" t="s">
        <v>335</v>
      </c>
      <c r="B13" t="s">
        <v>1227</v>
      </c>
      <c r="C13" t="str">
        <f>VLOOKUP(A13,RecNamesAll!A:C,3,FALSE)</f>
        <v>ACKR4</v>
      </c>
      <c r="D13" s="304">
        <v>315</v>
      </c>
      <c r="E13" t="s">
        <v>335</v>
      </c>
      <c r="F13" t="s">
        <v>1228</v>
      </c>
      <c r="G13" t="s">
        <v>1880</v>
      </c>
      <c r="H13" t="s">
        <v>342</v>
      </c>
      <c r="I13" t="s">
        <v>343</v>
      </c>
      <c r="Q13" s="8" t="str">
        <f t="shared" si="0"/>
        <v/>
      </c>
      <c r="R13" s="10" t="str">
        <f t="shared" si="1"/>
        <v/>
      </c>
      <c r="S13" s="10" t="str">
        <f t="shared" si="2"/>
        <v/>
      </c>
      <c r="T13" s="10" t="str">
        <f t="shared" si="3"/>
        <v/>
      </c>
      <c r="U13" s="8">
        <f t="shared" si="4"/>
        <v>0</v>
      </c>
      <c r="V13" s="8">
        <f t="shared" si="5"/>
        <v>0</v>
      </c>
      <c r="W13" s="8">
        <f t="shared" si="6"/>
        <v>0</v>
      </c>
      <c r="X13" s="8">
        <f t="shared" si="7"/>
        <v>0</v>
      </c>
      <c r="Y13" s="8" t="str">
        <f t="shared" si="8"/>
        <v>-</v>
      </c>
      <c r="Z13" s="10" t="str">
        <f t="shared" si="9"/>
        <v>-</v>
      </c>
      <c r="AA13" s="10" t="str">
        <f t="shared" si="10"/>
        <v>-</v>
      </c>
      <c r="AB13" s="10" t="str">
        <f t="shared" si="11"/>
        <v>-</v>
      </c>
      <c r="AC13" s="10" t="str">
        <f t="shared" si="12"/>
        <v/>
      </c>
      <c r="AD13">
        <f t="shared" si="13"/>
        <v>0</v>
      </c>
    </row>
    <row r="14" spans="1:30" x14ac:dyDescent="0.2">
      <c r="A14" t="s">
        <v>348</v>
      </c>
      <c r="B14" t="s">
        <v>1229</v>
      </c>
      <c r="C14" t="str">
        <f>VLOOKUP(A14,RecNamesAll!A:C,3,FALSE)</f>
        <v>CCRL2</v>
      </c>
      <c r="D14" s="304">
        <v>78</v>
      </c>
      <c r="E14" t="s">
        <v>348</v>
      </c>
      <c r="F14" t="s">
        <v>1230</v>
      </c>
      <c r="G14" t="s">
        <v>1880</v>
      </c>
      <c r="H14" t="s">
        <v>342</v>
      </c>
      <c r="I14" t="s">
        <v>343</v>
      </c>
      <c r="Q14" s="8" t="str">
        <f t="shared" si="0"/>
        <v/>
      </c>
      <c r="R14" s="10" t="str">
        <f t="shared" si="1"/>
        <v/>
      </c>
      <c r="S14" s="10" t="str">
        <f t="shared" si="2"/>
        <v/>
      </c>
      <c r="T14" s="10" t="str">
        <f t="shared" si="3"/>
        <v/>
      </c>
      <c r="U14" s="8">
        <f t="shared" si="4"/>
        <v>0</v>
      </c>
      <c r="V14" s="8">
        <f t="shared" si="5"/>
        <v>0</v>
      </c>
      <c r="W14" s="8">
        <f t="shared" si="6"/>
        <v>0</v>
      </c>
      <c r="X14" s="8">
        <f t="shared" si="7"/>
        <v>0</v>
      </c>
      <c r="Y14" s="8" t="str">
        <f t="shared" si="8"/>
        <v>-</v>
      </c>
      <c r="Z14" s="10" t="str">
        <f t="shared" si="9"/>
        <v>-</v>
      </c>
      <c r="AA14" s="10" t="str">
        <f t="shared" si="10"/>
        <v>-</v>
      </c>
      <c r="AB14" s="10" t="str">
        <f t="shared" si="11"/>
        <v>-</v>
      </c>
      <c r="AC14" s="10" t="str">
        <f t="shared" si="12"/>
        <v/>
      </c>
      <c r="AD14">
        <f t="shared" si="13"/>
        <v>0</v>
      </c>
    </row>
    <row r="15" spans="1:30" x14ac:dyDescent="0.2">
      <c r="A15" t="s">
        <v>500</v>
      </c>
      <c r="B15" t="s">
        <v>1262</v>
      </c>
      <c r="C15" t="str">
        <f>VLOOKUP(A15,RecNamesAll!A:C,3,FALSE)</f>
        <v>GPR42</v>
      </c>
      <c r="D15" s="304">
        <v>228</v>
      </c>
      <c r="E15" t="s">
        <v>500</v>
      </c>
      <c r="F15" t="s">
        <v>1263</v>
      </c>
      <c r="G15" t="s">
        <v>1880</v>
      </c>
      <c r="H15" t="s">
        <v>323</v>
      </c>
      <c r="I15" t="s">
        <v>495</v>
      </c>
      <c r="Q15" s="8" t="str">
        <f t="shared" si="0"/>
        <v/>
      </c>
      <c r="R15" s="10" t="str">
        <f t="shared" si="1"/>
        <v/>
      </c>
      <c r="S15" s="10" t="str">
        <f t="shared" si="2"/>
        <v/>
      </c>
      <c r="T15" s="10" t="str">
        <f t="shared" si="3"/>
        <v/>
      </c>
      <c r="U15" s="8">
        <f t="shared" si="4"/>
        <v>0</v>
      </c>
      <c r="V15" s="8">
        <f t="shared" si="5"/>
        <v>0</v>
      </c>
      <c r="W15" s="8">
        <f t="shared" si="6"/>
        <v>0</v>
      </c>
      <c r="X15" s="8">
        <f t="shared" si="7"/>
        <v>0</v>
      </c>
      <c r="Y15" s="8" t="str">
        <f t="shared" si="8"/>
        <v>-</v>
      </c>
      <c r="Z15" s="10" t="str">
        <f t="shared" si="9"/>
        <v>-</v>
      </c>
      <c r="AA15" s="10" t="str">
        <f t="shared" si="10"/>
        <v>-</v>
      </c>
      <c r="AB15" s="10" t="str">
        <f t="shared" si="11"/>
        <v>-</v>
      </c>
      <c r="AC15" s="10" t="str">
        <f t="shared" si="12"/>
        <v/>
      </c>
      <c r="AD15">
        <f t="shared" si="13"/>
        <v>0</v>
      </c>
    </row>
    <row r="16" spans="1:30" x14ac:dyDescent="0.2">
      <c r="A16" t="s">
        <v>706</v>
      </c>
      <c r="B16" t="s">
        <v>1367</v>
      </c>
      <c r="C16" t="str">
        <f>VLOOKUP(A16,RecNamesAll!A:C,3,FALSE)</f>
        <v>P2Y12</v>
      </c>
      <c r="D16" s="304">
        <v>328</v>
      </c>
      <c r="E16" t="s">
        <v>707</v>
      </c>
      <c r="F16" t="s">
        <v>1368</v>
      </c>
      <c r="G16" t="s">
        <v>1880</v>
      </c>
      <c r="H16" t="s">
        <v>235</v>
      </c>
      <c r="I16" t="s">
        <v>701</v>
      </c>
      <c r="L16" t="s">
        <v>883</v>
      </c>
      <c r="M16" t="s">
        <v>912</v>
      </c>
      <c r="N16">
        <v>14573771</v>
      </c>
      <c r="P16" s="9">
        <v>4.1666666666666664E-2</v>
      </c>
      <c r="Q16" s="8" t="str">
        <f t="shared" si="0"/>
        <v/>
      </c>
      <c r="R16" s="10" t="str">
        <f t="shared" si="1"/>
        <v/>
      </c>
      <c r="S16" s="10" t="str">
        <f t="shared" si="2"/>
        <v/>
      </c>
      <c r="T16" s="10" t="str">
        <f t="shared" si="3"/>
        <v/>
      </c>
      <c r="U16" s="8">
        <f t="shared" si="4"/>
        <v>0</v>
      </c>
      <c r="V16" s="8">
        <f t="shared" si="5"/>
        <v>0</v>
      </c>
      <c r="W16" s="8">
        <f t="shared" si="6"/>
        <v>0</v>
      </c>
      <c r="X16" s="8">
        <f t="shared" si="7"/>
        <v>0</v>
      </c>
      <c r="Y16" s="8" t="str">
        <f t="shared" si="8"/>
        <v>-</v>
      </c>
      <c r="Z16" s="10" t="str">
        <f t="shared" si="9"/>
        <v>-</v>
      </c>
      <c r="AA16" s="10" t="str">
        <f t="shared" si="10"/>
        <v>-</v>
      </c>
      <c r="AB16" s="10" t="str">
        <f t="shared" si="11"/>
        <v>-</v>
      </c>
      <c r="AC16" s="10" t="str">
        <f t="shared" si="12"/>
        <v/>
      </c>
      <c r="AD16">
        <f t="shared" si="13"/>
        <v>0</v>
      </c>
    </row>
    <row r="17" spans="1:30" x14ac:dyDescent="0.2">
      <c r="A17" t="s">
        <v>678</v>
      </c>
      <c r="B17" t="s">
        <v>1391</v>
      </c>
      <c r="C17" t="str">
        <f>VLOOKUP(A17,RecNamesAll!A:C,3,FALSE)</f>
        <v>Rhodopsin</v>
      </c>
      <c r="D17" s="304">
        <v>2963</v>
      </c>
      <c r="E17" t="s">
        <v>1392</v>
      </c>
      <c r="F17" t="s">
        <v>1393</v>
      </c>
      <c r="G17" t="s">
        <v>1880</v>
      </c>
      <c r="H17" t="s">
        <v>1394</v>
      </c>
      <c r="I17" t="s">
        <v>673</v>
      </c>
      <c r="Q17" s="8" t="str">
        <f t="shared" si="0"/>
        <v/>
      </c>
      <c r="R17" s="10" t="str">
        <f t="shared" si="1"/>
        <v/>
      </c>
      <c r="S17" s="10" t="str">
        <f t="shared" si="2"/>
        <v/>
      </c>
      <c r="T17" s="10" t="str">
        <f t="shared" si="3"/>
        <v/>
      </c>
      <c r="U17" s="8">
        <f t="shared" si="4"/>
        <v>0</v>
      </c>
      <c r="V17" s="8">
        <f t="shared" si="5"/>
        <v>0</v>
      </c>
      <c r="W17" s="8">
        <f t="shared" si="6"/>
        <v>0</v>
      </c>
      <c r="X17" s="8">
        <f t="shared" si="7"/>
        <v>0</v>
      </c>
      <c r="Y17" s="8" t="str">
        <f t="shared" si="8"/>
        <v>-</v>
      </c>
      <c r="Z17" s="10" t="str">
        <f t="shared" si="9"/>
        <v>-</v>
      </c>
      <c r="AA17" s="10" t="str">
        <f t="shared" si="10"/>
        <v>-</v>
      </c>
      <c r="AB17" s="10" t="str">
        <f t="shared" si="11"/>
        <v>-</v>
      </c>
      <c r="AC17" s="10" t="str">
        <f t="shared" si="12"/>
        <v/>
      </c>
      <c r="AD17">
        <f t="shared" si="13"/>
        <v>0</v>
      </c>
    </row>
    <row r="18" spans="1:30" x14ac:dyDescent="0.2">
      <c r="A18" t="s">
        <v>672</v>
      </c>
      <c r="B18" t="s">
        <v>1397</v>
      </c>
      <c r="C18" t="str">
        <f>VLOOKUP(A18,RecNamesAll!A:C,3,FALSE)</f>
        <v>OPN3</v>
      </c>
      <c r="D18" s="304">
        <v>160</v>
      </c>
      <c r="E18" t="s">
        <v>672</v>
      </c>
      <c r="F18" t="s">
        <v>1398</v>
      </c>
      <c r="G18" t="s">
        <v>1880</v>
      </c>
      <c r="H18" t="s">
        <v>1394</v>
      </c>
      <c r="I18" t="s">
        <v>673</v>
      </c>
      <c r="Q18" s="8" t="str">
        <f t="shared" si="0"/>
        <v/>
      </c>
      <c r="R18" s="10" t="str">
        <f t="shared" si="1"/>
        <v/>
      </c>
      <c r="S18" s="10" t="str">
        <f t="shared" si="2"/>
        <v/>
      </c>
      <c r="T18" s="10" t="str">
        <f t="shared" si="3"/>
        <v/>
      </c>
      <c r="U18" s="8">
        <f t="shared" si="4"/>
        <v>0</v>
      </c>
      <c r="V18" s="8">
        <f t="shared" si="5"/>
        <v>0</v>
      </c>
      <c r="W18" s="8">
        <f t="shared" si="6"/>
        <v>0</v>
      </c>
      <c r="X18" s="8">
        <f t="shared" si="7"/>
        <v>0</v>
      </c>
      <c r="Y18" s="8" t="str">
        <f t="shared" si="8"/>
        <v>-</v>
      </c>
      <c r="Z18" s="10" t="str">
        <f t="shared" si="9"/>
        <v>-</v>
      </c>
      <c r="AA18" s="10" t="str">
        <f t="shared" si="10"/>
        <v>-</v>
      </c>
      <c r="AB18" s="10" t="str">
        <f t="shared" si="11"/>
        <v>-</v>
      </c>
      <c r="AC18" s="10" t="str">
        <f t="shared" si="12"/>
        <v/>
      </c>
      <c r="AD18">
        <f t="shared" si="13"/>
        <v>0</v>
      </c>
    </row>
    <row r="19" spans="1:30" x14ac:dyDescent="0.2">
      <c r="A19" t="s">
        <v>677</v>
      </c>
      <c r="B19" t="s">
        <v>1401</v>
      </c>
      <c r="C19" t="str">
        <f>VLOOKUP(A19,RecNamesAll!A:C,3,FALSE)</f>
        <v>OPN1SW</v>
      </c>
      <c r="D19" s="304">
        <v>2960</v>
      </c>
      <c r="E19" t="s">
        <v>1402</v>
      </c>
      <c r="F19" t="s">
        <v>1403</v>
      </c>
      <c r="G19" t="s">
        <v>1880</v>
      </c>
      <c r="H19" t="s">
        <v>1394</v>
      </c>
      <c r="I19" t="s">
        <v>673</v>
      </c>
      <c r="Q19" s="8" t="str">
        <f t="shared" si="0"/>
        <v/>
      </c>
      <c r="R19" s="10" t="str">
        <f t="shared" si="1"/>
        <v/>
      </c>
      <c r="S19" s="10" t="str">
        <f t="shared" si="2"/>
        <v/>
      </c>
      <c r="T19" s="10" t="str">
        <f t="shared" si="3"/>
        <v/>
      </c>
      <c r="U19" s="8">
        <f t="shared" si="4"/>
        <v>0</v>
      </c>
      <c r="V19" s="8">
        <f t="shared" si="5"/>
        <v>0</v>
      </c>
      <c r="W19" s="8">
        <f t="shared" si="6"/>
        <v>0</v>
      </c>
      <c r="X19" s="8">
        <f t="shared" si="7"/>
        <v>0</v>
      </c>
      <c r="Y19" s="8" t="str">
        <f t="shared" si="8"/>
        <v>-</v>
      </c>
      <c r="Z19" s="10" t="str">
        <f t="shared" si="9"/>
        <v>-</v>
      </c>
      <c r="AA19" s="10" t="str">
        <f t="shared" si="10"/>
        <v>-</v>
      </c>
      <c r="AB19" s="10" t="str">
        <f t="shared" si="11"/>
        <v>-</v>
      </c>
      <c r="AC19" s="10" t="str">
        <f t="shared" si="12"/>
        <v/>
      </c>
      <c r="AD19">
        <f t="shared" si="13"/>
        <v>0</v>
      </c>
    </row>
    <row r="20" spans="1:30" x14ac:dyDescent="0.2">
      <c r="A20" t="s">
        <v>679</v>
      </c>
      <c r="B20" t="s">
        <v>1404</v>
      </c>
      <c r="C20" t="str">
        <f>VLOOKUP(A20,RecNamesAll!A:C,3,FALSE)</f>
        <v>OPN1MW</v>
      </c>
      <c r="D20" s="304">
        <v>2962</v>
      </c>
      <c r="E20" t="s">
        <v>1405</v>
      </c>
      <c r="F20" t="s">
        <v>1406</v>
      </c>
      <c r="G20" t="s">
        <v>1880</v>
      </c>
      <c r="H20" t="s">
        <v>1394</v>
      </c>
      <c r="I20" t="s">
        <v>673</v>
      </c>
      <c r="Q20" s="8" t="str">
        <f t="shared" si="0"/>
        <v/>
      </c>
      <c r="R20" s="10" t="str">
        <f t="shared" si="1"/>
        <v/>
      </c>
      <c r="S20" s="10" t="str">
        <f t="shared" si="2"/>
        <v/>
      </c>
      <c r="T20" s="10" t="str">
        <f t="shared" si="3"/>
        <v/>
      </c>
      <c r="U20" s="8">
        <f t="shared" si="4"/>
        <v>0</v>
      </c>
      <c r="V20" s="8">
        <f t="shared" si="5"/>
        <v>0</v>
      </c>
      <c r="W20" s="8">
        <f t="shared" si="6"/>
        <v>0</v>
      </c>
      <c r="X20" s="8">
        <f t="shared" si="7"/>
        <v>0</v>
      </c>
      <c r="Y20" s="8" t="str">
        <f t="shared" si="8"/>
        <v>-</v>
      </c>
      <c r="Z20" s="10" t="str">
        <f t="shared" si="9"/>
        <v>-</v>
      </c>
      <c r="AA20" s="10" t="str">
        <f t="shared" si="10"/>
        <v>-</v>
      </c>
      <c r="AB20" s="10" t="str">
        <f t="shared" si="11"/>
        <v>-</v>
      </c>
      <c r="AC20" s="10" t="str">
        <f t="shared" si="12"/>
        <v/>
      </c>
      <c r="AD20">
        <f t="shared" si="13"/>
        <v>0</v>
      </c>
    </row>
    <row r="21" spans="1:30" x14ac:dyDescent="0.2">
      <c r="A21" t="s">
        <v>680</v>
      </c>
      <c r="B21" t="s">
        <v>1407</v>
      </c>
      <c r="C21" t="str">
        <f>VLOOKUP(A21,RecNamesAll!A:C,3,FALSE)</f>
        <v>OPN1LW</v>
      </c>
      <c r="D21" s="304">
        <v>2961</v>
      </c>
      <c r="E21" t="s">
        <v>1408</v>
      </c>
      <c r="F21" t="s">
        <v>1409</v>
      </c>
      <c r="G21" t="s">
        <v>1880</v>
      </c>
      <c r="H21" t="s">
        <v>1394</v>
      </c>
      <c r="I21" t="s">
        <v>673</v>
      </c>
      <c r="Q21" s="8" t="str">
        <f t="shared" si="0"/>
        <v/>
      </c>
      <c r="R21" s="10" t="str">
        <f t="shared" si="1"/>
        <v/>
      </c>
      <c r="S21" s="10" t="str">
        <f t="shared" si="2"/>
        <v/>
      </c>
      <c r="T21" s="10" t="str">
        <f t="shared" si="3"/>
        <v/>
      </c>
      <c r="U21" s="8">
        <f t="shared" si="4"/>
        <v>0</v>
      </c>
      <c r="V21" s="8">
        <f t="shared" si="5"/>
        <v>0</v>
      </c>
      <c r="W21" s="8">
        <f t="shared" si="6"/>
        <v>0</v>
      </c>
      <c r="X21" s="8">
        <f t="shared" si="7"/>
        <v>0</v>
      </c>
      <c r="Y21" s="8" t="str">
        <f t="shared" si="8"/>
        <v>-</v>
      </c>
      <c r="Z21" s="10" t="str">
        <f t="shared" si="9"/>
        <v>-</v>
      </c>
      <c r="AA21" s="10" t="str">
        <f t="shared" si="10"/>
        <v>-</v>
      </c>
      <c r="AB21" s="10" t="str">
        <f t="shared" si="11"/>
        <v>-</v>
      </c>
      <c r="AC21" s="10" t="str">
        <f t="shared" si="12"/>
        <v/>
      </c>
      <c r="AD21">
        <f t="shared" si="13"/>
        <v>0</v>
      </c>
    </row>
    <row r="22" spans="1:30" x14ac:dyDescent="0.2">
      <c r="A22" t="s">
        <v>390</v>
      </c>
      <c r="B22" t="s">
        <v>1410</v>
      </c>
      <c r="C22" t="str">
        <f>VLOOKUP(A22,RecNamesAll!A:C,3,FALSE)</f>
        <v>GPR1</v>
      </c>
      <c r="D22" s="304">
        <v>82</v>
      </c>
      <c r="E22" t="s">
        <v>390</v>
      </c>
      <c r="G22" t="s">
        <v>1880</v>
      </c>
      <c r="H22" t="s">
        <v>389</v>
      </c>
      <c r="I22" t="s">
        <v>1411</v>
      </c>
      <c r="Q22" s="8" t="str">
        <f t="shared" si="0"/>
        <v/>
      </c>
      <c r="R22" s="10" t="str">
        <f t="shared" si="1"/>
        <v/>
      </c>
      <c r="S22" s="10" t="str">
        <f t="shared" si="2"/>
        <v/>
      </c>
      <c r="T22" s="10" t="str">
        <f t="shared" si="3"/>
        <v/>
      </c>
      <c r="U22" s="8">
        <f t="shared" si="4"/>
        <v>0</v>
      </c>
      <c r="V22" s="8">
        <f t="shared" si="5"/>
        <v>0</v>
      </c>
      <c r="W22" s="8">
        <f t="shared" si="6"/>
        <v>0</v>
      </c>
      <c r="X22" s="8">
        <f t="shared" si="7"/>
        <v>0</v>
      </c>
      <c r="Y22" s="8" t="str">
        <f t="shared" si="8"/>
        <v>-</v>
      </c>
      <c r="Z22" s="10" t="str">
        <f t="shared" si="9"/>
        <v>-</v>
      </c>
      <c r="AA22" s="10" t="str">
        <f t="shared" si="10"/>
        <v>-</v>
      </c>
      <c r="AB22" s="10" t="str">
        <f t="shared" si="11"/>
        <v>-</v>
      </c>
      <c r="AC22" s="10" t="str">
        <f t="shared" si="12"/>
        <v/>
      </c>
      <c r="AD22">
        <f t="shared" si="13"/>
        <v>0</v>
      </c>
    </row>
    <row r="23" spans="1:30" x14ac:dyDescent="0.2">
      <c r="A23" t="s">
        <v>392</v>
      </c>
      <c r="B23" t="s">
        <v>1418</v>
      </c>
      <c r="C23" t="str">
        <f>VLOOKUP(A23,RecNamesAll!A:C,3,FALSE)</f>
        <v>GPR15</v>
      </c>
      <c r="D23" s="304">
        <v>87</v>
      </c>
      <c r="E23" t="s">
        <v>392</v>
      </c>
      <c r="G23" t="s">
        <v>1880</v>
      </c>
      <c r="H23" t="s">
        <v>389</v>
      </c>
      <c r="I23" t="s">
        <v>1411</v>
      </c>
      <c r="Q23" s="8" t="str">
        <f t="shared" si="0"/>
        <v/>
      </c>
      <c r="R23" s="10" t="str">
        <f t="shared" si="1"/>
        <v/>
      </c>
      <c r="S23" s="10" t="str">
        <f t="shared" si="2"/>
        <v/>
      </c>
      <c r="T23" s="10" t="str">
        <f t="shared" si="3"/>
        <v/>
      </c>
      <c r="U23" s="8">
        <f t="shared" si="4"/>
        <v>0</v>
      </c>
      <c r="V23" s="8">
        <f t="shared" si="5"/>
        <v>0</v>
      </c>
      <c r="W23" s="8">
        <f t="shared" si="6"/>
        <v>0</v>
      </c>
      <c r="X23" s="8">
        <f t="shared" si="7"/>
        <v>0</v>
      </c>
      <c r="Y23" s="8" t="str">
        <f t="shared" si="8"/>
        <v>-</v>
      </c>
      <c r="Z23" s="10" t="str">
        <f t="shared" si="9"/>
        <v>-</v>
      </c>
      <c r="AA23" s="10" t="str">
        <f t="shared" si="10"/>
        <v>-</v>
      </c>
      <c r="AB23" s="10" t="str">
        <f t="shared" si="11"/>
        <v>-</v>
      </c>
      <c r="AC23" s="10" t="str">
        <f t="shared" si="12"/>
        <v/>
      </c>
      <c r="AD23">
        <f t="shared" si="13"/>
        <v>0</v>
      </c>
    </row>
    <row r="24" spans="1:30" x14ac:dyDescent="0.2">
      <c r="A24" t="s">
        <v>394</v>
      </c>
      <c r="B24" t="s">
        <v>1422</v>
      </c>
      <c r="C24" t="str">
        <f>VLOOKUP(A24,RecNamesAll!A:C,3,FALSE)</f>
        <v>GPR19</v>
      </c>
      <c r="D24" s="304">
        <v>90</v>
      </c>
      <c r="E24" t="s">
        <v>394</v>
      </c>
      <c r="G24" t="s">
        <v>1880</v>
      </c>
      <c r="H24" t="s">
        <v>389</v>
      </c>
      <c r="I24" t="s">
        <v>1411</v>
      </c>
      <c r="Q24" s="8" t="str">
        <f t="shared" si="0"/>
        <v/>
      </c>
      <c r="R24" s="10" t="str">
        <f t="shared" si="1"/>
        <v/>
      </c>
      <c r="S24" s="10" t="str">
        <f t="shared" si="2"/>
        <v/>
      </c>
      <c r="T24" s="10" t="str">
        <f t="shared" si="3"/>
        <v/>
      </c>
      <c r="U24" s="8">
        <f t="shared" si="4"/>
        <v>0</v>
      </c>
      <c r="V24" s="8">
        <f t="shared" si="5"/>
        <v>0</v>
      </c>
      <c r="W24" s="8">
        <f t="shared" si="6"/>
        <v>0</v>
      </c>
      <c r="X24" s="8">
        <f t="shared" si="7"/>
        <v>0</v>
      </c>
      <c r="Y24" s="8" t="str">
        <f t="shared" si="8"/>
        <v>-</v>
      </c>
      <c r="Z24" s="10" t="str">
        <f t="shared" si="9"/>
        <v>-</v>
      </c>
      <c r="AA24" s="10" t="str">
        <f t="shared" si="10"/>
        <v>-</v>
      </c>
      <c r="AB24" s="10" t="str">
        <f t="shared" si="11"/>
        <v>-</v>
      </c>
      <c r="AC24" s="10" t="str">
        <f t="shared" si="12"/>
        <v/>
      </c>
      <c r="AD24">
        <f t="shared" si="13"/>
        <v>0</v>
      </c>
    </row>
    <row r="25" spans="1:30" x14ac:dyDescent="0.2">
      <c r="A25" t="s">
        <v>396</v>
      </c>
      <c r="B25" t="s">
        <v>1424</v>
      </c>
      <c r="C25" t="str">
        <f>VLOOKUP(A25,RecNamesAll!A:C,3,FALSE)</f>
        <v>GPR21</v>
      </c>
      <c r="D25" s="304">
        <v>92</v>
      </c>
      <c r="E25" t="s">
        <v>396</v>
      </c>
      <c r="G25" t="s">
        <v>1880</v>
      </c>
      <c r="H25" t="s">
        <v>389</v>
      </c>
      <c r="I25" t="s">
        <v>1411</v>
      </c>
      <c r="N25">
        <v>15090189</v>
      </c>
      <c r="P25" s="9">
        <v>4.1666666666666664E-2</v>
      </c>
      <c r="Q25" s="8" t="str">
        <f t="shared" si="0"/>
        <v/>
      </c>
      <c r="R25" s="10" t="str">
        <f t="shared" si="1"/>
        <v/>
      </c>
      <c r="S25" s="10" t="str">
        <f t="shared" si="2"/>
        <v/>
      </c>
      <c r="T25" s="10" t="str">
        <f t="shared" si="3"/>
        <v/>
      </c>
      <c r="U25" s="8">
        <f t="shared" si="4"/>
        <v>0</v>
      </c>
      <c r="V25" s="8">
        <f t="shared" si="5"/>
        <v>0</v>
      </c>
      <c r="W25" s="8">
        <f t="shared" si="6"/>
        <v>0</v>
      </c>
      <c r="X25" s="8">
        <f t="shared" si="7"/>
        <v>0</v>
      </c>
      <c r="Y25" s="8" t="str">
        <f t="shared" si="8"/>
        <v>-</v>
      </c>
      <c r="Z25" s="10" t="str">
        <f t="shared" si="9"/>
        <v>-</v>
      </c>
      <c r="AA25" s="10" t="str">
        <f t="shared" si="10"/>
        <v>-</v>
      </c>
      <c r="AB25" s="10" t="str">
        <f t="shared" si="11"/>
        <v>-</v>
      </c>
      <c r="AC25" s="10" t="str">
        <f t="shared" si="12"/>
        <v/>
      </c>
      <c r="AD25">
        <f t="shared" si="13"/>
        <v>0</v>
      </c>
    </row>
    <row r="26" spans="1:30" x14ac:dyDescent="0.2">
      <c r="A26" t="s">
        <v>398</v>
      </c>
      <c r="B26" t="s">
        <v>1426</v>
      </c>
      <c r="C26" t="str">
        <f>VLOOKUP(A26,RecNamesAll!A:C,3,FALSE)</f>
        <v>GPR25</v>
      </c>
      <c r="D26" s="304">
        <v>95</v>
      </c>
      <c r="E26" t="s">
        <v>398</v>
      </c>
      <c r="G26" t="s">
        <v>1880</v>
      </c>
      <c r="H26" t="s">
        <v>389</v>
      </c>
      <c r="I26" t="s">
        <v>1411</v>
      </c>
      <c r="Q26" s="8" t="str">
        <f t="shared" si="0"/>
        <v/>
      </c>
      <c r="R26" s="10" t="str">
        <f t="shared" si="1"/>
        <v/>
      </c>
      <c r="S26" s="10" t="str">
        <f t="shared" si="2"/>
        <v/>
      </c>
      <c r="T26" s="10" t="str">
        <f t="shared" si="3"/>
        <v/>
      </c>
      <c r="U26" s="8">
        <f t="shared" si="4"/>
        <v>0</v>
      </c>
      <c r="V26" s="8">
        <f t="shared" si="5"/>
        <v>0</v>
      </c>
      <c r="W26" s="8">
        <f t="shared" si="6"/>
        <v>0</v>
      </c>
      <c r="X26" s="8">
        <f t="shared" si="7"/>
        <v>0</v>
      </c>
      <c r="Y26" s="8" t="str">
        <f t="shared" si="8"/>
        <v>-</v>
      </c>
      <c r="Z26" s="10" t="str">
        <f t="shared" si="9"/>
        <v>-</v>
      </c>
      <c r="AA26" s="10" t="str">
        <f t="shared" si="10"/>
        <v>-</v>
      </c>
      <c r="AB26" s="10" t="str">
        <f t="shared" si="11"/>
        <v>-</v>
      </c>
      <c r="AC26" s="10" t="str">
        <f t="shared" si="12"/>
        <v/>
      </c>
      <c r="AD26">
        <f t="shared" si="13"/>
        <v>0</v>
      </c>
    </row>
    <row r="27" spans="1:30" x14ac:dyDescent="0.2">
      <c r="A27" t="s">
        <v>403</v>
      </c>
      <c r="B27" t="s">
        <v>1431</v>
      </c>
      <c r="C27" t="str">
        <f>VLOOKUP(A27,RecNamesAll!A:C,3,FALSE)</f>
        <v>GPR32</v>
      </c>
      <c r="D27" s="304">
        <v>99</v>
      </c>
      <c r="E27" t="s">
        <v>403</v>
      </c>
      <c r="G27" t="s">
        <v>1880</v>
      </c>
      <c r="H27" t="s">
        <v>389</v>
      </c>
      <c r="I27" t="s">
        <v>1411</v>
      </c>
      <c r="Q27" s="8" t="str">
        <f t="shared" si="0"/>
        <v/>
      </c>
      <c r="R27" s="10" t="str">
        <f t="shared" si="1"/>
        <v/>
      </c>
      <c r="S27" s="10" t="str">
        <f t="shared" si="2"/>
        <v/>
      </c>
      <c r="T27" s="10" t="str">
        <f t="shared" si="3"/>
        <v/>
      </c>
      <c r="U27" s="8">
        <f t="shared" si="4"/>
        <v>0</v>
      </c>
      <c r="V27" s="8">
        <f t="shared" si="5"/>
        <v>0</v>
      </c>
      <c r="W27" s="8">
        <f t="shared" si="6"/>
        <v>0</v>
      </c>
      <c r="X27" s="8">
        <f t="shared" si="7"/>
        <v>0</v>
      </c>
      <c r="Y27" s="8" t="str">
        <f t="shared" si="8"/>
        <v>-</v>
      </c>
      <c r="Z27" s="10" t="str">
        <f t="shared" si="9"/>
        <v>-</v>
      </c>
      <c r="AA27" s="10" t="str">
        <f t="shared" si="10"/>
        <v>-</v>
      </c>
      <c r="AB27" s="10" t="str">
        <f t="shared" si="11"/>
        <v>-</v>
      </c>
      <c r="AC27" s="10" t="str">
        <f t="shared" si="12"/>
        <v/>
      </c>
      <c r="AD27">
        <f t="shared" si="13"/>
        <v>0</v>
      </c>
    </row>
    <row r="28" spans="1:30" x14ac:dyDescent="0.2">
      <c r="A28" t="s">
        <v>406</v>
      </c>
      <c r="B28" t="s">
        <v>1436</v>
      </c>
      <c r="C28" t="str">
        <f>VLOOKUP(A28,RecNamesAll!A:C,3,FALSE)</f>
        <v>GPR35</v>
      </c>
      <c r="D28" s="304">
        <v>102</v>
      </c>
      <c r="E28" t="s">
        <v>406</v>
      </c>
      <c r="G28" t="s">
        <v>1880</v>
      </c>
      <c r="H28" t="s">
        <v>389</v>
      </c>
      <c r="I28" t="s">
        <v>1411</v>
      </c>
      <c r="Q28" s="8" t="str">
        <f t="shared" si="0"/>
        <v/>
      </c>
      <c r="R28" s="10" t="str">
        <f t="shared" si="1"/>
        <v/>
      </c>
      <c r="S28" s="10" t="str">
        <f t="shared" si="2"/>
        <v/>
      </c>
      <c r="T28" s="10" t="str">
        <f t="shared" si="3"/>
        <v/>
      </c>
      <c r="U28" s="8">
        <f t="shared" si="4"/>
        <v>0</v>
      </c>
      <c r="V28" s="8">
        <f t="shared" si="5"/>
        <v>0</v>
      </c>
      <c r="W28" s="8">
        <f t="shared" si="6"/>
        <v>0</v>
      </c>
      <c r="X28" s="8">
        <f t="shared" si="7"/>
        <v>0</v>
      </c>
      <c r="Y28" s="8" t="str">
        <f t="shared" si="8"/>
        <v>-</v>
      </c>
      <c r="Z28" s="10" t="str">
        <f t="shared" si="9"/>
        <v>-</v>
      </c>
      <c r="AA28" s="10" t="str">
        <f t="shared" si="10"/>
        <v>-</v>
      </c>
      <c r="AB28" s="10" t="str">
        <f t="shared" si="11"/>
        <v>-</v>
      </c>
      <c r="AC28" s="10" t="str">
        <f t="shared" si="12"/>
        <v/>
      </c>
      <c r="AD28">
        <f t="shared" si="13"/>
        <v>0</v>
      </c>
    </row>
    <row r="29" spans="1:30" x14ac:dyDescent="0.2">
      <c r="A29" t="s">
        <v>410</v>
      </c>
      <c r="B29" t="s">
        <v>1441</v>
      </c>
      <c r="C29" t="str">
        <f>VLOOKUP(A29,RecNamesAll!A:C,3,FALSE)</f>
        <v>GPR45</v>
      </c>
      <c r="D29" s="304">
        <v>106</v>
      </c>
      <c r="E29" t="s">
        <v>410</v>
      </c>
      <c r="G29" t="s">
        <v>1880</v>
      </c>
      <c r="H29" t="s">
        <v>389</v>
      </c>
      <c r="I29" t="s">
        <v>1411</v>
      </c>
      <c r="Q29" s="8" t="str">
        <f t="shared" si="0"/>
        <v/>
      </c>
      <c r="R29" s="10" t="str">
        <f t="shared" si="1"/>
        <v/>
      </c>
      <c r="S29" s="10" t="str">
        <f t="shared" si="2"/>
        <v/>
      </c>
      <c r="T29" s="10" t="str">
        <f t="shared" si="3"/>
        <v/>
      </c>
      <c r="U29" s="8">
        <f t="shared" si="4"/>
        <v>0</v>
      </c>
      <c r="V29" s="8">
        <f t="shared" si="5"/>
        <v>0</v>
      </c>
      <c r="W29" s="8">
        <f t="shared" si="6"/>
        <v>0</v>
      </c>
      <c r="X29" s="8">
        <f t="shared" si="7"/>
        <v>0</v>
      </c>
      <c r="Y29" s="8" t="str">
        <f t="shared" si="8"/>
        <v>-</v>
      </c>
      <c r="Z29" s="10" t="str">
        <f t="shared" si="9"/>
        <v>-</v>
      </c>
      <c r="AA29" s="10" t="str">
        <f t="shared" si="10"/>
        <v>-</v>
      </c>
      <c r="AB29" s="10" t="str">
        <f t="shared" si="11"/>
        <v>-</v>
      </c>
      <c r="AC29" s="10" t="str">
        <f t="shared" si="12"/>
        <v/>
      </c>
      <c r="AD29">
        <f t="shared" si="13"/>
        <v>0</v>
      </c>
    </row>
    <row r="30" spans="1:30" x14ac:dyDescent="0.2">
      <c r="A30" t="s">
        <v>439</v>
      </c>
      <c r="B30" t="s">
        <v>1442</v>
      </c>
      <c r="C30" t="str">
        <f>VLOOKUP(A30,RecNamesAll!A:C,3,FALSE)</f>
        <v>GPR50</v>
      </c>
      <c r="D30" s="304">
        <v>107</v>
      </c>
      <c r="E30" t="s">
        <v>1443</v>
      </c>
      <c r="G30" t="s">
        <v>1880</v>
      </c>
      <c r="H30" t="s">
        <v>389</v>
      </c>
      <c r="I30" t="s">
        <v>1411</v>
      </c>
      <c r="Q30" s="8" t="str">
        <f t="shared" si="0"/>
        <v/>
      </c>
      <c r="R30" s="10" t="str">
        <f t="shared" si="1"/>
        <v/>
      </c>
      <c r="S30" s="10" t="str">
        <f t="shared" si="2"/>
        <v/>
      </c>
      <c r="T30" s="10" t="str">
        <f t="shared" si="3"/>
        <v/>
      </c>
      <c r="U30" s="8">
        <f t="shared" si="4"/>
        <v>0</v>
      </c>
      <c r="V30" s="8">
        <f t="shared" si="5"/>
        <v>0</v>
      </c>
      <c r="W30" s="8">
        <f t="shared" si="6"/>
        <v>0</v>
      </c>
      <c r="X30" s="8">
        <f t="shared" si="7"/>
        <v>0</v>
      </c>
      <c r="Y30" s="8" t="str">
        <f t="shared" si="8"/>
        <v>-</v>
      </c>
      <c r="Z30" s="10" t="str">
        <f t="shared" si="9"/>
        <v>-</v>
      </c>
      <c r="AA30" s="10" t="str">
        <f t="shared" si="10"/>
        <v>-</v>
      </c>
      <c r="AB30" s="10" t="str">
        <f t="shared" si="11"/>
        <v>-</v>
      </c>
      <c r="AC30" s="10" t="str">
        <f t="shared" si="12"/>
        <v/>
      </c>
      <c r="AD30">
        <f t="shared" si="13"/>
        <v>0</v>
      </c>
    </row>
    <row r="31" spans="1:30" x14ac:dyDescent="0.2">
      <c r="A31" t="s">
        <v>411</v>
      </c>
      <c r="B31" t="s">
        <v>1444</v>
      </c>
      <c r="C31" t="str">
        <f>VLOOKUP(A31,RecNamesAll!A:C,3,FALSE)</f>
        <v>GPR52</v>
      </c>
      <c r="D31" s="304">
        <v>108</v>
      </c>
      <c r="E31" t="s">
        <v>411</v>
      </c>
      <c r="G31" t="s">
        <v>1880</v>
      </c>
      <c r="H31" t="s">
        <v>389</v>
      </c>
      <c r="I31" t="s">
        <v>1411</v>
      </c>
      <c r="Q31" s="8" t="str">
        <f t="shared" si="0"/>
        <v/>
      </c>
      <c r="R31" s="10" t="str">
        <f t="shared" si="1"/>
        <v/>
      </c>
      <c r="S31" s="10" t="str">
        <f t="shared" si="2"/>
        <v/>
      </c>
      <c r="T31" s="10" t="str">
        <f t="shared" si="3"/>
        <v/>
      </c>
      <c r="U31" s="8">
        <f t="shared" si="4"/>
        <v>0</v>
      </c>
      <c r="V31" s="8">
        <f t="shared" si="5"/>
        <v>0</v>
      </c>
      <c r="W31" s="8">
        <f t="shared" si="6"/>
        <v>0</v>
      </c>
      <c r="X31" s="8">
        <f t="shared" si="7"/>
        <v>0</v>
      </c>
      <c r="Y31" s="8" t="str">
        <f t="shared" si="8"/>
        <v>-</v>
      </c>
      <c r="Z31" s="10" t="str">
        <f t="shared" si="9"/>
        <v>-</v>
      </c>
      <c r="AA31" s="10" t="str">
        <f t="shared" si="10"/>
        <v>-</v>
      </c>
      <c r="AB31" s="10" t="str">
        <f t="shared" si="11"/>
        <v>-</v>
      </c>
      <c r="AC31" s="10" t="str">
        <f t="shared" si="12"/>
        <v/>
      </c>
      <c r="AD31">
        <f t="shared" si="13"/>
        <v>0</v>
      </c>
    </row>
    <row r="32" spans="1:30" x14ac:dyDescent="0.2">
      <c r="A32" t="s">
        <v>413</v>
      </c>
      <c r="B32" t="s">
        <v>1445</v>
      </c>
      <c r="C32" t="str">
        <f>VLOOKUP(A32,RecNamesAll!A:C,3,FALSE)</f>
        <v>GPR61</v>
      </c>
      <c r="D32" s="304">
        <v>110</v>
      </c>
      <c r="E32" t="s">
        <v>413</v>
      </c>
      <c r="F32" t="s">
        <v>1446</v>
      </c>
      <c r="G32" t="s">
        <v>1880</v>
      </c>
      <c r="H32" t="s">
        <v>389</v>
      </c>
      <c r="I32" t="s">
        <v>1411</v>
      </c>
      <c r="N32">
        <v>19025769</v>
      </c>
      <c r="P32" s="9">
        <v>4.1666666666666664E-2</v>
      </c>
      <c r="Q32" s="8" t="str">
        <f t="shared" si="0"/>
        <v/>
      </c>
      <c r="R32" s="10" t="str">
        <f t="shared" si="1"/>
        <v/>
      </c>
      <c r="S32" s="10" t="str">
        <f t="shared" si="2"/>
        <v/>
      </c>
      <c r="T32" s="10" t="str">
        <f t="shared" si="3"/>
        <v/>
      </c>
      <c r="U32" s="8">
        <f t="shared" si="4"/>
        <v>0</v>
      </c>
      <c r="V32" s="8">
        <f t="shared" si="5"/>
        <v>0</v>
      </c>
      <c r="W32" s="8">
        <f t="shared" si="6"/>
        <v>0</v>
      </c>
      <c r="X32" s="8">
        <f t="shared" si="7"/>
        <v>0</v>
      </c>
      <c r="Y32" s="8" t="str">
        <f t="shared" si="8"/>
        <v>-</v>
      </c>
      <c r="Z32" s="10" t="str">
        <f t="shared" si="9"/>
        <v>-</v>
      </c>
      <c r="AA32" s="10" t="str">
        <f t="shared" si="10"/>
        <v>-</v>
      </c>
      <c r="AB32" s="10" t="str">
        <f t="shared" si="11"/>
        <v>-</v>
      </c>
      <c r="AC32" s="10" t="str">
        <f t="shared" si="12"/>
        <v/>
      </c>
      <c r="AD32">
        <f t="shared" si="13"/>
        <v>0</v>
      </c>
    </row>
    <row r="33" spans="1:30" x14ac:dyDescent="0.2">
      <c r="A33" t="s">
        <v>414</v>
      </c>
      <c r="B33" t="s">
        <v>1447</v>
      </c>
      <c r="C33" t="str">
        <f>VLOOKUP(A33,RecNamesAll!A:C,3,FALSE)</f>
        <v>GPR62</v>
      </c>
      <c r="D33" s="304">
        <v>111</v>
      </c>
      <c r="E33" t="s">
        <v>414</v>
      </c>
      <c r="G33" t="s">
        <v>1880</v>
      </c>
      <c r="H33" t="s">
        <v>389</v>
      </c>
      <c r="I33" t="s">
        <v>1411</v>
      </c>
      <c r="Q33" s="8" t="str">
        <f t="shared" si="0"/>
        <v/>
      </c>
      <c r="R33" s="10" t="str">
        <f t="shared" si="1"/>
        <v/>
      </c>
      <c r="S33" s="10" t="str">
        <f t="shared" si="2"/>
        <v/>
      </c>
      <c r="T33" s="10" t="str">
        <f t="shared" si="3"/>
        <v/>
      </c>
      <c r="U33" s="8">
        <f t="shared" si="4"/>
        <v>0</v>
      </c>
      <c r="V33" s="8">
        <f t="shared" si="5"/>
        <v>0</v>
      </c>
      <c r="W33" s="8">
        <f t="shared" si="6"/>
        <v>0</v>
      </c>
      <c r="X33" s="8">
        <f t="shared" si="7"/>
        <v>0</v>
      </c>
      <c r="Y33" s="8" t="str">
        <f t="shared" si="8"/>
        <v>-</v>
      </c>
      <c r="Z33" s="10" t="str">
        <f t="shared" si="9"/>
        <v>-</v>
      </c>
      <c r="AA33" s="10" t="str">
        <f t="shared" si="10"/>
        <v>-</v>
      </c>
      <c r="AB33" s="10" t="str">
        <f t="shared" si="11"/>
        <v>-</v>
      </c>
      <c r="AC33" s="10" t="str">
        <f t="shared" si="12"/>
        <v/>
      </c>
      <c r="AD33">
        <f t="shared" si="13"/>
        <v>0</v>
      </c>
    </row>
    <row r="34" spans="1:30" x14ac:dyDescent="0.2">
      <c r="A34" t="s">
        <v>415</v>
      </c>
      <c r="B34" t="s">
        <v>1448</v>
      </c>
      <c r="C34" t="str">
        <f>VLOOKUP(A34,RecNamesAll!A:C,3,FALSE)</f>
        <v>GPR63</v>
      </c>
      <c r="D34" s="304">
        <v>112</v>
      </c>
      <c r="E34" t="s">
        <v>415</v>
      </c>
      <c r="F34" t="s">
        <v>1449</v>
      </c>
      <c r="G34" t="s">
        <v>1880</v>
      </c>
      <c r="H34" t="s">
        <v>389</v>
      </c>
      <c r="I34" t="s">
        <v>1411</v>
      </c>
      <c r="Q34" s="8" t="str">
        <f t="shared" si="0"/>
        <v/>
      </c>
      <c r="R34" s="10" t="str">
        <f t="shared" si="1"/>
        <v/>
      </c>
      <c r="S34" s="10" t="str">
        <f t="shared" si="2"/>
        <v/>
      </c>
      <c r="T34" s="10" t="str">
        <f t="shared" si="3"/>
        <v/>
      </c>
      <c r="U34" s="8">
        <f t="shared" si="4"/>
        <v>0</v>
      </c>
      <c r="V34" s="8">
        <f t="shared" si="5"/>
        <v>0</v>
      </c>
      <c r="W34" s="8">
        <f t="shared" si="6"/>
        <v>0</v>
      </c>
      <c r="X34" s="8">
        <f t="shared" si="7"/>
        <v>0</v>
      </c>
      <c r="Y34" s="8" t="str">
        <f t="shared" si="8"/>
        <v>-</v>
      </c>
      <c r="Z34" s="10" t="str">
        <f t="shared" si="9"/>
        <v>-</v>
      </c>
      <c r="AA34" s="10" t="str">
        <f t="shared" si="10"/>
        <v>-</v>
      </c>
      <c r="AB34" s="10" t="str">
        <f t="shared" si="11"/>
        <v>-</v>
      </c>
      <c r="AC34" s="10" t="str">
        <f t="shared" si="12"/>
        <v/>
      </c>
      <c r="AD34">
        <f t="shared" si="13"/>
        <v>0</v>
      </c>
    </row>
    <row r="35" spans="1:30" x14ac:dyDescent="0.2">
      <c r="A35" t="s">
        <v>418</v>
      </c>
      <c r="B35" t="s">
        <v>1456</v>
      </c>
      <c r="C35" t="str">
        <f>VLOOKUP(A35,RecNamesAll!A:C,3,FALSE)</f>
        <v>GPR82</v>
      </c>
      <c r="D35" s="304">
        <v>118</v>
      </c>
      <c r="E35" t="s">
        <v>418</v>
      </c>
      <c r="G35" t="s">
        <v>1880</v>
      </c>
      <c r="H35" t="s">
        <v>389</v>
      </c>
      <c r="I35" t="s">
        <v>1411</v>
      </c>
      <c r="Q35" s="8" t="str">
        <f t="shared" si="0"/>
        <v/>
      </c>
      <c r="R35" s="10" t="str">
        <f t="shared" si="1"/>
        <v/>
      </c>
      <c r="S35" s="10" t="str">
        <f t="shared" si="2"/>
        <v/>
      </c>
      <c r="T35" s="10" t="str">
        <f t="shared" si="3"/>
        <v/>
      </c>
      <c r="U35" s="8">
        <f t="shared" si="4"/>
        <v>0</v>
      </c>
      <c r="V35" s="8">
        <f t="shared" si="5"/>
        <v>0</v>
      </c>
      <c r="W35" s="8">
        <f t="shared" si="6"/>
        <v>0</v>
      </c>
      <c r="X35" s="8">
        <f t="shared" si="7"/>
        <v>0</v>
      </c>
      <c r="Y35" s="8" t="str">
        <f t="shared" si="8"/>
        <v>-</v>
      </c>
      <c r="Z35" s="10" t="str">
        <f t="shared" si="9"/>
        <v>-</v>
      </c>
      <c r="AA35" s="10" t="str">
        <f t="shared" si="10"/>
        <v>-</v>
      </c>
      <c r="AB35" s="10" t="str">
        <f t="shared" si="11"/>
        <v>-</v>
      </c>
      <c r="AC35" s="10" t="str">
        <f t="shared" si="12"/>
        <v/>
      </c>
      <c r="AD35">
        <f t="shared" si="13"/>
        <v>0</v>
      </c>
    </row>
    <row r="36" spans="1:30" x14ac:dyDescent="0.2">
      <c r="A36" t="s">
        <v>419</v>
      </c>
      <c r="B36" t="s">
        <v>1457</v>
      </c>
      <c r="C36" t="str">
        <f>VLOOKUP(A36,RecNamesAll!A:C,3,FALSE)</f>
        <v>GPR83</v>
      </c>
      <c r="D36" s="304">
        <v>119</v>
      </c>
      <c r="E36" t="s">
        <v>419</v>
      </c>
      <c r="F36" t="s">
        <v>1458</v>
      </c>
      <c r="G36" t="s">
        <v>1880</v>
      </c>
      <c r="H36" t="s">
        <v>389</v>
      </c>
      <c r="I36" t="s">
        <v>1411</v>
      </c>
      <c r="Q36" s="8" t="str">
        <f t="shared" si="0"/>
        <v/>
      </c>
      <c r="R36" s="10" t="str">
        <f t="shared" si="1"/>
        <v/>
      </c>
      <c r="S36" s="10" t="str">
        <f t="shared" si="2"/>
        <v/>
      </c>
      <c r="T36" s="10" t="str">
        <f t="shared" si="3"/>
        <v/>
      </c>
      <c r="U36" s="8">
        <f t="shared" si="4"/>
        <v>0</v>
      </c>
      <c r="V36" s="8">
        <f t="shared" si="5"/>
        <v>0</v>
      </c>
      <c r="W36" s="8">
        <f t="shared" si="6"/>
        <v>0</v>
      </c>
      <c r="X36" s="8">
        <f t="shared" si="7"/>
        <v>0</v>
      </c>
      <c r="Y36" s="8" t="str">
        <f t="shared" si="8"/>
        <v>-</v>
      </c>
      <c r="Z36" s="10" t="str">
        <f t="shared" si="9"/>
        <v>-</v>
      </c>
      <c r="AA36" s="10" t="str">
        <f t="shared" si="10"/>
        <v>-</v>
      </c>
      <c r="AB36" s="10" t="str">
        <f t="shared" si="11"/>
        <v>-</v>
      </c>
      <c r="AC36" s="10" t="str">
        <f t="shared" si="12"/>
        <v/>
      </c>
      <c r="AD36">
        <f t="shared" si="13"/>
        <v>0</v>
      </c>
    </row>
    <row r="37" spans="1:30" x14ac:dyDescent="0.2">
      <c r="A37" t="s">
        <v>421</v>
      </c>
      <c r="B37" t="s">
        <v>1460</v>
      </c>
      <c r="C37" t="str">
        <f>VLOOKUP(A37,RecNamesAll!A:C,3,FALSE)</f>
        <v>GPR85</v>
      </c>
      <c r="D37" s="304">
        <v>121</v>
      </c>
      <c r="E37" t="s">
        <v>421</v>
      </c>
      <c r="F37" t="s">
        <v>1461</v>
      </c>
      <c r="G37" t="s">
        <v>1880</v>
      </c>
      <c r="H37" t="s">
        <v>389</v>
      </c>
      <c r="I37" t="s">
        <v>1411</v>
      </c>
      <c r="Q37" s="8" t="str">
        <f t="shared" si="0"/>
        <v/>
      </c>
      <c r="R37" s="10" t="str">
        <f t="shared" si="1"/>
        <v/>
      </c>
      <c r="S37" s="10" t="str">
        <f t="shared" si="2"/>
        <v/>
      </c>
      <c r="T37" s="10" t="str">
        <f t="shared" si="3"/>
        <v/>
      </c>
      <c r="U37" s="8">
        <f t="shared" si="4"/>
        <v>0</v>
      </c>
      <c r="V37" s="8">
        <f t="shared" si="5"/>
        <v>0</v>
      </c>
      <c r="W37" s="8">
        <f t="shared" si="6"/>
        <v>0</v>
      </c>
      <c r="X37" s="8">
        <f t="shared" si="7"/>
        <v>0</v>
      </c>
      <c r="Y37" s="8" t="str">
        <f t="shared" si="8"/>
        <v>-</v>
      </c>
      <c r="Z37" s="10" t="str">
        <f t="shared" si="9"/>
        <v>-</v>
      </c>
      <c r="AA37" s="10" t="str">
        <f t="shared" si="10"/>
        <v>-</v>
      </c>
      <c r="AB37" s="10" t="str">
        <f t="shared" si="11"/>
        <v>-</v>
      </c>
      <c r="AC37" s="10" t="str">
        <f t="shared" si="12"/>
        <v/>
      </c>
      <c r="AD37">
        <f t="shared" si="13"/>
        <v>0</v>
      </c>
    </row>
    <row r="38" spans="1:30" x14ac:dyDescent="0.2">
      <c r="A38" t="s">
        <v>422</v>
      </c>
      <c r="B38" t="s">
        <v>1462</v>
      </c>
      <c r="C38" t="str">
        <f>VLOOKUP(A38,RecNamesAll!A:C,3,FALSE)</f>
        <v>GPR87</v>
      </c>
      <c r="D38" s="304">
        <v>122</v>
      </c>
      <c r="E38" t="s">
        <v>422</v>
      </c>
      <c r="F38" t="s">
        <v>1463</v>
      </c>
      <c r="G38" t="s">
        <v>1880</v>
      </c>
      <c r="H38" t="s">
        <v>389</v>
      </c>
      <c r="I38" t="s">
        <v>1411</v>
      </c>
      <c r="Q38" s="8" t="str">
        <f t="shared" si="0"/>
        <v/>
      </c>
      <c r="R38" s="10" t="str">
        <f t="shared" si="1"/>
        <v/>
      </c>
      <c r="S38" s="10" t="str">
        <f t="shared" si="2"/>
        <v/>
      </c>
      <c r="T38" s="10" t="str">
        <f t="shared" si="3"/>
        <v/>
      </c>
      <c r="U38" s="8">
        <f t="shared" si="4"/>
        <v>0</v>
      </c>
      <c r="V38" s="8">
        <f t="shared" si="5"/>
        <v>0</v>
      </c>
      <c r="W38" s="8">
        <f t="shared" si="6"/>
        <v>0</v>
      </c>
      <c r="X38" s="8">
        <f t="shared" si="7"/>
        <v>0</v>
      </c>
      <c r="Y38" s="8" t="str">
        <f t="shared" si="8"/>
        <v>-</v>
      </c>
      <c r="Z38" s="10" t="str">
        <f t="shared" si="9"/>
        <v>-</v>
      </c>
      <c r="AA38" s="10" t="str">
        <f t="shared" si="10"/>
        <v>-</v>
      </c>
      <c r="AB38" s="10" t="str">
        <f t="shared" si="11"/>
        <v>-</v>
      </c>
      <c r="AC38" s="10" t="str">
        <f t="shared" si="12"/>
        <v/>
      </c>
      <c r="AD38">
        <f t="shared" si="13"/>
        <v>0</v>
      </c>
    </row>
    <row r="39" spans="1:30" x14ac:dyDescent="0.2">
      <c r="A39" t="s">
        <v>423</v>
      </c>
      <c r="B39" t="s">
        <v>1464</v>
      </c>
      <c r="C39" t="str">
        <f>VLOOKUP(A39,RecNamesAll!A:C,3,FALSE)</f>
        <v>GPR88</v>
      </c>
      <c r="D39" s="304">
        <v>123</v>
      </c>
      <c r="E39" t="s">
        <v>423</v>
      </c>
      <c r="F39" t="s">
        <v>1465</v>
      </c>
      <c r="G39" t="s">
        <v>1880</v>
      </c>
      <c r="H39" t="s">
        <v>389</v>
      </c>
      <c r="I39" t="s">
        <v>1411</v>
      </c>
      <c r="Q39" s="8" t="str">
        <f t="shared" si="0"/>
        <v/>
      </c>
      <c r="R39" s="10" t="str">
        <f t="shared" si="1"/>
        <v/>
      </c>
      <c r="S39" s="10" t="str">
        <f t="shared" si="2"/>
        <v/>
      </c>
      <c r="T39" s="10" t="str">
        <f t="shared" si="3"/>
        <v/>
      </c>
      <c r="U39" s="8">
        <f t="shared" si="4"/>
        <v>0</v>
      </c>
      <c r="V39" s="8">
        <f t="shared" si="5"/>
        <v>0</v>
      </c>
      <c r="W39" s="8">
        <f t="shared" si="6"/>
        <v>0</v>
      </c>
      <c r="X39" s="8">
        <f t="shared" si="7"/>
        <v>0</v>
      </c>
      <c r="Y39" s="8" t="str">
        <f t="shared" si="8"/>
        <v>-</v>
      </c>
      <c r="Z39" s="10" t="str">
        <f t="shared" si="9"/>
        <v>-</v>
      </c>
      <c r="AA39" s="10" t="str">
        <f t="shared" si="10"/>
        <v>-</v>
      </c>
      <c r="AB39" s="10" t="str">
        <f t="shared" si="11"/>
        <v>-</v>
      </c>
      <c r="AC39" s="10" t="str">
        <f t="shared" si="12"/>
        <v/>
      </c>
      <c r="AD39">
        <f t="shared" si="13"/>
        <v>0</v>
      </c>
    </row>
    <row r="40" spans="1:30" x14ac:dyDescent="0.2">
      <c r="A40" t="s">
        <v>365</v>
      </c>
      <c r="B40" t="s">
        <v>1468</v>
      </c>
      <c r="C40" t="str">
        <f>VLOOKUP(A40,RecNamesAll!A:C,3,FALSE)</f>
        <v>GPR132</v>
      </c>
      <c r="D40" s="304">
        <v>128</v>
      </c>
      <c r="E40" t="s">
        <v>366</v>
      </c>
      <c r="F40" t="s">
        <v>1469</v>
      </c>
      <c r="G40" t="s">
        <v>1880</v>
      </c>
      <c r="H40" t="s">
        <v>389</v>
      </c>
      <c r="I40" t="s">
        <v>1411</v>
      </c>
      <c r="L40" t="s">
        <v>900</v>
      </c>
      <c r="N40" t="s">
        <v>1470</v>
      </c>
      <c r="P40" s="9">
        <v>8.3333333333333329E-2</v>
      </c>
      <c r="Q40" s="8" t="str">
        <f t="shared" si="0"/>
        <v/>
      </c>
      <c r="R40" s="10" t="str">
        <f t="shared" si="1"/>
        <v/>
      </c>
      <c r="S40" s="10" t="str">
        <f t="shared" si="2"/>
        <v/>
      </c>
      <c r="T40" s="10" t="str">
        <f t="shared" si="3"/>
        <v/>
      </c>
      <c r="U40" s="8">
        <f t="shared" si="4"/>
        <v>0</v>
      </c>
      <c r="V40" s="8">
        <f t="shared" si="5"/>
        <v>0</v>
      </c>
      <c r="W40" s="8">
        <f t="shared" si="6"/>
        <v>0</v>
      </c>
      <c r="X40" s="8">
        <f t="shared" si="7"/>
        <v>0</v>
      </c>
      <c r="Y40" s="8" t="str">
        <f t="shared" si="8"/>
        <v>-</v>
      </c>
      <c r="Z40" s="10" t="str">
        <f t="shared" si="9"/>
        <v>-</v>
      </c>
      <c r="AA40" s="10" t="str">
        <f t="shared" si="10"/>
        <v>-</v>
      </c>
      <c r="AB40" s="10" t="str">
        <f t="shared" si="11"/>
        <v>-</v>
      </c>
      <c r="AC40" s="10" t="str">
        <f t="shared" si="12"/>
        <v/>
      </c>
      <c r="AD40">
        <f t="shared" si="13"/>
        <v>0</v>
      </c>
    </row>
    <row r="41" spans="1:30" x14ac:dyDescent="0.2">
      <c r="A41" t="s">
        <v>367</v>
      </c>
      <c r="B41" t="s">
        <v>1471</v>
      </c>
      <c r="C41" t="str">
        <f>VLOOKUP(A41,RecNamesAll!A:C,3,FALSE)</f>
        <v>GPR135</v>
      </c>
      <c r="D41" s="304">
        <v>129</v>
      </c>
      <c r="E41" t="s">
        <v>1472</v>
      </c>
      <c r="G41" t="s">
        <v>1880</v>
      </c>
      <c r="H41" t="s">
        <v>389</v>
      </c>
      <c r="I41" t="s">
        <v>1411</v>
      </c>
      <c r="Q41" s="8" t="str">
        <f t="shared" si="0"/>
        <v/>
      </c>
      <c r="R41" s="10" t="str">
        <f t="shared" si="1"/>
        <v/>
      </c>
      <c r="S41" s="10" t="str">
        <f t="shared" si="2"/>
        <v/>
      </c>
      <c r="T41" s="10" t="str">
        <f t="shared" si="3"/>
        <v/>
      </c>
      <c r="U41" s="8">
        <f t="shared" si="4"/>
        <v>0</v>
      </c>
      <c r="V41" s="8">
        <f t="shared" si="5"/>
        <v>0</v>
      </c>
      <c r="W41" s="8">
        <f t="shared" si="6"/>
        <v>0</v>
      </c>
      <c r="X41" s="8">
        <f t="shared" si="7"/>
        <v>0</v>
      </c>
      <c r="Y41" s="8" t="str">
        <f t="shared" si="8"/>
        <v>-</v>
      </c>
      <c r="Z41" s="10" t="str">
        <f t="shared" si="9"/>
        <v>-</v>
      </c>
      <c r="AA41" s="10" t="str">
        <f t="shared" si="10"/>
        <v>-</v>
      </c>
      <c r="AB41" s="10" t="str">
        <f t="shared" si="11"/>
        <v>-</v>
      </c>
      <c r="AC41" s="10" t="str">
        <f t="shared" si="12"/>
        <v/>
      </c>
      <c r="AD41">
        <f t="shared" si="13"/>
        <v>0</v>
      </c>
    </row>
    <row r="42" spans="1:30" x14ac:dyDescent="0.2">
      <c r="A42" t="s">
        <v>369</v>
      </c>
      <c r="B42" t="s">
        <v>1476</v>
      </c>
      <c r="C42" t="str">
        <f>VLOOKUP(A42,RecNamesAll!A:C,3,FALSE)</f>
        <v>GPR141</v>
      </c>
      <c r="D42" s="305"/>
      <c r="E42" t="s">
        <v>1477</v>
      </c>
      <c r="F42" t="s">
        <v>1478</v>
      </c>
      <c r="G42" t="s">
        <v>1880</v>
      </c>
      <c r="H42" t="s">
        <v>389</v>
      </c>
      <c r="I42" t="s">
        <v>1411</v>
      </c>
      <c r="Q42" s="8" t="str">
        <f t="shared" si="0"/>
        <v/>
      </c>
      <c r="R42" s="10" t="str">
        <f t="shared" si="1"/>
        <v/>
      </c>
      <c r="S42" s="10" t="str">
        <f t="shared" si="2"/>
        <v/>
      </c>
      <c r="T42" s="10" t="str">
        <f t="shared" si="3"/>
        <v/>
      </c>
      <c r="U42" s="8">
        <f t="shared" si="4"/>
        <v>0</v>
      </c>
      <c r="V42" s="8">
        <f t="shared" si="5"/>
        <v>0</v>
      </c>
      <c r="W42" s="8">
        <f t="shared" si="6"/>
        <v>0</v>
      </c>
      <c r="X42" s="8">
        <f t="shared" si="7"/>
        <v>0</v>
      </c>
      <c r="Y42" s="8" t="str">
        <f t="shared" si="8"/>
        <v>-</v>
      </c>
      <c r="Z42" s="10" t="str">
        <f t="shared" si="9"/>
        <v>-</v>
      </c>
      <c r="AA42" s="10" t="str">
        <f t="shared" si="10"/>
        <v>-</v>
      </c>
      <c r="AB42" s="10" t="str">
        <f t="shared" si="11"/>
        <v>-</v>
      </c>
      <c r="AC42" s="10" t="str">
        <f t="shared" si="12"/>
        <v/>
      </c>
      <c r="AD42">
        <f t="shared" si="13"/>
        <v>0</v>
      </c>
    </row>
    <row r="43" spans="1:30" x14ac:dyDescent="0.2">
      <c r="A43" t="s">
        <v>370</v>
      </c>
      <c r="B43" t="s">
        <v>1479</v>
      </c>
      <c r="C43" t="str">
        <f>VLOOKUP(A43,RecNamesAll!A:C,3,FALSE)</f>
        <v>GPR142</v>
      </c>
      <c r="D43" s="304">
        <v>132</v>
      </c>
      <c r="E43" t="s">
        <v>1480</v>
      </c>
      <c r="F43" t="s">
        <v>1481</v>
      </c>
      <c r="G43" t="s">
        <v>1880</v>
      </c>
      <c r="H43" t="s">
        <v>389</v>
      </c>
      <c r="I43" t="s">
        <v>1411</v>
      </c>
      <c r="Q43" s="8" t="str">
        <f t="shared" si="0"/>
        <v/>
      </c>
      <c r="R43" s="10" t="str">
        <f t="shared" si="1"/>
        <v/>
      </c>
      <c r="S43" s="10" t="str">
        <f t="shared" si="2"/>
        <v/>
      </c>
      <c r="T43" s="10" t="str">
        <f t="shared" si="3"/>
        <v/>
      </c>
      <c r="U43" s="8">
        <f t="shared" si="4"/>
        <v>0</v>
      </c>
      <c r="V43" s="8">
        <f t="shared" si="5"/>
        <v>0</v>
      </c>
      <c r="W43" s="8">
        <f t="shared" si="6"/>
        <v>0</v>
      </c>
      <c r="X43" s="8">
        <f t="shared" si="7"/>
        <v>0</v>
      </c>
      <c r="Y43" s="8" t="str">
        <f t="shared" si="8"/>
        <v>-</v>
      </c>
      <c r="Z43" s="10" t="str">
        <f t="shared" si="9"/>
        <v>-</v>
      </c>
      <c r="AA43" s="10" t="str">
        <f t="shared" si="10"/>
        <v>-</v>
      </c>
      <c r="AB43" s="10" t="str">
        <f t="shared" si="11"/>
        <v>-</v>
      </c>
      <c r="AC43" s="10" t="str">
        <f t="shared" si="12"/>
        <v/>
      </c>
      <c r="AD43">
        <f t="shared" si="13"/>
        <v>0</v>
      </c>
    </row>
    <row r="44" spans="1:30" x14ac:dyDescent="0.2">
      <c r="A44" t="s">
        <v>371</v>
      </c>
      <c r="B44" t="s">
        <v>1482</v>
      </c>
      <c r="C44" t="str">
        <f>VLOOKUP(A44,RecNamesAll!A:C,3,FALSE)</f>
        <v>GPR146</v>
      </c>
      <c r="D44" s="304">
        <v>133</v>
      </c>
      <c r="E44" t="s">
        <v>1483</v>
      </c>
      <c r="F44" t="s">
        <v>1484</v>
      </c>
      <c r="G44" t="s">
        <v>1880</v>
      </c>
      <c r="H44" t="s">
        <v>389</v>
      </c>
      <c r="I44" t="s">
        <v>1411</v>
      </c>
      <c r="Q44" s="8" t="str">
        <f t="shared" si="0"/>
        <v/>
      </c>
      <c r="R44" s="10" t="str">
        <f t="shared" si="1"/>
        <v/>
      </c>
      <c r="S44" s="10" t="str">
        <f t="shared" si="2"/>
        <v/>
      </c>
      <c r="T44" s="10" t="str">
        <f t="shared" si="3"/>
        <v/>
      </c>
      <c r="U44" s="8">
        <f t="shared" si="4"/>
        <v>0</v>
      </c>
      <c r="V44" s="8">
        <f t="shared" si="5"/>
        <v>0</v>
      </c>
      <c r="W44" s="8">
        <f t="shared" si="6"/>
        <v>0</v>
      </c>
      <c r="X44" s="8">
        <f t="shared" si="7"/>
        <v>0</v>
      </c>
      <c r="Y44" s="8" t="str">
        <f t="shared" si="8"/>
        <v>-</v>
      </c>
      <c r="Z44" s="10" t="str">
        <f t="shared" si="9"/>
        <v>-</v>
      </c>
      <c r="AA44" s="10" t="str">
        <f t="shared" si="10"/>
        <v>-</v>
      </c>
      <c r="AB44" s="10" t="str">
        <f t="shared" si="11"/>
        <v>-</v>
      </c>
      <c r="AC44" s="10" t="str">
        <f t="shared" si="12"/>
        <v/>
      </c>
      <c r="AD44">
        <f t="shared" si="13"/>
        <v>0</v>
      </c>
    </row>
    <row r="45" spans="1:30" x14ac:dyDescent="0.2">
      <c r="A45" t="s">
        <v>372</v>
      </c>
      <c r="B45" t="s">
        <v>1485</v>
      </c>
      <c r="C45" t="str">
        <f>VLOOKUP(A45,RecNamesAll!A:C,3,FALSE)</f>
        <v>GPR148</v>
      </c>
      <c r="D45" s="304">
        <v>134</v>
      </c>
      <c r="E45" t="s">
        <v>1486</v>
      </c>
      <c r="F45" t="s">
        <v>1487</v>
      </c>
      <c r="G45" t="s">
        <v>1880</v>
      </c>
      <c r="H45" t="s">
        <v>389</v>
      </c>
      <c r="I45" t="s">
        <v>1411</v>
      </c>
      <c r="Q45" s="8" t="str">
        <f t="shared" si="0"/>
        <v/>
      </c>
      <c r="R45" s="10" t="str">
        <f t="shared" si="1"/>
        <v/>
      </c>
      <c r="S45" s="10" t="str">
        <f t="shared" si="2"/>
        <v/>
      </c>
      <c r="T45" s="10" t="str">
        <f t="shared" si="3"/>
        <v/>
      </c>
      <c r="U45" s="8">
        <f t="shared" si="4"/>
        <v>0</v>
      </c>
      <c r="V45" s="8">
        <f t="shared" si="5"/>
        <v>0</v>
      </c>
      <c r="W45" s="8">
        <f t="shared" si="6"/>
        <v>0</v>
      </c>
      <c r="X45" s="8">
        <f t="shared" si="7"/>
        <v>0</v>
      </c>
      <c r="Y45" s="8" t="str">
        <f t="shared" si="8"/>
        <v>-</v>
      </c>
      <c r="Z45" s="10" t="str">
        <f t="shared" si="9"/>
        <v>-</v>
      </c>
      <c r="AA45" s="10" t="str">
        <f t="shared" si="10"/>
        <v>-</v>
      </c>
      <c r="AB45" s="10" t="str">
        <f t="shared" si="11"/>
        <v>-</v>
      </c>
      <c r="AC45" s="10" t="str">
        <f t="shared" si="12"/>
        <v/>
      </c>
      <c r="AD45">
        <f t="shared" si="13"/>
        <v>0</v>
      </c>
    </row>
    <row r="46" spans="1:30" x14ac:dyDescent="0.2">
      <c r="A46" t="s">
        <v>373</v>
      </c>
      <c r="B46" t="s">
        <v>1488</v>
      </c>
      <c r="C46" t="str">
        <f>VLOOKUP(A46,RecNamesAll!A:C,3,FALSE)</f>
        <v>GPR149</v>
      </c>
      <c r="D46" s="305"/>
      <c r="E46" t="s">
        <v>1489</v>
      </c>
      <c r="F46" t="s">
        <v>1490</v>
      </c>
      <c r="G46" t="s">
        <v>1880</v>
      </c>
      <c r="H46" t="s">
        <v>389</v>
      </c>
      <c r="I46" t="s">
        <v>1411</v>
      </c>
      <c r="Q46" s="8" t="str">
        <f t="shared" si="0"/>
        <v/>
      </c>
      <c r="R46" s="10" t="str">
        <f t="shared" si="1"/>
        <v/>
      </c>
      <c r="S46" s="10" t="str">
        <f t="shared" si="2"/>
        <v/>
      </c>
      <c r="T46" s="10" t="str">
        <f t="shared" si="3"/>
        <v/>
      </c>
      <c r="U46" s="8">
        <f t="shared" si="4"/>
        <v>0</v>
      </c>
      <c r="V46" s="8">
        <f t="shared" si="5"/>
        <v>0</v>
      </c>
      <c r="W46" s="8">
        <f t="shared" si="6"/>
        <v>0</v>
      </c>
      <c r="X46" s="8">
        <f t="shared" si="7"/>
        <v>0</v>
      </c>
      <c r="Y46" s="8" t="str">
        <f t="shared" si="8"/>
        <v>-</v>
      </c>
      <c r="Z46" s="10" t="str">
        <f t="shared" si="9"/>
        <v>-</v>
      </c>
      <c r="AA46" s="10" t="str">
        <f t="shared" si="10"/>
        <v>-</v>
      </c>
      <c r="AB46" s="10" t="str">
        <f t="shared" si="11"/>
        <v>-</v>
      </c>
      <c r="AC46" s="10" t="str">
        <f t="shared" si="12"/>
        <v/>
      </c>
      <c r="AD46">
        <f t="shared" si="13"/>
        <v>0</v>
      </c>
    </row>
    <row r="47" spans="1:30" x14ac:dyDescent="0.2">
      <c r="A47" t="s">
        <v>374</v>
      </c>
      <c r="B47" t="s">
        <v>1491</v>
      </c>
      <c r="C47" t="str">
        <f>VLOOKUP(A47,RecNamesAll!A:C,3,FALSE)</f>
        <v>GPR150</v>
      </c>
      <c r="D47" s="305"/>
      <c r="E47" t="s">
        <v>1492</v>
      </c>
      <c r="G47" t="s">
        <v>1880</v>
      </c>
      <c r="H47" t="s">
        <v>389</v>
      </c>
      <c r="I47" t="s">
        <v>1411</v>
      </c>
      <c r="Q47" s="8" t="str">
        <f t="shared" si="0"/>
        <v/>
      </c>
      <c r="R47" s="10" t="str">
        <f t="shared" si="1"/>
        <v/>
      </c>
      <c r="S47" s="10" t="str">
        <f t="shared" si="2"/>
        <v/>
      </c>
      <c r="T47" s="10" t="str">
        <f t="shared" si="3"/>
        <v/>
      </c>
      <c r="U47" s="8">
        <f t="shared" si="4"/>
        <v>0</v>
      </c>
      <c r="V47" s="8">
        <f t="shared" si="5"/>
        <v>0</v>
      </c>
      <c r="W47" s="8">
        <f t="shared" si="6"/>
        <v>0</v>
      </c>
      <c r="X47" s="8">
        <f t="shared" si="7"/>
        <v>0</v>
      </c>
      <c r="Y47" s="8" t="str">
        <f t="shared" si="8"/>
        <v>-</v>
      </c>
      <c r="Z47" s="10" t="str">
        <f t="shared" si="9"/>
        <v>-</v>
      </c>
      <c r="AA47" s="10" t="str">
        <f t="shared" si="10"/>
        <v>-</v>
      </c>
      <c r="AB47" s="10" t="str">
        <f t="shared" si="11"/>
        <v>-</v>
      </c>
      <c r="AC47" s="10" t="str">
        <f t="shared" si="12"/>
        <v/>
      </c>
      <c r="AD47">
        <f t="shared" si="13"/>
        <v>0</v>
      </c>
    </row>
    <row r="48" spans="1:30" x14ac:dyDescent="0.2">
      <c r="A48" t="s">
        <v>375</v>
      </c>
      <c r="B48" t="s">
        <v>1493</v>
      </c>
      <c r="C48" t="str">
        <f>VLOOKUP(A48,RecNamesAll!A:C,3,FALSE)</f>
        <v>GPR151</v>
      </c>
      <c r="D48" s="304">
        <v>137</v>
      </c>
      <c r="E48" t="s">
        <v>1494</v>
      </c>
      <c r="F48" t="s">
        <v>1495</v>
      </c>
      <c r="G48" t="s">
        <v>1880</v>
      </c>
      <c r="H48" t="s">
        <v>389</v>
      </c>
      <c r="I48" t="s">
        <v>1411</v>
      </c>
      <c r="Q48" s="8" t="str">
        <f t="shared" si="0"/>
        <v/>
      </c>
      <c r="R48" s="10" t="str">
        <f t="shared" si="1"/>
        <v/>
      </c>
      <c r="S48" s="10" t="str">
        <f t="shared" si="2"/>
        <v/>
      </c>
      <c r="T48" s="10" t="str">
        <f t="shared" si="3"/>
        <v/>
      </c>
      <c r="U48" s="8">
        <f t="shared" si="4"/>
        <v>0</v>
      </c>
      <c r="V48" s="8">
        <f t="shared" si="5"/>
        <v>0</v>
      </c>
      <c r="W48" s="8">
        <f t="shared" si="6"/>
        <v>0</v>
      </c>
      <c r="X48" s="8">
        <f t="shared" si="7"/>
        <v>0</v>
      </c>
      <c r="Y48" s="8" t="str">
        <f t="shared" si="8"/>
        <v>-</v>
      </c>
      <c r="Z48" s="10" t="str">
        <f t="shared" si="9"/>
        <v>-</v>
      </c>
      <c r="AA48" s="10" t="str">
        <f t="shared" si="10"/>
        <v>-</v>
      </c>
      <c r="AB48" s="10" t="str">
        <f t="shared" si="11"/>
        <v>-</v>
      </c>
      <c r="AC48" s="10" t="str">
        <f t="shared" si="12"/>
        <v/>
      </c>
      <c r="AD48">
        <f t="shared" si="13"/>
        <v>0</v>
      </c>
    </row>
    <row r="49" spans="1:30" x14ac:dyDescent="0.2">
      <c r="A49" t="s">
        <v>376</v>
      </c>
      <c r="B49" t="s">
        <v>1496</v>
      </c>
      <c r="C49" t="str">
        <f>VLOOKUP(A49,RecNamesAll!A:C,3,FALSE)</f>
        <v>GPR152</v>
      </c>
      <c r="D49" s="304">
        <v>138</v>
      </c>
      <c r="E49" t="s">
        <v>1497</v>
      </c>
      <c r="F49" t="s">
        <v>1498</v>
      </c>
      <c r="G49" t="s">
        <v>1880</v>
      </c>
      <c r="H49" t="s">
        <v>389</v>
      </c>
      <c r="I49" t="s">
        <v>1411</v>
      </c>
      <c r="Q49" s="8" t="str">
        <f t="shared" si="0"/>
        <v/>
      </c>
      <c r="R49" s="10" t="str">
        <f t="shared" si="1"/>
        <v/>
      </c>
      <c r="S49" s="10" t="str">
        <f t="shared" si="2"/>
        <v/>
      </c>
      <c r="T49" s="10" t="str">
        <f t="shared" si="3"/>
        <v/>
      </c>
      <c r="U49" s="8">
        <f t="shared" si="4"/>
        <v>0</v>
      </c>
      <c r="V49" s="8">
        <f t="shared" si="5"/>
        <v>0</v>
      </c>
      <c r="W49" s="8">
        <f t="shared" si="6"/>
        <v>0</v>
      </c>
      <c r="X49" s="8">
        <f t="shared" si="7"/>
        <v>0</v>
      </c>
      <c r="Y49" s="8" t="str">
        <f t="shared" si="8"/>
        <v>-</v>
      </c>
      <c r="Z49" s="10" t="str">
        <f t="shared" si="9"/>
        <v>-</v>
      </c>
      <c r="AA49" s="10" t="str">
        <f t="shared" si="10"/>
        <v>-</v>
      </c>
      <c r="AB49" s="10" t="str">
        <f t="shared" si="11"/>
        <v>-</v>
      </c>
      <c r="AC49" s="10" t="str">
        <f t="shared" si="12"/>
        <v/>
      </c>
      <c r="AD49">
        <f t="shared" si="13"/>
        <v>0</v>
      </c>
    </row>
    <row r="50" spans="1:30" x14ac:dyDescent="0.2">
      <c r="A50" t="s">
        <v>377</v>
      </c>
      <c r="B50" t="s">
        <v>1499</v>
      </c>
      <c r="C50" t="str">
        <f>VLOOKUP(A50,RecNamesAll!A:C,3,FALSE)</f>
        <v>GPR153</v>
      </c>
      <c r="D50" s="304">
        <v>139</v>
      </c>
      <c r="E50" t="s">
        <v>1500</v>
      </c>
      <c r="F50" t="s">
        <v>1501</v>
      </c>
      <c r="G50" t="s">
        <v>1880</v>
      </c>
      <c r="H50" t="s">
        <v>389</v>
      </c>
      <c r="I50" t="s">
        <v>1411</v>
      </c>
      <c r="Q50" s="8" t="str">
        <f t="shared" si="0"/>
        <v/>
      </c>
      <c r="R50" s="10" t="str">
        <f t="shared" si="1"/>
        <v/>
      </c>
      <c r="S50" s="10" t="str">
        <f t="shared" si="2"/>
        <v/>
      </c>
      <c r="T50" s="10" t="str">
        <f t="shared" si="3"/>
        <v/>
      </c>
      <c r="U50" s="8">
        <f t="shared" si="4"/>
        <v>0</v>
      </c>
      <c r="V50" s="8">
        <f t="shared" si="5"/>
        <v>0</v>
      </c>
      <c r="W50" s="8">
        <f t="shared" si="6"/>
        <v>0</v>
      </c>
      <c r="X50" s="8">
        <f t="shared" si="7"/>
        <v>0</v>
      </c>
      <c r="Y50" s="8" t="str">
        <f t="shared" si="8"/>
        <v>-</v>
      </c>
      <c r="Z50" s="10" t="str">
        <f t="shared" si="9"/>
        <v>-</v>
      </c>
      <c r="AA50" s="10" t="str">
        <f t="shared" si="10"/>
        <v>-</v>
      </c>
      <c r="AB50" s="10" t="str">
        <f t="shared" si="11"/>
        <v>-</v>
      </c>
      <c r="AC50" s="10" t="str">
        <f t="shared" si="12"/>
        <v/>
      </c>
      <c r="AD50">
        <f t="shared" si="13"/>
        <v>0</v>
      </c>
    </row>
    <row r="51" spans="1:30" x14ac:dyDescent="0.2">
      <c r="A51" t="s">
        <v>378</v>
      </c>
      <c r="B51" t="s">
        <v>1502</v>
      </c>
      <c r="C51" t="str">
        <f>VLOOKUP(A51,RecNamesAll!A:C,3,FALSE)</f>
        <v>GPR160</v>
      </c>
      <c r="D51" s="304">
        <v>140</v>
      </c>
      <c r="E51" t="s">
        <v>1503</v>
      </c>
      <c r="F51" t="s">
        <v>1504</v>
      </c>
      <c r="G51" t="s">
        <v>1880</v>
      </c>
      <c r="H51" t="s">
        <v>389</v>
      </c>
      <c r="I51" t="s">
        <v>1411</v>
      </c>
      <c r="Q51" s="8" t="str">
        <f t="shared" si="0"/>
        <v/>
      </c>
      <c r="R51" s="10" t="str">
        <f t="shared" si="1"/>
        <v/>
      </c>
      <c r="S51" s="10" t="str">
        <f t="shared" si="2"/>
        <v/>
      </c>
      <c r="T51" s="10" t="str">
        <f t="shared" si="3"/>
        <v/>
      </c>
      <c r="U51" s="8">
        <f t="shared" si="4"/>
        <v>0</v>
      </c>
      <c r="V51" s="8">
        <f t="shared" si="5"/>
        <v>0</v>
      </c>
      <c r="W51" s="8">
        <f t="shared" si="6"/>
        <v>0</v>
      </c>
      <c r="X51" s="8">
        <f t="shared" si="7"/>
        <v>0</v>
      </c>
      <c r="Y51" s="8" t="str">
        <f t="shared" si="8"/>
        <v>-</v>
      </c>
      <c r="Z51" s="10" t="str">
        <f t="shared" si="9"/>
        <v>-</v>
      </c>
      <c r="AA51" s="10" t="str">
        <f t="shared" si="10"/>
        <v>-</v>
      </c>
      <c r="AB51" s="10" t="str">
        <f t="shared" si="11"/>
        <v>-</v>
      </c>
      <c r="AC51" s="10" t="str">
        <f t="shared" si="12"/>
        <v/>
      </c>
      <c r="AD51">
        <f t="shared" si="13"/>
        <v>0</v>
      </c>
    </row>
    <row r="52" spans="1:30" x14ac:dyDescent="0.2">
      <c r="A52" t="s">
        <v>379</v>
      </c>
      <c r="B52" t="s">
        <v>1505</v>
      </c>
      <c r="C52" t="str">
        <f>VLOOKUP(A52,RecNamesAll!A:C,3,FALSE)</f>
        <v>GPR161</v>
      </c>
      <c r="D52" s="304">
        <v>141</v>
      </c>
      <c r="E52" t="s">
        <v>1506</v>
      </c>
      <c r="G52" t="s">
        <v>1880</v>
      </c>
      <c r="H52" t="s">
        <v>389</v>
      </c>
      <c r="I52" t="s">
        <v>1411</v>
      </c>
      <c r="Q52" s="8" t="str">
        <f t="shared" si="0"/>
        <v/>
      </c>
      <c r="R52" s="10" t="str">
        <f t="shared" si="1"/>
        <v/>
      </c>
      <c r="S52" s="10" t="str">
        <f t="shared" si="2"/>
        <v/>
      </c>
      <c r="T52" s="10" t="str">
        <f t="shared" si="3"/>
        <v/>
      </c>
      <c r="U52" s="8">
        <f t="shared" si="4"/>
        <v>0</v>
      </c>
      <c r="V52" s="8">
        <f t="shared" si="5"/>
        <v>0</v>
      </c>
      <c r="W52" s="8">
        <f t="shared" si="6"/>
        <v>0</v>
      </c>
      <c r="X52" s="8">
        <f t="shared" si="7"/>
        <v>0</v>
      </c>
      <c r="Y52" s="8" t="str">
        <f t="shared" si="8"/>
        <v>-</v>
      </c>
      <c r="Z52" s="10" t="str">
        <f t="shared" si="9"/>
        <v>-</v>
      </c>
      <c r="AA52" s="10" t="str">
        <f t="shared" si="10"/>
        <v>-</v>
      </c>
      <c r="AB52" s="10" t="str">
        <f t="shared" si="11"/>
        <v>-</v>
      </c>
      <c r="AC52" s="10" t="str">
        <f t="shared" si="12"/>
        <v/>
      </c>
      <c r="AD52">
        <f t="shared" si="13"/>
        <v>0</v>
      </c>
    </row>
    <row r="53" spans="1:30" x14ac:dyDescent="0.2">
      <c r="A53" t="s">
        <v>380</v>
      </c>
      <c r="B53" t="s">
        <v>1507</v>
      </c>
      <c r="C53" t="str">
        <f>VLOOKUP(A53,RecNamesAll!A:C,3,FALSE)</f>
        <v>GPR162</v>
      </c>
      <c r="D53" s="304">
        <v>142</v>
      </c>
      <c r="E53" t="s">
        <v>1508</v>
      </c>
      <c r="F53" t="s">
        <v>1509</v>
      </c>
      <c r="G53" t="s">
        <v>1880</v>
      </c>
      <c r="H53" t="s">
        <v>389</v>
      </c>
      <c r="I53" t="s">
        <v>1411</v>
      </c>
      <c r="Q53" s="8" t="str">
        <f t="shared" si="0"/>
        <v/>
      </c>
      <c r="R53" s="10" t="str">
        <f t="shared" si="1"/>
        <v/>
      </c>
      <c r="S53" s="10" t="str">
        <f t="shared" si="2"/>
        <v/>
      </c>
      <c r="T53" s="10" t="str">
        <f t="shared" si="3"/>
        <v/>
      </c>
      <c r="U53" s="8">
        <f t="shared" si="4"/>
        <v>0</v>
      </c>
      <c r="V53" s="8">
        <f t="shared" si="5"/>
        <v>0</v>
      </c>
      <c r="W53" s="8">
        <f t="shared" si="6"/>
        <v>0</v>
      </c>
      <c r="X53" s="8">
        <f t="shared" si="7"/>
        <v>0</v>
      </c>
      <c r="Y53" s="8" t="str">
        <f t="shared" si="8"/>
        <v>-</v>
      </c>
      <c r="Z53" s="10" t="str">
        <f t="shared" si="9"/>
        <v>-</v>
      </c>
      <c r="AA53" s="10" t="str">
        <f t="shared" si="10"/>
        <v>-</v>
      </c>
      <c r="AB53" s="10" t="str">
        <f t="shared" si="11"/>
        <v>-</v>
      </c>
      <c r="AC53" s="10" t="str">
        <f t="shared" si="12"/>
        <v/>
      </c>
      <c r="AD53">
        <f t="shared" si="13"/>
        <v>0</v>
      </c>
    </row>
    <row r="54" spans="1:30" x14ac:dyDescent="0.2">
      <c r="A54" t="s">
        <v>381</v>
      </c>
      <c r="B54" t="s">
        <v>1510</v>
      </c>
      <c r="C54" t="str">
        <f>VLOOKUP(A54,RecNamesAll!A:C,3,FALSE)</f>
        <v>GPR171</v>
      </c>
      <c r="D54" s="304">
        <v>143</v>
      </c>
      <c r="E54" t="s">
        <v>1511</v>
      </c>
      <c r="F54" t="s">
        <v>1512</v>
      </c>
      <c r="G54" t="s">
        <v>1880</v>
      </c>
      <c r="H54" t="s">
        <v>389</v>
      </c>
      <c r="I54" t="s">
        <v>1411</v>
      </c>
      <c r="Q54" s="8" t="str">
        <f t="shared" si="0"/>
        <v/>
      </c>
      <c r="R54" s="10" t="str">
        <f t="shared" si="1"/>
        <v/>
      </c>
      <c r="S54" s="10" t="str">
        <f t="shared" si="2"/>
        <v/>
      </c>
      <c r="T54" s="10" t="str">
        <f t="shared" si="3"/>
        <v/>
      </c>
      <c r="U54" s="8">
        <f t="shared" si="4"/>
        <v>0</v>
      </c>
      <c r="V54" s="8">
        <f t="shared" si="5"/>
        <v>0</v>
      </c>
      <c r="W54" s="8">
        <f t="shared" si="6"/>
        <v>0</v>
      </c>
      <c r="X54" s="8">
        <f t="shared" si="7"/>
        <v>0</v>
      </c>
      <c r="Y54" s="8" t="str">
        <f t="shared" si="8"/>
        <v>-</v>
      </c>
      <c r="Z54" s="10" t="str">
        <f t="shared" si="9"/>
        <v>-</v>
      </c>
      <c r="AA54" s="10" t="str">
        <f t="shared" si="10"/>
        <v>-</v>
      </c>
      <c r="AB54" s="10" t="str">
        <f t="shared" si="11"/>
        <v>-</v>
      </c>
      <c r="AC54" s="10" t="str">
        <f t="shared" si="12"/>
        <v/>
      </c>
      <c r="AD54">
        <f t="shared" si="13"/>
        <v>0</v>
      </c>
    </row>
    <row r="55" spans="1:30" x14ac:dyDescent="0.2">
      <c r="A55" t="s">
        <v>382</v>
      </c>
      <c r="B55" t="s">
        <v>1513</v>
      </c>
      <c r="C55" t="str">
        <f>VLOOKUP(A55,RecNamesAll!A:C,3,FALSE)</f>
        <v>GPR173</v>
      </c>
      <c r="D55" s="304">
        <v>144</v>
      </c>
      <c r="E55" t="s">
        <v>1514</v>
      </c>
      <c r="F55" t="s">
        <v>1515</v>
      </c>
      <c r="G55" t="s">
        <v>1880</v>
      </c>
      <c r="H55" t="s">
        <v>389</v>
      </c>
      <c r="I55" t="s">
        <v>1411</v>
      </c>
      <c r="Q55" s="8" t="str">
        <f t="shared" si="0"/>
        <v/>
      </c>
      <c r="R55" s="10" t="str">
        <f t="shared" si="1"/>
        <v/>
      </c>
      <c r="S55" s="10" t="str">
        <f t="shared" si="2"/>
        <v/>
      </c>
      <c r="T55" s="10" t="str">
        <f t="shared" si="3"/>
        <v/>
      </c>
      <c r="U55" s="8">
        <f t="shared" si="4"/>
        <v>0</v>
      </c>
      <c r="V55" s="8">
        <f t="shared" si="5"/>
        <v>0</v>
      </c>
      <c r="W55" s="8">
        <f t="shared" si="6"/>
        <v>0</v>
      </c>
      <c r="X55" s="8">
        <f t="shared" si="7"/>
        <v>0</v>
      </c>
      <c r="Y55" s="8" t="str">
        <f t="shared" si="8"/>
        <v>-</v>
      </c>
      <c r="Z55" s="10" t="str">
        <f t="shared" si="9"/>
        <v>-</v>
      </c>
      <c r="AA55" s="10" t="str">
        <f t="shared" si="10"/>
        <v>-</v>
      </c>
      <c r="AB55" s="10" t="str">
        <f t="shared" si="11"/>
        <v>-</v>
      </c>
      <c r="AC55" s="10" t="str">
        <f t="shared" si="12"/>
        <v/>
      </c>
      <c r="AD55">
        <f t="shared" si="13"/>
        <v>0</v>
      </c>
    </row>
    <row r="56" spans="1:30" x14ac:dyDescent="0.2">
      <c r="A56" t="s">
        <v>383</v>
      </c>
      <c r="B56" t="s">
        <v>1516</v>
      </c>
      <c r="C56" t="str">
        <f>VLOOKUP(A56,RecNamesAll!A:C,3,FALSE)</f>
        <v>GPR174</v>
      </c>
      <c r="D56" s="304">
        <v>145</v>
      </c>
      <c r="E56" t="s">
        <v>384</v>
      </c>
      <c r="F56" t="s">
        <v>1517</v>
      </c>
      <c r="G56" t="s">
        <v>1880</v>
      </c>
      <c r="H56" t="s">
        <v>389</v>
      </c>
      <c r="I56" t="s">
        <v>1411</v>
      </c>
      <c r="Q56" s="8" t="str">
        <f t="shared" si="0"/>
        <v/>
      </c>
      <c r="R56" s="10" t="str">
        <f t="shared" si="1"/>
        <v/>
      </c>
      <c r="S56" s="10" t="str">
        <f t="shared" si="2"/>
        <v/>
      </c>
      <c r="T56" s="10" t="str">
        <f t="shared" si="3"/>
        <v/>
      </c>
      <c r="U56" s="8">
        <f t="shared" si="4"/>
        <v>0</v>
      </c>
      <c r="V56" s="8">
        <f t="shared" si="5"/>
        <v>0</v>
      </c>
      <c r="W56" s="8">
        <f t="shared" si="6"/>
        <v>0</v>
      </c>
      <c r="X56" s="8">
        <f t="shared" si="7"/>
        <v>0</v>
      </c>
      <c r="Y56" s="8" t="str">
        <f t="shared" si="8"/>
        <v>-</v>
      </c>
      <c r="Z56" s="10" t="str">
        <f t="shared" si="9"/>
        <v>-</v>
      </c>
      <c r="AA56" s="10" t="str">
        <f t="shared" si="10"/>
        <v>-</v>
      </c>
      <c r="AB56" s="10" t="str">
        <f t="shared" si="11"/>
        <v>-</v>
      </c>
      <c r="AC56" s="10" t="str">
        <f t="shared" si="12"/>
        <v/>
      </c>
      <c r="AD56">
        <f t="shared" si="13"/>
        <v>0</v>
      </c>
    </row>
    <row r="57" spans="1:30" x14ac:dyDescent="0.2">
      <c r="A57" t="s">
        <v>385</v>
      </c>
      <c r="B57" t="s">
        <v>1518</v>
      </c>
      <c r="C57" t="str">
        <f>VLOOKUP(A57,RecNamesAll!A:C,3,FALSE)</f>
        <v>GPR176</v>
      </c>
      <c r="D57" s="304">
        <v>637</v>
      </c>
      <c r="E57" t="s">
        <v>1519</v>
      </c>
      <c r="G57" t="s">
        <v>1880</v>
      </c>
      <c r="H57" t="s">
        <v>389</v>
      </c>
      <c r="I57" t="s">
        <v>1411</v>
      </c>
      <c r="Q57" s="8" t="str">
        <f t="shared" si="0"/>
        <v/>
      </c>
      <c r="R57" s="10" t="str">
        <f t="shared" si="1"/>
        <v/>
      </c>
      <c r="S57" s="10" t="str">
        <f t="shared" si="2"/>
        <v/>
      </c>
      <c r="T57" s="10" t="str">
        <f t="shared" si="3"/>
        <v/>
      </c>
      <c r="U57" s="8">
        <f t="shared" si="4"/>
        <v>0</v>
      </c>
      <c r="V57" s="8">
        <f t="shared" si="5"/>
        <v>0</v>
      </c>
      <c r="W57" s="8">
        <f t="shared" si="6"/>
        <v>0</v>
      </c>
      <c r="X57" s="8">
        <f t="shared" si="7"/>
        <v>0</v>
      </c>
      <c r="Y57" s="8" t="str">
        <f t="shared" si="8"/>
        <v>-</v>
      </c>
      <c r="Z57" s="10" t="str">
        <f t="shared" si="9"/>
        <v>-</v>
      </c>
      <c r="AA57" s="10" t="str">
        <f t="shared" si="10"/>
        <v>-</v>
      </c>
      <c r="AB57" s="10" t="str">
        <f t="shared" si="11"/>
        <v>-</v>
      </c>
      <c r="AC57" s="10" t="str">
        <f t="shared" si="12"/>
        <v/>
      </c>
      <c r="AD57">
        <f t="shared" si="13"/>
        <v>0</v>
      </c>
    </row>
    <row r="58" spans="1:30" x14ac:dyDescent="0.2">
      <c r="A58" t="s">
        <v>386</v>
      </c>
      <c r="B58" t="s">
        <v>1520</v>
      </c>
      <c r="C58" t="str">
        <f>VLOOKUP(A58,RecNamesAll!A:C,3,FALSE)</f>
        <v>GPR182</v>
      </c>
      <c r="D58" s="304">
        <v>146</v>
      </c>
      <c r="E58" t="s">
        <v>1521</v>
      </c>
      <c r="F58" t="s">
        <v>1522</v>
      </c>
      <c r="G58" t="s">
        <v>1880</v>
      </c>
      <c r="H58" t="s">
        <v>389</v>
      </c>
      <c r="I58" t="s">
        <v>1411</v>
      </c>
      <c r="Q58" s="8" t="str">
        <f t="shared" si="0"/>
        <v/>
      </c>
      <c r="R58" s="10" t="str">
        <f t="shared" si="1"/>
        <v/>
      </c>
      <c r="S58" s="10" t="str">
        <f t="shared" si="2"/>
        <v/>
      </c>
      <c r="T58" s="10" t="str">
        <f t="shared" si="3"/>
        <v/>
      </c>
      <c r="U58" s="8">
        <f t="shared" si="4"/>
        <v>0</v>
      </c>
      <c r="V58" s="8">
        <f t="shared" si="5"/>
        <v>0</v>
      </c>
      <c r="W58" s="8">
        <f t="shared" si="6"/>
        <v>0</v>
      </c>
      <c r="X58" s="8">
        <f t="shared" si="7"/>
        <v>0</v>
      </c>
      <c r="Y58" s="8" t="str">
        <f t="shared" si="8"/>
        <v>-</v>
      </c>
      <c r="Z58" s="10" t="str">
        <f t="shared" si="9"/>
        <v>-</v>
      </c>
      <c r="AA58" s="10" t="str">
        <f t="shared" si="10"/>
        <v>-</v>
      </c>
      <c r="AB58" s="10" t="str">
        <f t="shared" si="11"/>
        <v>-</v>
      </c>
      <c r="AC58" s="10" t="str">
        <f t="shared" si="12"/>
        <v/>
      </c>
      <c r="AD58">
        <f t="shared" si="13"/>
        <v>0</v>
      </c>
    </row>
    <row r="59" spans="1:30" x14ac:dyDescent="0.2">
      <c r="A59" t="s">
        <v>424</v>
      </c>
      <c r="B59" t="s">
        <v>1525</v>
      </c>
      <c r="C59" t="str">
        <f>VLOOKUP(A59,RecNamesAll!A:C,3,FALSE)</f>
        <v>LGR4</v>
      </c>
      <c r="D59" s="304">
        <v>147</v>
      </c>
      <c r="E59" t="s">
        <v>424</v>
      </c>
      <c r="F59" t="s">
        <v>1526</v>
      </c>
      <c r="G59" t="s">
        <v>1880</v>
      </c>
      <c r="H59" t="s">
        <v>389</v>
      </c>
      <c r="I59" t="s">
        <v>1411</v>
      </c>
      <c r="L59" t="s">
        <v>883</v>
      </c>
      <c r="N59" t="s">
        <v>1527</v>
      </c>
      <c r="P59" s="9">
        <v>8.3333333333333329E-2</v>
      </c>
      <c r="Q59" s="8" t="str">
        <f t="shared" si="0"/>
        <v/>
      </c>
      <c r="R59" s="10" t="str">
        <f t="shared" si="1"/>
        <v/>
      </c>
      <c r="S59" s="10" t="str">
        <f t="shared" si="2"/>
        <v/>
      </c>
      <c r="T59" s="10" t="str">
        <f t="shared" si="3"/>
        <v/>
      </c>
      <c r="U59" s="8">
        <f t="shared" si="4"/>
        <v>0</v>
      </c>
      <c r="V59" s="8">
        <f t="shared" si="5"/>
        <v>0</v>
      </c>
      <c r="W59" s="8">
        <f t="shared" si="6"/>
        <v>0</v>
      </c>
      <c r="X59" s="8">
        <f t="shared" si="7"/>
        <v>0</v>
      </c>
      <c r="Y59" s="8" t="str">
        <f t="shared" si="8"/>
        <v>-</v>
      </c>
      <c r="Z59" s="10" t="str">
        <f t="shared" si="9"/>
        <v>-</v>
      </c>
      <c r="AA59" s="10" t="str">
        <f t="shared" si="10"/>
        <v>-</v>
      </c>
      <c r="AB59" s="10" t="str">
        <f t="shared" si="11"/>
        <v>-</v>
      </c>
      <c r="AC59" s="10" t="str">
        <f t="shared" si="12"/>
        <v/>
      </c>
      <c r="AD59">
        <f t="shared" si="13"/>
        <v>0</v>
      </c>
    </row>
    <row r="60" spans="1:30" x14ac:dyDescent="0.2">
      <c r="A60" t="s">
        <v>425</v>
      </c>
      <c r="B60" t="s">
        <v>1528</v>
      </c>
      <c r="C60" t="str">
        <f>VLOOKUP(A60,RecNamesAll!A:C,3,FALSE)</f>
        <v>LGR5</v>
      </c>
      <c r="D60" s="304">
        <v>148</v>
      </c>
      <c r="E60" t="s">
        <v>425</v>
      </c>
      <c r="F60" t="s">
        <v>1529</v>
      </c>
      <c r="G60" t="s">
        <v>1880</v>
      </c>
      <c r="H60" t="s">
        <v>389</v>
      </c>
      <c r="I60" t="s">
        <v>1411</v>
      </c>
      <c r="Q60" s="8" t="str">
        <f t="shared" si="0"/>
        <v/>
      </c>
      <c r="R60" s="10" t="str">
        <f t="shared" si="1"/>
        <v/>
      </c>
      <c r="S60" s="10" t="str">
        <f t="shared" si="2"/>
        <v/>
      </c>
      <c r="T60" s="10" t="str">
        <f t="shared" si="3"/>
        <v/>
      </c>
      <c r="U60" s="8">
        <f t="shared" si="4"/>
        <v>0</v>
      </c>
      <c r="V60" s="8">
        <f t="shared" si="5"/>
        <v>0</v>
      </c>
      <c r="W60" s="8">
        <f t="shared" si="6"/>
        <v>0</v>
      </c>
      <c r="X60" s="8">
        <f t="shared" si="7"/>
        <v>0</v>
      </c>
      <c r="Y60" s="8" t="str">
        <f t="shared" si="8"/>
        <v>-</v>
      </c>
      <c r="Z60" s="10" t="str">
        <f t="shared" si="9"/>
        <v>-</v>
      </c>
      <c r="AA60" s="10" t="str">
        <f t="shared" si="10"/>
        <v>-</v>
      </c>
      <c r="AB60" s="10" t="str">
        <f t="shared" si="11"/>
        <v>-</v>
      </c>
      <c r="AC60" s="10" t="str">
        <f t="shared" si="12"/>
        <v/>
      </c>
      <c r="AD60">
        <f t="shared" si="13"/>
        <v>0</v>
      </c>
    </row>
    <row r="61" spans="1:30" x14ac:dyDescent="0.2">
      <c r="A61" t="s">
        <v>451</v>
      </c>
      <c r="B61" t="s">
        <v>1530</v>
      </c>
      <c r="C61" t="str">
        <f>VLOOKUP(A61,RecNamesAll!A:C,3,FALSE)</f>
        <v>TAAR8</v>
      </c>
      <c r="D61" s="304">
        <v>172</v>
      </c>
      <c r="E61" t="s">
        <v>451</v>
      </c>
      <c r="F61" t="s">
        <v>1531</v>
      </c>
      <c r="G61" t="s">
        <v>1880</v>
      </c>
      <c r="H61" t="s">
        <v>389</v>
      </c>
      <c r="I61" t="s">
        <v>1411</v>
      </c>
      <c r="Q61" s="8" t="str">
        <f t="shared" si="0"/>
        <v/>
      </c>
      <c r="R61" s="10" t="str">
        <f t="shared" si="1"/>
        <v/>
      </c>
      <c r="S61" s="10" t="str">
        <f t="shared" si="2"/>
        <v/>
      </c>
      <c r="T61" s="10" t="str">
        <f t="shared" si="3"/>
        <v/>
      </c>
      <c r="U61" s="8">
        <f t="shared" si="4"/>
        <v>0</v>
      </c>
      <c r="V61" s="8">
        <f t="shared" si="5"/>
        <v>0</v>
      </c>
      <c r="W61" s="8">
        <f t="shared" si="6"/>
        <v>0</v>
      </c>
      <c r="X61" s="8">
        <f t="shared" si="7"/>
        <v>0</v>
      </c>
      <c r="Y61" s="8" t="str">
        <f t="shared" si="8"/>
        <v>-</v>
      </c>
      <c r="Z61" s="10" t="str">
        <f t="shared" si="9"/>
        <v>-</v>
      </c>
      <c r="AA61" s="10" t="str">
        <f t="shared" si="10"/>
        <v>-</v>
      </c>
      <c r="AB61" s="10" t="str">
        <f t="shared" si="11"/>
        <v>-</v>
      </c>
      <c r="AC61" s="10" t="str">
        <f t="shared" si="12"/>
        <v/>
      </c>
      <c r="AD61">
        <f t="shared" si="13"/>
        <v>0</v>
      </c>
    </row>
    <row r="62" spans="1:30" x14ac:dyDescent="0.2">
      <c r="A62" t="s">
        <v>426</v>
      </c>
      <c r="B62" t="s">
        <v>1532</v>
      </c>
      <c r="C62" t="str">
        <f>VLOOKUP(A62,RecNamesAll!A:C,3,FALSE)</f>
        <v>LGR6</v>
      </c>
      <c r="D62" s="304">
        <v>149</v>
      </c>
      <c r="E62" t="s">
        <v>426</v>
      </c>
      <c r="F62" t="s">
        <v>1533</v>
      </c>
      <c r="G62" t="s">
        <v>1880</v>
      </c>
      <c r="H62" t="s">
        <v>389</v>
      </c>
      <c r="I62" t="s">
        <v>1411</v>
      </c>
      <c r="Q62" s="8" t="str">
        <f t="shared" si="0"/>
        <v/>
      </c>
      <c r="R62" s="10" t="str">
        <f t="shared" si="1"/>
        <v/>
      </c>
      <c r="S62" s="10" t="str">
        <f t="shared" si="2"/>
        <v/>
      </c>
      <c r="T62" s="10" t="str">
        <f t="shared" si="3"/>
        <v/>
      </c>
      <c r="U62" s="8">
        <f t="shared" si="4"/>
        <v>0</v>
      </c>
      <c r="V62" s="8">
        <f t="shared" si="5"/>
        <v>0</v>
      </c>
      <c r="W62" s="8">
        <f t="shared" si="6"/>
        <v>0</v>
      </c>
      <c r="X62" s="8">
        <f t="shared" si="7"/>
        <v>0</v>
      </c>
      <c r="Y62" s="8" t="str">
        <f t="shared" si="8"/>
        <v>-</v>
      </c>
      <c r="Z62" s="10" t="str">
        <f t="shared" si="9"/>
        <v>-</v>
      </c>
      <c r="AA62" s="10" t="str">
        <f t="shared" si="10"/>
        <v>-</v>
      </c>
      <c r="AB62" s="10" t="str">
        <f t="shared" si="11"/>
        <v>-</v>
      </c>
      <c r="AC62" s="10" t="str">
        <f t="shared" si="12"/>
        <v/>
      </c>
      <c r="AD62">
        <f t="shared" si="13"/>
        <v>0</v>
      </c>
    </row>
    <row r="63" spans="1:30" x14ac:dyDescent="0.2">
      <c r="A63" t="s">
        <v>428</v>
      </c>
      <c r="B63" t="s">
        <v>1536</v>
      </c>
      <c r="C63" t="str">
        <f>VLOOKUP(A63,RecNamesAll!A:C,3,FALSE)</f>
        <v>MAS1L</v>
      </c>
      <c r="D63" s="304">
        <v>151</v>
      </c>
      <c r="E63" t="s">
        <v>428</v>
      </c>
      <c r="F63" t="s">
        <v>1537</v>
      </c>
      <c r="G63" t="s">
        <v>1880</v>
      </c>
      <c r="H63" t="s">
        <v>389</v>
      </c>
      <c r="I63" t="s">
        <v>1411</v>
      </c>
      <c r="Q63" s="8" t="str">
        <f t="shared" si="0"/>
        <v/>
      </c>
      <c r="R63" s="10" t="str">
        <f t="shared" si="1"/>
        <v/>
      </c>
      <c r="S63" s="10" t="str">
        <f t="shared" si="2"/>
        <v/>
      </c>
      <c r="T63" s="10" t="str">
        <f t="shared" si="3"/>
        <v/>
      </c>
      <c r="U63" s="8">
        <f t="shared" si="4"/>
        <v>0</v>
      </c>
      <c r="V63" s="8">
        <f t="shared" si="5"/>
        <v>0</v>
      </c>
      <c r="W63" s="8">
        <f t="shared" si="6"/>
        <v>0</v>
      </c>
      <c r="X63" s="8">
        <f t="shared" si="7"/>
        <v>0</v>
      </c>
      <c r="Y63" s="8" t="str">
        <f t="shared" si="8"/>
        <v>-</v>
      </c>
      <c r="Z63" s="10" t="str">
        <f t="shared" si="9"/>
        <v>-</v>
      </c>
      <c r="AA63" s="10" t="str">
        <f t="shared" si="10"/>
        <v>-</v>
      </c>
      <c r="AB63" s="10" t="str">
        <f t="shared" si="11"/>
        <v>-</v>
      </c>
      <c r="AC63" s="10" t="str">
        <f t="shared" si="12"/>
        <v/>
      </c>
      <c r="AD63">
        <f t="shared" si="13"/>
        <v>0</v>
      </c>
    </row>
    <row r="64" spans="1:30" x14ac:dyDescent="0.2">
      <c r="A64" t="s">
        <v>430</v>
      </c>
      <c r="B64" t="s">
        <v>1542</v>
      </c>
      <c r="C64" t="str">
        <f>VLOOKUP(A64,RecNamesAll!A:C,3,FALSE)</f>
        <v>MRGPRE</v>
      </c>
      <c r="D64" s="304">
        <v>153</v>
      </c>
      <c r="E64" t="s">
        <v>1543</v>
      </c>
      <c r="F64" t="s">
        <v>1544</v>
      </c>
      <c r="G64" t="s">
        <v>1880</v>
      </c>
      <c r="H64" t="s">
        <v>389</v>
      </c>
      <c r="I64" t="s">
        <v>1411</v>
      </c>
      <c r="Q64" s="8" t="str">
        <f t="shared" si="0"/>
        <v/>
      </c>
      <c r="R64" s="10" t="str">
        <f t="shared" si="1"/>
        <v/>
      </c>
      <c r="S64" s="10" t="str">
        <f t="shared" si="2"/>
        <v/>
      </c>
      <c r="T64" s="10" t="str">
        <f t="shared" si="3"/>
        <v/>
      </c>
      <c r="U64" s="8">
        <f t="shared" si="4"/>
        <v>0</v>
      </c>
      <c r="V64" s="8">
        <f t="shared" si="5"/>
        <v>0</v>
      </c>
      <c r="W64" s="8">
        <f t="shared" si="6"/>
        <v>0</v>
      </c>
      <c r="X64" s="8">
        <f t="shared" si="7"/>
        <v>0</v>
      </c>
      <c r="Y64" s="8" t="str">
        <f t="shared" si="8"/>
        <v>-</v>
      </c>
      <c r="Z64" s="10" t="str">
        <f t="shared" si="9"/>
        <v>-</v>
      </c>
      <c r="AA64" s="10" t="str">
        <f t="shared" si="10"/>
        <v>-</v>
      </c>
      <c r="AB64" s="10" t="str">
        <f t="shared" si="11"/>
        <v>-</v>
      </c>
      <c r="AC64" s="10" t="str">
        <f t="shared" si="12"/>
        <v/>
      </c>
      <c r="AD64">
        <f t="shared" si="13"/>
        <v>0</v>
      </c>
    </row>
    <row r="65" spans="1:30" x14ac:dyDescent="0.2">
      <c r="A65" t="s">
        <v>431</v>
      </c>
      <c r="B65" t="s">
        <v>1545</v>
      </c>
      <c r="C65" t="str">
        <f>VLOOKUP(A65,RecNamesAll!A:C,3,FALSE)</f>
        <v>MRGPRF</v>
      </c>
      <c r="D65" s="304">
        <v>154</v>
      </c>
      <c r="E65" t="s">
        <v>1546</v>
      </c>
      <c r="F65" t="s">
        <v>1547</v>
      </c>
      <c r="G65" t="s">
        <v>1880</v>
      </c>
      <c r="H65" t="s">
        <v>389</v>
      </c>
      <c r="I65" t="s">
        <v>1411</v>
      </c>
      <c r="Q65" s="8" t="str">
        <f t="shared" si="0"/>
        <v/>
      </c>
      <c r="R65" s="10" t="str">
        <f t="shared" si="1"/>
        <v/>
      </c>
      <c r="S65" s="10" t="str">
        <f t="shared" si="2"/>
        <v/>
      </c>
      <c r="T65" s="10" t="str">
        <f t="shared" si="3"/>
        <v/>
      </c>
      <c r="U65" s="8">
        <f t="shared" si="4"/>
        <v>0</v>
      </c>
      <c r="V65" s="8">
        <f t="shared" si="5"/>
        <v>0</v>
      </c>
      <c r="W65" s="8">
        <f t="shared" si="6"/>
        <v>0</v>
      </c>
      <c r="X65" s="8">
        <f t="shared" si="7"/>
        <v>0</v>
      </c>
      <c r="Y65" s="8" t="str">
        <f t="shared" si="8"/>
        <v>-</v>
      </c>
      <c r="Z65" s="10" t="str">
        <f t="shared" si="9"/>
        <v>-</v>
      </c>
      <c r="AA65" s="10" t="str">
        <f t="shared" si="10"/>
        <v>-</v>
      </c>
      <c r="AB65" s="10" t="str">
        <f t="shared" si="11"/>
        <v>-</v>
      </c>
      <c r="AC65" s="10" t="str">
        <f t="shared" si="12"/>
        <v/>
      </c>
      <c r="AD65">
        <f t="shared" si="13"/>
        <v>0</v>
      </c>
    </row>
    <row r="66" spans="1:30" x14ac:dyDescent="0.2">
      <c r="A66" t="s">
        <v>432</v>
      </c>
      <c r="B66" t="s">
        <v>1548</v>
      </c>
      <c r="C66" t="str">
        <f>VLOOKUP(A66,RecNamesAll!A:C,3,FALSE)</f>
        <v>MRGPRG</v>
      </c>
      <c r="D66" s="304">
        <v>155</v>
      </c>
      <c r="E66" t="s">
        <v>1549</v>
      </c>
      <c r="F66" t="s">
        <v>1550</v>
      </c>
      <c r="G66" t="s">
        <v>1880</v>
      </c>
      <c r="H66" t="s">
        <v>389</v>
      </c>
      <c r="I66" t="s">
        <v>1411</v>
      </c>
      <c r="Q66" s="8" t="str">
        <f t="shared" ref="Q66:Q129" si="14">IF(OR(ISNUMBER(SEARCH("Gs",$J66)),ISNUMBER(SEARCH("Gs",$K66))),"Gs","")</f>
        <v/>
      </c>
      <c r="R66" s="10" t="str">
        <f t="shared" ref="R66:R129" si="15">IF(OR(ISNUMBER(SEARCH("Gi/o",$J66)),ISNUMBER(SEARCH("Gi/o",$K66))),"Gi/o","")</f>
        <v/>
      </c>
      <c r="S66" s="10" t="str">
        <f t="shared" ref="S66:S129" si="16">IF(OR(ISNUMBER(SEARCH("Gq/11",$J66)),ISNUMBER(SEARCH("Gq/11",$K66))),"Gq/11","")</f>
        <v/>
      </c>
      <c r="T66" s="10" t="str">
        <f t="shared" ref="T66:T129" si="17">IF(OR(ISNUMBER(SEARCH("G12/13",$J66)),ISNUMBER(SEARCH("G12/13",$K66))),"G12/13","")</f>
        <v/>
      </c>
      <c r="U66" s="8">
        <f t="shared" ref="U66:U129" si="18">IF(ISNUMBER(SEARCH("Gs",$J66)),1,IF(ISNUMBER(SEARCH("Gs",$K66)),2,0))</f>
        <v>0</v>
      </c>
      <c r="V66" s="8">
        <f t="shared" ref="V66:V129" si="19">IF(ISNUMBER(SEARCH("Gi/o",$J66)),1,IF(ISNUMBER(SEARCH("Gi/o",$K66)),2,0))</f>
        <v>0</v>
      </c>
      <c r="W66" s="8">
        <f t="shared" ref="W66:W129" si="20">IF(ISNUMBER(SEARCH("Gq/11",$J66)),1,IF(ISNUMBER(SEARCH("Gq/11",$K66)),2,0))</f>
        <v>0</v>
      </c>
      <c r="X66" s="8">
        <f t="shared" ref="X66:X129" si="21">IF(ISNUMBER(SEARCH("G12/13",$J66)),1,IF(ISNUMBER(SEARCH("G12/13",$K66)),2,0))</f>
        <v>0</v>
      </c>
      <c r="Y66" s="8" t="str">
        <f t="shared" ref="Y66:Y129" si="22">IF(U66&gt;0,"G","-")</f>
        <v>-</v>
      </c>
      <c r="Z66" s="10" t="str">
        <f t="shared" ref="Z66:Z129" si="23">IF(V66&gt;0,"G","-")</f>
        <v>-</v>
      </c>
      <c r="AA66" s="10" t="str">
        <f t="shared" ref="AA66:AA129" si="24">IF(W66&gt;0,"G","-")</f>
        <v>-</v>
      </c>
      <c r="AB66" s="10" t="str">
        <f t="shared" ref="AB66:AB129" si="25">IF(X66&gt;0,"G","-")</f>
        <v>-</v>
      </c>
      <c r="AC66" s="10" t="str">
        <f t="shared" ref="AC66:AC129" si="26">IF(SUM(U66:X66)&gt;0,COUNTIF(U66:X66,"0"),"")</f>
        <v/>
      </c>
      <c r="AD66">
        <f t="shared" ref="AD66:AD129" si="27">IF(SUM(U66:X66)&gt;0,1,0)</f>
        <v>0</v>
      </c>
    </row>
    <row r="67" spans="1:30" x14ac:dyDescent="0.2">
      <c r="A67" t="s">
        <v>442</v>
      </c>
      <c r="B67" t="s">
        <v>1561</v>
      </c>
      <c r="C67" t="str">
        <f>VLOOKUP(A67,RecNamesAll!A:C,3,FALSE)</f>
        <v>P2RY8</v>
      </c>
      <c r="D67" s="304">
        <v>164</v>
      </c>
      <c r="E67" t="s">
        <v>442</v>
      </c>
      <c r="G67" t="s">
        <v>1880</v>
      </c>
      <c r="H67" t="s">
        <v>389</v>
      </c>
      <c r="I67" t="s">
        <v>1411</v>
      </c>
      <c r="Q67" s="8" t="str">
        <f t="shared" si="14"/>
        <v/>
      </c>
      <c r="R67" s="10" t="str">
        <f t="shared" si="15"/>
        <v/>
      </c>
      <c r="S67" s="10" t="str">
        <f t="shared" si="16"/>
        <v/>
      </c>
      <c r="T67" s="10" t="str">
        <f t="shared" si="17"/>
        <v/>
      </c>
      <c r="U67" s="8">
        <f t="shared" si="18"/>
        <v>0</v>
      </c>
      <c r="V67" s="8">
        <f t="shared" si="19"/>
        <v>0</v>
      </c>
      <c r="W67" s="8">
        <f t="shared" si="20"/>
        <v>0</v>
      </c>
      <c r="X67" s="8">
        <f t="shared" si="21"/>
        <v>0</v>
      </c>
      <c r="Y67" s="8" t="str">
        <f t="shared" si="22"/>
        <v>-</v>
      </c>
      <c r="Z67" s="10" t="str">
        <f t="shared" si="23"/>
        <v>-</v>
      </c>
      <c r="AA67" s="10" t="str">
        <f t="shared" si="24"/>
        <v>-</v>
      </c>
      <c r="AB67" s="10" t="str">
        <f t="shared" si="25"/>
        <v>-</v>
      </c>
      <c r="AC67" s="10" t="str">
        <f t="shared" si="26"/>
        <v/>
      </c>
      <c r="AD67">
        <f t="shared" si="27"/>
        <v>0</v>
      </c>
    </row>
    <row r="68" spans="1:30" x14ac:dyDescent="0.2">
      <c r="A68" t="s">
        <v>443</v>
      </c>
      <c r="B68" t="s">
        <v>1562</v>
      </c>
      <c r="C68" t="str">
        <f>VLOOKUP(A68,RecNamesAll!A:C,3,FALSE)</f>
        <v>P2RY10</v>
      </c>
      <c r="D68" s="304">
        <v>165</v>
      </c>
      <c r="E68" t="s">
        <v>444</v>
      </c>
      <c r="G68" t="s">
        <v>1880</v>
      </c>
      <c r="H68" t="s">
        <v>389</v>
      </c>
      <c r="I68" t="s">
        <v>1411</v>
      </c>
      <c r="Q68" s="8" t="str">
        <f t="shared" si="14"/>
        <v/>
      </c>
      <c r="R68" s="10" t="str">
        <f t="shared" si="15"/>
        <v/>
      </c>
      <c r="S68" s="10" t="str">
        <f t="shared" si="16"/>
        <v/>
      </c>
      <c r="T68" s="10" t="str">
        <f t="shared" si="17"/>
        <v/>
      </c>
      <c r="U68" s="8">
        <f t="shared" si="18"/>
        <v>0</v>
      </c>
      <c r="V68" s="8">
        <f t="shared" si="19"/>
        <v>0</v>
      </c>
      <c r="W68" s="8">
        <f t="shared" si="20"/>
        <v>0</v>
      </c>
      <c r="X68" s="8">
        <f t="shared" si="21"/>
        <v>0</v>
      </c>
      <c r="Y68" s="8" t="str">
        <f t="shared" si="22"/>
        <v>-</v>
      </c>
      <c r="Z68" s="10" t="str">
        <f t="shared" si="23"/>
        <v>-</v>
      </c>
      <c r="AA68" s="10" t="str">
        <f t="shared" si="24"/>
        <v>-</v>
      </c>
      <c r="AB68" s="10" t="str">
        <f t="shared" si="25"/>
        <v>-</v>
      </c>
      <c r="AC68" s="10" t="str">
        <f t="shared" si="26"/>
        <v/>
      </c>
      <c r="AD68">
        <f t="shared" si="27"/>
        <v>0</v>
      </c>
    </row>
    <row r="69" spans="1:30" x14ac:dyDescent="0.2">
      <c r="A69" t="s">
        <v>447</v>
      </c>
      <c r="B69" t="s">
        <v>1563</v>
      </c>
      <c r="C69" t="str">
        <f>VLOOKUP(A69,RecNamesAll!A:C,3,FALSE)</f>
        <v>TAAR2</v>
      </c>
      <c r="D69" s="304">
        <v>167</v>
      </c>
      <c r="E69" t="s">
        <v>447</v>
      </c>
      <c r="F69" t="s">
        <v>1564</v>
      </c>
      <c r="G69" t="s">
        <v>1880</v>
      </c>
      <c r="H69" t="s">
        <v>389</v>
      </c>
      <c r="I69" t="s">
        <v>1411</v>
      </c>
      <c r="N69">
        <v>16878137</v>
      </c>
      <c r="P69" s="9">
        <v>4.1666666666666664E-2</v>
      </c>
      <c r="Q69" s="8" t="str">
        <f t="shared" si="14"/>
        <v/>
      </c>
      <c r="R69" s="10" t="str">
        <f t="shared" si="15"/>
        <v/>
      </c>
      <c r="S69" s="10" t="str">
        <f t="shared" si="16"/>
        <v/>
      </c>
      <c r="T69" s="10" t="str">
        <f t="shared" si="17"/>
        <v/>
      </c>
      <c r="U69" s="8">
        <f t="shared" si="18"/>
        <v>0</v>
      </c>
      <c r="V69" s="8">
        <f t="shared" si="19"/>
        <v>0</v>
      </c>
      <c r="W69" s="8">
        <f t="shared" si="20"/>
        <v>0</v>
      </c>
      <c r="X69" s="8">
        <f t="shared" si="21"/>
        <v>0</v>
      </c>
      <c r="Y69" s="8" t="str">
        <f t="shared" si="22"/>
        <v>-</v>
      </c>
      <c r="Z69" s="10" t="str">
        <f t="shared" si="23"/>
        <v>-</v>
      </c>
      <c r="AA69" s="10" t="str">
        <f t="shared" si="24"/>
        <v>-</v>
      </c>
      <c r="AB69" s="10" t="str">
        <f t="shared" si="25"/>
        <v>-</v>
      </c>
      <c r="AC69" s="10" t="str">
        <f t="shared" si="26"/>
        <v/>
      </c>
      <c r="AD69">
        <f t="shared" si="27"/>
        <v>0</v>
      </c>
    </row>
    <row r="70" spans="1:30" x14ac:dyDescent="0.2">
      <c r="A70" t="s">
        <v>448</v>
      </c>
      <c r="B70" t="s">
        <v>1565</v>
      </c>
      <c r="C70" t="str">
        <f>VLOOKUP(A70,RecNamesAll!A:C,3,FALSE)</f>
        <v>TAAR3</v>
      </c>
      <c r="D70" s="304">
        <v>168</v>
      </c>
      <c r="E70" t="s">
        <v>1566</v>
      </c>
      <c r="F70" t="s">
        <v>1567</v>
      </c>
      <c r="G70" t="s">
        <v>1880</v>
      </c>
      <c r="H70" t="s">
        <v>389</v>
      </c>
      <c r="I70" t="s">
        <v>1411</v>
      </c>
      <c r="Q70" s="8" t="str">
        <f t="shared" si="14"/>
        <v/>
      </c>
      <c r="R70" s="10" t="str">
        <f t="shared" si="15"/>
        <v/>
      </c>
      <c r="S70" s="10" t="str">
        <f t="shared" si="16"/>
        <v/>
      </c>
      <c r="T70" s="10" t="str">
        <f t="shared" si="17"/>
        <v/>
      </c>
      <c r="U70" s="8">
        <f t="shared" si="18"/>
        <v>0</v>
      </c>
      <c r="V70" s="8">
        <f t="shared" si="19"/>
        <v>0</v>
      </c>
      <c r="W70" s="8">
        <f t="shared" si="20"/>
        <v>0</v>
      </c>
      <c r="X70" s="8">
        <f t="shared" si="21"/>
        <v>0</v>
      </c>
      <c r="Y70" s="8" t="str">
        <f t="shared" si="22"/>
        <v>-</v>
      </c>
      <c r="Z70" s="10" t="str">
        <f t="shared" si="23"/>
        <v>-</v>
      </c>
      <c r="AA70" s="10" t="str">
        <f t="shared" si="24"/>
        <v>-</v>
      </c>
      <c r="AB70" s="10" t="str">
        <f t="shared" si="25"/>
        <v>-</v>
      </c>
      <c r="AC70" s="10" t="str">
        <f t="shared" si="26"/>
        <v/>
      </c>
      <c r="AD70">
        <f t="shared" si="27"/>
        <v>0</v>
      </c>
    </row>
    <row r="71" spans="1:30" x14ac:dyDescent="0.2">
      <c r="A71" t="s">
        <v>449</v>
      </c>
      <c r="B71" t="s">
        <v>1568</v>
      </c>
      <c r="C71" t="str">
        <f>VLOOKUP(A71,RecNamesAll!A:C,3,FALSE)</f>
        <v>TAAR5</v>
      </c>
      <c r="D71" s="304">
        <v>170</v>
      </c>
      <c r="E71" t="s">
        <v>449</v>
      </c>
      <c r="F71" t="s">
        <v>1569</v>
      </c>
      <c r="G71" t="s">
        <v>1880</v>
      </c>
      <c r="H71" t="s">
        <v>389</v>
      </c>
      <c r="I71" t="s">
        <v>1411</v>
      </c>
      <c r="Q71" s="8" t="str">
        <f t="shared" si="14"/>
        <v/>
      </c>
      <c r="R71" s="10" t="str">
        <f t="shared" si="15"/>
        <v/>
      </c>
      <c r="S71" s="10" t="str">
        <f t="shared" si="16"/>
        <v/>
      </c>
      <c r="T71" s="10" t="str">
        <f t="shared" si="17"/>
        <v/>
      </c>
      <c r="U71" s="8">
        <f t="shared" si="18"/>
        <v>0</v>
      </c>
      <c r="V71" s="8">
        <f t="shared" si="19"/>
        <v>0</v>
      </c>
      <c r="W71" s="8">
        <f t="shared" si="20"/>
        <v>0</v>
      </c>
      <c r="X71" s="8">
        <f t="shared" si="21"/>
        <v>0</v>
      </c>
      <c r="Y71" s="8" t="str">
        <f t="shared" si="22"/>
        <v>-</v>
      </c>
      <c r="Z71" s="10" t="str">
        <f t="shared" si="23"/>
        <v>-</v>
      </c>
      <c r="AA71" s="10" t="str">
        <f t="shared" si="24"/>
        <v>-</v>
      </c>
      <c r="AB71" s="10" t="str">
        <f t="shared" si="25"/>
        <v>-</v>
      </c>
      <c r="AC71" s="10" t="str">
        <f t="shared" si="26"/>
        <v/>
      </c>
      <c r="AD71">
        <f t="shared" si="27"/>
        <v>0</v>
      </c>
    </row>
    <row r="72" spans="1:30" x14ac:dyDescent="0.2">
      <c r="A72" t="s">
        <v>450</v>
      </c>
      <c r="B72" t="s">
        <v>1570</v>
      </c>
      <c r="C72" t="str">
        <f>VLOOKUP(A72,RecNamesAll!A:C,3,FALSE)</f>
        <v>TAAR6</v>
      </c>
      <c r="D72" s="304">
        <v>171</v>
      </c>
      <c r="E72" t="s">
        <v>450</v>
      </c>
      <c r="F72" t="s">
        <v>1571</v>
      </c>
      <c r="G72" t="s">
        <v>1880</v>
      </c>
      <c r="H72" t="s">
        <v>389</v>
      </c>
      <c r="I72" t="s">
        <v>1411</v>
      </c>
      <c r="Q72" s="8" t="str">
        <f t="shared" si="14"/>
        <v/>
      </c>
      <c r="R72" s="10" t="str">
        <f t="shared" si="15"/>
        <v/>
      </c>
      <c r="S72" s="10" t="str">
        <f t="shared" si="16"/>
        <v/>
      </c>
      <c r="T72" s="10" t="str">
        <f t="shared" si="17"/>
        <v/>
      </c>
      <c r="U72" s="8">
        <f t="shared" si="18"/>
        <v>0</v>
      </c>
      <c r="V72" s="8">
        <f t="shared" si="19"/>
        <v>0</v>
      </c>
      <c r="W72" s="8">
        <f t="shared" si="20"/>
        <v>0</v>
      </c>
      <c r="X72" s="8">
        <f t="shared" si="21"/>
        <v>0</v>
      </c>
      <c r="Y72" s="8" t="str">
        <f t="shared" si="22"/>
        <v>-</v>
      </c>
      <c r="Z72" s="10" t="str">
        <f t="shared" si="23"/>
        <v>-</v>
      </c>
      <c r="AA72" s="10" t="str">
        <f t="shared" si="24"/>
        <v>-</v>
      </c>
      <c r="AB72" s="10" t="str">
        <f t="shared" si="25"/>
        <v>-</v>
      </c>
      <c r="AC72" s="10" t="str">
        <f t="shared" si="26"/>
        <v/>
      </c>
      <c r="AD72">
        <f t="shared" si="27"/>
        <v>0</v>
      </c>
    </row>
    <row r="73" spans="1:30" x14ac:dyDescent="0.2">
      <c r="A73" t="s">
        <v>452</v>
      </c>
      <c r="B73" t="s">
        <v>1572</v>
      </c>
      <c r="C73" t="str">
        <f>VLOOKUP(A73,RecNamesAll!A:C,3,FALSE)</f>
        <v>TAAR9</v>
      </c>
      <c r="D73" s="304">
        <v>173</v>
      </c>
      <c r="E73" t="s">
        <v>452</v>
      </c>
      <c r="F73" t="s">
        <v>1573</v>
      </c>
      <c r="G73" t="s">
        <v>1880</v>
      </c>
      <c r="H73" t="s">
        <v>389</v>
      </c>
      <c r="I73" t="s">
        <v>1411</v>
      </c>
      <c r="Q73" s="8" t="str">
        <f t="shared" si="14"/>
        <v/>
      </c>
      <c r="R73" s="10" t="str">
        <f t="shared" si="15"/>
        <v/>
      </c>
      <c r="S73" s="10" t="str">
        <f t="shared" si="16"/>
        <v/>
      </c>
      <c r="T73" s="10" t="str">
        <f t="shared" si="17"/>
        <v/>
      </c>
      <c r="U73" s="8">
        <f t="shared" si="18"/>
        <v>0</v>
      </c>
      <c r="V73" s="8">
        <f t="shared" si="19"/>
        <v>0</v>
      </c>
      <c r="W73" s="8">
        <f t="shared" si="20"/>
        <v>0</v>
      </c>
      <c r="X73" s="8">
        <f t="shared" si="21"/>
        <v>0</v>
      </c>
      <c r="Y73" s="8" t="str">
        <f t="shared" si="22"/>
        <v>-</v>
      </c>
      <c r="Z73" s="10" t="str">
        <f t="shared" si="23"/>
        <v>-</v>
      </c>
      <c r="AA73" s="10" t="str">
        <f t="shared" si="24"/>
        <v>-</v>
      </c>
      <c r="AB73" s="10" t="str">
        <f t="shared" si="25"/>
        <v>-</v>
      </c>
      <c r="AC73" s="10" t="str">
        <f t="shared" si="26"/>
        <v/>
      </c>
      <c r="AD73">
        <f t="shared" si="27"/>
        <v>0</v>
      </c>
    </row>
    <row r="74" spans="1:30" x14ac:dyDescent="0.2">
      <c r="A74" t="s">
        <v>314</v>
      </c>
      <c r="B74" t="s">
        <v>1576</v>
      </c>
      <c r="C74" t="str">
        <f>VLOOKUP(A74,RecNamesAll!A:C,3,FALSE)</f>
        <v>Calcitonin receptor-like</v>
      </c>
      <c r="D74" s="304">
        <v>47</v>
      </c>
      <c r="E74" t="s">
        <v>1577</v>
      </c>
      <c r="F74" t="s">
        <v>1578</v>
      </c>
      <c r="G74" t="s">
        <v>1881</v>
      </c>
      <c r="H74" t="s">
        <v>285</v>
      </c>
      <c r="I74" t="s">
        <v>312</v>
      </c>
      <c r="Q74" s="8" t="str">
        <f t="shared" si="14"/>
        <v/>
      </c>
      <c r="R74" s="10" t="str">
        <f t="shared" si="15"/>
        <v/>
      </c>
      <c r="S74" s="10" t="str">
        <f t="shared" si="16"/>
        <v/>
      </c>
      <c r="T74" s="10" t="str">
        <f t="shared" si="17"/>
        <v/>
      </c>
      <c r="U74" s="8">
        <f t="shared" si="18"/>
        <v>0</v>
      </c>
      <c r="V74" s="8">
        <f t="shared" si="19"/>
        <v>0</v>
      </c>
      <c r="W74" s="8">
        <f t="shared" si="20"/>
        <v>0</v>
      </c>
      <c r="X74" s="8">
        <f t="shared" si="21"/>
        <v>0</v>
      </c>
      <c r="Y74" s="8" t="str">
        <f t="shared" si="22"/>
        <v>-</v>
      </c>
      <c r="Z74" s="10" t="str">
        <f t="shared" si="23"/>
        <v>-</v>
      </c>
      <c r="AA74" s="10" t="str">
        <f t="shared" si="24"/>
        <v>-</v>
      </c>
      <c r="AB74" s="10" t="str">
        <f t="shared" si="25"/>
        <v>-</v>
      </c>
      <c r="AC74" s="10" t="str">
        <f t="shared" si="26"/>
        <v/>
      </c>
      <c r="AD74">
        <f t="shared" si="27"/>
        <v>0</v>
      </c>
    </row>
    <row r="75" spans="1:30" x14ac:dyDescent="0.2">
      <c r="A75" t="s">
        <v>715</v>
      </c>
      <c r="B75" t="s">
        <v>1592</v>
      </c>
      <c r="C75" t="str">
        <f>VLOOKUP(A75,RecNamesAll!A:C,3,FALSE)</f>
        <v>PTH2</v>
      </c>
      <c r="D75" s="304">
        <v>332</v>
      </c>
      <c r="E75" t="s">
        <v>715</v>
      </c>
      <c r="F75" t="s">
        <v>1593</v>
      </c>
      <c r="G75" t="s">
        <v>1881</v>
      </c>
      <c r="H75" t="s">
        <v>285</v>
      </c>
      <c r="I75" t="s">
        <v>714</v>
      </c>
      <c r="Q75" s="8" t="str">
        <f t="shared" si="14"/>
        <v/>
      </c>
      <c r="R75" s="10" t="str">
        <f t="shared" si="15"/>
        <v/>
      </c>
      <c r="S75" s="10" t="str">
        <f t="shared" si="16"/>
        <v/>
      </c>
      <c r="T75" s="10" t="str">
        <f t="shared" si="17"/>
        <v/>
      </c>
      <c r="U75" s="8">
        <f t="shared" si="18"/>
        <v>0</v>
      </c>
      <c r="V75" s="8">
        <f t="shared" si="19"/>
        <v>0</v>
      </c>
      <c r="W75" s="8">
        <f t="shared" si="20"/>
        <v>0</v>
      </c>
      <c r="X75" s="8">
        <f t="shared" si="21"/>
        <v>0</v>
      </c>
      <c r="Y75" s="8" t="str">
        <f t="shared" si="22"/>
        <v>-</v>
      </c>
      <c r="Z75" s="10" t="str">
        <f t="shared" si="23"/>
        <v>-</v>
      </c>
      <c r="AA75" s="10" t="str">
        <f t="shared" si="24"/>
        <v>-</v>
      </c>
      <c r="AB75" s="10" t="str">
        <f t="shared" si="25"/>
        <v>-</v>
      </c>
      <c r="AC75" s="10" t="str">
        <f t="shared" si="26"/>
        <v/>
      </c>
      <c r="AD75">
        <f t="shared" si="27"/>
        <v>0</v>
      </c>
    </row>
    <row r="76" spans="1:30" x14ac:dyDescent="0.2">
      <c r="A76" t="s">
        <v>864</v>
      </c>
      <c r="B76" t="s">
        <v>1608</v>
      </c>
      <c r="C76" t="str">
        <f>VLOOKUP(A76,RecNamesAll!A:C,3,FALSE)</f>
        <v>ADGRL2</v>
      </c>
      <c r="D76" s="304">
        <v>207</v>
      </c>
      <c r="E76" t="s">
        <v>1609</v>
      </c>
      <c r="F76" t="s">
        <v>1610</v>
      </c>
      <c r="G76" t="s">
        <v>1882</v>
      </c>
      <c r="H76" t="s">
        <v>1605</v>
      </c>
      <c r="I76" t="s">
        <v>1606</v>
      </c>
      <c r="Q76" s="8" t="str">
        <f t="shared" si="14"/>
        <v/>
      </c>
      <c r="R76" s="10" t="str">
        <f t="shared" si="15"/>
        <v/>
      </c>
      <c r="S76" s="10" t="str">
        <f t="shared" si="16"/>
        <v/>
      </c>
      <c r="T76" s="10" t="str">
        <f t="shared" si="17"/>
        <v/>
      </c>
      <c r="U76" s="8">
        <f t="shared" si="18"/>
        <v>0</v>
      </c>
      <c r="V76" s="8">
        <f t="shared" si="19"/>
        <v>0</v>
      </c>
      <c r="W76" s="8">
        <f t="shared" si="20"/>
        <v>0</v>
      </c>
      <c r="X76" s="8">
        <f t="shared" si="21"/>
        <v>0</v>
      </c>
      <c r="Y76" s="8" t="str">
        <f t="shared" si="22"/>
        <v>-</v>
      </c>
      <c r="Z76" s="10" t="str">
        <f t="shared" si="23"/>
        <v>-</v>
      </c>
      <c r="AA76" s="10" t="str">
        <f t="shared" si="24"/>
        <v>-</v>
      </c>
      <c r="AB76" s="10" t="str">
        <f t="shared" si="25"/>
        <v>-</v>
      </c>
      <c r="AC76" s="10" t="str">
        <f t="shared" si="26"/>
        <v/>
      </c>
      <c r="AD76">
        <f t="shared" si="27"/>
        <v>0</v>
      </c>
    </row>
    <row r="77" spans="1:30" x14ac:dyDescent="0.2">
      <c r="A77" t="s">
        <v>865</v>
      </c>
      <c r="B77" t="s">
        <v>1611</v>
      </c>
      <c r="C77" t="str">
        <f>VLOOKUP(A77,RecNamesAll!A:C,3,FALSE)</f>
        <v>ADGRL3</v>
      </c>
      <c r="D77" s="305"/>
      <c r="E77" t="s">
        <v>1612</v>
      </c>
      <c r="F77" t="s">
        <v>1613</v>
      </c>
      <c r="G77" t="s">
        <v>1882</v>
      </c>
      <c r="H77" t="s">
        <v>1605</v>
      </c>
      <c r="I77" t="s">
        <v>1606</v>
      </c>
      <c r="Q77" s="8" t="str">
        <f t="shared" si="14"/>
        <v/>
      </c>
      <c r="R77" s="10" t="str">
        <f t="shared" si="15"/>
        <v/>
      </c>
      <c r="S77" s="10" t="str">
        <f t="shared" si="16"/>
        <v/>
      </c>
      <c r="T77" s="10" t="str">
        <f t="shared" si="17"/>
        <v/>
      </c>
      <c r="U77" s="8">
        <f t="shared" si="18"/>
        <v>0</v>
      </c>
      <c r="V77" s="8">
        <f t="shared" si="19"/>
        <v>0</v>
      </c>
      <c r="W77" s="8">
        <f t="shared" si="20"/>
        <v>0</v>
      </c>
      <c r="X77" s="8">
        <f t="shared" si="21"/>
        <v>0</v>
      </c>
      <c r="Y77" s="8" t="str">
        <f t="shared" si="22"/>
        <v>-</v>
      </c>
      <c r="Z77" s="10" t="str">
        <f t="shared" si="23"/>
        <v>-</v>
      </c>
      <c r="AA77" s="10" t="str">
        <f t="shared" si="24"/>
        <v>-</v>
      </c>
      <c r="AB77" s="10" t="str">
        <f t="shared" si="25"/>
        <v>-</v>
      </c>
      <c r="AC77" s="10" t="str">
        <f t="shared" si="26"/>
        <v/>
      </c>
      <c r="AD77">
        <f t="shared" si="27"/>
        <v>0</v>
      </c>
    </row>
    <row r="78" spans="1:30" x14ac:dyDescent="0.2">
      <c r="A78" t="s">
        <v>866</v>
      </c>
      <c r="B78" t="s">
        <v>1614</v>
      </c>
      <c r="C78" t="str">
        <f>VLOOKUP(A78,RecNamesAll!A:C,3,FALSE)</f>
        <v>ADGRL4</v>
      </c>
      <c r="D78" s="304">
        <v>181</v>
      </c>
      <c r="E78" t="s">
        <v>1615</v>
      </c>
      <c r="F78" t="s">
        <v>1616</v>
      </c>
      <c r="G78" t="s">
        <v>1882</v>
      </c>
      <c r="H78" t="s">
        <v>1605</v>
      </c>
      <c r="I78" t="s">
        <v>1606</v>
      </c>
      <c r="Q78" s="8" t="str">
        <f t="shared" si="14"/>
        <v/>
      </c>
      <c r="R78" s="10" t="str">
        <f t="shared" si="15"/>
        <v/>
      </c>
      <c r="S78" s="10" t="str">
        <f t="shared" si="16"/>
        <v/>
      </c>
      <c r="T78" s="10" t="str">
        <f t="shared" si="17"/>
        <v/>
      </c>
      <c r="U78" s="8">
        <f t="shared" si="18"/>
        <v>0</v>
      </c>
      <c r="V78" s="8">
        <f t="shared" si="19"/>
        <v>0</v>
      </c>
      <c r="W78" s="8">
        <f t="shared" si="20"/>
        <v>0</v>
      </c>
      <c r="X78" s="8">
        <f t="shared" si="21"/>
        <v>0</v>
      </c>
      <c r="Y78" s="8" t="str">
        <f t="shared" si="22"/>
        <v>-</v>
      </c>
      <c r="Z78" s="10" t="str">
        <f t="shared" si="23"/>
        <v>-</v>
      </c>
      <c r="AA78" s="10" t="str">
        <f t="shared" si="24"/>
        <v>-</v>
      </c>
      <c r="AB78" s="10" t="str">
        <f t="shared" si="25"/>
        <v>-</v>
      </c>
      <c r="AC78" s="10" t="str">
        <f t="shared" si="26"/>
        <v/>
      </c>
      <c r="AD78">
        <f t="shared" si="27"/>
        <v>0</v>
      </c>
    </row>
    <row r="79" spans="1:30" x14ac:dyDescent="0.2">
      <c r="A79" t="s">
        <v>848</v>
      </c>
      <c r="B79" t="s">
        <v>1617</v>
      </c>
      <c r="C79" t="str">
        <f>VLOOKUP(A79,RecNamesAll!A:C,3,FALSE)</f>
        <v>ADGRE1</v>
      </c>
      <c r="D79" s="304">
        <v>182</v>
      </c>
      <c r="E79" t="s">
        <v>1618</v>
      </c>
      <c r="F79" t="s">
        <v>1619</v>
      </c>
      <c r="G79" t="s">
        <v>1882</v>
      </c>
      <c r="H79" t="s">
        <v>1605</v>
      </c>
      <c r="I79" t="s">
        <v>1620</v>
      </c>
      <c r="Q79" s="8" t="str">
        <f t="shared" si="14"/>
        <v/>
      </c>
      <c r="R79" s="10" t="str">
        <f t="shared" si="15"/>
        <v/>
      </c>
      <c r="S79" s="10" t="str">
        <f t="shared" si="16"/>
        <v/>
      </c>
      <c r="T79" s="10" t="str">
        <f t="shared" si="17"/>
        <v/>
      </c>
      <c r="U79" s="8">
        <f t="shared" si="18"/>
        <v>0</v>
      </c>
      <c r="V79" s="8">
        <f t="shared" si="19"/>
        <v>0</v>
      </c>
      <c r="W79" s="8">
        <f t="shared" si="20"/>
        <v>0</v>
      </c>
      <c r="X79" s="8">
        <f t="shared" si="21"/>
        <v>0</v>
      </c>
      <c r="Y79" s="8" t="str">
        <f t="shared" si="22"/>
        <v>-</v>
      </c>
      <c r="Z79" s="10" t="str">
        <f t="shared" si="23"/>
        <v>-</v>
      </c>
      <c r="AA79" s="10" t="str">
        <f t="shared" si="24"/>
        <v>-</v>
      </c>
      <c r="AB79" s="10" t="str">
        <f t="shared" si="25"/>
        <v>-</v>
      </c>
      <c r="AC79" s="10" t="str">
        <f t="shared" si="26"/>
        <v/>
      </c>
      <c r="AD79">
        <f t="shared" si="27"/>
        <v>0</v>
      </c>
    </row>
    <row r="80" spans="1:30" x14ac:dyDescent="0.2">
      <c r="A80" t="s">
        <v>850</v>
      </c>
      <c r="B80" t="s">
        <v>1623</v>
      </c>
      <c r="C80" t="str">
        <f>VLOOKUP(A80,RecNamesAll!A:C,3,FALSE)</f>
        <v>ADGRE3</v>
      </c>
      <c r="D80" s="304">
        <v>184</v>
      </c>
      <c r="E80" t="s">
        <v>1624</v>
      </c>
      <c r="F80" t="s">
        <v>1625</v>
      </c>
      <c r="G80" t="s">
        <v>1882</v>
      </c>
      <c r="H80" t="s">
        <v>1605</v>
      </c>
      <c r="I80" t="s">
        <v>1620</v>
      </c>
      <c r="Q80" s="8" t="str">
        <f t="shared" si="14"/>
        <v/>
      </c>
      <c r="R80" s="10" t="str">
        <f t="shared" si="15"/>
        <v/>
      </c>
      <c r="S80" s="10" t="str">
        <f t="shared" si="16"/>
        <v/>
      </c>
      <c r="T80" s="10" t="str">
        <f t="shared" si="17"/>
        <v/>
      </c>
      <c r="U80" s="8">
        <f t="shared" si="18"/>
        <v>0</v>
      </c>
      <c r="V80" s="8">
        <f t="shared" si="19"/>
        <v>0</v>
      </c>
      <c r="W80" s="8">
        <f t="shared" si="20"/>
        <v>0</v>
      </c>
      <c r="X80" s="8">
        <f t="shared" si="21"/>
        <v>0</v>
      </c>
      <c r="Y80" s="8" t="str">
        <f t="shared" si="22"/>
        <v>-</v>
      </c>
      <c r="Z80" s="10" t="str">
        <f t="shared" si="23"/>
        <v>-</v>
      </c>
      <c r="AA80" s="10" t="str">
        <f t="shared" si="24"/>
        <v>-</v>
      </c>
      <c r="AB80" s="10" t="str">
        <f t="shared" si="25"/>
        <v>-</v>
      </c>
      <c r="AC80" s="10" t="str">
        <f t="shared" si="26"/>
        <v/>
      </c>
      <c r="AD80">
        <f t="shared" si="27"/>
        <v>0</v>
      </c>
    </row>
    <row r="81" spans="1:30" x14ac:dyDescent="0.2">
      <c r="A81" t="s">
        <v>851</v>
      </c>
      <c r="B81" t="s">
        <v>1626</v>
      </c>
      <c r="C81" t="str">
        <f>VLOOKUP(A81,RecNamesAll!A:C,3,FALSE)</f>
        <v>ADGRE4P</v>
      </c>
      <c r="D81" s="304">
        <v>185</v>
      </c>
      <c r="E81" t="s">
        <v>1627</v>
      </c>
      <c r="F81" t="s">
        <v>1628</v>
      </c>
      <c r="G81" t="s">
        <v>1882</v>
      </c>
      <c r="H81" t="s">
        <v>1605</v>
      </c>
      <c r="I81" t="s">
        <v>1620</v>
      </c>
      <c r="Q81" s="8" t="str">
        <f t="shared" si="14"/>
        <v/>
      </c>
      <c r="R81" s="10" t="str">
        <f t="shared" si="15"/>
        <v/>
      </c>
      <c r="S81" s="10" t="str">
        <f t="shared" si="16"/>
        <v/>
      </c>
      <c r="T81" s="10" t="str">
        <f t="shared" si="17"/>
        <v/>
      </c>
      <c r="U81" s="8">
        <f t="shared" si="18"/>
        <v>0</v>
      </c>
      <c r="V81" s="8">
        <f t="shared" si="19"/>
        <v>0</v>
      </c>
      <c r="W81" s="8">
        <f t="shared" si="20"/>
        <v>0</v>
      </c>
      <c r="X81" s="8">
        <f t="shared" si="21"/>
        <v>0</v>
      </c>
      <c r="Y81" s="8" t="str">
        <f t="shared" si="22"/>
        <v>-</v>
      </c>
      <c r="Z81" s="10" t="str">
        <f t="shared" si="23"/>
        <v>-</v>
      </c>
      <c r="AA81" s="10" t="str">
        <f t="shared" si="24"/>
        <v>-</v>
      </c>
      <c r="AB81" s="10" t="str">
        <f t="shared" si="25"/>
        <v>-</v>
      </c>
      <c r="AC81" s="10" t="str">
        <f t="shared" si="26"/>
        <v/>
      </c>
      <c r="AD81">
        <f t="shared" si="27"/>
        <v>0</v>
      </c>
    </row>
    <row r="82" spans="1:30" x14ac:dyDescent="0.2">
      <c r="A82" t="s">
        <v>841</v>
      </c>
      <c r="B82" t="s">
        <v>1631</v>
      </c>
      <c r="C82" t="str">
        <f>VLOOKUP(A82,RecNamesAll!A:C,3,FALSE)</f>
        <v>ADGRA1</v>
      </c>
      <c r="D82" s="304">
        <v>197</v>
      </c>
      <c r="E82" t="s">
        <v>1632</v>
      </c>
      <c r="F82" t="s">
        <v>1633</v>
      </c>
      <c r="G82" t="s">
        <v>1882</v>
      </c>
      <c r="H82" t="s">
        <v>1605</v>
      </c>
      <c r="I82" t="s">
        <v>1634</v>
      </c>
      <c r="J82" t="s">
        <v>971</v>
      </c>
      <c r="K82" t="s">
        <v>971</v>
      </c>
      <c r="Q82" s="8" t="str">
        <f t="shared" si="14"/>
        <v/>
      </c>
      <c r="R82" s="10" t="str">
        <f t="shared" si="15"/>
        <v/>
      </c>
      <c r="S82" s="10" t="str">
        <f t="shared" si="16"/>
        <v/>
      </c>
      <c r="T82" s="10" t="str">
        <f t="shared" si="17"/>
        <v/>
      </c>
      <c r="U82" s="8">
        <f t="shared" si="18"/>
        <v>0</v>
      </c>
      <c r="V82" s="8">
        <f t="shared" si="19"/>
        <v>0</v>
      </c>
      <c r="W82" s="8">
        <f t="shared" si="20"/>
        <v>0</v>
      </c>
      <c r="X82" s="8">
        <f t="shared" si="21"/>
        <v>0</v>
      </c>
      <c r="Y82" s="8" t="str">
        <f t="shared" si="22"/>
        <v>-</v>
      </c>
      <c r="Z82" s="10" t="str">
        <f t="shared" si="23"/>
        <v>-</v>
      </c>
      <c r="AA82" s="10" t="str">
        <f t="shared" si="24"/>
        <v>-</v>
      </c>
      <c r="AB82" s="10" t="str">
        <f t="shared" si="25"/>
        <v>-</v>
      </c>
      <c r="AC82" s="10" t="str">
        <f t="shared" si="26"/>
        <v/>
      </c>
      <c r="AD82">
        <f t="shared" si="27"/>
        <v>0</v>
      </c>
    </row>
    <row r="83" spans="1:30" x14ac:dyDescent="0.2">
      <c r="A83" t="s">
        <v>842</v>
      </c>
      <c r="B83" t="s">
        <v>1635</v>
      </c>
      <c r="C83" t="str">
        <f>VLOOKUP(A83,RecNamesAll!A:C,3,FALSE)</f>
        <v>ADGRA2</v>
      </c>
      <c r="D83" s="304">
        <v>198</v>
      </c>
      <c r="E83" t="s">
        <v>1636</v>
      </c>
      <c r="F83" t="s">
        <v>1637</v>
      </c>
      <c r="G83" t="s">
        <v>1882</v>
      </c>
      <c r="H83" t="s">
        <v>1605</v>
      </c>
      <c r="I83" t="s">
        <v>1634</v>
      </c>
      <c r="J83" t="s">
        <v>971</v>
      </c>
      <c r="K83" t="s">
        <v>971</v>
      </c>
      <c r="Q83" s="8" t="str">
        <f t="shared" si="14"/>
        <v/>
      </c>
      <c r="R83" s="10" t="str">
        <f t="shared" si="15"/>
        <v/>
      </c>
      <c r="S83" s="10" t="str">
        <f t="shared" si="16"/>
        <v/>
      </c>
      <c r="T83" s="10" t="str">
        <f t="shared" si="17"/>
        <v/>
      </c>
      <c r="U83" s="8">
        <f t="shared" si="18"/>
        <v>0</v>
      </c>
      <c r="V83" s="8">
        <f t="shared" si="19"/>
        <v>0</v>
      </c>
      <c r="W83" s="8">
        <f t="shared" si="20"/>
        <v>0</v>
      </c>
      <c r="X83" s="8">
        <f t="shared" si="21"/>
        <v>0</v>
      </c>
      <c r="Y83" s="8" t="str">
        <f t="shared" si="22"/>
        <v>-</v>
      </c>
      <c r="Z83" s="10" t="str">
        <f t="shared" si="23"/>
        <v>-</v>
      </c>
      <c r="AA83" s="10" t="str">
        <f t="shared" si="24"/>
        <v>-</v>
      </c>
      <c r="AB83" s="10" t="str">
        <f t="shared" si="25"/>
        <v>-</v>
      </c>
      <c r="AC83" s="10" t="str">
        <f t="shared" si="26"/>
        <v/>
      </c>
      <c r="AD83">
        <f t="shared" si="27"/>
        <v>0</v>
      </c>
    </row>
    <row r="84" spans="1:30" x14ac:dyDescent="0.2">
      <c r="A84" t="s">
        <v>843</v>
      </c>
      <c r="B84" t="s">
        <v>1638</v>
      </c>
      <c r="C84" t="str">
        <f>VLOOKUP(A84,RecNamesAll!A:C,3,FALSE)</f>
        <v>ADGRA3</v>
      </c>
      <c r="D84" s="304">
        <v>199</v>
      </c>
      <c r="E84" t="s">
        <v>1639</v>
      </c>
      <c r="F84" t="s">
        <v>1640</v>
      </c>
      <c r="G84" t="s">
        <v>1882</v>
      </c>
      <c r="H84" t="s">
        <v>1605</v>
      </c>
      <c r="I84" t="s">
        <v>1634</v>
      </c>
      <c r="J84" t="s">
        <v>971</v>
      </c>
      <c r="K84" t="s">
        <v>971</v>
      </c>
      <c r="Q84" s="8" t="str">
        <f t="shared" si="14"/>
        <v/>
      </c>
      <c r="R84" s="10" t="str">
        <f t="shared" si="15"/>
        <v/>
      </c>
      <c r="S84" s="10" t="str">
        <f t="shared" si="16"/>
        <v/>
      </c>
      <c r="T84" s="10" t="str">
        <f t="shared" si="17"/>
        <v/>
      </c>
      <c r="U84" s="8">
        <f t="shared" si="18"/>
        <v>0</v>
      </c>
      <c r="V84" s="8">
        <f t="shared" si="19"/>
        <v>0</v>
      </c>
      <c r="W84" s="8">
        <f t="shared" si="20"/>
        <v>0</v>
      </c>
      <c r="X84" s="8">
        <f t="shared" si="21"/>
        <v>0</v>
      </c>
      <c r="Y84" s="8" t="str">
        <f t="shared" si="22"/>
        <v>-</v>
      </c>
      <c r="Z84" s="10" t="str">
        <f t="shared" si="23"/>
        <v>-</v>
      </c>
      <c r="AA84" s="10" t="str">
        <f t="shared" si="24"/>
        <v>-</v>
      </c>
      <c r="AB84" s="10" t="str">
        <f t="shared" si="25"/>
        <v>-</v>
      </c>
      <c r="AC84" s="10" t="str">
        <f t="shared" si="26"/>
        <v/>
      </c>
      <c r="AD84">
        <f t="shared" si="27"/>
        <v>0</v>
      </c>
    </row>
    <row r="85" spans="1:30" x14ac:dyDescent="0.2">
      <c r="A85" t="s">
        <v>252</v>
      </c>
      <c r="B85" t="s">
        <v>1641</v>
      </c>
      <c r="C85" t="str">
        <f>VLOOKUP(A85,RecNamesAll!A:C,3,FALSE)</f>
        <v>CELSR1</v>
      </c>
      <c r="D85" s="304">
        <v>178</v>
      </c>
      <c r="E85" t="s">
        <v>1642</v>
      </c>
      <c r="F85" t="s">
        <v>1643</v>
      </c>
      <c r="G85" t="s">
        <v>1882</v>
      </c>
      <c r="H85" t="s">
        <v>1605</v>
      </c>
      <c r="I85" t="s">
        <v>1644</v>
      </c>
      <c r="L85" t="s">
        <v>900</v>
      </c>
      <c r="Q85" s="8" t="str">
        <f t="shared" si="14"/>
        <v/>
      </c>
      <c r="R85" s="10" t="str">
        <f t="shared" si="15"/>
        <v/>
      </c>
      <c r="S85" s="10" t="str">
        <f t="shared" si="16"/>
        <v/>
      </c>
      <c r="T85" s="10" t="str">
        <f t="shared" si="17"/>
        <v/>
      </c>
      <c r="U85" s="8">
        <f t="shared" si="18"/>
        <v>0</v>
      </c>
      <c r="V85" s="8">
        <f t="shared" si="19"/>
        <v>0</v>
      </c>
      <c r="W85" s="8">
        <f t="shared" si="20"/>
        <v>0</v>
      </c>
      <c r="X85" s="8">
        <f t="shared" si="21"/>
        <v>0</v>
      </c>
      <c r="Y85" s="8" t="str">
        <f t="shared" si="22"/>
        <v>-</v>
      </c>
      <c r="Z85" s="10" t="str">
        <f t="shared" si="23"/>
        <v>-</v>
      </c>
      <c r="AA85" s="10" t="str">
        <f t="shared" si="24"/>
        <v>-</v>
      </c>
      <c r="AB85" s="10" t="str">
        <f t="shared" si="25"/>
        <v>-</v>
      </c>
      <c r="AC85" s="10" t="str">
        <f t="shared" si="26"/>
        <v/>
      </c>
      <c r="AD85">
        <f t="shared" si="27"/>
        <v>0</v>
      </c>
    </row>
    <row r="86" spans="1:30" x14ac:dyDescent="0.2">
      <c r="A86" t="s">
        <v>253</v>
      </c>
      <c r="B86" t="s">
        <v>1645</v>
      </c>
      <c r="C86" t="str">
        <f>VLOOKUP(A86,RecNamesAll!A:C,3,FALSE)</f>
        <v>CELSR2</v>
      </c>
      <c r="D86" s="304">
        <v>179</v>
      </c>
      <c r="E86" t="s">
        <v>1646</v>
      </c>
      <c r="F86" t="s">
        <v>1647</v>
      </c>
      <c r="G86" t="s">
        <v>1882</v>
      </c>
      <c r="H86" t="s">
        <v>1605</v>
      </c>
      <c r="I86" t="s">
        <v>1644</v>
      </c>
      <c r="L86" t="s">
        <v>900</v>
      </c>
      <c r="Q86" s="8" t="str">
        <f t="shared" si="14"/>
        <v/>
      </c>
      <c r="R86" s="10" t="str">
        <f t="shared" si="15"/>
        <v/>
      </c>
      <c r="S86" s="10" t="str">
        <f t="shared" si="16"/>
        <v/>
      </c>
      <c r="T86" s="10" t="str">
        <f t="shared" si="17"/>
        <v/>
      </c>
      <c r="U86" s="8">
        <f t="shared" si="18"/>
        <v>0</v>
      </c>
      <c r="V86" s="8">
        <f t="shared" si="19"/>
        <v>0</v>
      </c>
      <c r="W86" s="8">
        <f t="shared" si="20"/>
        <v>0</v>
      </c>
      <c r="X86" s="8">
        <f t="shared" si="21"/>
        <v>0</v>
      </c>
      <c r="Y86" s="8" t="str">
        <f t="shared" si="22"/>
        <v>-</v>
      </c>
      <c r="Z86" s="10" t="str">
        <f t="shared" si="23"/>
        <v>-</v>
      </c>
      <c r="AA86" s="10" t="str">
        <f t="shared" si="24"/>
        <v>-</v>
      </c>
      <c r="AB86" s="10" t="str">
        <f t="shared" si="25"/>
        <v>-</v>
      </c>
      <c r="AC86" s="10" t="str">
        <f t="shared" si="26"/>
        <v/>
      </c>
      <c r="AD86">
        <f t="shared" si="27"/>
        <v>0</v>
      </c>
    </row>
    <row r="87" spans="1:30" x14ac:dyDescent="0.2">
      <c r="A87" t="s">
        <v>254</v>
      </c>
      <c r="B87" t="s">
        <v>1648</v>
      </c>
      <c r="C87" t="str">
        <f>VLOOKUP(A87,RecNamesAll!A:C,3,FALSE)</f>
        <v>CELSR3</v>
      </c>
      <c r="D87" s="304">
        <v>180</v>
      </c>
      <c r="E87" t="s">
        <v>1649</v>
      </c>
      <c r="F87" t="s">
        <v>1650</v>
      </c>
      <c r="G87" t="s">
        <v>1882</v>
      </c>
      <c r="H87" t="s">
        <v>1605</v>
      </c>
      <c r="I87" t="s">
        <v>1644</v>
      </c>
      <c r="L87" t="s">
        <v>900</v>
      </c>
      <c r="Q87" s="8" t="str">
        <f t="shared" si="14"/>
        <v/>
      </c>
      <c r="R87" s="10" t="str">
        <f t="shared" si="15"/>
        <v/>
      </c>
      <c r="S87" s="10" t="str">
        <f t="shared" si="16"/>
        <v/>
      </c>
      <c r="T87" s="10" t="str">
        <f t="shared" si="17"/>
        <v/>
      </c>
      <c r="U87" s="8">
        <f t="shared" si="18"/>
        <v>0</v>
      </c>
      <c r="V87" s="8">
        <f t="shared" si="19"/>
        <v>0</v>
      </c>
      <c r="W87" s="8">
        <f t="shared" si="20"/>
        <v>0</v>
      </c>
      <c r="X87" s="8">
        <f t="shared" si="21"/>
        <v>0</v>
      </c>
      <c r="Y87" s="8" t="str">
        <f t="shared" si="22"/>
        <v>-</v>
      </c>
      <c r="Z87" s="10" t="str">
        <f t="shared" si="23"/>
        <v>-</v>
      </c>
      <c r="AA87" s="10" t="str">
        <f t="shared" si="24"/>
        <v>-</v>
      </c>
      <c r="AB87" s="10" t="str">
        <f t="shared" si="25"/>
        <v>-</v>
      </c>
      <c r="AC87" s="10" t="str">
        <f t="shared" si="26"/>
        <v/>
      </c>
      <c r="AD87">
        <f t="shared" si="27"/>
        <v>0</v>
      </c>
    </row>
    <row r="88" spans="1:30" x14ac:dyDescent="0.2">
      <c r="A88" t="s">
        <v>847</v>
      </c>
      <c r="B88" t="s">
        <v>1655</v>
      </c>
      <c r="C88" t="str">
        <f>VLOOKUP(A88,RecNamesAll!A:C,3,FALSE)</f>
        <v>ADGRD2</v>
      </c>
      <c r="D88" s="304">
        <v>204</v>
      </c>
      <c r="E88" t="s">
        <v>1656</v>
      </c>
      <c r="F88" t="s">
        <v>1657</v>
      </c>
      <c r="G88" t="s">
        <v>1882</v>
      </c>
      <c r="H88" t="s">
        <v>1605</v>
      </c>
      <c r="I88" t="s">
        <v>1654</v>
      </c>
      <c r="J88" t="s">
        <v>971</v>
      </c>
      <c r="K88" t="s">
        <v>971</v>
      </c>
      <c r="Q88" s="8" t="str">
        <f t="shared" si="14"/>
        <v/>
      </c>
      <c r="R88" s="10" t="str">
        <f t="shared" si="15"/>
        <v/>
      </c>
      <c r="S88" s="10" t="str">
        <f t="shared" si="16"/>
        <v/>
      </c>
      <c r="T88" s="10" t="str">
        <f t="shared" si="17"/>
        <v/>
      </c>
      <c r="U88" s="8">
        <f t="shared" si="18"/>
        <v>0</v>
      </c>
      <c r="V88" s="8">
        <f t="shared" si="19"/>
        <v>0</v>
      </c>
      <c r="W88" s="8">
        <f t="shared" si="20"/>
        <v>0</v>
      </c>
      <c r="X88" s="8">
        <f t="shared" si="21"/>
        <v>0</v>
      </c>
      <c r="Y88" s="8" t="str">
        <f t="shared" si="22"/>
        <v>-</v>
      </c>
      <c r="Z88" s="10" t="str">
        <f t="shared" si="23"/>
        <v>-</v>
      </c>
      <c r="AA88" s="10" t="str">
        <f t="shared" si="24"/>
        <v>-</v>
      </c>
      <c r="AB88" s="10" t="str">
        <f t="shared" si="25"/>
        <v>-</v>
      </c>
      <c r="AC88" s="10" t="str">
        <f t="shared" si="26"/>
        <v/>
      </c>
      <c r="AD88">
        <f t="shared" si="27"/>
        <v>0</v>
      </c>
    </row>
    <row r="89" spans="1:30" x14ac:dyDescent="0.2">
      <c r="A89" t="s">
        <v>852</v>
      </c>
      <c r="B89" t="s">
        <v>1658</v>
      </c>
      <c r="C89" t="str">
        <f>VLOOKUP(A89,RecNamesAll!A:C,3,FALSE)</f>
        <v>ADGRF1</v>
      </c>
      <c r="D89" s="304">
        <v>190</v>
      </c>
      <c r="E89" t="s">
        <v>1659</v>
      </c>
      <c r="F89" t="s">
        <v>1660</v>
      </c>
      <c r="G89" t="s">
        <v>1882</v>
      </c>
      <c r="H89" t="s">
        <v>1605</v>
      </c>
      <c r="I89" t="s">
        <v>1661</v>
      </c>
      <c r="Q89" s="8" t="str">
        <f t="shared" si="14"/>
        <v/>
      </c>
      <c r="R89" s="10" t="str">
        <f t="shared" si="15"/>
        <v/>
      </c>
      <c r="S89" s="10" t="str">
        <f t="shared" si="16"/>
        <v/>
      </c>
      <c r="T89" s="10" t="str">
        <f t="shared" si="17"/>
        <v/>
      </c>
      <c r="U89" s="8">
        <f t="shared" si="18"/>
        <v>0</v>
      </c>
      <c r="V89" s="8">
        <f t="shared" si="19"/>
        <v>0</v>
      </c>
      <c r="W89" s="8">
        <f t="shared" si="20"/>
        <v>0</v>
      </c>
      <c r="X89" s="8">
        <f t="shared" si="21"/>
        <v>0</v>
      </c>
      <c r="Y89" s="8" t="str">
        <f t="shared" si="22"/>
        <v>-</v>
      </c>
      <c r="Z89" s="10" t="str">
        <f t="shared" si="23"/>
        <v>-</v>
      </c>
      <c r="AA89" s="10" t="str">
        <f t="shared" si="24"/>
        <v>-</v>
      </c>
      <c r="AB89" s="10" t="str">
        <f t="shared" si="25"/>
        <v>-</v>
      </c>
      <c r="AC89" s="10" t="str">
        <f t="shared" si="26"/>
        <v/>
      </c>
      <c r="AD89">
        <f t="shared" si="27"/>
        <v>0</v>
      </c>
    </row>
    <row r="90" spans="1:30" x14ac:dyDescent="0.2">
      <c r="A90" t="s">
        <v>853</v>
      </c>
      <c r="B90" t="s">
        <v>1662</v>
      </c>
      <c r="C90" t="str">
        <f>VLOOKUP(A90,RecNamesAll!A:C,3,FALSE)</f>
        <v>ADGRF2</v>
      </c>
      <c r="D90" s="304">
        <v>191</v>
      </c>
      <c r="E90" t="s">
        <v>1663</v>
      </c>
      <c r="F90" t="s">
        <v>1664</v>
      </c>
      <c r="G90" t="s">
        <v>1882</v>
      </c>
      <c r="H90" t="s">
        <v>1605</v>
      </c>
      <c r="I90" t="s">
        <v>1661</v>
      </c>
      <c r="Q90" s="8" t="str">
        <f t="shared" si="14"/>
        <v/>
      </c>
      <c r="R90" s="10" t="str">
        <f t="shared" si="15"/>
        <v/>
      </c>
      <c r="S90" s="10" t="str">
        <f t="shared" si="16"/>
        <v/>
      </c>
      <c r="T90" s="10" t="str">
        <f t="shared" si="17"/>
        <v/>
      </c>
      <c r="U90" s="8">
        <f t="shared" si="18"/>
        <v>0</v>
      </c>
      <c r="V90" s="8">
        <f t="shared" si="19"/>
        <v>0</v>
      </c>
      <c r="W90" s="8">
        <f t="shared" si="20"/>
        <v>0</v>
      </c>
      <c r="X90" s="8">
        <f t="shared" si="21"/>
        <v>0</v>
      </c>
      <c r="Y90" s="8" t="str">
        <f t="shared" si="22"/>
        <v>-</v>
      </c>
      <c r="Z90" s="10" t="str">
        <f t="shared" si="23"/>
        <v>-</v>
      </c>
      <c r="AA90" s="10" t="str">
        <f t="shared" si="24"/>
        <v>-</v>
      </c>
      <c r="AB90" s="10" t="str">
        <f t="shared" si="25"/>
        <v>-</v>
      </c>
      <c r="AC90" s="10" t="str">
        <f t="shared" si="26"/>
        <v/>
      </c>
      <c r="AD90">
        <f t="shared" si="27"/>
        <v>0</v>
      </c>
    </row>
    <row r="91" spans="1:30" x14ac:dyDescent="0.2">
      <c r="A91" t="s">
        <v>854</v>
      </c>
      <c r="B91" t="s">
        <v>1665</v>
      </c>
      <c r="C91" t="str">
        <f>VLOOKUP(A91,RecNamesAll!A:C,3,FALSE)</f>
        <v>ADGRF3</v>
      </c>
      <c r="D91" s="304">
        <v>193</v>
      </c>
      <c r="E91" t="s">
        <v>1666</v>
      </c>
      <c r="F91" t="s">
        <v>1667</v>
      </c>
      <c r="G91" t="s">
        <v>1882</v>
      </c>
      <c r="H91" t="s">
        <v>1605</v>
      </c>
      <c r="I91" t="s">
        <v>1661</v>
      </c>
      <c r="Q91" s="8" t="str">
        <f t="shared" si="14"/>
        <v/>
      </c>
      <c r="R91" s="10" t="str">
        <f t="shared" si="15"/>
        <v/>
      </c>
      <c r="S91" s="10" t="str">
        <f t="shared" si="16"/>
        <v/>
      </c>
      <c r="T91" s="10" t="str">
        <f t="shared" si="17"/>
        <v/>
      </c>
      <c r="U91" s="8">
        <f t="shared" si="18"/>
        <v>0</v>
      </c>
      <c r="V91" s="8">
        <f t="shared" si="19"/>
        <v>0</v>
      </c>
      <c r="W91" s="8">
        <f t="shared" si="20"/>
        <v>0</v>
      </c>
      <c r="X91" s="8">
        <f t="shared" si="21"/>
        <v>0</v>
      </c>
      <c r="Y91" s="8" t="str">
        <f t="shared" si="22"/>
        <v>-</v>
      </c>
      <c r="Z91" s="10" t="str">
        <f t="shared" si="23"/>
        <v>-</v>
      </c>
      <c r="AA91" s="10" t="str">
        <f t="shared" si="24"/>
        <v>-</v>
      </c>
      <c r="AB91" s="10" t="str">
        <f t="shared" si="25"/>
        <v>-</v>
      </c>
      <c r="AC91" s="10" t="str">
        <f t="shared" si="26"/>
        <v/>
      </c>
      <c r="AD91">
        <f t="shared" si="27"/>
        <v>0</v>
      </c>
    </row>
    <row r="92" spans="1:30" x14ac:dyDescent="0.2">
      <c r="A92" t="s">
        <v>855</v>
      </c>
      <c r="B92" t="s">
        <v>1668</v>
      </c>
      <c r="C92" t="str">
        <f>VLOOKUP(A92,RecNamesAll!A:C,3,FALSE)</f>
        <v>ADGRF4</v>
      </c>
      <c r="D92" s="304">
        <v>195</v>
      </c>
      <c r="E92" t="s">
        <v>1669</v>
      </c>
      <c r="F92" t="s">
        <v>1670</v>
      </c>
      <c r="G92" t="s">
        <v>1882</v>
      </c>
      <c r="H92" t="s">
        <v>1605</v>
      </c>
      <c r="I92" t="s">
        <v>1661</v>
      </c>
      <c r="Q92" s="8" t="str">
        <f t="shared" si="14"/>
        <v/>
      </c>
      <c r="R92" s="10" t="str">
        <f t="shared" si="15"/>
        <v/>
      </c>
      <c r="S92" s="10" t="str">
        <f t="shared" si="16"/>
        <v/>
      </c>
      <c r="T92" s="10" t="str">
        <f t="shared" si="17"/>
        <v/>
      </c>
      <c r="U92" s="8">
        <f t="shared" si="18"/>
        <v>0</v>
      </c>
      <c r="V92" s="8">
        <f t="shared" si="19"/>
        <v>0</v>
      </c>
      <c r="W92" s="8">
        <f t="shared" si="20"/>
        <v>0</v>
      </c>
      <c r="X92" s="8">
        <f t="shared" si="21"/>
        <v>0</v>
      </c>
      <c r="Y92" s="8" t="str">
        <f t="shared" si="22"/>
        <v>-</v>
      </c>
      <c r="Z92" s="10" t="str">
        <f t="shared" si="23"/>
        <v>-</v>
      </c>
      <c r="AA92" s="10" t="str">
        <f t="shared" si="24"/>
        <v>-</v>
      </c>
      <c r="AB92" s="10" t="str">
        <f t="shared" si="25"/>
        <v>-</v>
      </c>
      <c r="AC92" s="10" t="str">
        <f t="shared" si="26"/>
        <v/>
      </c>
      <c r="AD92">
        <f t="shared" si="27"/>
        <v>0</v>
      </c>
    </row>
    <row r="93" spans="1:30" x14ac:dyDescent="0.2">
      <c r="A93" t="s">
        <v>856</v>
      </c>
      <c r="B93" t="s">
        <v>1671</v>
      </c>
      <c r="C93" t="str">
        <f>VLOOKUP(A93,RecNamesAll!A:C,3,FALSE)</f>
        <v>ADGRF5</v>
      </c>
      <c r="D93" s="304">
        <v>196</v>
      </c>
      <c r="E93" t="s">
        <v>1672</v>
      </c>
      <c r="F93" t="s">
        <v>1673</v>
      </c>
      <c r="G93" t="s">
        <v>1882</v>
      </c>
      <c r="H93" t="s">
        <v>1605</v>
      </c>
      <c r="I93" t="s">
        <v>1661</v>
      </c>
      <c r="Q93" s="8" t="str">
        <f t="shared" si="14"/>
        <v/>
      </c>
      <c r="R93" s="10" t="str">
        <f t="shared" si="15"/>
        <v/>
      </c>
      <c r="S93" s="10" t="str">
        <f t="shared" si="16"/>
        <v/>
      </c>
      <c r="T93" s="10" t="str">
        <f t="shared" si="17"/>
        <v/>
      </c>
      <c r="U93" s="8">
        <f t="shared" si="18"/>
        <v>0</v>
      </c>
      <c r="V93" s="8">
        <f t="shared" si="19"/>
        <v>0</v>
      </c>
      <c r="W93" s="8">
        <f t="shared" si="20"/>
        <v>0</v>
      </c>
      <c r="X93" s="8">
        <f t="shared" si="21"/>
        <v>0</v>
      </c>
      <c r="Y93" s="8" t="str">
        <f t="shared" si="22"/>
        <v>-</v>
      </c>
      <c r="Z93" s="10" t="str">
        <f t="shared" si="23"/>
        <v>-</v>
      </c>
      <c r="AA93" s="10" t="str">
        <f t="shared" si="24"/>
        <v>-</v>
      </c>
      <c r="AB93" s="10" t="str">
        <f t="shared" si="25"/>
        <v>-</v>
      </c>
      <c r="AC93" s="10" t="str">
        <f t="shared" si="26"/>
        <v/>
      </c>
      <c r="AD93">
        <f t="shared" si="27"/>
        <v>0</v>
      </c>
    </row>
    <row r="94" spans="1:30" x14ac:dyDescent="0.2">
      <c r="A94" t="s">
        <v>2529</v>
      </c>
      <c r="B94" t="s">
        <v>1674</v>
      </c>
      <c r="C94" t="str">
        <f>VLOOKUP(A94,RecNamesAll!A:C,3,FALSE)</f>
        <v>ADGRB1</v>
      </c>
      <c r="D94" s="304">
        <v>174</v>
      </c>
      <c r="E94" t="s">
        <v>246</v>
      </c>
      <c r="G94" t="s">
        <v>1882</v>
      </c>
      <c r="H94" t="s">
        <v>1605</v>
      </c>
      <c r="I94" t="s">
        <v>1675</v>
      </c>
      <c r="Q94" s="8" t="str">
        <f t="shared" si="14"/>
        <v/>
      </c>
      <c r="R94" s="10" t="str">
        <f t="shared" si="15"/>
        <v/>
      </c>
      <c r="S94" s="10" t="str">
        <f t="shared" si="16"/>
        <v/>
      </c>
      <c r="T94" s="10" t="str">
        <f t="shared" si="17"/>
        <v/>
      </c>
      <c r="U94" s="8">
        <f t="shared" si="18"/>
        <v>0</v>
      </c>
      <c r="V94" s="8">
        <f t="shared" si="19"/>
        <v>0</v>
      </c>
      <c r="W94" s="8">
        <f t="shared" si="20"/>
        <v>0</v>
      </c>
      <c r="X94" s="8">
        <f t="shared" si="21"/>
        <v>0</v>
      </c>
      <c r="Y94" s="8" t="str">
        <f t="shared" si="22"/>
        <v>-</v>
      </c>
      <c r="Z94" s="10" t="str">
        <f t="shared" si="23"/>
        <v>-</v>
      </c>
      <c r="AA94" s="10" t="str">
        <f t="shared" si="24"/>
        <v>-</v>
      </c>
      <c r="AB94" s="10" t="str">
        <f t="shared" si="25"/>
        <v>-</v>
      </c>
      <c r="AC94" s="10" t="str">
        <f t="shared" si="26"/>
        <v/>
      </c>
      <c r="AD94">
        <f t="shared" si="27"/>
        <v>0</v>
      </c>
    </row>
    <row r="95" spans="1:30" x14ac:dyDescent="0.2">
      <c r="A95" t="s">
        <v>844</v>
      </c>
      <c r="B95" t="s">
        <v>1676</v>
      </c>
      <c r="C95" t="str">
        <f>VLOOKUP(A95,RecNamesAll!A:C,3,FALSE)</f>
        <v>ADGRB2</v>
      </c>
      <c r="D95" s="304">
        <v>175</v>
      </c>
      <c r="E95" t="s">
        <v>1677</v>
      </c>
      <c r="F95" t="s">
        <v>250</v>
      </c>
      <c r="G95" t="s">
        <v>1882</v>
      </c>
      <c r="H95" t="s">
        <v>1605</v>
      </c>
      <c r="I95" t="s">
        <v>1675</v>
      </c>
      <c r="Q95" s="8" t="str">
        <f t="shared" si="14"/>
        <v/>
      </c>
      <c r="R95" s="10" t="str">
        <f t="shared" si="15"/>
        <v/>
      </c>
      <c r="S95" s="10" t="str">
        <f t="shared" si="16"/>
        <v/>
      </c>
      <c r="T95" s="10" t="str">
        <f t="shared" si="17"/>
        <v/>
      </c>
      <c r="U95" s="8">
        <f t="shared" si="18"/>
        <v>0</v>
      </c>
      <c r="V95" s="8">
        <f t="shared" si="19"/>
        <v>0</v>
      </c>
      <c r="W95" s="8">
        <f t="shared" si="20"/>
        <v>0</v>
      </c>
      <c r="X95" s="8">
        <f t="shared" si="21"/>
        <v>0</v>
      </c>
      <c r="Y95" s="8" t="str">
        <f t="shared" si="22"/>
        <v>-</v>
      </c>
      <c r="Z95" s="10" t="str">
        <f t="shared" si="23"/>
        <v>-</v>
      </c>
      <c r="AA95" s="10" t="str">
        <f t="shared" si="24"/>
        <v>-</v>
      </c>
      <c r="AB95" s="10" t="str">
        <f t="shared" si="25"/>
        <v>-</v>
      </c>
      <c r="AC95" s="10" t="str">
        <f t="shared" si="26"/>
        <v/>
      </c>
      <c r="AD95">
        <f t="shared" si="27"/>
        <v>0</v>
      </c>
    </row>
    <row r="96" spans="1:30" x14ac:dyDescent="0.2">
      <c r="A96" t="s">
        <v>845</v>
      </c>
      <c r="B96" t="s">
        <v>1678</v>
      </c>
      <c r="C96" t="str">
        <f>VLOOKUP(A96,RecNamesAll!A:C,3,FALSE)</f>
        <v>ADGRB3</v>
      </c>
      <c r="D96" s="304">
        <v>176</v>
      </c>
      <c r="E96" t="s">
        <v>1679</v>
      </c>
      <c r="F96" t="s">
        <v>1680</v>
      </c>
      <c r="G96" t="s">
        <v>1882</v>
      </c>
      <c r="H96" t="s">
        <v>1605</v>
      </c>
      <c r="I96" t="s">
        <v>1675</v>
      </c>
      <c r="Q96" s="8" t="str">
        <f t="shared" si="14"/>
        <v/>
      </c>
      <c r="R96" s="10" t="str">
        <f t="shared" si="15"/>
        <v/>
      </c>
      <c r="S96" s="10" t="str">
        <f t="shared" si="16"/>
        <v/>
      </c>
      <c r="T96" s="10" t="str">
        <f t="shared" si="17"/>
        <v/>
      </c>
      <c r="U96" s="8">
        <f t="shared" si="18"/>
        <v>0</v>
      </c>
      <c r="V96" s="8">
        <f t="shared" si="19"/>
        <v>0</v>
      </c>
      <c r="W96" s="8">
        <f t="shared" si="20"/>
        <v>0</v>
      </c>
      <c r="X96" s="8">
        <f t="shared" si="21"/>
        <v>0</v>
      </c>
      <c r="Y96" s="8" t="str">
        <f t="shared" si="22"/>
        <v>-</v>
      </c>
      <c r="Z96" s="10" t="str">
        <f t="shared" si="23"/>
        <v>-</v>
      </c>
      <c r="AA96" s="10" t="str">
        <f t="shared" si="24"/>
        <v>-</v>
      </c>
      <c r="AB96" s="10" t="str">
        <f t="shared" si="25"/>
        <v>-</v>
      </c>
      <c r="AC96" s="10" t="str">
        <f t="shared" si="26"/>
        <v/>
      </c>
      <c r="AD96">
        <f t="shared" si="27"/>
        <v>0</v>
      </c>
    </row>
    <row r="97" spans="1:30" x14ac:dyDescent="0.2">
      <c r="A97" t="s">
        <v>860</v>
      </c>
      <c r="B97" t="s">
        <v>1692</v>
      </c>
      <c r="C97" t="str">
        <f>VLOOKUP(A97,RecNamesAll!A:C,3,FALSE)</f>
        <v>ADGRG4</v>
      </c>
      <c r="D97" s="304">
        <v>192</v>
      </c>
      <c r="E97" t="s">
        <v>1693</v>
      </c>
      <c r="F97" t="s">
        <v>1694</v>
      </c>
      <c r="G97" t="s">
        <v>1882</v>
      </c>
      <c r="H97" t="s">
        <v>1605</v>
      </c>
      <c r="I97" t="s">
        <v>1684</v>
      </c>
      <c r="Q97" s="8" t="str">
        <f t="shared" si="14"/>
        <v/>
      </c>
      <c r="R97" s="10" t="str">
        <f t="shared" si="15"/>
        <v/>
      </c>
      <c r="S97" s="10" t="str">
        <f t="shared" si="16"/>
        <v/>
      </c>
      <c r="T97" s="10" t="str">
        <f t="shared" si="17"/>
        <v/>
      </c>
      <c r="U97" s="8">
        <f t="shared" si="18"/>
        <v>0</v>
      </c>
      <c r="V97" s="8">
        <f t="shared" si="19"/>
        <v>0</v>
      </c>
      <c r="W97" s="8">
        <f t="shared" si="20"/>
        <v>0</v>
      </c>
      <c r="X97" s="8">
        <f t="shared" si="21"/>
        <v>0</v>
      </c>
      <c r="Y97" s="8" t="str">
        <f t="shared" si="22"/>
        <v>-</v>
      </c>
      <c r="Z97" s="10" t="str">
        <f t="shared" si="23"/>
        <v>-</v>
      </c>
      <c r="AA97" s="10" t="str">
        <f t="shared" si="24"/>
        <v>-</v>
      </c>
      <c r="AB97" s="10" t="str">
        <f t="shared" si="25"/>
        <v>-</v>
      </c>
      <c r="AC97" s="10" t="str">
        <f t="shared" si="26"/>
        <v/>
      </c>
      <c r="AD97">
        <f t="shared" si="27"/>
        <v>0</v>
      </c>
    </row>
    <row r="98" spans="1:30" x14ac:dyDescent="0.2">
      <c r="A98" t="s">
        <v>861</v>
      </c>
      <c r="B98" t="s">
        <v>1695</v>
      </c>
      <c r="C98" t="str">
        <f>VLOOKUP(A98,RecNamesAll!A:C,3,FALSE)</f>
        <v>ADGRG5</v>
      </c>
      <c r="D98" s="304">
        <v>194</v>
      </c>
      <c r="E98" t="s">
        <v>1696</v>
      </c>
      <c r="F98" t="s">
        <v>1697</v>
      </c>
      <c r="G98" t="s">
        <v>1882</v>
      </c>
      <c r="H98" t="s">
        <v>1605</v>
      </c>
      <c r="I98" t="s">
        <v>1684</v>
      </c>
      <c r="Q98" s="8" t="str">
        <f t="shared" si="14"/>
        <v/>
      </c>
      <c r="R98" s="10" t="str">
        <f t="shared" si="15"/>
        <v/>
      </c>
      <c r="S98" s="10" t="str">
        <f t="shared" si="16"/>
        <v/>
      </c>
      <c r="T98" s="10" t="str">
        <f t="shared" si="17"/>
        <v/>
      </c>
      <c r="U98" s="8">
        <f t="shared" si="18"/>
        <v>0</v>
      </c>
      <c r="V98" s="8">
        <f t="shared" si="19"/>
        <v>0</v>
      </c>
      <c r="W98" s="8">
        <f t="shared" si="20"/>
        <v>0</v>
      </c>
      <c r="X98" s="8">
        <f t="shared" si="21"/>
        <v>0</v>
      </c>
      <c r="Y98" s="8" t="str">
        <f t="shared" si="22"/>
        <v>-</v>
      </c>
      <c r="Z98" s="10" t="str">
        <f t="shared" si="23"/>
        <v>-</v>
      </c>
      <c r="AA98" s="10" t="str">
        <f t="shared" si="24"/>
        <v>-</v>
      </c>
      <c r="AB98" s="10" t="str">
        <f t="shared" si="25"/>
        <v>-</v>
      </c>
      <c r="AC98" s="10" t="str">
        <f t="shared" si="26"/>
        <v/>
      </c>
      <c r="AD98">
        <f t="shared" si="27"/>
        <v>0</v>
      </c>
    </row>
    <row r="99" spans="1:30" x14ac:dyDescent="0.2">
      <c r="A99" t="s">
        <v>256</v>
      </c>
      <c r="B99" t="s">
        <v>1698</v>
      </c>
      <c r="C99" t="str">
        <f>VLOOKUP(A99,RecNamesAll!A:C,3,FALSE)</f>
        <v>ADGRG6</v>
      </c>
      <c r="D99" s="305"/>
      <c r="E99" t="s">
        <v>1699</v>
      </c>
      <c r="F99" t="s">
        <v>1700</v>
      </c>
      <c r="G99" t="s">
        <v>1882</v>
      </c>
      <c r="H99" t="s">
        <v>1605</v>
      </c>
      <c r="I99" t="s">
        <v>1684</v>
      </c>
      <c r="Q99" s="8" t="str">
        <f t="shared" si="14"/>
        <v/>
      </c>
      <c r="R99" s="10" t="str">
        <f t="shared" si="15"/>
        <v/>
      </c>
      <c r="S99" s="10" t="str">
        <f t="shared" si="16"/>
        <v/>
      </c>
      <c r="T99" s="10" t="str">
        <f t="shared" si="17"/>
        <v/>
      </c>
      <c r="U99" s="8">
        <f t="shared" si="18"/>
        <v>0</v>
      </c>
      <c r="V99" s="8">
        <f t="shared" si="19"/>
        <v>0</v>
      </c>
      <c r="W99" s="8">
        <f t="shared" si="20"/>
        <v>0</v>
      </c>
      <c r="X99" s="8">
        <f t="shared" si="21"/>
        <v>0</v>
      </c>
      <c r="Y99" s="8" t="str">
        <f t="shared" si="22"/>
        <v>-</v>
      </c>
      <c r="Z99" s="10" t="str">
        <f t="shared" si="23"/>
        <v>-</v>
      </c>
      <c r="AA99" s="10" t="str">
        <f t="shared" si="24"/>
        <v>-</v>
      </c>
      <c r="AB99" s="10" t="str">
        <f t="shared" si="25"/>
        <v>-</v>
      </c>
      <c r="AC99" s="10" t="str">
        <f t="shared" si="26"/>
        <v/>
      </c>
      <c r="AD99">
        <f t="shared" si="27"/>
        <v>0</v>
      </c>
    </row>
    <row r="100" spans="1:30" x14ac:dyDescent="0.2">
      <c r="A100" t="s">
        <v>862</v>
      </c>
      <c r="B100" t="s">
        <v>1701</v>
      </c>
      <c r="C100" t="str">
        <f>VLOOKUP(A100,RecNamesAll!A:C,3,FALSE)</f>
        <v>ADGRG7</v>
      </c>
      <c r="D100" s="304">
        <v>201</v>
      </c>
      <c r="E100" t="s">
        <v>1702</v>
      </c>
      <c r="F100" t="s">
        <v>1703</v>
      </c>
      <c r="G100" t="s">
        <v>1882</v>
      </c>
      <c r="H100" t="s">
        <v>1605</v>
      </c>
      <c r="I100" t="s">
        <v>1684</v>
      </c>
      <c r="Q100" s="8" t="str">
        <f t="shared" si="14"/>
        <v/>
      </c>
      <c r="R100" s="10" t="str">
        <f t="shared" si="15"/>
        <v/>
      </c>
      <c r="S100" s="10" t="str">
        <f t="shared" si="16"/>
        <v/>
      </c>
      <c r="T100" s="10" t="str">
        <f t="shared" si="17"/>
        <v/>
      </c>
      <c r="U100" s="8">
        <f t="shared" si="18"/>
        <v>0</v>
      </c>
      <c r="V100" s="8">
        <f t="shared" si="19"/>
        <v>0</v>
      </c>
      <c r="W100" s="8">
        <f t="shared" si="20"/>
        <v>0</v>
      </c>
      <c r="X100" s="8">
        <f t="shared" si="21"/>
        <v>0</v>
      </c>
      <c r="Y100" s="8" t="str">
        <f t="shared" si="22"/>
        <v>-</v>
      </c>
      <c r="Z100" s="10" t="str">
        <f t="shared" si="23"/>
        <v>-</v>
      </c>
      <c r="AA100" s="10" t="str">
        <f t="shared" si="24"/>
        <v>-</v>
      </c>
      <c r="AB100" s="10" t="str">
        <f t="shared" si="25"/>
        <v>-</v>
      </c>
      <c r="AC100" s="10" t="str">
        <f t="shared" si="26"/>
        <v/>
      </c>
      <c r="AD100">
        <f t="shared" si="27"/>
        <v>0</v>
      </c>
    </row>
    <row r="101" spans="1:30" x14ac:dyDescent="0.2">
      <c r="A101" t="s">
        <v>2417</v>
      </c>
      <c r="B101" t="s">
        <v>1704</v>
      </c>
      <c r="C101" t="str">
        <f>VLOOKUP(A101,RecNamesAll!A:C,3,FALSE)</f>
        <v>ADGRV1</v>
      </c>
      <c r="D101" s="305"/>
      <c r="E101" t="s">
        <v>257</v>
      </c>
      <c r="F101" t="s">
        <v>1705</v>
      </c>
      <c r="G101" t="s">
        <v>1882</v>
      </c>
      <c r="H101" t="s">
        <v>1605</v>
      </c>
      <c r="I101" t="s">
        <v>1706</v>
      </c>
      <c r="Q101" s="8" t="str">
        <f t="shared" si="14"/>
        <v/>
      </c>
      <c r="R101" s="10" t="str">
        <f t="shared" si="15"/>
        <v/>
      </c>
      <c r="S101" s="10" t="str">
        <f t="shared" si="16"/>
        <v/>
      </c>
      <c r="T101" s="10" t="str">
        <f t="shared" si="17"/>
        <v/>
      </c>
      <c r="U101" s="8">
        <f t="shared" si="18"/>
        <v>0</v>
      </c>
      <c r="V101" s="8">
        <f t="shared" si="19"/>
        <v>0</v>
      </c>
      <c r="W101" s="8">
        <f t="shared" si="20"/>
        <v>0</v>
      </c>
      <c r="X101" s="8">
        <f t="shared" si="21"/>
        <v>0</v>
      </c>
      <c r="Y101" s="8" t="str">
        <f t="shared" si="22"/>
        <v>-</v>
      </c>
      <c r="Z101" s="10" t="str">
        <f t="shared" si="23"/>
        <v>-</v>
      </c>
      <c r="AA101" s="10" t="str">
        <f t="shared" si="24"/>
        <v>-</v>
      </c>
      <c r="AB101" s="10" t="str">
        <f t="shared" si="25"/>
        <v>-</v>
      </c>
      <c r="AC101" s="10" t="str">
        <f t="shared" si="26"/>
        <v/>
      </c>
      <c r="AD101">
        <f t="shared" si="27"/>
        <v>0</v>
      </c>
    </row>
    <row r="102" spans="1:30" x14ac:dyDescent="0.2">
      <c r="A102" t="s">
        <v>514</v>
      </c>
      <c r="B102" t="s">
        <v>1715</v>
      </c>
      <c r="C102" t="str">
        <f>VLOOKUP(A102,RecNamesAll!A:C,3,FALSE)</f>
        <v>GABAB1</v>
      </c>
      <c r="D102" s="304">
        <v>240</v>
      </c>
      <c r="E102" t="s">
        <v>1716</v>
      </c>
      <c r="F102" t="s">
        <v>1717</v>
      </c>
      <c r="G102" t="s">
        <v>1883</v>
      </c>
      <c r="H102" t="s">
        <v>618</v>
      </c>
      <c r="I102" t="s">
        <v>1718</v>
      </c>
      <c r="N102">
        <v>15240800</v>
      </c>
      <c r="P102" s="9">
        <v>4.1666666666666664E-2</v>
      </c>
      <c r="Q102" s="8" t="str">
        <f t="shared" si="14"/>
        <v/>
      </c>
      <c r="R102" s="10" t="str">
        <f t="shared" si="15"/>
        <v/>
      </c>
      <c r="S102" s="10" t="str">
        <f t="shared" si="16"/>
        <v/>
      </c>
      <c r="T102" s="10" t="str">
        <f t="shared" si="17"/>
        <v/>
      </c>
      <c r="U102" s="8">
        <f t="shared" si="18"/>
        <v>0</v>
      </c>
      <c r="V102" s="8">
        <f t="shared" si="19"/>
        <v>0</v>
      </c>
      <c r="W102" s="8">
        <f t="shared" si="20"/>
        <v>0</v>
      </c>
      <c r="X102" s="8">
        <f t="shared" si="21"/>
        <v>0</v>
      </c>
      <c r="Y102" s="8" t="str">
        <f t="shared" si="22"/>
        <v>-</v>
      </c>
      <c r="Z102" s="10" t="str">
        <f t="shared" si="23"/>
        <v>-</v>
      </c>
      <c r="AA102" s="10" t="str">
        <f t="shared" si="24"/>
        <v>-</v>
      </c>
      <c r="AB102" s="10" t="str">
        <f t="shared" si="25"/>
        <v>-</v>
      </c>
      <c r="AC102" s="10" t="str">
        <f t="shared" si="26"/>
        <v/>
      </c>
      <c r="AD102">
        <f t="shared" si="27"/>
        <v>0</v>
      </c>
    </row>
    <row r="103" spans="1:30" x14ac:dyDescent="0.2">
      <c r="A103" t="s">
        <v>517</v>
      </c>
      <c r="B103" t="s">
        <v>1719</v>
      </c>
      <c r="C103" t="str">
        <f>VLOOKUP(A103,RecNamesAll!A:C,3,FALSE)</f>
        <v>GABAB2</v>
      </c>
      <c r="D103" s="304">
        <v>241</v>
      </c>
      <c r="E103" t="s">
        <v>1720</v>
      </c>
      <c r="F103" t="s">
        <v>1721</v>
      </c>
      <c r="G103" t="s">
        <v>1883</v>
      </c>
      <c r="H103" t="s">
        <v>618</v>
      </c>
      <c r="I103" t="s">
        <v>1718</v>
      </c>
      <c r="N103" t="s">
        <v>1722</v>
      </c>
      <c r="P103" s="9">
        <v>8.3333333333333329E-2</v>
      </c>
      <c r="Q103" s="8" t="str">
        <f t="shared" si="14"/>
        <v/>
      </c>
      <c r="R103" s="10" t="str">
        <f t="shared" si="15"/>
        <v/>
      </c>
      <c r="S103" s="10" t="str">
        <f t="shared" si="16"/>
        <v/>
      </c>
      <c r="T103" s="10" t="str">
        <f t="shared" si="17"/>
        <v/>
      </c>
      <c r="U103" s="8">
        <f t="shared" si="18"/>
        <v>0</v>
      </c>
      <c r="V103" s="8">
        <f t="shared" si="19"/>
        <v>0</v>
      </c>
      <c r="W103" s="8">
        <f t="shared" si="20"/>
        <v>0</v>
      </c>
      <c r="X103" s="8">
        <f t="shared" si="21"/>
        <v>0</v>
      </c>
      <c r="Y103" s="8" t="str">
        <f t="shared" si="22"/>
        <v>-</v>
      </c>
      <c r="Z103" s="10" t="str">
        <f t="shared" si="23"/>
        <v>-</v>
      </c>
      <c r="AA103" s="10" t="str">
        <f t="shared" si="24"/>
        <v>-</v>
      </c>
      <c r="AB103" s="10" t="str">
        <f t="shared" si="25"/>
        <v>-</v>
      </c>
      <c r="AC103" s="10" t="str">
        <f t="shared" si="26"/>
        <v/>
      </c>
      <c r="AD103">
        <f t="shared" si="27"/>
        <v>0</v>
      </c>
    </row>
    <row r="104" spans="1:30" x14ac:dyDescent="0.2">
      <c r="A104" t="s">
        <v>786</v>
      </c>
      <c r="B104" t="s">
        <v>1745</v>
      </c>
      <c r="C104" t="str">
        <f>VLOOKUP(A104,RecNamesAll!A:C,3,FALSE)</f>
        <v>TAS1R1</v>
      </c>
      <c r="D104" s="304">
        <v>656</v>
      </c>
      <c r="E104" t="s">
        <v>1746</v>
      </c>
      <c r="F104" t="s">
        <v>1747</v>
      </c>
      <c r="G104" t="s">
        <v>1883</v>
      </c>
      <c r="H104" t="s">
        <v>1394</v>
      </c>
      <c r="I104" t="s">
        <v>1748</v>
      </c>
      <c r="Q104" s="8" t="str">
        <f t="shared" si="14"/>
        <v/>
      </c>
      <c r="R104" s="10" t="str">
        <f t="shared" si="15"/>
        <v/>
      </c>
      <c r="S104" s="10" t="str">
        <f t="shared" si="16"/>
        <v/>
      </c>
      <c r="T104" s="10" t="str">
        <f t="shared" si="17"/>
        <v/>
      </c>
      <c r="U104" s="8">
        <f t="shared" si="18"/>
        <v>0</v>
      </c>
      <c r="V104" s="8">
        <f t="shared" si="19"/>
        <v>0</v>
      </c>
      <c r="W104" s="8">
        <f t="shared" si="20"/>
        <v>0</v>
      </c>
      <c r="X104" s="8">
        <f t="shared" si="21"/>
        <v>0</v>
      </c>
      <c r="Y104" s="8" t="str">
        <f t="shared" si="22"/>
        <v>-</v>
      </c>
      <c r="Z104" s="10" t="str">
        <f t="shared" si="23"/>
        <v>-</v>
      </c>
      <c r="AA104" s="10" t="str">
        <f t="shared" si="24"/>
        <v>-</v>
      </c>
      <c r="AB104" s="10" t="str">
        <f t="shared" si="25"/>
        <v>-</v>
      </c>
      <c r="AC104" s="10" t="str">
        <f t="shared" si="26"/>
        <v/>
      </c>
      <c r="AD104">
        <f t="shared" si="27"/>
        <v>0</v>
      </c>
    </row>
    <row r="105" spans="1:30" x14ac:dyDescent="0.2">
      <c r="A105" t="s">
        <v>788</v>
      </c>
      <c r="B105" t="s">
        <v>1749</v>
      </c>
      <c r="C105" t="str">
        <f>VLOOKUP(A105,RecNamesAll!A:C,3,FALSE)</f>
        <v>TAS1R2</v>
      </c>
      <c r="D105" s="304">
        <v>657</v>
      </c>
      <c r="E105" t="s">
        <v>1750</v>
      </c>
      <c r="F105" t="s">
        <v>1751</v>
      </c>
      <c r="G105" t="s">
        <v>1883</v>
      </c>
      <c r="H105" t="s">
        <v>1394</v>
      </c>
      <c r="I105" t="s">
        <v>1748</v>
      </c>
      <c r="Q105" s="8" t="str">
        <f t="shared" si="14"/>
        <v/>
      </c>
      <c r="R105" s="10" t="str">
        <f t="shared" si="15"/>
        <v/>
      </c>
      <c r="S105" s="10" t="str">
        <f t="shared" si="16"/>
        <v/>
      </c>
      <c r="T105" s="10" t="str">
        <f t="shared" si="17"/>
        <v/>
      </c>
      <c r="U105" s="8">
        <f t="shared" si="18"/>
        <v>0</v>
      </c>
      <c r="V105" s="8">
        <f t="shared" si="19"/>
        <v>0</v>
      </c>
      <c r="W105" s="8">
        <f t="shared" si="20"/>
        <v>0</v>
      </c>
      <c r="X105" s="8">
        <f t="shared" si="21"/>
        <v>0</v>
      </c>
      <c r="Y105" s="8" t="str">
        <f t="shared" si="22"/>
        <v>-</v>
      </c>
      <c r="Z105" s="10" t="str">
        <f t="shared" si="23"/>
        <v>-</v>
      </c>
      <c r="AA105" s="10" t="str">
        <f t="shared" si="24"/>
        <v>-</v>
      </c>
      <c r="AB105" s="10" t="str">
        <f t="shared" si="25"/>
        <v>-</v>
      </c>
      <c r="AC105" s="10" t="str">
        <f t="shared" si="26"/>
        <v/>
      </c>
      <c r="AD105">
        <f t="shared" si="27"/>
        <v>0</v>
      </c>
    </row>
    <row r="106" spans="1:30" x14ac:dyDescent="0.2">
      <c r="A106" t="s">
        <v>789</v>
      </c>
      <c r="B106" t="s">
        <v>1752</v>
      </c>
      <c r="C106" t="str">
        <f>VLOOKUP(A106,RecNamesAll!A:C,3,FALSE)</f>
        <v>TAS1R3</v>
      </c>
      <c r="D106" s="304">
        <v>658</v>
      </c>
      <c r="E106" t="s">
        <v>1753</v>
      </c>
      <c r="F106" t="s">
        <v>1754</v>
      </c>
      <c r="G106" t="s">
        <v>1883</v>
      </c>
      <c r="H106" t="s">
        <v>1394</v>
      </c>
      <c r="I106" t="s">
        <v>1748</v>
      </c>
      <c r="Q106" s="8" t="str">
        <f t="shared" si="14"/>
        <v/>
      </c>
      <c r="R106" s="10" t="str">
        <f t="shared" si="15"/>
        <v/>
      </c>
      <c r="S106" s="10" t="str">
        <f t="shared" si="16"/>
        <v/>
      </c>
      <c r="T106" s="10" t="str">
        <f t="shared" si="17"/>
        <v/>
      </c>
      <c r="U106" s="8">
        <f t="shared" si="18"/>
        <v>0</v>
      </c>
      <c r="V106" s="8">
        <f t="shared" si="19"/>
        <v>0</v>
      </c>
      <c r="W106" s="8">
        <f t="shared" si="20"/>
        <v>0</v>
      </c>
      <c r="X106" s="8">
        <f t="shared" si="21"/>
        <v>0</v>
      </c>
      <c r="Y106" s="8" t="str">
        <f t="shared" si="22"/>
        <v>-</v>
      </c>
      <c r="Z106" s="10" t="str">
        <f t="shared" si="23"/>
        <v>-</v>
      </c>
      <c r="AA106" s="10" t="str">
        <f t="shared" si="24"/>
        <v>-</v>
      </c>
      <c r="AB106" s="10" t="str">
        <f t="shared" si="25"/>
        <v>-</v>
      </c>
      <c r="AC106" s="10" t="str">
        <f t="shared" si="26"/>
        <v/>
      </c>
      <c r="AD106">
        <f t="shared" si="27"/>
        <v>0</v>
      </c>
    </row>
    <row r="107" spans="1:30" x14ac:dyDescent="0.2">
      <c r="A107" t="s">
        <v>453</v>
      </c>
      <c r="B107" t="s">
        <v>1755</v>
      </c>
      <c r="C107" t="str">
        <f>VLOOKUP(A107,RecNamesAll!A:C,3,FALSE)</f>
        <v>GPR156</v>
      </c>
      <c r="D107" s="305"/>
      <c r="E107" t="s">
        <v>1756</v>
      </c>
      <c r="F107" t="s">
        <v>1757</v>
      </c>
      <c r="G107" t="s">
        <v>1883</v>
      </c>
      <c r="H107" t="s">
        <v>389</v>
      </c>
      <c r="I107" t="s">
        <v>1758</v>
      </c>
      <c r="Q107" s="8" t="str">
        <f t="shared" si="14"/>
        <v/>
      </c>
      <c r="R107" s="10" t="str">
        <f t="shared" si="15"/>
        <v/>
      </c>
      <c r="S107" s="10" t="str">
        <f t="shared" si="16"/>
        <v/>
      </c>
      <c r="T107" s="10" t="str">
        <f t="shared" si="17"/>
        <v/>
      </c>
      <c r="U107" s="8">
        <f t="shared" si="18"/>
        <v>0</v>
      </c>
      <c r="V107" s="8">
        <f t="shared" si="19"/>
        <v>0</v>
      </c>
      <c r="W107" s="8">
        <f t="shared" si="20"/>
        <v>0</v>
      </c>
      <c r="X107" s="8">
        <f t="shared" si="21"/>
        <v>0</v>
      </c>
      <c r="Y107" s="8" t="str">
        <f t="shared" si="22"/>
        <v>-</v>
      </c>
      <c r="Z107" s="10" t="str">
        <f t="shared" si="23"/>
        <v>-</v>
      </c>
      <c r="AA107" s="10" t="str">
        <f t="shared" si="24"/>
        <v>-</v>
      </c>
      <c r="AB107" s="10" t="str">
        <f t="shared" si="25"/>
        <v>-</v>
      </c>
      <c r="AC107" s="10" t="str">
        <f t="shared" si="26"/>
        <v/>
      </c>
      <c r="AD107">
        <f t="shared" si="27"/>
        <v>0</v>
      </c>
    </row>
    <row r="108" spans="1:30" x14ac:dyDescent="0.2">
      <c r="A108" t="s">
        <v>455</v>
      </c>
      <c r="B108" t="s">
        <v>1759</v>
      </c>
      <c r="C108" t="str">
        <f>VLOOKUP(A108,RecNamesAll!A:C,3,FALSE)</f>
        <v>GPR158</v>
      </c>
      <c r="D108" s="305"/>
      <c r="E108" t="s">
        <v>1760</v>
      </c>
      <c r="F108" t="s">
        <v>1761</v>
      </c>
      <c r="G108" t="s">
        <v>1883</v>
      </c>
      <c r="H108" t="s">
        <v>389</v>
      </c>
      <c r="I108" t="s">
        <v>1758</v>
      </c>
      <c r="Q108" s="8" t="str">
        <f t="shared" si="14"/>
        <v/>
      </c>
      <c r="R108" s="10" t="str">
        <f t="shared" si="15"/>
        <v/>
      </c>
      <c r="S108" s="10" t="str">
        <f t="shared" si="16"/>
        <v/>
      </c>
      <c r="T108" s="10" t="str">
        <f t="shared" si="17"/>
        <v/>
      </c>
      <c r="U108" s="8">
        <f t="shared" si="18"/>
        <v>0</v>
      </c>
      <c r="V108" s="8">
        <f t="shared" si="19"/>
        <v>0</v>
      </c>
      <c r="W108" s="8">
        <f t="shared" si="20"/>
        <v>0</v>
      </c>
      <c r="X108" s="8">
        <f t="shared" si="21"/>
        <v>0</v>
      </c>
      <c r="Y108" s="8" t="str">
        <f t="shared" si="22"/>
        <v>-</v>
      </c>
      <c r="Z108" s="10" t="str">
        <f t="shared" si="23"/>
        <v>-</v>
      </c>
      <c r="AA108" s="10" t="str">
        <f t="shared" si="24"/>
        <v>-</v>
      </c>
      <c r="AB108" s="10" t="str">
        <f t="shared" si="25"/>
        <v>-</v>
      </c>
      <c r="AC108" s="10" t="str">
        <f t="shared" si="26"/>
        <v/>
      </c>
      <c r="AD108">
        <f t="shared" si="27"/>
        <v>0</v>
      </c>
    </row>
    <row r="109" spans="1:30" x14ac:dyDescent="0.2">
      <c r="A109" t="s">
        <v>456</v>
      </c>
      <c r="B109" t="s">
        <v>1762</v>
      </c>
      <c r="C109" t="str">
        <f>VLOOKUP(A109,RecNamesAll!A:C,3,FALSE)</f>
        <v>GPR179</v>
      </c>
      <c r="D109" s="305"/>
      <c r="E109" t="s">
        <v>1763</v>
      </c>
      <c r="F109" t="s">
        <v>1764</v>
      </c>
      <c r="G109" t="s">
        <v>1883</v>
      </c>
      <c r="H109" t="s">
        <v>389</v>
      </c>
      <c r="I109" t="s">
        <v>1758</v>
      </c>
      <c r="Q109" s="8" t="str">
        <f t="shared" si="14"/>
        <v/>
      </c>
      <c r="R109" s="10" t="str">
        <f t="shared" si="15"/>
        <v/>
      </c>
      <c r="S109" s="10" t="str">
        <f t="shared" si="16"/>
        <v/>
      </c>
      <c r="T109" s="10" t="str">
        <f t="shared" si="17"/>
        <v/>
      </c>
      <c r="U109" s="8">
        <f t="shared" si="18"/>
        <v>0</v>
      </c>
      <c r="V109" s="8">
        <f t="shared" si="19"/>
        <v>0</v>
      </c>
      <c r="W109" s="8">
        <f t="shared" si="20"/>
        <v>0</v>
      </c>
      <c r="X109" s="8">
        <f t="shared" si="21"/>
        <v>0</v>
      </c>
      <c r="Y109" s="8" t="str">
        <f t="shared" si="22"/>
        <v>-</v>
      </c>
      <c r="Z109" s="10" t="str">
        <f t="shared" si="23"/>
        <v>-</v>
      </c>
      <c r="AA109" s="10" t="str">
        <f t="shared" si="24"/>
        <v>-</v>
      </c>
      <c r="AB109" s="10" t="str">
        <f t="shared" si="25"/>
        <v>-</v>
      </c>
      <c r="AC109" s="10" t="str">
        <f t="shared" si="26"/>
        <v/>
      </c>
      <c r="AD109">
        <f t="shared" si="27"/>
        <v>0</v>
      </c>
    </row>
    <row r="110" spans="1:30" x14ac:dyDescent="0.2">
      <c r="A110" t="s">
        <v>460</v>
      </c>
      <c r="B110" t="s">
        <v>1765</v>
      </c>
      <c r="C110" t="str">
        <f>VLOOKUP(A110,RecNamesAll!A:C,3,FALSE)</f>
        <v>GPRC5A</v>
      </c>
      <c r="D110" s="305"/>
      <c r="E110" t="s">
        <v>1766</v>
      </c>
      <c r="F110" t="s">
        <v>1767</v>
      </c>
      <c r="G110" t="s">
        <v>1883</v>
      </c>
      <c r="H110" t="s">
        <v>389</v>
      </c>
      <c r="I110" t="s">
        <v>1758</v>
      </c>
      <c r="Q110" s="8" t="str">
        <f t="shared" si="14"/>
        <v/>
      </c>
      <c r="R110" s="10" t="str">
        <f t="shared" si="15"/>
        <v/>
      </c>
      <c r="S110" s="10" t="str">
        <f t="shared" si="16"/>
        <v/>
      </c>
      <c r="T110" s="10" t="str">
        <f t="shared" si="17"/>
        <v/>
      </c>
      <c r="U110" s="8">
        <f t="shared" si="18"/>
        <v>0</v>
      </c>
      <c r="V110" s="8">
        <f t="shared" si="19"/>
        <v>0</v>
      </c>
      <c r="W110" s="8">
        <f t="shared" si="20"/>
        <v>0</v>
      </c>
      <c r="X110" s="8">
        <f t="shared" si="21"/>
        <v>0</v>
      </c>
      <c r="Y110" s="8" t="str">
        <f t="shared" si="22"/>
        <v>-</v>
      </c>
      <c r="Z110" s="10" t="str">
        <f t="shared" si="23"/>
        <v>-</v>
      </c>
      <c r="AA110" s="10" t="str">
        <f t="shared" si="24"/>
        <v>-</v>
      </c>
      <c r="AB110" s="10" t="str">
        <f t="shared" si="25"/>
        <v>-</v>
      </c>
      <c r="AC110" s="10" t="str">
        <f t="shared" si="26"/>
        <v/>
      </c>
      <c r="AD110">
        <f t="shared" si="27"/>
        <v>0</v>
      </c>
    </row>
    <row r="111" spans="1:30" x14ac:dyDescent="0.2">
      <c r="A111" t="s">
        <v>457</v>
      </c>
      <c r="B111" t="s">
        <v>1768</v>
      </c>
      <c r="C111" t="str">
        <f>VLOOKUP(A111,RecNamesAll!A:C,3,FALSE)</f>
        <v>GPRC5B</v>
      </c>
      <c r="D111" s="305"/>
      <c r="E111" t="s">
        <v>1769</v>
      </c>
      <c r="F111" t="s">
        <v>1770</v>
      </c>
      <c r="G111" t="s">
        <v>1883</v>
      </c>
      <c r="H111" t="s">
        <v>389</v>
      </c>
      <c r="I111" t="s">
        <v>1758</v>
      </c>
      <c r="Q111" s="8" t="str">
        <f t="shared" si="14"/>
        <v/>
      </c>
      <c r="R111" s="10" t="str">
        <f t="shared" si="15"/>
        <v/>
      </c>
      <c r="S111" s="10" t="str">
        <f t="shared" si="16"/>
        <v/>
      </c>
      <c r="T111" s="10" t="str">
        <f t="shared" si="17"/>
        <v/>
      </c>
      <c r="U111" s="8">
        <f t="shared" si="18"/>
        <v>0</v>
      </c>
      <c r="V111" s="8">
        <f t="shared" si="19"/>
        <v>0</v>
      </c>
      <c r="W111" s="8">
        <f t="shared" si="20"/>
        <v>0</v>
      </c>
      <c r="X111" s="8">
        <f t="shared" si="21"/>
        <v>0</v>
      </c>
      <c r="Y111" s="8" t="str">
        <f t="shared" si="22"/>
        <v>-</v>
      </c>
      <c r="Z111" s="10" t="str">
        <f t="shared" si="23"/>
        <v>-</v>
      </c>
      <c r="AA111" s="10" t="str">
        <f t="shared" si="24"/>
        <v>-</v>
      </c>
      <c r="AB111" s="10" t="str">
        <f t="shared" si="25"/>
        <v>-</v>
      </c>
      <c r="AC111" s="10" t="str">
        <f t="shared" si="26"/>
        <v/>
      </c>
      <c r="AD111">
        <f t="shared" si="27"/>
        <v>0</v>
      </c>
    </row>
    <row r="112" spans="1:30" x14ac:dyDescent="0.2">
      <c r="A112" t="s">
        <v>458</v>
      </c>
      <c r="B112" t="s">
        <v>1771</v>
      </c>
      <c r="C112" t="str">
        <f>VLOOKUP(A112,RecNamesAll!A:C,3,FALSE)</f>
        <v>GPRC5C</v>
      </c>
      <c r="D112" s="305"/>
      <c r="E112" t="s">
        <v>1772</v>
      </c>
      <c r="F112" t="s">
        <v>1773</v>
      </c>
      <c r="G112" t="s">
        <v>1883</v>
      </c>
      <c r="H112" t="s">
        <v>389</v>
      </c>
      <c r="I112" t="s">
        <v>1758</v>
      </c>
      <c r="Q112" s="8" t="str">
        <f t="shared" si="14"/>
        <v/>
      </c>
      <c r="R112" s="10" t="str">
        <f t="shared" si="15"/>
        <v/>
      </c>
      <c r="S112" s="10" t="str">
        <f t="shared" si="16"/>
        <v/>
      </c>
      <c r="T112" s="10" t="str">
        <f t="shared" si="17"/>
        <v/>
      </c>
      <c r="U112" s="8">
        <f t="shared" si="18"/>
        <v>0</v>
      </c>
      <c r="V112" s="8">
        <f t="shared" si="19"/>
        <v>0</v>
      </c>
      <c r="W112" s="8">
        <f t="shared" si="20"/>
        <v>0</v>
      </c>
      <c r="X112" s="8">
        <f t="shared" si="21"/>
        <v>0</v>
      </c>
      <c r="Y112" s="8" t="str">
        <f t="shared" si="22"/>
        <v>-</v>
      </c>
      <c r="Z112" s="10" t="str">
        <f t="shared" si="23"/>
        <v>-</v>
      </c>
      <c r="AA112" s="10" t="str">
        <f t="shared" si="24"/>
        <v>-</v>
      </c>
      <c r="AB112" s="10" t="str">
        <f t="shared" si="25"/>
        <v>-</v>
      </c>
      <c r="AC112" s="10" t="str">
        <f t="shared" si="26"/>
        <v/>
      </c>
      <c r="AD112">
        <f t="shared" si="27"/>
        <v>0</v>
      </c>
    </row>
    <row r="113" spans="1:30" x14ac:dyDescent="0.2">
      <c r="A113" t="s">
        <v>459</v>
      </c>
      <c r="B113" t="s">
        <v>1774</v>
      </c>
      <c r="C113" t="str">
        <f>VLOOKUP(A113,RecNamesAll!A:C,3,FALSE)</f>
        <v>GPRC5D</v>
      </c>
      <c r="D113" s="305"/>
      <c r="E113" t="s">
        <v>1775</v>
      </c>
      <c r="G113" t="s">
        <v>1883</v>
      </c>
      <c r="H113" t="s">
        <v>389</v>
      </c>
      <c r="I113" t="s">
        <v>1758</v>
      </c>
      <c r="Q113" s="8" t="str">
        <f t="shared" si="14"/>
        <v/>
      </c>
      <c r="R113" s="10" t="str">
        <f t="shared" si="15"/>
        <v/>
      </c>
      <c r="S113" s="10" t="str">
        <f t="shared" si="16"/>
        <v/>
      </c>
      <c r="T113" s="10" t="str">
        <f t="shared" si="17"/>
        <v/>
      </c>
      <c r="U113" s="8">
        <f t="shared" si="18"/>
        <v>0</v>
      </c>
      <c r="V113" s="8">
        <f t="shared" si="19"/>
        <v>0</v>
      </c>
      <c r="W113" s="8">
        <f t="shared" si="20"/>
        <v>0</v>
      </c>
      <c r="X113" s="8">
        <f t="shared" si="21"/>
        <v>0</v>
      </c>
      <c r="Y113" s="8" t="str">
        <f t="shared" si="22"/>
        <v>-</v>
      </c>
      <c r="Z113" s="10" t="str">
        <f t="shared" si="23"/>
        <v>-</v>
      </c>
      <c r="AA113" s="10" t="str">
        <f t="shared" si="24"/>
        <v>-</v>
      </c>
      <c r="AB113" s="10" t="str">
        <f t="shared" si="25"/>
        <v>-</v>
      </c>
      <c r="AC113" s="10" t="str">
        <f t="shared" si="26"/>
        <v/>
      </c>
      <c r="AD113">
        <f t="shared" si="27"/>
        <v>0</v>
      </c>
    </row>
    <row r="114" spans="1:30" x14ac:dyDescent="0.2">
      <c r="A114" t="s">
        <v>508</v>
      </c>
      <c r="B114" t="s">
        <v>1788</v>
      </c>
      <c r="C114" t="str">
        <f>VLOOKUP(A114,RecNamesAll!A:C,3,FALSE)</f>
        <v>FZD5</v>
      </c>
      <c r="D114" s="304">
        <v>233</v>
      </c>
      <c r="E114" t="s">
        <v>508</v>
      </c>
      <c r="F114" t="s">
        <v>1789</v>
      </c>
      <c r="G114" t="s">
        <v>1884</v>
      </c>
      <c r="H114" t="s">
        <v>342</v>
      </c>
      <c r="I114" t="s">
        <v>502</v>
      </c>
      <c r="Q114" s="8" t="str">
        <f t="shared" si="14"/>
        <v/>
      </c>
      <c r="R114" s="10" t="str">
        <f t="shared" si="15"/>
        <v/>
      </c>
      <c r="S114" s="10" t="str">
        <f t="shared" si="16"/>
        <v/>
      </c>
      <c r="T114" s="10" t="str">
        <f t="shared" si="17"/>
        <v/>
      </c>
      <c r="U114" s="8">
        <f t="shared" si="18"/>
        <v>0</v>
      </c>
      <c r="V114" s="8">
        <f t="shared" si="19"/>
        <v>0</v>
      </c>
      <c r="W114" s="8">
        <f t="shared" si="20"/>
        <v>0</v>
      </c>
      <c r="X114" s="8">
        <f t="shared" si="21"/>
        <v>0</v>
      </c>
      <c r="Y114" s="8" t="str">
        <f t="shared" si="22"/>
        <v>-</v>
      </c>
      <c r="Z114" s="10" t="str">
        <f t="shared" si="23"/>
        <v>-</v>
      </c>
      <c r="AA114" s="10" t="str">
        <f t="shared" si="24"/>
        <v>-</v>
      </c>
      <c r="AB114" s="10" t="str">
        <f t="shared" si="25"/>
        <v>-</v>
      </c>
      <c r="AC114" s="10" t="str">
        <f t="shared" si="26"/>
        <v/>
      </c>
      <c r="AD114">
        <f t="shared" si="27"/>
        <v>0</v>
      </c>
    </row>
    <row r="115" spans="1:30" x14ac:dyDescent="0.2">
      <c r="A115" t="s">
        <v>511</v>
      </c>
      <c r="B115" t="s">
        <v>1792</v>
      </c>
      <c r="C115" t="str">
        <f>VLOOKUP(A115,RecNamesAll!A:C,3,FALSE)</f>
        <v>FZD8</v>
      </c>
      <c r="D115" s="304">
        <v>236</v>
      </c>
      <c r="E115" t="s">
        <v>511</v>
      </c>
      <c r="G115" t="s">
        <v>1884</v>
      </c>
      <c r="H115" t="s">
        <v>342</v>
      </c>
      <c r="I115" t="s">
        <v>502</v>
      </c>
      <c r="J115" t="s">
        <v>971</v>
      </c>
      <c r="L115" t="s">
        <v>900</v>
      </c>
      <c r="Q115" s="8" t="str">
        <f t="shared" si="14"/>
        <v/>
      </c>
      <c r="R115" s="10" t="str">
        <f t="shared" si="15"/>
        <v/>
      </c>
      <c r="S115" s="10" t="str">
        <f t="shared" si="16"/>
        <v/>
      </c>
      <c r="T115" s="10" t="str">
        <f t="shared" si="17"/>
        <v/>
      </c>
      <c r="U115" s="8">
        <f t="shared" si="18"/>
        <v>0</v>
      </c>
      <c r="V115" s="8">
        <f t="shared" si="19"/>
        <v>0</v>
      </c>
      <c r="W115" s="8">
        <f t="shared" si="20"/>
        <v>0</v>
      </c>
      <c r="X115" s="8">
        <f t="shared" si="21"/>
        <v>0</v>
      </c>
      <c r="Y115" s="8" t="str">
        <f t="shared" si="22"/>
        <v>-</v>
      </c>
      <c r="Z115" s="10" t="str">
        <f t="shared" si="23"/>
        <v>-</v>
      </c>
      <c r="AA115" s="10" t="str">
        <f t="shared" si="24"/>
        <v>-</v>
      </c>
      <c r="AB115" s="10" t="str">
        <f t="shared" si="25"/>
        <v>-</v>
      </c>
      <c r="AC115" s="10" t="str">
        <f t="shared" si="26"/>
        <v/>
      </c>
      <c r="AD115">
        <f t="shared" si="27"/>
        <v>0</v>
      </c>
    </row>
    <row r="116" spans="1:30" x14ac:dyDescent="0.2">
      <c r="A116" t="s">
        <v>815</v>
      </c>
      <c r="B116" t="s">
        <v>1798</v>
      </c>
      <c r="C116" t="str">
        <f>VLOOKUP(A116,RecNamesAll!A:C,3,FALSE)</f>
        <v>TAS2R9</v>
      </c>
      <c r="D116" s="304">
        <v>665</v>
      </c>
      <c r="E116" t="s">
        <v>1799</v>
      </c>
      <c r="G116" t="s">
        <v>1800</v>
      </c>
      <c r="H116" t="s">
        <v>1394</v>
      </c>
      <c r="I116" t="s">
        <v>1801</v>
      </c>
      <c r="Q116" s="8" t="str">
        <f t="shared" si="14"/>
        <v/>
      </c>
      <c r="R116" s="10" t="str">
        <f t="shared" si="15"/>
        <v/>
      </c>
      <c r="S116" s="10" t="str">
        <f t="shared" si="16"/>
        <v/>
      </c>
      <c r="T116" s="10" t="str">
        <f t="shared" si="17"/>
        <v/>
      </c>
      <c r="U116" s="8">
        <f t="shared" si="18"/>
        <v>0</v>
      </c>
      <c r="V116" s="8">
        <f t="shared" si="19"/>
        <v>0</v>
      </c>
      <c r="W116" s="8">
        <f t="shared" si="20"/>
        <v>0</v>
      </c>
      <c r="X116" s="8">
        <f t="shared" si="21"/>
        <v>0</v>
      </c>
      <c r="Y116" s="8" t="str">
        <f t="shared" si="22"/>
        <v>-</v>
      </c>
      <c r="Z116" s="10" t="str">
        <f t="shared" si="23"/>
        <v>-</v>
      </c>
      <c r="AA116" s="10" t="str">
        <f t="shared" si="24"/>
        <v>-</v>
      </c>
      <c r="AB116" s="10" t="str">
        <f t="shared" si="25"/>
        <v>-</v>
      </c>
      <c r="AC116" s="10" t="str">
        <f t="shared" si="26"/>
        <v/>
      </c>
      <c r="AD116">
        <f t="shared" si="27"/>
        <v>0</v>
      </c>
    </row>
    <row r="117" spans="1:30" x14ac:dyDescent="0.2">
      <c r="A117" t="s">
        <v>790</v>
      </c>
      <c r="B117" t="s">
        <v>1802</v>
      </c>
      <c r="C117" t="str">
        <f>VLOOKUP(A117,RecNamesAll!A:C,3,FALSE)</f>
        <v>TAS2R10</v>
      </c>
      <c r="D117" s="304">
        <v>666</v>
      </c>
      <c r="E117" t="s">
        <v>1803</v>
      </c>
      <c r="G117" t="s">
        <v>1800</v>
      </c>
      <c r="H117" t="s">
        <v>1394</v>
      </c>
      <c r="I117" t="s">
        <v>1801</v>
      </c>
      <c r="Q117" s="8" t="str">
        <f t="shared" si="14"/>
        <v/>
      </c>
      <c r="R117" s="10" t="str">
        <f t="shared" si="15"/>
        <v/>
      </c>
      <c r="S117" s="10" t="str">
        <f t="shared" si="16"/>
        <v/>
      </c>
      <c r="T117" s="10" t="str">
        <f t="shared" si="17"/>
        <v/>
      </c>
      <c r="U117" s="8">
        <f t="shared" si="18"/>
        <v>0</v>
      </c>
      <c r="V117" s="8">
        <f t="shared" si="19"/>
        <v>0</v>
      </c>
      <c r="W117" s="8">
        <f t="shared" si="20"/>
        <v>0</v>
      </c>
      <c r="X117" s="8">
        <f t="shared" si="21"/>
        <v>0</v>
      </c>
      <c r="Y117" s="8" t="str">
        <f t="shared" si="22"/>
        <v>-</v>
      </c>
      <c r="Z117" s="10" t="str">
        <f t="shared" si="23"/>
        <v>-</v>
      </c>
      <c r="AA117" s="10" t="str">
        <f t="shared" si="24"/>
        <v>-</v>
      </c>
      <c r="AB117" s="10" t="str">
        <f t="shared" si="25"/>
        <v>-</v>
      </c>
      <c r="AC117" s="10" t="str">
        <f t="shared" si="26"/>
        <v/>
      </c>
      <c r="AD117">
        <f t="shared" si="27"/>
        <v>0</v>
      </c>
    </row>
    <row r="118" spans="1:30" x14ac:dyDescent="0.2">
      <c r="A118" t="s">
        <v>814</v>
      </c>
      <c r="B118" t="s">
        <v>1804</v>
      </c>
      <c r="C118" t="str">
        <f>VLOOKUP(A118,RecNamesAll!A:C,3,FALSE)</f>
        <v>TAS2R8</v>
      </c>
      <c r="D118" s="304">
        <v>664</v>
      </c>
      <c r="E118" t="s">
        <v>1805</v>
      </c>
      <c r="G118" t="s">
        <v>1800</v>
      </c>
      <c r="H118" t="s">
        <v>1394</v>
      </c>
      <c r="I118" t="s">
        <v>1801</v>
      </c>
      <c r="Q118" s="8" t="str">
        <f t="shared" si="14"/>
        <v/>
      </c>
      <c r="R118" s="10" t="str">
        <f t="shared" si="15"/>
        <v/>
      </c>
      <c r="S118" s="10" t="str">
        <f t="shared" si="16"/>
        <v/>
      </c>
      <c r="T118" s="10" t="str">
        <f t="shared" si="17"/>
        <v/>
      </c>
      <c r="U118" s="8">
        <f t="shared" si="18"/>
        <v>0</v>
      </c>
      <c r="V118" s="8">
        <f t="shared" si="19"/>
        <v>0</v>
      </c>
      <c r="W118" s="8">
        <f t="shared" si="20"/>
        <v>0</v>
      </c>
      <c r="X118" s="8">
        <f t="shared" si="21"/>
        <v>0</v>
      </c>
      <c r="Y118" s="8" t="str">
        <f t="shared" si="22"/>
        <v>-</v>
      </c>
      <c r="Z118" s="10" t="str">
        <f t="shared" si="23"/>
        <v>-</v>
      </c>
      <c r="AA118" s="10" t="str">
        <f t="shared" si="24"/>
        <v>-</v>
      </c>
      <c r="AB118" s="10" t="str">
        <f t="shared" si="25"/>
        <v>-</v>
      </c>
      <c r="AC118" s="10" t="str">
        <f t="shared" si="26"/>
        <v/>
      </c>
      <c r="AD118">
        <f t="shared" si="27"/>
        <v>0</v>
      </c>
    </row>
    <row r="119" spans="1:30" x14ac:dyDescent="0.2">
      <c r="A119" t="s">
        <v>809</v>
      </c>
      <c r="B119" t="s">
        <v>1806</v>
      </c>
      <c r="C119" t="str">
        <f>VLOOKUP(A119,RecNamesAll!A:C,3,FALSE)</f>
        <v>TAS2R1</v>
      </c>
      <c r="D119" s="304">
        <v>659</v>
      </c>
      <c r="E119" t="s">
        <v>1807</v>
      </c>
      <c r="G119" t="s">
        <v>1800</v>
      </c>
      <c r="H119" t="s">
        <v>1394</v>
      </c>
      <c r="I119" t="s">
        <v>1801</v>
      </c>
      <c r="Q119" s="8" t="str">
        <f t="shared" si="14"/>
        <v/>
      </c>
      <c r="R119" s="10" t="str">
        <f t="shared" si="15"/>
        <v/>
      </c>
      <c r="S119" s="10" t="str">
        <f t="shared" si="16"/>
        <v/>
      </c>
      <c r="T119" s="10" t="str">
        <f t="shared" si="17"/>
        <v/>
      </c>
      <c r="U119" s="8">
        <f t="shared" si="18"/>
        <v>0</v>
      </c>
      <c r="V119" s="8">
        <f t="shared" si="19"/>
        <v>0</v>
      </c>
      <c r="W119" s="8">
        <f t="shared" si="20"/>
        <v>0</v>
      </c>
      <c r="X119" s="8">
        <f t="shared" si="21"/>
        <v>0</v>
      </c>
      <c r="Y119" s="8" t="str">
        <f t="shared" si="22"/>
        <v>-</v>
      </c>
      <c r="Z119" s="10" t="str">
        <f t="shared" si="23"/>
        <v>-</v>
      </c>
      <c r="AA119" s="10" t="str">
        <f t="shared" si="24"/>
        <v>-</v>
      </c>
      <c r="AB119" s="10" t="str">
        <f t="shared" si="25"/>
        <v>-</v>
      </c>
      <c r="AC119" s="10" t="str">
        <f t="shared" si="26"/>
        <v/>
      </c>
      <c r="AD119">
        <f t="shared" si="27"/>
        <v>0</v>
      </c>
    </row>
    <row r="120" spans="1:30" x14ac:dyDescent="0.2">
      <c r="A120" t="s">
        <v>810</v>
      </c>
      <c r="B120" t="s">
        <v>1808</v>
      </c>
      <c r="C120" t="str">
        <f>VLOOKUP(A120,RecNamesAll!A:C,3,FALSE)</f>
        <v>TAS2R3</v>
      </c>
      <c r="D120" s="304">
        <v>660</v>
      </c>
      <c r="E120" t="s">
        <v>1809</v>
      </c>
      <c r="G120" t="s">
        <v>1800</v>
      </c>
      <c r="H120" t="s">
        <v>1394</v>
      </c>
      <c r="I120" t="s">
        <v>1801</v>
      </c>
      <c r="Q120" s="8" t="str">
        <f t="shared" si="14"/>
        <v/>
      </c>
      <c r="R120" s="10" t="str">
        <f t="shared" si="15"/>
        <v/>
      </c>
      <c r="S120" s="10" t="str">
        <f t="shared" si="16"/>
        <v/>
      </c>
      <c r="T120" s="10" t="str">
        <f t="shared" si="17"/>
        <v/>
      </c>
      <c r="U120" s="8">
        <f t="shared" si="18"/>
        <v>0</v>
      </c>
      <c r="V120" s="8">
        <f t="shared" si="19"/>
        <v>0</v>
      </c>
      <c r="W120" s="8">
        <f t="shared" si="20"/>
        <v>0</v>
      </c>
      <c r="X120" s="8">
        <f t="shared" si="21"/>
        <v>0</v>
      </c>
      <c r="Y120" s="8" t="str">
        <f t="shared" si="22"/>
        <v>-</v>
      </c>
      <c r="Z120" s="10" t="str">
        <f t="shared" si="23"/>
        <v>-</v>
      </c>
      <c r="AA120" s="10" t="str">
        <f t="shared" si="24"/>
        <v>-</v>
      </c>
      <c r="AB120" s="10" t="str">
        <f t="shared" si="25"/>
        <v>-</v>
      </c>
      <c r="AC120" s="10" t="str">
        <f t="shared" si="26"/>
        <v/>
      </c>
      <c r="AD120">
        <f t="shared" si="27"/>
        <v>0</v>
      </c>
    </row>
    <row r="121" spans="1:30" x14ac:dyDescent="0.2">
      <c r="A121" t="s">
        <v>811</v>
      </c>
      <c r="B121" t="s">
        <v>1810</v>
      </c>
      <c r="C121" t="str">
        <f>VLOOKUP(A121,RecNamesAll!A:C,3,FALSE)</f>
        <v>TAS2R4</v>
      </c>
      <c r="D121" s="304">
        <v>661</v>
      </c>
      <c r="E121" t="s">
        <v>1811</v>
      </c>
      <c r="G121" t="s">
        <v>1800</v>
      </c>
      <c r="H121" t="s">
        <v>1394</v>
      </c>
      <c r="I121" t="s">
        <v>1801</v>
      </c>
      <c r="Q121" s="8" t="str">
        <f t="shared" si="14"/>
        <v/>
      </c>
      <c r="R121" s="10" t="str">
        <f t="shared" si="15"/>
        <v/>
      </c>
      <c r="S121" s="10" t="str">
        <f t="shared" si="16"/>
        <v/>
      </c>
      <c r="T121" s="10" t="str">
        <f t="shared" si="17"/>
        <v/>
      </c>
      <c r="U121" s="8">
        <f t="shared" si="18"/>
        <v>0</v>
      </c>
      <c r="V121" s="8">
        <f t="shared" si="19"/>
        <v>0</v>
      </c>
      <c r="W121" s="8">
        <f t="shared" si="20"/>
        <v>0</v>
      </c>
      <c r="X121" s="8">
        <f t="shared" si="21"/>
        <v>0</v>
      </c>
      <c r="Y121" s="8" t="str">
        <f t="shared" si="22"/>
        <v>-</v>
      </c>
      <c r="Z121" s="10" t="str">
        <f t="shared" si="23"/>
        <v>-</v>
      </c>
      <c r="AA121" s="10" t="str">
        <f t="shared" si="24"/>
        <v>-</v>
      </c>
      <c r="AB121" s="10" t="str">
        <f t="shared" si="25"/>
        <v>-</v>
      </c>
      <c r="AC121" s="10" t="str">
        <f t="shared" si="26"/>
        <v/>
      </c>
      <c r="AD121">
        <f t="shared" si="27"/>
        <v>0</v>
      </c>
    </row>
    <row r="122" spans="1:30" x14ac:dyDescent="0.2">
      <c r="A122" t="s">
        <v>812</v>
      </c>
      <c r="B122" t="s">
        <v>1812</v>
      </c>
      <c r="C122" t="str">
        <f>VLOOKUP(A122,RecNamesAll!A:C,3,FALSE)</f>
        <v>TAS2R5</v>
      </c>
      <c r="D122" s="304">
        <v>662</v>
      </c>
      <c r="E122" t="s">
        <v>1813</v>
      </c>
      <c r="G122" t="s">
        <v>1800</v>
      </c>
      <c r="H122" t="s">
        <v>1394</v>
      </c>
      <c r="I122" t="s">
        <v>1801</v>
      </c>
      <c r="Q122" s="8" t="str">
        <f t="shared" si="14"/>
        <v/>
      </c>
      <c r="R122" s="10" t="str">
        <f t="shared" si="15"/>
        <v/>
      </c>
      <c r="S122" s="10" t="str">
        <f t="shared" si="16"/>
        <v/>
      </c>
      <c r="T122" s="10" t="str">
        <f t="shared" si="17"/>
        <v/>
      </c>
      <c r="U122" s="8">
        <f t="shared" si="18"/>
        <v>0</v>
      </c>
      <c r="V122" s="8">
        <f t="shared" si="19"/>
        <v>0</v>
      </c>
      <c r="W122" s="8">
        <f t="shared" si="20"/>
        <v>0</v>
      </c>
      <c r="X122" s="8">
        <f t="shared" si="21"/>
        <v>0</v>
      </c>
      <c r="Y122" s="8" t="str">
        <f t="shared" si="22"/>
        <v>-</v>
      </c>
      <c r="Z122" s="10" t="str">
        <f t="shared" si="23"/>
        <v>-</v>
      </c>
      <c r="AA122" s="10" t="str">
        <f t="shared" si="24"/>
        <v>-</v>
      </c>
      <c r="AB122" s="10" t="str">
        <f t="shared" si="25"/>
        <v>-</v>
      </c>
      <c r="AC122" s="10" t="str">
        <f t="shared" si="26"/>
        <v/>
      </c>
      <c r="AD122">
        <f t="shared" si="27"/>
        <v>0</v>
      </c>
    </row>
    <row r="123" spans="1:30" x14ac:dyDescent="0.2">
      <c r="A123" t="s">
        <v>813</v>
      </c>
      <c r="B123" t="s">
        <v>1814</v>
      </c>
      <c r="C123" t="str">
        <f>VLOOKUP(A123,RecNamesAll!A:C,3,FALSE)</f>
        <v>TAS2R7</v>
      </c>
      <c r="D123" s="304">
        <v>663</v>
      </c>
      <c r="E123" t="s">
        <v>1815</v>
      </c>
      <c r="G123" t="s">
        <v>1800</v>
      </c>
      <c r="H123" t="s">
        <v>1394</v>
      </c>
      <c r="I123" t="s">
        <v>1801</v>
      </c>
      <c r="Q123" s="8" t="str">
        <f t="shared" si="14"/>
        <v/>
      </c>
      <c r="R123" s="10" t="str">
        <f t="shared" si="15"/>
        <v/>
      </c>
      <c r="S123" s="10" t="str">
        <f t="shared" si="16"/>
        <v/>
      </c>
      <c r="T123" s="10" t="str">
        <f t="shared" si="17"/>
        <v/>
      </c>
      <c r="U123" s="8">
        <f t="shared" si="18"/>
        <v>0</v>
      </c>
      <c r="V123" s="8">
        <f t="shared" si="19"/>
        <v>0</v>
      </c>
      <c r="W123" s="8">
        <f t="shared" si="20"/>
        <v>0</v>
      </c>
      <c r="X123" s="8">
        <f t="shared" si="21"/>
        <v>0</v>
      </c>
      <c r="Y123" s="8" t="str">
        <f t="shared" si="22"/>
        <v>-</v>
      </c>
      <c r="Z123" s="10" t="str">
        <f t="shared" si="23"/>
        <v>-</v>
      </c>
      <c r="AA123" s="10" t="str">
        <f t="shared" si="24"/>
        <v>-</v>
      </c>
      <c r="AB123" s="10" t="str">
        <f t="shared" si="25"/>
        <v>-</v>
      </c>
      <c r="AC123" s="10" t="str">
        <f t="shared" si="26"/>
        <v/>
      </c>
      <c r="AD123">
        <f t="shared" si="27"/>
        <v>0</v>
      </c>
    </row>
    <row r="124" spans="1:30" x14ac:dyDescent="0.2">
      <c r="A124" t="s">
        <v>793</v>
      </c>
      <c r="B124" t="s">
        <v>1816</v>
      </c>
      <c r="C124" t="str">
        <f>VLOOKUP(A124,RecNamesAll!A:C,3,FALSE)</f>
        <v>TAS2R13</v>
      </c>
      <c r="D124" s="304">
        <v>667</v>
      </c>
      <c r="E124" t="s">
        <v>1817</v>
      </c>
      <c r="G124" t="s">
        <v>1800</v>
      </c>
      <c r="H124" t="s">
        <v>1394</v>
      </c>
      <c r="I124" t="s">
        <v>1801</v>
      </c>
      <c r="Q124" s="8" t="str">
        <f t="shared" si="14"/>
        <v/>
      </c>
      <c r="R124" s="10" t="str">
        <f t="shared" si="15"/>
        <v/>
      </c>
      <c r="S124" s="10" t="str">
        <f t="shared" si="16"/>
        <v/>
      </c>
      <c r="T124" s="10" t="str">
        <f t="shared" si="17"/>
        <v/>
      </c>
      <c r="U124" s="8">
        <f t="shared" si="18"/>
        <v>0</v>
      </c>
      <c r="V124" s="8">
        <f t="shared" si="19"/>
        <v>0</v>
      </c>
      <c r="W124" s="8">
        <f t="shared" si="20"/>
        <v>0</v>
      </c>
      <c r="X124" s="8">
        <f t="shared" si="21"/>
        <v>0</v>
      </c>
      <c r="Y124" s="8" t="str">
        <f t="shared" si="22"/>
        <v>-</v>
      </c>
      <c r="Z124" s="10" t="str">
        <f t="shared" si="23"/>
        <v>-</v>
      </c>
      <c r="AA124" s="10" t="str">
        <f t="shared" si="24"/>
        <v>-</v>
      </c>
      <c r="AB124" s="10" t="str">
        <f t="shared" si="25"/>
        <v>-</v>
      </c>
      <c r="AC124" s="10" t="str">
        <f t="shared" si="26"/>
        <v/>
      </c>
      <c r="AD124">
        <f t="shared" si="27"/>
        <v>0</v>
      </c>
    </row>
    <row r="125" spans="1:30" x14ac:dyDescent="0.2">
      <c r="A125" t="s">
        <v>794</v>
      </c>
      <c r="B125" t="s">
        <v>1818</v>
      </c>
      <c r="C125" t="str">
        <f>VLOOKUP(A125,RecNamesAll!A:C,3,FALSE)</f>
        <v>TAS2R14</v>
      </c>
      <c r="D125" s="304">
        <v>668</v>
      </c>
      <c r="E125" t="s">
        <v>1819</v>
      </c>
      <c r="G125" t="s">
        <v>1800</v>
      </c>
      <c r="H125" t="s">
        <v>1394</v>
      </c>
      <c r="I125" t="s">
        <v>1801</v>
      </c>
      <c r="Q125" s="8" t="str">
        <f t="shared" si="14"/>
        <v/>
      </c>
      <c r="R125" s="10" t="str">
        <f t="shared" si="15"/>
        <v/>
      </c>
      <c r="S125" s="10" t="str">
        <f t="shared" si="16"/>
        <v/>
      </c>
      <c r="T125" s="10" t="str">
        <f t="shared" si="17"/>
        <v/>
      </c>
      <c r="U125" s="8">
        <f t="shared" si="18"/>
        <v>0</v>
      </c>
      <c r="V125" s="8">
        <f t="shared" si="19"/>
        <v>0</v>
      </c>
      <c r="W125" s="8">
        <f t="shared" si="20"/>
        <v>0</v>
      </c>
      <c r="X125" s="8">
        <f t="shared" si="21"/>
        <v>0</v>
      </c>
      <c r="Y125" s="8" t="str">
        <f t="shared" si="22"/>
        <v>-</v>
      </c>
      <c r="Z125" s="10" t="str">
        <f t="shared" si="23"/>
        <v>-</v>
      </c>
      <c r="AA125" s="10" t="str">
        <f t="shared" si="24"/>
        <v>-</v>
      </c>
      <c r="AB125" s="10" t="str">
        <f t="shared" si="25"/>
        <v>-</v>
      </c>
      <c r="AC125" s="10" t="str">
        <f t="shared" si="26"/>
        <v/>
      </c>
      <c r="AD125">
        <f t="shared" si="27"/>
        <v>0</v>
      </c>
    </row>
    <row r="126" spans="1:30" x14ac:dyDescent="0.2">
      <c r="A126" t="s">
        <v>795</v>
      </c>
      <c r="B126" t="s">
        <v>1820</v>
      </c>
      <c r="C126" t="str">
        <f>VLOOKUP(A126,RecNamesAll!A:C,3,FALSE)</f>
        <v>TAS2R16</v>
      </c>
      <c r="D126" s="304">
        <v>669</v>
      </c>
      <c r="E126" t="s">
        <v>1821</v>
      </c>
      <c r="G126" t="s">
        <v>1800</v>
      </c>
      <c r="H126" t="s">
        <v>1394</v>
      </c>
      <c r="I126" t="s">
        <v>1801</v>
      </c>
      <c r="Q126" s="8" t="str">
        <f t="shared" si="14"/>
        <v/>
      </c>
      <c r="R126" s="10" t="str">
        <f t="shared" si="15"/>
        <v/>
      </c>
      <c r="S126" s="10" t="str">
        <f t="shared" si="16"/>
        <v/>
      </c>
      <c r="T126" s="10" t="str">
        <f t="shared" si="17"/>
        <v/>
      </c>
      <c r="U126" s="8">
        <f t="shared" si="18"/>
        <v>0</v>
      </c>
      <c r="V126" s="8">
        <f t="shared" si="19"/>
        <v>0</v>
      </c>
      <c r="W126" s="8">
        <f t="shared" si="20"/>
        <v>0</v>
      </c>
      <c r="X126" s="8">
        <f t="shared" si="21"/>
        <v>0</v>
      </c>
      <c r="Y126" s="8" t="str">
        <f t="shared" si="22"/>
        <v>-</v>
      </c>
      <c r="Z126" s="10" t="str">
        <f t="shared" si="23"/>
        <v>-</v>
      </c>
      <c r="AA126" s="10" t="str">
        <f t="shared" si="24"/>
        <v>-</v>
      </c>
      <c r="AB126" s="10" t="str">
        <f t="shared" si="25"/>
        <v>-</v>
      </c>
      <c r="AC126" s="10" t="str">
        <f t="shared" si="26"/>
        <v/>
      </c>
      <c r="AD126">
        <f t="shared" si="27"/>
        <v>0</v>
      </c>
    </row>
    <row r="127" spans="1:30" x14ac:dyDescent="0.2">
      <c r="A127" t="s">
        <v>867</v>
      </c>
      <c r="B127" t="s">
        <v>1822</v>
      </c>
      <c r="C127" t="str">
        <f>VLOOKUP(A127,RecNamesAll!A:C,3,FALSE)</f>
        <v>TAS2R19</v>
      </c>
      <c r="D127" s="304">
        <v>670</v>
      </c>
      <c r="E127" t="s">
        <v>1823</v>
      </c>
      <c r="F127" t="s">
        <v>1824</v>
      </c>
      <c r="G127" t="s">
        <v>1800</v>
      </c>
      <c r="H127" t="s">
        <v>1394</v>
      </c>
      <c r="I127" t="s">
        <v>1801</v>
      </c>
      <c r="Q127" s="8" t="str">
        <f t="shared" si="14"/>
        <v/>
      </c>
      <c r="R127" s="10" t="str">
        <f t="shared" si="15"/>
        <v/>
      </c>
      <c r="S127" s="10" t="str">
        <f t="shared" si="16"/>
        <v/>
      </c>
      <c r="T127" s="10" t="str">
        <f t="shared" si="17"/>
        <v/>
      </c>
      <c r="U127" s="8">
        <f t="shared" si="18"/>
        <v>0</v>
      </c>
      <c r="V127" s="8">
        <f t="shared" si="19"/>
        <v>0</v>
      </c>
      <c r="W127" s="8">
        <f t="shared" si="20"/>
        <v>0</v>
      </c>
      <c r="X127" s="8">
        <f t="shared" si="21"/>
        <v>0</v>
      </c>
      <c r="Y127" s="8" t="str">
        <f t="shared" si="22"/>
        <v>-</v>
      </c>
      <c r="Z127" s="10" t="str">
        <f t="shared" si="23"/>
        <v>-</v>
      </c>
      <c r="AA127" s="10" t="str">
        <f t="shared" si="24"/>
        <v>-</v>
      </c>
      <c r="AB127" s="10" t="str">
        <f t="shared" si="25"/>
        <v>-</v>
      </c>
      <c r="AC127" s="10" t="str">
        <f t="shared" si="26"/>
        <v/>
      </c>
      <c r="AD127">
        <f t="shared" si="27"/>
        <v>0</v>
      </c>
    </row>
    <row r="128" spans="1:30" x14ac:dyDescent="0.2">
      <c r="A128" t="s">
        <v>796</v>
      </c>
      <c r="B128" t="s">
        <v>1825</v>
      </c>
      <c r="C128" t="str">
        <f>VLOOKUP(A128,RecNamesAll!A:C,3,FALSE)</f>
        <v>TAS2R20</v>
      </c>
      <c r="D128" s="304">
        <v>671</v>
      </c>
      <c r="E128" t="s">
        <v>1826</v>
      </c>
      <c r="F128" t="s">
        <v>1827</v>
      </c>
      <c r="G128" t="s">
        <v>1800</v>
      </c>
      <c r="H128" t="s">
        <v>1394</v>
      </c>
      <c r="I128" t="s">
        <v>1801</v>
      </c>
      <c r="Q128" s="8" t="str">
        <f t="shared" si="14"/>
        <v/>
      </c>
      <c r="R128" s="10" t="str">
        <f t="shared" si="15"/>
        <v/>
      </c>
      <c r="S128" s="10" t="str">
        <f t="shared" si="16"/>
        <v/>
      </c>
      <c r="T128" s="10" t="str">
        <f t="shared" si="17"/>
        <v/>
      </c>
      <c r="U128" s="8">
        <f t="shared" si="18"/>
        <v>0</v>
      </c>
      <c r="V128" s="8">
        <f t="shared" si="19"/>
        <v>0</v>
      </c>
      <c r="W128" s="8">
        <f t="shared" si="20"/>
        <v>0</v>
      </c>
      <c r="X128" s="8">
        <f t="shared" si="21"/>
        <v>0</v>
      </c>
      <c r="Y128" s="8" t="str">
        <f t="shared" si="22"/>
        <v>-</v>
      </c>
      <c r="Z128" s="10" t="str">
        <f t="shared" si="23"/>
        <v>-</v>
      </c>
      <c r="AA128" s="10" t="str">
        <f t="shared" si="24"/>
        <v>-</v>
      </c>
      <c r="AB128" s="10" t="str">
        <f t="shared" si="25"/>
        <v>-</v>
      </c>
      <c r="AC128" s="10" t="str">
        <f t="shared" si="26"/>
        <v/>
      </c>
      <c r="AD128">
        <f t="shared" si="27"/>
        <v>0</v>
      </c>
    </row>
    <row r="129" spans="1:30" x14ac:dyDescent="0.2">
      <c r="A129" t="s">
        <v>797</v>
      </c>
      <c r="B129" t="s">
        <v>1828</v>
      </c>
      <c r="C129" t="str">
        <f>VLOOKUP(A129,RecNamesAll!A:C,3,FALSE)</f>
        <v>TAS2R30</v>
      </c>
      <c r="D129" s="304">
        <v>673</v>
      </c>
      <c r="E129" t="s">
        <v>1829</v>
      </c>
      <c r="F129" t="s">
        <v>1830</v>
      </c>
      <c r="G129" t="s">
        <v>1800</v>
      </c>
      <c r="H129" t="s">
        <v>1394</v>
      </c>
      <c r="I129" t="s">
        <v>1801</v>
      </c>
      <c r="Q129" s="8" t="str">
        <f t="shared" si="14"/>
        <v/>
      </c>
      <c r="R129" s="10" t="str">
        <f t="shared" si="15"/>
        <v/>
      </c>
      <c r="S129" s="10" t="str">
        <f t="shared" si="16"/>
        <v/>
      </c>
      <c r="T129" s="10" t="str">
        <f t="shared" si="17"/>
        <v/>
      </c>
      <c r="U129" s="8">
        <f t="shared" si="18"/>
        <v>0</v>
      </c>
      <c r="V129" s="8">
        <f t="shared" si="19"/>
        <v>0</v>
      </c>
      <c r="W129" s="8">
        <f t="shared" si="20"/>
        <v>0</v>
      </c>
      <c r="X129" s="8">
        <f t="shared" si="21"/>
        <v>0</v>
      </c>
      <c r="Y129" s="8" t="str">
        <f t="shared" si="22"/>
        <v>-</v>
      </c>
      <c r="Z129" s="10" t="str">
        <f t="shared" si="23"/>
        <v>-</v>
      </c>
      <c r="AA129" s="10" t="str">
        <f t="shared" si="24"/>
        <v>-</v>
      </c>
      <c r="AB129" s="10" t="str">
        <f t="shared" si="25"/>
        <v>-</v>
      </c>
      <c r="AC129" s="10" t="str">
        <f t="shared" si="26"/>
        <v/>
      </c>
      <c r="AD129">
        <f t="shared" si="27"/>
        <v>0</v>
      </c>
    </row>
    <row r="130" spans="1:30" x14ac:dyDescent="0.2">
      <c r="A130" t="s">
        <v>798</v>
      </c>
      <c r="B130" t="s">
        <v>1831</v>
      </c>
      <c r="C130" t="str">
        <f>VLOOKUP(A130,RecNamesAll!A:C,3,FALSE)</f>
        <v>TAS2R31</v>
      </c>
      <c r="D130" s="304">
        <v>674</v>
      </c>
      <c r="E130" t="s">
        <v>1832</v>
      </c>
      <c r="F130" t="s">
        <v>1833</v>
      </c>
      <c r="G130" t="s">
        <v>1800</v>
      </c>
      <c r="H130" t="s">
        <v>1394</v>
      </c>
      <c r="I130" t="s">
        <v>1801</v>
      </c>
      <c r="Q130" s="8" t="str">
        <f t="shared" ref="Q130:Q193" si="28">IF(OR(ISNUMBER(SEARCH("Gs",$J130)),ISNUMBER(SEARCH("Gs",$K130))),"Gs","")</f>
        <v/>
      </c>
      <c r="R130" s="10" t="str">
        <f t="shared" ref="R130:R193" si="29">IF(OR(ISNUMBER(SEARCH("Gi/o",$J130)),ISNUMBER(SEARCH("Gi/o",$K130))),"Gi/o","")</f>
        <v/>
      </c>
      <c r="S130" s="10" t="str">
        <f t="shared" ref="S130:S193" si="30">IF(OR(ISNUMBER(SEARCH("Gq/11",$J130)),ISNUMBER(SEARCH("Gq/11",$K130))),"Gq/11","")</f>
        <v/>
      </c>
      <c r="T130" s="10" t="str">
        <f t="shared" ref="T130:T193" si="31">IF(OR(ISNUMBER(SEARCH("G12/13",$J130)),ISNUMBER(SEARCH("G12/13",$K130))),"G12/13","")</f>
        <v/>
      </c>
      <c r="U130" s="8">
        <f t="shared" ref="U130:U193" si="32">IF(ISNUMBER(SEARCH("Gs",$J130)),1,IF(ISNUMBER(SEARCH("Gs",$K130)),2,0))</f>
        <v>0</v>
      </c>
      <c r="V130" s="8">
        <f t="shared" ref="V130:V193" si="33">IF(ISNUMBER(SEARCH("Gi/o",$J130)),1,IF(ISNUMBER(SEARCH("Gi/o",$K130)),2,0))</f>
        <v>0</v>
      </c>
      <c r="W130" s="8">
        <f t="shared" ref="W130:W193" si="34">IF(ISNUMBER(SEARCH("Gq/11",$J130)),1,IF(ISNUMBER(SEARCH("Gq/11",$K130)),2,0))</f>
        <v>0</v>
      </c>
      <c r="X130" s="8">
        <f t="shared" ref="X130:X193" si="35">IF(ISNUMBER(SEARCH("G12/13",$J130)),1,IF(ISNUMBER(SEARCH("G12/13",$K130)),2,0))</f>
        <v>0</v>
      </c>
      <c r="Y130" s="8" t="str">
        <f t="shared" ref="Y130:Y193" si="36">IF(U130&gt;0,"G","-")</f>
        <v>-</v>
      </c>
      <c r="Z130" s="10" t="str">
        <f t="shared" ref="Z130:Z193" si="37">IF(V130&gt;0,"G","-")</f>
        <v>-</v>
      </c>
      <c r="AA130" s="10" t="str">
        <f t="shared" ref="AA130:AA193" si="38">IF(W130&gt;0,"G","-")</f>
        <v>-</v>
      </c>
      <c r="AB130" s="10" t="str">
        <f t="shared" ref="AB130:AB193" si="39">IF(X130&gt;0,"G","-")</f>
        <v>-</v>
      </c>
      <c r="AC130" s="10" t="str">
        <f t="shared" ref="AC130:AC193" si="40">IF(SUM(U130:X130)&gt;0,COUNTIF(U130:X130,"0"),"")</f>
        <v/>
      </c>
      <c r="AD130">
        <f t="shared" ref="AD130:AD193" si="41">IF(SUM(U130:X130)&gt;0,1,0)</f>
        <v>0</v>
      </c>
    </row>
    <row r="131" spans="1:30" x14ac:dyDescent="0.2">
      <c r="A131" t="s">
        <v>799</v>
      </c>
      <c r="B131" t="s">
        <v>1834</v>
      </c>
      <c r="C131" t="str">
        <f>VLOOKUP(A131,RecNamesAll!A:C,3,FALSE)</f>
        <v>TAS2R38</v>
      </c>
      <c r="D131" s="304">
        <v>682</v>
      </c>
      <c r="E131" t="s">
        <v>1835</v>
      </c>
      <c r="F131" t="s">
        <v>1836</v>
      </c>
      <c r="G131" t="s">
        <v>1800</v>
      </c>
      <c r="H131" t="s">
        <v>1394</v>
      </c>
      <c r="I131" t="s">
        <v>1801</v>
      </c>
      <c r="Q131" s="8" t="str">
        <f t="shared" si="28"/>
        <v/>
      </c>
      <c r="R131" s="10" t="str">
        <f t="shared" si="29"/>
        <v/>
      </c>
      <c r="S131" s="10" t="str">
        <f t="shared" si="30"/>
        <v/>
      </c>
      <c r="T131" s="10" t="str">
        <f t="shared" si="31"/>
        <v/>
      </c>
      <c r="U131" s="8">
        <f t="shared" si="32"/>
        <v>0</v>
      </c>
      <c r="V131" s="8">
        <f t="shared" si="33"/>
        <v>0</v>
      </c>
      <c r="W131" s="8">
        <f t="shared" si="34"/>
        <v>0</v>
      </c>
      <c r="X131" s="8">
        <f t="shared" si="35"/>
        <v>0</v>
      </c>
      <c r="Y131" s="8" t="str">
        <f t="shared" si="36"/>
        <v>-</v>
      </c>
      <c r="Z131" s="10" t="str">
        <f t="shared" si="37"/>
        <v>-</v>
      </c>
      <c r="AA131" s="10" t="str">
        <f t="shared" si="38"/>
        <v>-</v>
      </c>
      <c r="AB131" s="10" t="str">
        <f t="shared" si="39"/>
        <v>-</v>
      </c>
      <c r="AC131" s="10" t="str">
        <f t="shared" si="40"/>
        <v/>
      </c>
      <c r="AD131">
        <f t="shared" si="41"/>
        <v>0</v>
      </c>
    </row>
    <row r="132" spans="1:30" x14ac:dyDescent="0.2">
      <c r="A132" t="s">
        <v>800</v>
      </c>
      <c r="B132" t="s">
        <v>1837</v>
      </c>
      <c r="C132" t="str">
        <f>VLOOKUP(A132,RecNamesAll!A:C,3,FALSE)</f>
        <v>TAS2R39</v>
      </c>
      <c r="D132" s="304">
        <v>675</v>
      </c>
      <c r="E132" t="s">
        <v>1838</v>
      </c>
      <c r="G132" t="s">
        <v>1800</v>
      </c>
      <c r="H132" t="s">
        <v>1394</v>
      </c>
      <c r="I132" t="s">
        <v>1801</v>
      </c>
      <c r="Q132" s="8" t="str">
        <f t="shared" si="28"/>
        <v/>
      </c>
      <c r="R132" s="10" t="str">
        <f t="shared" si="29"/>
        <v/>
      </c>
      <c r="S132" s="10" t="str">
        <f t="shared" si="30"/>
        <v/>
      </c>
      <c r="T132" s="10" t="str">
        <f t="shared" si="31"/>
        <v/>
      </c>
      <c r="U132" s="8">
        <f t="shared" si="32"/>
        <v>0</v>
      </c>
      <c r="V132" s="8">
        <f t="shared" si="33"/>
        <v>0</v>
      </c>
      <c r="W132" s="8">
        <f t="shared" si="34"/>
        <v>0</v>
      </c>
      <c r="X132" s="8">
        <f t="shared" si="35"/>
        <v>0</v>
      </c>
      <c r="Y132" s="8" t="str">
        <f t="shared" si="36"/>
        <v>-</v>
      </c>
      <c r="Z132" s="10" t="str">
        <f t="shared" si="37"/>
        <v>-</v>
      </c>
      <c r="AA132" s="10" t="str">
        <f t="shared" si="38"/>
        <v>-</v>
      </c>
      <c r="AB132" s="10" t="str">
        <f t="shared" si="39"/>
        <v>-</v>
      </c>
      <c r="AC132" s="10" t="str">
        <f t="shared" si="40"/>
        <v/>
      </c>
      <c r="AD132">
        <f t="shared" si="41"/>
        <v>0</v>
      </c>
    </row>
    <row r="133" spans="1:30" x14ac:dyDescent="0.2">
      <c r="A133" t="s">
        <v>801</v>
      </c>
      <c r="B133" t="s">
        <v>1839</v>
      </c>
      <c r="C133" t="str">
        <f>VLOOKUP(A133,RecNamesAll!A:C,3,FALSE)</f>
        <v>TAS2R40</v>
      </c>
      <c r="D133" s="304">
        <v>676</v>
      </c>
      <c r="E133" t="s">
        <v>1840</v>
      </c>
      <c r="F133" t="s">
        <v>1841</v>
      </c>
      <c r="G133" t="s">
        <v>1800</v>
      </c>
      <c r="H133" t="s">
        <v>1394</v>
      </c>
      <c r="I133" t="s">
        <v>1801</v>
      </c>
      <c r="Q133" s="8" t="str">
        <f t="shared" si="28"/>
        <v/>
      </c>
      <c r="R133" s="10" t="str">
        <f t="shared" si="29"/>
        <v/>
      </c>
      <c r="S133" s="10" t="str">
        <f t="shared" si="30"/>
        <v/>
      </c>
      <c r="T133" s="10" t="str">
        <f t="shared" si="31"/>
        <v/>
      </c>
      <c r="U133" s="8">
        <f t="shared" si="32"/>
        <v>0</v>
      </c>
      <c r="V133" s="8">
        <f t="shared" si="33"/>
        <v>0</v>
      </c>
      <c r="W133" s="8">
        <f t="shared" si="34"/>
        <v>0</v>
      </c>
      <c r="X133" s="8">
        <f t="shared" si="35"/>
        <v>0</v>
      </c>
      <c r="Y133" s="8" t="str">
        <f t="shared" si="36"/>
        <v>-</v>
      </c>
      <c r="Z133" s="10" t="str">
        <f t="shared" si="37"/>
        <v>-</v>
      </c>
      <c r="AA133" s="10" t="str">
        <f t="shared" si="38"/>
        <v>-</v>
      </c>
      <c r="AB133" s="10" t="str">
        <f t="shared" si="39"/>
        <v>-</v>
      </c>
      <c r="AC133" s="10" t="str">
        <f t="shared" si="40"/>
        <v/>
      </c>
      <c r="AD133">
        <f t="shared" si="41"/>
        <v>0</v>
      </c>
    </row>
    <row r="134" spans="1:30" x14ac:dyDescent="0.2">
      <c r="A134" t="s">
        <v>802</v>
      </c>
      <c r="B134" t="s">
        <v>1842</v>
      </c>
      <c r="C134" t="str">
        <f>VLOOKUP(A134,RecNamesAll!A:C,3,FALSE)</f>
        <v>TAS2R41</v>
      </c>
      <c r="D134" s="304">
        <v>680</v>
      </c>
      <c r="E134" t="s">
        <v>1843</v>
      </c>
      <c r="G134" t="s">
        <v>1800</v>
      </c>
      <c r="H134" t="s">
        <v>1394</v>
      </c>
      <c r="I134" t="s">
        <v>1801</v>
      </c>
      <c r="Q134" s="8" t="str">
        <f t="shared" si="28"/>
        <v/>
      </c>
      <c r="R134" s="10" t="str">
        <f t="shared" si="29"/>
        <v/>
      </c>
      <c r="S134" s="10" t="str">
        <f t="shared" si="30"/>
        <v/>
      </c>
      <c r="T134" s="10" t="str">
        <f t="shared" si="31"/>
        <v/>
      </c>
      <c r="U134" s="8">
        <f t="shared" si="32"/>
        <v>0</v>
      </c>
      <c r="V134" s="8">
        <f t="shared" si="33"/>
        <v>0</v>
      </c>
      <c r="W134" s="8">
        <f t="shared" si="34"/>
        <v>0</v>
      </c>
      <c r="X134" s="8">
        <f t="shared" si="35"/>
        <v>0</v>
      </c>
      <c r="Y134" s="8" t="str">
        <f t="shared" si="36"/>
        <v>-</v>
      </c>
      <c r="Z134" s="10" t="str">
        <f t="shared" si="37"/>
        <v>-</v>
      </c>
      <c r="AA134" s="10" t="str">
        <f t="shared" si="38"/>
        <v>-</v>
      </c>
      <c r="AB134" s="10" t="str">
        <f t="shared" si="39"/>
        <v>-</v>
      </c>
      <c r="AC134" s="10" t="str">
        <f t="shared" si="40"/>
        <v/>
      </c>
      <c r="AD134">
        <f t="shared" si="41"/>
        <v>0</v>
      </c>
    </row>
    <row r="135" spans="1:30" x14ac:dyDescent="0.2">
      <c r="A135" t="s">
        <v>803</v>
      </c>
      <c r="B135" t="s">
        <v>1844</v>
      </c>
      <c r="C135" t="str">
        <f>VLOOKUP(A135,RecNamesAll!A:C,3,FALSE)</f>
        <v>TAS2R42</v>
      </c>
      <c r="D135" s="304">
        <v>672</v>
      </c>
      <c r="E135" t="s">
        <v>1845</v>
      </c>
      <c r="F135" t="s">
        <v>1846</v>
      </c>
      <c r="G135" t="s">
        <v>1800</v>
      </c>
      <c r="H135" t="s">
        <v>1394</v>
      </c>
      <c r="I135" t="s">
        <v>1801</v>
      </c>
      <c r="Q135" s="8" t="str">
        <f t="shared" si="28"/>
        <v/>
      </c>
      <c r="R135" s="10" t="str">
        <f t="shared" si="29"/>
        <v/>
      </c>
      <c r="S135" s="10" t="str">
        <f t="shared" si="30"/>
        <v/>
      </c>
      <c r="T135" s="10" t="str">
        <f t="shared" si="31"/>
        <v/>
      </c>
      <c r="U135" s="8">
        <f t="shared" si="32"/>
        <v>0</v>
      </c>
      <c r="V135" s="8">
        <f t="shared" si="33"/>
        <v>0</v>
      </c>
      <c r="W135" s="8">
        <f t="shared" si="34"/>
        <v>0</v>
      </c>
      <c r="X135" s="8">
        <f t="shared" si="35"/>
        <v>0</v>
      </c>
      <c r="Y135" s="8" t="str">
        <f t="shared" si="36"/>
        <v>-</v>
      </c>
      <c r="Z135" s="10" t="str">
        <f t="shared" si="37"/>
        <v>-</v>
      </c>
      <c r="AA135" s="10" t="str">
        <f t="shared" si="38"/>
        <v>-</v>
      </c>
      <c r="AB135" s="10" t="str">
        <f t="shared" si="39"/>
        <v>-</v>
      </c>
      <c r="AC135" s="10" t="str">
        <f t="shared" si="40"/>
        <v/>
      </c>
      <c r="AD135">
        <f t="shared" si="41"/>
        <v>0</v>
      </c>
    </row>
    <row r="136" spans="1:30" x14ac:dyDescent="0.2">
      <c r="A136" t="s">
        <v>804</v>
      </c>
      <c r="B136" t="s">
        <v>1847</v>
      </c>
      <c r="C136" t="str">
        <f>VLOOKUP(A136,RecNamesAll!A:C,3,FALSE)</f>
        <v>TAS2R43</v>
      </c>
      <c r="D136" s="304">
        <v>678</v>
      </c>
      <c r="E136" t="s">
        <v>1848</v>
      </c>
      <c r="G136" t="s">
        <v>1800</v>
      </c>
      <c r="H136" t="s">
        <v>1394</v>
      </c>
      <c r="I136" t="s">
        <v>1801</v>
      </c>
      <c r="Q136" s="8" t="str">
        <f t="shared" si="28"/>
        <v/>
      </c>
      <c r="R136" s="10" t="str">
        <f t="shared" si="29"/>
        <v/>
      </c>
      <c r="S136" s="10" t="str">
        <f t="shared" si="30"/>
        <v/>
      </c>
      <c r="T136" s="10" t="str">
        <f t="shared" si="31"/>
        <v/>
      </c>
      <c r="U136" s="8">
        <f t="shared" si="32"/>
        <v>0</v>
      </c>
      <c r="V136" s="8">
        <f t="shared" si="33"/>
        <v>0</v>
      </c>
      <c r="W136" s="8">
        <f t="shared" si="34"/>
        <v>0</v>
      </c>
      <c r="X136" s="8">
        <f t="shared" si="35"/>
        <v>0</v>
      </c>
      <c r="Y136" s="8" t="str">
        <f t="shared" si="36"/>
        <v>-</v>
      </c>
      <c r="Z136" s="10" t="str">
        <f t="shared" si="37"/>
        <v>-</v>
      </c>
      <c r="AA136" s="10" t="str">
        <f t="shared" si="38"/>
        <v>-</v>
      </c>
      <c r="AB136" s="10" t="str">
        <f t="shared" si="39"/>
        <v>-</v>
      </c>
      <c r="AC136" s="10" t="str">
        <f t="shared" si="40"/>
        <v/>
      </c>
      <c r="AD136">
        <f t="shared" si="41"/>
        <v>0</v>
      </c>
    </row>
    <row r="137" spans="1:30" x14ac:dyDescent="0.2">
      <c r="A137" t="s">
        <v>805</v>
      </c>
      <c r="B137" t="s">
        <v>1849</v>
      </c>
      <c r="C137" t="str">
        <f>VLOOKUP(A137,RecNamesAll!A:C,3,FALSE)</f>
        <v>TAS2R45</v>
      </c>
      <c r="D137" s="305"/>
      <c r="E137" t="s">
        <v>1850</v>
      </c>
      <c r="F137" t="s">
        <v>1851</v>
      </c>
      <c r="G137" t="s">
        <v>1800</v>
      </c>
      <c r="H137" t="s">
        <v>1394</v>
      </c>
      <c r="I137" t="s">
        <v>1801</v>
      </c>
      <c r="Q137" s="8" t="str">
        <f t="shared" si="28"/>
        <v/>
      </c>
      <c r="R137" s="10" t="str">
        <f t="shared" si="29"/>
        <v/>
      </c>
      <c r="S137" s="10" t="str">
        <f t="shared" si="30"/>
        <v/>
      </c>
      <c r="T137" s="10" t="str">
        <f t="shared" si="31"/>
        <v/>
      </c>
      <c r="U137" s="8">
        <f t="shared" si="32"/>
        <v>0</v>
      </c>
      <c r="V137" s="8">
        <f t="shared" si="33"/>
        <v>0</v>
      </c>
      <c r="W137" s="8">
        <f t="shared" si="34"/>
        <v>0</v>
      </c>
      <c r="X137" s="8">
        <f t="shared" si="35"/>
        <v>0</v>
      </c>
      <c r="Y137" s="8" t="str">
        <f t="shared" si="36"/>
        <v>-</v>
      </c>
      <c r="Z137" s="10" t="str">
        <f t="shared" si="37"/>
        <v>-</v>
      </c>
      <c r="AA137" s="10" t="str">
        <f t="shared" si="38"/>
        <v>-</v>
      </c>
      <c r="AB137" s="10" t="str">
        <f t="shared" si="39"/>
        <v>-</v>
      </c>
      <c r="AC137" s="10" t="str">
        <f t="shared" si="40"/>
        <v/>
      </c>
      <c r="AD137">
        <f t="shared" si="41"/>
        <v>0</v>
      </c>
    </row>
    <row r="138" spans="1:30" x14ac:dyDescent="0.2">
      <c r="A138" t="s">
        <v>806</v>
      </c>
      <c r="B138" t="s">
        <v>1852</v>
      </c>
      <c r="C138" t="str">
        <f>VLOOKUP(A138,RecNamesAll!A:C,3,FALSE)</f>
        <v>TAS2R46</v>
      </c>
      <c r="D138" s="304">
        <v>679</v>
      </c>
      <c r="E138" t="s">
        <v>1853</v>
      </c>
      <c r="G138" t="s">
        <v>1800</v>
      </c>
      <c r="H138" t="s">
        <v>1394</v>
      </c>
      <c r="I138" t="s">
        <v>1801</v>
      </c>
      <c r="Q138" s="8" t="str">
        <f t="shared" si="28"/>
        <v/>
      </c>
      <c r="R138" s="10" t="str">
        <f t="shared" si="29"/>
        <v/>
      </c>
      <c r="S138" s="10" t="str">
        <f t="shared" si="30"/>
        <v/>
      </c>
      <c r="T138" s="10" t="str">
        <f t="shared" si="31"/>
        <v/>
      </c>
      <c r="U138" s="8">
        <f t="shared" si="32"/>
        <v>0</v>
      </c>
      <c r="V138" s="8">
        <f t="shared" si="33"/>
        <v>0</v>
      </c>
      <c r="W138" s="8">
        <f t="shared" si="34"/>
        <v>0</v>
      </c>
      <c r="X138" s="8">
        <f t="shared" si="35"/>
        <v>0</v>
      </c>
      <c r="Y138" s="8" t="str">
        <f t="shared" si="36"/>
        <v>-</v>
      </c>
      <c r="Z138" s="10" t="str">
        <f t="shared" si="37"/>
        <v>-</v>
      </c>
      <c r="AA138" s="10" t="str">
        <f t="shared" si="38"/>
        <v>-</v>
      </c>
      <c r="AB138" s="10" t="str">
        <f t="shared" si="39"/>
        <v>-</v>
      </c>
      <c r="AC138" s="10" t="str">
        <f t="shared" si="40"/>
        <v/>
      </c>
      <c r="AD138">
        <f t="shared" si="41"/>
        <v>0</v>
      </c>
    </row>
    <row r="139" spans="1:30" x14ac:dyDescent="0.2">
      <c r="A139" t="s">
        <v>807</v>
      </c>
      <c r="B139" t="s">
        <v>1854</v>
      </c>
      <c r="C139" t="str">
        <f>VLOOKUP(A139,RecNamesAll!A:C,3,FALSE)</f>
        <v>TAS2R50</v>
      </c>
      <c r="D139" s="304">
        <v>677</v>
      </c>
      <c r="E139" t="s">
        <v>1855</v>
      </c>
      <c r="G139" t="s">
        <v>1800</v>
      </c>
      <c r="H139" t="s">
        <v>1394</v>
      </c>
      <c r="I139" t="s">
        <v>1801</v>
      </c>
      <c r="Q139" s="8" t="str">
        <f t="shared" si="28"/>
        <v/>
      </c>
      <c r="R139" s="10" t="str">
        <f t="shared" si="29"/>
        <v/>
      </c>
      <c r="S139" s="10" t="str">
        <f t="shared" si="30"/>
        <v/>
      </c>
      <c r="T139" s="10" t="str">
        <f t="shared" si="31"/>
        <v/>
      </c>
      <c r="U139" s="8">
        <f t="shared" si="32"/>
        <v>0</v>
      </c>
      <c r="V139" s="8">
        <f t="shared" si="33"/>
        <v>0</v>
      </c>
      <c r="W139" s="8">
        <f t="shared" si="34"/>
        <v>0</v>
      </c>
      <c r="X139" s="8">
        <f t="shared" si="35"/>
        <v>0</v>
      </c>
      <c r="Y139" s="8" t="str">
        <f t="shared" si="36"/>
        <v>-</v>
      </c>
      <c r="Z139" s="10" t="str">
        <f t="shared" si="37"/>
        <v>-</v>
      </c>
      <c r="AA139" s="10" t="str">
        <f t="shared" si="38"/>
        <v>-</v>
      </c>
      <c r="AB139" s="10" t="str">
        <f t="shared" si="39"/>
        <v>-</v>
      </c>
      <c r="AC139" s="10" t="str">
        <f t="shared" si="40"/>
        <v/>
      </c>
      <c r="AD139">
        <f t="shared" si="41"/>
        <v>0</v>
      </c>
    </row>
    <row r="140" spans="1:30" x14ac:dyDescent="0.2">
      <c r="A140" t="s">
        <v>808</v>
      </c>
      <c r="B140" t="s">
        <v>1856</v>
      </c>
      <c r="C140" t="str">
        <f>VLOOKUP(A140,RecNamesAll!A:C,3,FALSE)</f>
        <v>TAS2R60</v>
      </c>
      <c r="D140" s="305"/>
      <c r="E140" t="s">
        <v>1857</v>
      </c>
      <c r="G140" t="s">
        <v>1800</v>
      </c>
      <c r="H140" t="s">
        <v>1394</v>
      </c>
      <c r="I140" t="s">
        <v>1801</v>
      </c>
      <c r="Q140" s="8" t="str">
        <f t="shared" si="28"/>
        <v/>
      </c>
      <c r="R140" s="10" t="str">
        <f t="shared" si="29"/>
        <v/>
      </c>
      <c r="S140" s="10" t="str">
        <f t="shared" si="30"/>
        <v/>
      </c>
      <c r="T140" s="10" t="str">
        <f t="shared" si="31"/>
        <v/>
      </c>
      <c r="U140" s="8">
        <f t="shared" si="32"/>
        <v>0</v>
      </c>
      <c r="V140" s="8">
        <f t="shared" si="33"/>
        <v>0</v>
      </c>
      <c r="W140" s="8">
        <f t="shared" si="34"/>
        <v>0</v>
      </c>
      <c r="X140" s="8">
        <f t="shared" si="35"/>
        <v>0</v>
      </c>
      <c r="Y140" s="8" t="str">
        <f t="shared" si="36"/>
        <v>-</v>
      </c>
      <c r="Z140" s="10" t="str">
        <f t="shared" si="37"/>
        <v>-</v>
      </c>
      <c r="AA140" s="10" t="str">
        <f t="shared" si="38"/>
        <v>-</v>
      </c>
      <c r="AB140" s="10" t="str">
        <f t="shared" si="39"/>
        <v>-</v>
      </c>
      <c r="AC140" s="10" t="str">
        <f t="shared" si="40"/>
        <v/>
      </c>
      <c r="AD140">
        <f t="shared" si="41"/>
        <v>0</v>
      </c>
    </row>
    <row r="141" spans="1:30" x14ac:dyDescent="0.2">
      <c r="A141" t="s">
        <v>691</v>
      </c>
      <c r="B141" t="s">
        <v>1858</v>
      </c>
      <c r="C141" t="str">
        <f>VLOOKUP(A141,RecNamesAll!A:C,3,FALSE)</f>
        <v>GPR107</v>
      </c>
      <c r="D141" s="305"/>
      <c r="E141" t="s">
        <v>1859</v>
      </c>
      <c r="F141" t="s">
        <v>1860</v>
      </c>
      <c r="G141" t="s">
        <v>1861</v>
      </c>
      <c r="H141" t="s">
        <v>389</v>
      </c>
      <c r="I141" t="s">
        <v>1862</v>
      </c>
      <c r="Q141" s="8" t="str">
        <f t="shared" si="28"/>
        <v/>
      </c>
      <c r="R141" s="10" t="str">
        <f t="shared" si="29"/>
        <v/>
      </c>
      <c r="S141" s="10" t="str">
        <f t="shared" si="30"/>
        <v/>
      </c>
      <c r="T141" s="10" t="str">
        <f t="shared" si="31"/>
        <v/>
      </c>
      <c r="U141" s="8">
        <f t="shared" si="32"/>
        <v>0</v>
      </c>
      <c r="V141" s="8">
        <f t="shared" si="33"/>
        <v>0</v>
      </c>
      <c r="W141" s="8">
        <f t="shared" si="34"/>
        <v>0</v>
      </c>
      <c r="X141" s="8">
        <f t="shared" si="35"/>
        <v>0</v>
      </c>
      <c r="Y141" s="8" t="str">
        <f t="shared" si="36"/>
        <v>-</v>
      </c>
      <c r="Z141" s="10" t="str">
        <f t="shared" si="37"/>
        <v>-</v>
      </c>
      <c r="AA141" s="10" t="str">
        <f t="shared" si="38"/>
        <v>-</v>
      </c>
      <c r="AB141" s="10" t="str">
        <f t="shared" si="39"/>
        <v>-</v>
      </c>
      <c r="AC141" s="10" t="str">
        <f t="shared" si="40"/>
        <v/>
      </c>
      <c r="AD141">
        <f t="shared" si="41"/>
        <v>0</v>
      </c>
    </row>
    <row r="142" spans="1:30" x14ac:dyDescent="0.2">
      <c r="A142" t="s">
        <v>688</v>
      </c>
      <c r="B142" t="s">
        <v>1863</v>
      </c>
      <c r="C142" t="str">
        <f>VLOOKUP(A142,RecNamesAll!A:C,3,FALSE)</f>
        <v>GPR137</v>
      </c>
      <c r="D142" s="305"/>
      <c r="E142" t="s">
        <v>1864</v>
      </c>
      <c r="F142" t="s">
        <v>1865</v>
      </c>
      <c r="G142" t="s">
        <v>1861</v>
      </c>
      <c r="H142" t="s">
        <v>389</v>
      </c>
      <c r="I142" t="s">
        <v>1862</v>
      </c>
      <c r="Q142" s="8" t="str">
        <f t="shared" si="28"/>
        <v/>
      </c>
      <c r="R142" s="10" t="str">
        <f t="shared" si="29"/>
        <v/>
      </c>
      <c r="S142" s="10" t="str">
        <f t="shared" si="30"/>
        <v/>
      </c>
      <c r="T142" s="10" t="str">
        <f t="shared" si="31"/>
        <v/>
      </c>
      <c r="U142" s="8">
        <f t="shared" si="32"/>
        <v>0</v>
      </c>
      <c r="V142" s="8">
        <f t="shared" si="33"/>
        <v>0</v>
      </c>
      <c r="W142" s="8">
        <f t="shared" si="34"/>
        <v>0</v>
      </c>
      <c r="X142" s="8">
        <f t="shared" si="35"/>
        <v>0</v>
      </c>
      <c r="Y142" s="8" t="str">
        <f t="shared" si="36"/>
        <v>-</v>
      </c>
      <c r="Z142" s="10" t="str">
        <f t="shared" si="37"/>
        <v>-</v>
      </c>
      <c r="AA142" s="10" t="str">
        <f t="shared" si="38"/>
        <v>-</v>
      </c>
      <c r="AB142" s="10" t="str">
        <f t="shared" si="39"/>
        <v>-</v>
      </c>
      <c r="AC142" s="10" t="str">
        <f t="shared" si="40"/>
        <v/>
      </c>
      <c r="AD142">
        <f t="shared" si="41"/>
        <v>0</v>
      </c>
    </row>
    <row r="143" spans="1:30" x14ac:dyDescent="0.2">
      <c r="A143" t="s">
        <v>3256</v>
      </c>
      <c r="B143" t="s">
        <v>1866</v>
      </c>
      <c r="C143" t="e">
        <f>VLOOKUP(A143,RecNamesAll!A:C,3,FALSE)</f>
        <v>#N/A</v>
      </c>
      <c r="D143" s="305"/>
      <c r="E143" t="s">
        <v>1867</v>
      </c>
      <c r="F143" t="s">
        <v>1868</v>
      </c>
      <c r="G143" t="s">
        <v>1861</v>
      </c>
      <c r="H143" t="s">
        <v>389</v>
      </c>
      <c r="I143" t="s">
        <v>1862</v>
      </c>
      <c r="Q143" s="8" t="str">
        <f t="shared" si="28"/>
        <v/>
      </c>
      <c r="R143" s="10" t="str">
        <f t="shared" si="29"/>
        <v/>
      </c>
      <c r="S143" s="10" t="str">
        <f t="shared" si="30"/>
        <v/>
      </c>
      <c r="T143" s="10" t="str">
        <f t="shared" si="31"/>
        <v/>
      </c>
      <c r="U143" s="8">
        <f t="shared" si="32"/>
        <v>0</v>
      </c>
      <c r="V143" s="8">
        <f t="shared" si="33"/>
        <v>0</v>
      </c>
      <c r="W143" s="8">
        <f t="shared" si="34"/>
        <v>0</v>
      </c>
      <c r="X143" s="8">
        <f t="shared" si="35"/>
        <v>0</v>
      </c>
      <c r="Y143" s="8" t="str">
        <f t="shared" si="36"/>
        <v>-</v>
      </c>
      <c r="Z143" s="10" t="str">
        <f t="shared" si="37"/>
        <v>-</v>
      </c>
      <c r="AA143" s="10" t="str">
        <f t="shared" si="38"/>
        <v>-</v>
      </c>
      <c r="AB143" s="10" t="str">
        <f t="shared" si="39"/>
        <v>-</v>
      </c>
      <c r="AC143" s="10" t="str">
        <f t="shared" si="40"/>
        <v/>
      </c>
      <c r="AD143">
        <f t="shared" si="41"/>
        <v>0</v>
      </c>
    </row>
    <row r="144" spans="1:30" x14ac:dyDescent="0.2">
      <c r="A144" t="s">
        <v>694</v>
      </c>
      <c r="B144" t="s">
        <v>1869</v>
      </c>
      <c r="C144" t="str">
        <f>VLOOKUP(A144,RecNamesAll!A:C,3,FALSE)</f>
        <v>TPRA1</v>
      </c>
      <c r="D144" s="305"/>
      <c r="E144" t="s">
        <v>694</v>
      </c>
      <c r="F144" t="s">
        <v>1870</v>
      </c>
      <c r="G144" t="s">
        <v>1861</v>
      </c>
      <c r="H144" t="s">
        <v>389</v>
      </c>
      <c r="I144" t="s">
        <v>1862</v>
      </c>
      <c r="Q144" s="8" t="str">
        <f t="shared" si="28"/>
        <v/>
      </c>
      <c r="R144" s="10" t="str">
        <f t="shared" si="29"/>
        <v/>
      </c>
      <c r="S144" s="10" t="str">
        <f t="shared" si="30"/>
        <v/>
      </c>
      <c r="T144" s="10" t="str">
        <f t="shared" si="31"/>
        <v/>
      </c>
      <c r="U144" s="8">
        <f t="shared" si="32"/>
        <v>0</v>
      </c>
      <c r="V144" s="8">
        <f t="shared" si="33"/>
        <v>0</v>
      </c>
      <c r="W144" s="8">
        <f t="shared" si="34"/>
        <v>0</v>
      </c>
      <c r="X144" s="8">
        <f t="shared" si="35"/>
        <v>0</v>
      </c>
      <c r="Y144" s="8" t="str">
        <f t="shared" si="36"/>
        <v>-</v>
      </c>
      <c r="Z144" s="10" t="str">
        <f t="shared" si="37"/>
        <v>-</v>
      </c>
      <c r="AA144" s="10" t="str">
        <f t="shared" si="38"/>
        <v>-</v>
      </c>
      <c r="AB144" s="10" t="str">
        <f t="shared" si="39"/>
        <v>-</v>
      </c>
      <c r="AC144" s="10" t="str">
        <f t="shared" si="40"/>
        <v/>
      </c>
      <c r="AD144">
        <f t="shared" si="41"/>
        <v>0</v>
      </c>
    </row>
    <row r="145" spans="1:30" x14ac:dyDescent="0.2">
      <c r="A145" t="s">
        <v>692</v>
      </c>
      <c r="B145" t="s">
        <v>1871</v>
      </c>
      <c r="C145" t="str">
        <f>VLOOKUP(A145,RecNamesAll!A:C,3,FALSE)</f>
        <v>GPR143</v>
      </c>
      <c r="D145" s="305"/>
      <c r="E145" t="s">
        <v>1872</v>
      </c>
      <c r="F145" t="s">
        <v>1873</v>
      </c>
      <c r="G145" t="s">
        <v>1861</v>
      </c>
      <c r="H145" t="s">
        <v>389</v>
      </c>
      <c r="I145" t="s">
        <v>1862</v>
      </c>
      <c r="Q145" s="8" t="str">
        <f t="shared" si="28"/>
        <v/>
      </c>
      <c r="R145" s="10" t="str">
        <f t="shared" si="29"/>
        <v/>
      </c>
      <c r="S145" s="10" t="str">
        <f t="shared" si="30"/>
        <v/>
      </c>
      <c r="T145" s="10" t="str">
        <f t="shared" si="31"/>
        <v/>
      </c>
      <c r="U145" s="8">
        <f t="shared" si="32"/>
        <v>0</v>
      </c>
      <c r="V145" s="8">
        <f t="shared" si="33"/>
        <v>0</v>
      </c>
      <c r="W145" s="8">
        <f t="shared" si="34"/>
        <v>0</v>
      </c>
      <c r="X145" s="8">
        <f t="shared" si="35"/>
        <v>0</v>
      </c>
      <c r="Y145" s="8" t="str">
        <f t="shared" si="36"/>
        <v>-</v>
      </c>
      <c r="Z145" s="10" t="str">
        <f t="shared" si="37"/>
        <v>-</v>
      </c>
      <c r="AA145" s="10" t="str">
        <f t="shared" si="38"/>
        <v>-</v>
      </c>
      <c r="AB145" s="10" t="str">
        <f t="shared" si="39"/>
        <v>-</v>
      </c>
      <c r="AC145" s="10" t="str">
        <f t="shared" si="40"/>
        <v/>
      </c>
      <c r="AD145">
        <f t="shared" si="41"/>
        <v>0</v>
      </c>
    </row>
    <row r="146" spans="1:30" x14ac:dyDescent="0.2">
      <c r="A146" t="s">
        <v>693</v>
      </c>
      <c r="B146" t="s">
        <v>1874</v>
      </c>
      <c r="C146" t="str">
        <f>VLOOKUP(A146,RecNamesAll!A:C,3,FALSE)</f>
        <v>GPR157</v>
      </c>
      <c r="D146" s="305"/>
      <c r="E146" t="s">
        <v>1875</v>
      </c>
      <c r="G146" t="s">
        <v>1861</v>
      </c>
      <c r="H146" t="s">
        <v>389</v>
      </c>
      <c r="I146" t="s">
        <v>1862</v>
      </c>
      <c r="Q146" s="8" t="str">
        <f t="shared" si="28"/>
        <v/>
      </c>
      <c r="R146" s="10" t="str">
        <f t="shared" si="29"/>
        <v/>
      </c>
      <c r="S146" s="10" t="str">
        <f t="shared" si="30"/>
        <v/>
      </c>
      <c r="T146" s="10" t="str">
        <f t="shared" si="31"/>
        <v/>
      </c>
      <c r="U146" s="8">
        <f t="shared" si="32"/>
        <v>0</v>
      </c>
      <c r="V146" s="8">
        <f t="shared" si="33"/>
        <v>0</v>
      </c>
      <c r="W146" s="8">
        <f t="shared" si="34"/>
        <v>0</v>
      </c>
      <c r="X146" s="8">
        <f t="shared" si="35"/>
        <v>0</v>
      </c>
      <c r="Y146" s="8" t="str">
        <f t="shared" si="36"/>
        <v>-</v>
      </c>
      <c r="Z146" s="10" t="str">
        <f t="shared" si="37"/>
        <v>-</v>
      </c>
      <c r="AA146" s="10" t="str">
        <f t="shared" si="38"/>
        <v>-</v>
      </c>
      <c r="AB146" s="10" t="str">
        <f t="shared" si="39"/>
        <v>-</v>
      </c>
      <c r="AC146" s="10" t="str">
        <f t="shared" si="40"/>
        <v/>
      </c>
      <c r="AD146">
        <f t="shared" si="41"/>
        <v>0</v>
      </c>
    </row>
    <row r="147" spans="1:30" x14ac:dyDescent="0.2">
      <c r="A147" t="s">
        <v>3257</v>
      </c>
      <c r="B147" t="s">
        <v>1876</v>
      </c>
      <c r="C147" t="e">
        <f>VLOOKUP(A147,RecNamesAll!A:C,3,FALSE)</f>
        <v>#N/A</v>
      </c>
      <c r="D147" s="305"/>
      <c r="E147" t="s">
        <v>1877</v>
      </c>
      <c r="G147" t="s">
        <v>1885</v>
      </c>
      <c r="H147" t="s">
        <v>1878</v>
      </c>
      <c r="I147" t="s">
        <v>1877</v>
      </c>
      <c r="J147" t="s">
        <v>1887</v>
      </c>
      <c r="Q147" s="8" t="str">
        <f t="shared" si="28"/>
        <v/>
      </c>
      <c r="R147" s="10" t="str">
        <f t="shared" si="29"/>
        <v/>
      </c>
      <c r="S147" s="10" t="str">
        <f t="shared" si="30"/>
        <v/>
      </c>
      <c r="T147" s="10" t="str">
        <f t="shared" si="31"/>
        <v/>
      </c>
      <c r="U147" s="8">
        <f t="shared" si="32"/>
        <v>0</v>
      </c>
      <c r="V147" s="8">
        <f t="shared" si="33"/>
        <v>0</v>
      </c>
      <c r="W147" s="8">
        <f t="shared" si="34"/>
        <v>0</v>
      </c>
      <c r="X147" s="8">
        <f t="shared" si="35"/>
        <v>0</v>
      </c>
      <c r="Y147" s="8" t="str">
        <f t="shared" si="36"/>
        <v>-</v>
      </c>
      <c r="Z147" s="10" t="str">
        <f t="shared" si="37"/>
        <v>-</v>
      </c>
      <c r="AA147" s="10" t="str">
        <f t="shared" si="38"/>
        <v>-</v>
      </c>
      <c r="AB147" s="10" t="str">
        <f t="shared" si="39"/>
        <v>-</v>
      </c>
      <c r="AC147" s="10" t="str">
        <f t="shared" si="40"/>
        <v/>
      </c>
      <c r="AD147">
        <f t="shared" si="41"/>
        <v>0</v>
      </c>
    </row>
    <row r="148" spans="1:30" x14ac:dyDescent="0.2">
      <c r="A148" t="s">
        <v>181</v>
      </c>
      <c r="B148" t="s">
        <v>185</v>
      </c>
      <c r="C148" t="str">
        <f>VLOOKUP(A148,RecNamesAll!A:C,3,FALSE)</f>
        <v>5-HT1A</v>
      </c>
      <c r="D148" s="304">
        <v>1</v>
      </c>
      <c r="E148" t="s">
        <v>182</v>
      </c>
      <c r="F148" t="s">
        <v>882</v>
      </c>
      <c r="G148" t="s">
        <v>1880</v>
      </c>
      <c r="H148" t="s">
        <v>186</v>
      </c>
      <c r="I148" t="s">
        <v>187</v>
      </c>
      <c r="J148" t="s">
        <v>1891</v>
      </c>
      <c r="L148" t="s">
        <v>883</v>
      </c>
      <c r="M148" t="s">
        <v>884</v>
      </c>
      <c r="N148" t="s">
        <v>885</v>
      </c>
      <c r="O148">
        <v>2549039</v>
      </c>
      <c r="P148" s="9">
        <v>0.125</v>
      </c>
      <c r="Q148" s="8" t="str">
        <f t="shared" si="28"/>
        <v/>
      </c>
      <c r="R148" s="10" t="str">
        <f t="shared" si="29"/>
        <v>Gi/o</v>
      </c>
      <c r="S148" s="10" t="str">
        <f t="shared" si="30"/>
        <v/>
      </c>
      <c r="T148" s="10" t="str">
        <f t="shared" si="31"/>
        <v/>
      </c>
      <c r="U148" s="8">
        <f t="shared" si="32"/>
        <v>0</v>
      </c>
      <c r="V148" s="8">
        <f t="shared" si="33"/>
        <v>1</v>
      </c>
      <c r="W148" s="8">
        <f t="shared" si="34"/>
        <v>0</v>
      </c>
      <c r="X148" s="8">
        <f t="shared" si="35"/>
        <v>0</v>
      </c>
      <c r="Y148" s="8" t="str">
        <f t="shared" si="36"/>
        <v>-</v>
      </c>
      <c r="Z148" s="10" t="str">
        <f t="shared" si="37"/>
        <v>G</v>
      </c>
      <c r="AA148" s="10" t="str">
        <f t="shared" si="38"/>
        <v>-</v>
      </c>
      <c r="AB148" s="10" t="str">
        <f t="shared" si="39"/>
        <v>-</v>
      </c>
      <c r="AC148" s="10">
        <f t="shared" si="40"/>
        <v>3</v>
      </c>
      <c r="AD148">
        <f t="shared" si="41"/>
        <v>1</v>
      </c>
    </row>
    <row r="149" spans="1:30" x14ac:dyDescent="0.2">
      <c r="A149" t="s">
        <v>188</v>
      </c>
      <c r="B149" t="s">
        <v>190</v>
      </c>
      <c r="C149" t="str">
        <f>VLOOKUP(A149,RecNamesAll!A:C,3,FALSE)</f>
        <v>5-HT1B</v>
      </c>
      <c r="D149" s="304">
        <v>2</v>
      </c>
      <c r="E149" t="s">
        <v>189</v>
      </c>
      <c r="F149" t="s">
        <v>886</v>
      </c>
      <c r="G149" t="s">
        <v>1880</v>
      </c>
      <c r="H149" t="s">
        <v>186</v>
      </c>
      <c r="I149" t="s">
        <v>187</v>
      </c>
      <c r="J149" t="s">
        <v>1891</v>
      </c>
      <c r="L149" t="s">
        <v>883</v>
      </c>
      <c r="N149" t="s">
        <v>887</v>
      </c>
      <c r="P149" s="9">
        <v>8.3333333333333329E-2</v>
      </c>
      <c r="Q149" s="8" t="str">
        <f t="shared" si="28"/>
        <v/>
      </c>
      <c r="R149" s="10" t="str">
        <f t="shared" si="29"/>
        <v>Gi/o</v>
      </c>
      <c r="S149" s="10" t="str">
        <f t="shared" si="30"/>
        <v/>
      </c>
      <c r="T149" s="10" t="str">
        <f t="shared" si="31"/>
        <v/>
      </c>
      <c r="U149" s="8">
        <f t="shared" si="32"/>
        <v>0</v>
      </c>
      <c r="V149" s="8">
        <f t="shared" si="33"/>
        <v>1</v>
      </c>
      <c r="W149" s="8">
        <f t="shared" si="34"/>
        <v>0</v>
      </c>
      <c r="X149" s="8">
        <f t="shared" si="35"/>
        <v>0</v>
      </c>
      <c r="Y149" s="8" t="str">
        <f t="shared" si="36"/>
        <v>-</v>
      </c>
      <c r="Z149" s="10" t="str">
        <f t="shared" si="37"/>
        <v>G</v>
      </c>
      <c r="AA149" s="10" t="str">
        <f t="shared" si="38"/>
        <v>-</v>
      </c>
      <c r="AB149" s="10" t="str">
        <f t="shared" si="39"/>
        <v>-</v>
      </c>
      <c r="AC149" s="10">
        <f t="shared" si="40"/>
        <v>3</v>
      </c>
      <c r="AD149">
        <f t="shared" si="41"/>
        <v>1</v>
      </c>
    </row>
    <row r="150" spans="1:30" x14ac:dyDescent="0.2">
      <c r="A150" t="s">
        <v>191</v>
      </c>
      <c r="B150" t="s">
        <v>193</v>
      </c>
      <c r="C150" t="str">
        <f>VLOOKUP(A150,RecNamesAll!A:C,3,FALSE)</f>
        <v>5-HT1D</v>
      </c>
      <c r="D150" s="304">
        <v>3</v>
      </c>
      <c r="E150" t="s">
        <v>192</v>
      </c>
      <c r="F150" t="s">
        <v>888</v>
      </c>
      <c r="G150" t="s">
        <v>1880</v>
      </c>
      <c r="H150" t="s">
        <v>186</v>
      </c>
      <c r="I150" t="s">
        <v>187</v>
      </c>
      <c r="J150" t="s">
        <v>1891</v>
      </c>
      <c r="L150" t="s">
        <v>883</v>
      </c>
      <c r="N150" t="s">
        <v>889</v>
      </c>
      <c r="P150" s="9">
        <v>8.3333333333333329E-2</v>
      </c>
      <c r="Q150" s="8" t="str">
        <f t="shared" si="28"/>
        <v/>
      </c>
      <c r="R150" s="10" t="str">
        <f t="shared" si="29"/>
        <v>Gi/o</v>
      </c>
      <c r="S150" s="10" t="str">
        <f t="shared" si="30"/>
        <v/>
      </c>
      <c r="T150" s="10" t="str">
        <f t="shared" si="31"/>
        <v/>
      </c>
      <c r="U150" s="8">
        <f t="shared" si="32"/>
        <v>0</v>
      </c>
      <c r="V150" s="8">
        <f t="shared" si="33"/>
        <v>1</v>
      </c>
      <c r="W150" s="8">
        <f t="shared" si="34"/>
        <v>0</v>
      </c>
      <c r="X150" s="8">
        <f t="shared" si="35"/>
        <v>0</v>
      </c>
      <c r="Y150" s="8" t="str">
        <f t="shared" si="36"/>
        <v>-</v>
      </c>
      <c r="Z150" s="10" t="str">
        <f t="shared" si="37"/>
        <v>G</v>
      </c>
      <c r="AA150" s="10" t="str">
        <f t="shared" si="38"/>
        <v>-</v>
      </c>
      <c r="AB150" s="10" t="str">
        <f t="shared" si="39"/>
        <v>-</v>
      </c>
      <c r="AC150" s="10">
        <f t="shared" si="40"/>
        <v>3</v>
      </c>
      <c r="AD150">
        <f t="shared" si="41"/>
        <v>1</v>
      </c>
    </row>
    <row r="151" spans="1:30" x14ac:dyDescent="0.2">
      <c r="A151" t="s">
        <v>194</v>
      </c>
      <c r="B151" t="s">
        <v>890</v>
      </c>
      <c r="C151" t="str">
        <f>VLOOKUP(A151,RecNamesAll!A:C,3,FALSE)</f>
        <v>5-HT1E</v>
      </c>
      <c r="D151" s="304">
        <v>4</v>
      </c>
      <c r="E151" t="s">
        <v>196</v>
      </c>
      <c r="G151" t="s">
        <v>1880</v>
      </c>
      <c r="H151" t="s">
        <v>186</v>
      </c>
      <c r="I151" t="s">
        <v>187</v>
      </c>
      <c r="J151" t="s">
        <v>1891</v>
      </c>
      <c r="L151" t="s">
        <v>883</v>
      </c>
      <c r="N151">
        <v>7984278</v>
      </c>
      <c r="P151" s="9">
        <v>4.1666666666666664E-2</v>
      </c>
      <c r="Q151" s="8" t="str">
        <f t="shared" si="28"/>
        <v/>
      </c>
      <c r="R151" s="10" t="str">
        <f t="shared" si="29"/>
        <v>Gi/o</v>
      </c>
      <c r="S151" s="10" t="str">
        <f t="shared" si="30"/>
        <v/>
      </c>
      <c r="T151" s="10" t="str">
        <f t="shared" si="31"/>
        <v/>
      </c>
      <c r="U151" s="8">
        <f t="shared" si="32"/>
        <v>0</v>
      </c>
      <c r="V151" s="8">
        <f t="shared" si="33"/>
        <v>1</v>
      </c>
      <c r="W151" s="8">
        <f t="shared" si="34"/>
        <v>0</v>
      </c>
      <c r="X151" s="8">
        <f t="shared" si="35"/>
        <v>0</v>
      </c>
      <c r="Y151" s="8" t="str">
        <f t="shared" si="36"/>
        <v>-</v>
      </c>
      <c r="Z151" s="10" t="str">
        <f t="shared" si="37"/>
        <v>G</v>
      </c>
      <c r="AA151" s="10" t="str">
        <f t="shared" si="38"/>
        <v>-</v>
      </c>
      <c r="AB151" s="10" t="str">
        <f t="shared" si="39"/>
        <v>-</v>
      </c>
      <c r="AC151" s="10">
        <f t="shared" si="40"/>
        <v>3</v>
      </c>
      <c r="AD151">
        <f t="shared" si="41"/>
        <v>1</v>
      </c>
    </row>
    <row r="152" spans="1:30" x14ac:dyDescent="0.2">
      <c r="A152" t="s">
        <v>197</v>
      </c>
      <c r="B152" t="s">
        <v>891</v>
      </c>
      <c r="C152" t="str">
        <f>VLOOKUP(A152,RecNamesAll!A:C,3,FALSE)</f>
        <v>5-HT1F</v>
      </c>
      <c r="D152" s="304">
        <v>5</v>
      </c>
      <c r="E152" t="s">
        <v>198</v>
      </c>
      <c r="F152" t="s">
        <v>892</v>
      </c>
      <c r="G152" t="s">
        <v>1880</v>
      </c>
      <c r="H152" t="s">
        <v>186</v>
      </c>
      <c r="I152" t="s">
        <v>187</v>
      </c>
      <c r="J152" t="s">
        <v>1891</v>
      </c>
      <c r="L152" t="s">
        <v>883</v>
      </c>
      <c r="N152">
        <v>8133900</v>
      </c>
      <c r="P152" s="9">
        <v>4.1666666666666664E-2</v>
      </c>
      <c r="Q152" s="8" t="str">
        <f t="shared" si="28"/>
        <v/>
      </c>
      <c r="R152" s="10" t="str">
        <f t="shared" si="29"/>
        <v>Gi/o</v>
      </c>
      <c r="S152" s="10" t="str">
        <f t="shared" si="30"/>
        <v/>
      </c>
      <c r="T152" s="10" t="str">
        <f t="shared" si="31"/>
        <v/>
      </c>
      <c r="U152" s="8">
        <f t="shared" si="32"/>
        <v>0</v>
      </c>
      <c r="V152" s="8">
        <f t="shared" si="33"/>
        <v>1</v>
      </c>
      <c r="W152" s="8">
        <f t="shared" si="34"/>
        <v>0</v>
      </c>
      <c r="X152" s="8">
        <f t="shared" si="35"/>
        <v>0</v>
      </c>
      <c r="Y152" s="8" t="str">
        <f t="shared" si="36"/>
        <v>-</v>
      </c>
      <c r="Z152" s="10" t="str">
        <f t="shared" si="37"/>
        <v>G</v>
      </c>
      <c r="AA152" s="10" t="str">
        <f t="shared" si="38"/>
        <v>-</v>
      </c>
      <c r="AB152" s="10" t="str">
        <f t="shared" si="39"/>
        <v>-</v>
      </c>
      <c r="AC152" s="10">
        <f t="shared" si="40"/>
        <v>3</v>
      </c>
      <c r="AD152">
        <f t="shared" si="41"/>
        <v>1</v>
      </c>
    </row>
    <row r="153" spans="1:30" x14ac:dyDescent="0.2">
      <c r="A153" t="s">
        <v>199</v>
      </c>
      <c r="B153" t="s">
        <v>201</v>
      </c>
      <c r="C153" t="str">
        <f>VLOOKUP(A153,RecNamesAll!A:C,3,FALSE)</f>
        <v>5-HT2A</v>
      </c>
      <c r="D153" s="304">
        <v>6</v>
      </c>
      <c r="E153" t="s">
        <v>200</v>
      </c>
      <c r="F153" t="s">
        <v>893</v>
      </c>
      <c r="G153" t="s">
        <v>1880</v>
      </c>
      <c r="H153" t="s">
        <v>186</v>
      </c>
      <c r="I153" t="s">
        <v>187</v>
      </c>
      <c r="J153" t="s">
        <v>1888</v>
      </c>
      <c r="K153" t="s">
        <v>1891</v>
      </c>
      <c r="L153" t="s">
        <v>884</v>
      </c>
      <c r="M153" t="s">
        <v>883</v>
      </c>
      <c r="N153" t="s">
        <v>894</v>
      </c>
      <c r="O153">
        <v>7651356</v>
      </c>
      <c r="P153" s="9">
        <v>8.3333333333333329E-2</v>
      </c>
      <c r="Q153" s="8" t="str">
        <f t="shared" si="28"/>
        <v/>
      </c>
      <c r="R153" s="10" t="str">
        <f t="shared" si="29"/>
        <v>Gi/o</v>
      </c>
      <c r="S153" s="10" t="str">
        <f t="shared" si="30"/>
        <v>Gq/11</v>
      </c>
      <c r="T153" s="10" t="str">
        <f t="shared" si="31"/>
        <v/>
      </c>
      <c r="U153" s="8">
        <f t="shared" si="32"/>
        <v>0</v>
      </c>
      <c r="V153" s="8">
        <f t="shared" si="33"/>
        <v>2</v>
      </c>
      <c r="W153" s="8">
        <f t="shared" si="34"/>
        <v>1</v>
      </c>
      <c r="X153" s="8">
        <f t="shared" si="35"/>
        <v>0</v>
      </c>
      <c r="Y153" s="8" t="str">
        <f t="shared" si="36"/>
        <v>-</v>
      </c>
      <c r="Z153" s="10" t="str">
        <f t="shared" si="37"/>
        <v>G</v>
      </c>
      <c r="AA153" s="10" t="str">
        <f t="shared" si="38"/>
        <v>G</v>
      </c>
      <c r="AB153" s="10" t="str">
        <f t="shared" si="39"/>
        <v>-</v>
      </c>
      <c r="AC153" s="10">
        <f t="shared" si="40"/>
        <v>2</v>
      </c>
      <c r="AD153">
        <f t="shared" si="41"/>
        <v>1</v>
      </c>
    </row>
    <row r="154" spans="1:30" x14ac:dyDescent="0.2">
      <c r="A154" t="s">
        <v>202</v>
      </c>
      <c r="B154" t="s">
        <v>204</v>
      </c>
      <c r="C154" t="str">
        <f>VLOOKUP(A154,RecNamesAll!A:C,3,FALSE)</f>
        <v>5-HT2B</v>
      </c>
      <c r="D154" s="304">
        <v>7</v>
      </c>
      <c r="E154" t="s">
        <v>203</v>
      </c>
      <c r="G154" t="s">
        <v>1880</v>
      </c>
      <c r="H154" t="s">
        <v>186</v>
      </c>
      <c r="I154" t="s">
        <v>187</v>
      </c>
      <c r="J154" t="s">
        <v>1888</v>
      </c>
      <c r="N154" t="s">
        <v>895</v>
      </c>
      <c r="P154" s="9">
        <v>8.3333333333333329E-2</v>
      </c>
      <c r="Q154" s="8" t="str">
        <f t="shared" si="28"/>
        <v/>
      </c>
      <c r="R154" s="10" t="str">
        <f t="shared" si="29"/>
        <v/>
      </c>
      <c r="S154" s="10" t="str">
        <f t="shared" si="30"/>
        <v>Gq/11</v>
      </c>
      <c r="T154" s="10" t="str">
        <f t="shared" si="31"/>
        <v/>
      </c>
      <c r="U154" s="8">
        <f t="shared" si="32"/>
        <v>0</v>
      </c>
      <c r="V154" s="8">
        <f t="shared" si="33"/>
        <v>0</v>
      </c>
      <c r="W154" s="8">
        <f t="shared" si="34"/>
        <v>1</v>
      </c>
      <c r="X154" s="8">
        <f t="shared" si="35"/>
        <v>0</v>
      </c>
      <c r="Y154" s="8" t="str">
        <f t="shared" si="36"/>
        <v>-</v>
      </c>
      <c r="Z154" s="10" t="str">
        <f t="shared" si="37"/>
        <v>-</v>
      </c>
      <c r="AA154" s="10" t="str">
        <f t="shared" si="38"/>
        <v>G</v>
      </c>
      <c r="AB154" s="10" t="str">
        <f t="shared" si="39"/>
        <v>-</v>
      </c>
      <c r="AC154" s="10">
        <f t="shared" si="40"/>
        <v>3</v>
      </c>
      <c r="AD154">
        <f t="shared" si="41"/>
        <v>1</v>
      </c>
    </row>
    <row r="155" spans="1:30" x14ac:dyDescent="0.2">
      <c r="A155" t="s">
        <v>205</v>
      </c>
      <c r="B155" t="s">
        <v>207</v>
      </c>
      <c r="C155" t="str">
        <f>VLOOKUP(A155,RecNamesAll!A:C,3,FALSE)</f>
        <v>5-HT2C</v>
      </c>
      <c r="D155" s="304">
        <v>8</v>
      </c>
      <c r="E155" t="s">
        <v>206</v>
      </c>
      <c r="F155" t="s">
        <v>896</v>
      </c>
      <c r="G155" t="s">
        <v>1880</v>
      </c>
      <c r="H155" t="s">
        <v>186</v>
      </c>
      <c r="I155" t="s">
        <v>187</v>
      </c>
      <c r="J155" t="s">
        <v>1888</v>
      </c>
      <c r="K155" t="s">
        <v>1891</v>
      </c>
      <c r="L155" t="s">
        <v>884</v>
      </c>
      <c r="M155" t="s">
        <v>883</v>
      </c>
      <c r="N155" t="s">
        <v>897</v>
      </c>
      <c r="O155">
        <v>8809227</v>
      </c>
      <c r="P155" s="9">
        <v>0.125</v>
      </c>
      <c r="Q155" s="8" t="str">
        <f t="shared" si="28"/>
        <v/>
      </c>
      <c r="R155" s="10" t="str">
        <f t="shared" si="29"/>
        <v>Gi/o</v>
      </c>
      <c r="S155" s="10" t="str">
        <f t="shared" si="30"/>
        <v>Gq/11</v>
      </c>
      <c r="T155" s="10" t="str">
        <f t="shared" si="31"/>
        <v/>
      </c>
      <c r="U155" s="8">
        <f t="shared" si="32"/>
        <v>0</v>
      </c>
      <c r="V155" s="8">
        <f t="shared" si="33"/>
        <v>2</v>
      </c>
      <c r="W155" s="8">
        <f t="shared" si="34"/>
        <v>1</v>
      </c>
      <c r="X155" s="8">
        <f t="shared" si="35"/>
        <v>0</v>
      </c>
      <c r="Y155" s="8" t="str">
        <f t="shared" si="36"/>
        <v>-</v>
      </c>
      <c r="Z155" s="10" t="str">
        <f t="shared" si="37"/>
        <v>G</v>
      </c>
      <c r="AA155" s="10" t="str">
        <f t="shared" si="38"/>
        <v>G</v>
      </c>
      <c r="AB155" s="10" t="str">
        <f t="shared" si="39"/>
        <v>-</v>
      </c>
      <c r="AC155" s="10">
        <f t="shared" si="40"/>
        <v>2</v>
      </c>
      <c r="AD155">
        <f t="shared" si="41"/>
        <v>1</v>
      </c>
    </row>
    <row r="156" spans="1:30" x14ac:dyDescent="0.2">
      <c r="A156" t="s">
        <v>208</v>
      </c>
      <c r="B156" t="s">
        <v>898</v>
      </c>
      <c r="C156" t="str">
        <f>VLOOKUP(A156,RecNamesAll!A:C,3,FALSE)</f>
        <v>5-HT4</v>
      </c>
      <c r="D156" s="304">
        <v>9</v>
      </c>
      <c r="E156" t="s">
        <v>209</v>
      </c>
      <c r="G156" t="s">
        <v>1880</v>
      </c>
      <c r="H156" t="s">
        <v>186</v>
      </c>
      <c r="I156" t="s">
        <v>187</v>
      </c>
      <c r="J156" t="s">
        <v>0</v>
      </c>
      <c r="K156" t="s">
        <v>1889</v>
      </c>
      <c r="L156" t="s">
        <v>899</v>
      </c>
      <c r="M156" t="s">
        <v>900</v>
      </c>
      <c r="N156" t="s">
        <v>901</v>
      </c>
      <c r="O156">
        <v>11923294</v>
      </c>
      <c r="P156" s="9">
        <v>0.29166666666666669</v>
      </c>
      <c r="Q156" s="8" t="str">
        <f t="shared" si="28"/>
        <v>Gs</v>
      </c>
      <c r="R156" s="10" t="str">
        <f t="shared" si="29"/>
        <v/>
      </c>
      <c r="S156" s="10" t="str">
        <f t="shared" si="30"/>
        <v/>
      </c>
      <c r="T156" s="10" t="str">
        <f t="shared" si="31"/>
        <v>G12/13</v>
      </c>
      <c r="U156" s="8">
        <f t="shared" si="32"/>
        <v>1</v>
      </c>
      <c r="V156" s="8">
        <f t="shared" si="33"/>
        <v>0</v>
      </c>
      <c r="W156" s="8">
        <f t="shared" si="34"/>
        <v>0</v>
      </c>
      <c r="X156" s="8">
        <f t="shared" si="35"/>
        <v>2</v>
      </c>
      <c r="Y156" s="8" t="str">
        <f t="shared" si="36"/>
        <v>G</v>
      </c>
      <c r="Z156" s="10" t="str">
        <f t="shared" si="37"/>
        <v>-</v>
      </c>
      <c r="AA156" s="10" t="str">
        <f t="shared" si="38"/>
        <v>-</v>
      </c>
      <c r="AB156" s="10" t="str">
        <f t="shared" si="39"/>
        <v>G</v>
      </c>
      <c r="AC156" s="10">
        <f t="shared" si="40"/>
        <v>2</v>
      </c>
      <c r="AD156">
        <f t="shared" si="41"/>
        <v>1</v>
      </c>
    </row>
    <row r="157" spans="1:30" x14ac:dyDescent="0.2">
      <c r="A157" t="s">
        <v>210</v>
      </c>
      <c r="B157" t="s">
        <v>902</v>
      </c>
      <c r="C157" t="str">
        <f>VLOOKUP(A157,RecNamesAll!A:C,3,FALSE)</f>
        <v>5-HT5A</v>
      </c>
      <c r="D157" s="304">
        <v>10</v>
      </c>
      <c r="E157" t="s">
        <v>903</v>
      </c>
      <c r="G157" t="s">
        <v>1880</v>
      </c>
      <c r="H157" t="s">
        <v>186</v>
      </c>
      <c r="I157" t="s">
        <v>187</v>
      </c>
      <c r="J157" t="s">
        <v>1891</v>
      </c>
      <c r="K157" t="s">
        <v>1888</v>
      </c>
      <c r="L157" t="s">
        <v>883</v>
      </c>
      <c r="M157" t="s">
        <v>884</v>
      </c>
      <c r="N157" t="s">
        <v>904</v>
      </c>
      <c r="O157">
        <v>12558985</v>
      </c>
      <c r="P157" s="9">
        <v>8.3333333333333329E-2</v>
      </c>
      <c r="Q157" s="8" t="str">
        <f t="shared" si="28"/>
        <v/>
      </c>
      <c r="R157" s="10" t="str">
        <f t="shared" si="29"/>
        <v>Gi/o</v>
      </c>
      <c r="S157" s="10" t="str">
        <f t="shared" si="30"/>
        <v>Gq/11</v>
      </c>
      <c r="T157" s="10" t="str">
        <f t="shared" si="31"/>
        <v/>
      </c>
      <c r="U157" s="8">
        <f t="shared" si="32"/>
        <v>0</v>
      </c>
      <c r="V157" s="8">
        <f t="shared" si="33"/>
        <v>1</v>
      </c>
      <c r="W157" s="8">
        <f t="shared" si="34"/>
        <v>2</v>
      </c>
      <c r="X157" s="8">
        <f t="shared" si="35"/>
        <v>0</v>
      </c>
      <c r="Y157" s="8" t="str">
        <f t="shared" si="36"/>
        <v>-</v>
      </c>
      <c r="Z157" s="10" t="str">
        <f t="shared" si="37"/>
        <v>G</v>
      </c>
      <c r="AA157" s="10" t="str">
        <f t="shared" si="38"/>
        <v>G</v>
      </c>
      <c r="AB157" s="10" t="str">
        <f t="shared" si="39"/>
        <v>-</v>
      </c>
      <c r="AC157" s="10">
        <f t="shared" si="40"/>
        <v>2</v>
      </c>
      <c r="AD157">
        <f t="shared" si="41"/>
        <v>1</v>
      </c>
    </row>
    <row r="158" spans="1:30" x14ac:dyDescent="0.2">
      <c r="A158" t="s">
        <v>211</v>
      </c>
      <c r="B158" t="s">
        <v>905</v>
      </c>
      <c r="C158" t="str">
        <f>VLOOKUP(A158,RecNamesAll!A:C,3,FALSE)</f>
        <v>5-HT6</v>
      </c>
      <c r="D158" s="304">
        <v>11</v>
      </c>
      <c r="E158" t="s">
        <v>212</v>
      </c>
      <c r="G158" t="s">
        <v>1880</v>
      </c>
      <c r="H158" t="s">
        <v>186</v>
      </c>
      <c r="I158" t="s">
        <v>187</v>
      </c>
      <c r="J158" t="s">
        <v>0</v>
      </c>
      <c r="K158" t="s">
        <v>1888</v>
      </c>
      <c r="L158" t="s">
        <v>906</v>
      </c>
      <c r="M158" t="s">
        <v>884</v>
      </c>
      <c r="N158">
        <v>12860470</v>
      </c>
      <c r="O158">
        <v>12860470</v>
      </c>
      <c r="P158" s="9">
        <v>4.1666666666666664E-2</v>
      </c>
      <c r="Q158" s="8" t="str">
        <f t="shared" si="28"/>
        <v>Gs</v>
      </c>
      <c r="R158" s="10" t="str">
        <f t="shared" si="29"/>
        <v/>
      </c>
      <c r="S158" s="10" t="str">
        <f t="shared" si="30"/>
        <v>Gq/11</v>
      </c>
      <c r="T158" s="10" t="str">
        <f t="shared" si="31"/>
        <v/>
      </c>
      <c r="U158" s="8">
        <f t="shared" si="32"/>
        <v>1</v>
      </c>
      <c r="V158" s="8">
        <f t="shared" si="33"/>
        <v>0</v>
      </c>
      <c r="W158" s="8">
        <f t="shared" si="34"/>
        <v>2</v>
      </c>
      <c r="X158" s="8">
        <f t="shared" si="35"/>
        <v>0</v>
      </c>
      <c r="Y158" s="8" t="str">
        <f t="shared" si="36"/>
        <v>G</v>
      </c>
      <c r="Z158" s="10" t="str">
        <f t="shared" si="37"/>
        <v>-</v>
      </c>
      <c r="AA158" s="10" t="str">
        <f t="shared" si="38"/>
        <v>G</v>
      </c>
      <c r="AB158" s="10" t="str">
        <f t="shared" si="39"/>
        <v>-</v>
      </c>
      <c r="AC158" s="10">
        <f t="shared" si="40"/>
        <v>2</v>
      </c>
      <c r="AD158">
        <f t="shared" si="41"/>
        <v>1</v>
      </c>
    </row>
    <row r="159" spans="1:30" x14ac:dyDescent="0.2">
      <c r="A159" t="s">
        <v>213</v>
      </c>
      <c r="B159" t="s">
        <v>907</v>
      </c>
      <c r="C159" t="str">
        <f>VLOOKUP(A159,RecNamesAll!A:C,3,FALSE)</f>
        <v>5-HT7</v>
      </c>
      <c r="D159" s="304">
        <v>12</v>
      </c>
      <c r="E159" t="s">
        <v>214</v>
      </c>
      <c r="G159" t="s">
        <v>1880</v>
      </c>
      <c r="H159" t="s">
        <v>186</v>
      </c>
      <c r="I159" t="s">
        <v>187</v>
      </c>
      <c r="J159" t="s">
        <v>0</v>
      </c>
      <c r="L159" t="s">
        <v>906</v>
      </c>
      <c r="N159">
        <v>9651336</v>
      </c>
      <c r="P159" s="9">
        <v>4.1666666666666664E-2</v>
      </c>
      <c r="Q159" s="8" t="str">
        <f t="shared" si="28"/>
        <v>Gs</v>
      </c>
      <c r="R159" s="10" t="str">
        <f t="shared" si="29"/>
        <v/>
      </c>
      <c r="S159" s="10" t="str">
        <f t="shared" si="30"/>
        <v/>
      </c>
      <c r="T159" s="10" t="str">
        <f t="shared" si="31"/>
        <v/>
      </c>
      <c r="U159" s="8">
        <f t="shared" si="32"/>
        <v>1</v>
      </c>
      <c r="V159" s="8">
        <f t="shared" si="33"/>
        <v>0</v>
      </c>
      <c r="W159" s="8">
        <f t="shared" si="34"/>
        <v>0</v>
      </c>
      <c r="X159" s="8">
        <f t="shared" si="35"/>
        <v>0</v>
      </c>
      <c r="Y159" s="8" t="str">
        <f t="shared" si="36"/>
        <v>G</v>
      </c>
      <c r="Z159" s="10" t="str">
        <f t="shared" si="37"/>
        <v>-</v>
      </c>
      <c r="AA159" s="10" t="str">
        <f t="shared" si="38"/>
        <v>-</v>
      </c>
      <c r="AB159" s="10" t="str">
        <f t="shared" si="39"/>
        <v>-</v>
      </c>
      <c r="AC159" s="10">
        <f t="shared" si="40"/>
        <v>3</v>
      </c>
      <c r="AD159">
        <f t="shared" si="41"/>
        <v>1</v>
      </c>
    </row>
    <row r="160" spans="1:30" x14ac:dyDescent="0.2">
      <c r="A160" t="s">
        <v>215</v>
      </c>
      <c r="B160" t="s">
        <v>218</v>
      </c>
      <c r="C160" t="str">
        <f>VLOOKUP(A160,RecNamesAll!A:C,3,FALSE)</f>
        <v>M1</v>
      </c>
      <c r="D160" s="304">
        <v>13</v>
      </c>
      <c r="E160" t="s">
        <v>216</v>
      </c>
      <c r="G160" t="s">
        <v>1880</v>
      </c>
      <c r="H160" t="s">
        <v>186</v>
      </c>
      <c r="I160" t="s">
        <v>219</v>
      </c>
      <c r="J160" t="s">
        <v>1888</v>
      </c>
      <c r="L160" t="s">
        <v>884</v>
      </c>
      <c r="N160" t="s">
        <v>908</v>
      </c>
      <c r="P160" s="9">
        <v>0.16666666666666666</v>
      </c>
      <c r="Q160" s="8" t="str">
        <f t="shared" si="28"/>
        <v/>
      </c>
      <c r="R160" s="10" t="str">
        <f t="shared" si="29"/>
        <v/>
      </c>
      <c r="S160" s="10" t="str">
        <f t="shared" si="30"/>
        <v>Gq/11</v>
      </c>
      <c r="T160" s="10" t="str">
        <f t="shared" si="31"/>
        <v/>
      </c>
      <c r="U160" s="8">
        <f t="shared" si="32"/>
        <v>0</v>
      </c>
      <c r="V160" s="8">
        <f t="shared" si="33"/>
        <v>0</v>
      </c>
      <c r="W160" s="8">
        <f t="shared" si="34"/>
        <v>1</v>
      </c>
      <c r="X160" s="8">
        <f t="shared" si="35"/>
        <v>0</v>
      </c>
      <c r="Y160" s="8" t="str">
        <f t="shared" si="36"/>
        <v>-</v>
      </c>
      <c r="Z160" s="10" t="str">
        <f t="shared" si="37"/>
        <v>-</v>
      </c>
      <c r="AA160" s="10" t="str">
        <f t="shared" si="38"/>
        <v>G</v>
      </c>
      <c r="AB160" s="10" t="str">
        <f t="shared" si="39"/>
        <v>-</v>
      </c>
      <c r="AC160" s="10">
        <f t="shared" si="40"/>
        <v>3</v>
      </c>
      <c r="AD160">
        <f t="shared" si="41"/>
        <v>1</v>
      </c>
    </row>
    <row r="161" spans="1:30" x14ac:dyDescent="0.2">
      <c r="A161" t="s">
        <v>220</v>
      </c>
      <c r="B161" t="s">
        <v>222</v>
      </c>
      <c r="C161" t="str">
        <f>VLOOKUP(A161,RecNamesAll!A:C,3,FALSE)</f>
        <v>M2</v>
      </c>
      <c r="D161" s="304">
        <v>14</v>
      </c>
      <c r="E161" t="s">
        <v>221</v>
      </c>
      <c r="G161" t="s">
        <v>1880</v>
      </c>
      <c r="H161" t="s">
        <v>186</v>
      </c>
      <c r="I161" t="s">
        <v>219</v>
      </c>
      <c r="J161" t="s">
        <v>1891</v>
      </c>
      <c r="K161" t="s">
        <v>1892</v>
      </c>
      <c r="L161" t="s">
        <v>883</v>
      </c>
      <c r="M161" t="s">
        <v>909</v>
      </c>
      <c r="N161" t="s">
        <v>910</v>
      </c>
      <c r="O161" t="s">
        <v>911</v>
      </c>
      <c r="P161" s="9">
        <v>8.3333333333333329E-2</v>
      </c>
      <c r="Q161" s="8" t="str">
        <f t="shared" si="28"/>
        <v>Gs</v>
      </c>
      <c r="R161" s="10" t="str">
        <f t="shared" si="29"/>
        <v>Gi/o</v>
      </c>
      <c r="S161" s="10" t="str">
        <f t="shared" si="30"/>
        <v>Gq/11</v>
      </c>
      <c r="T161" s="10" t="str">
        <f t="shared" si="31"/>
        <v/>
      </c>
      <c r="U161" s="8">
        <f t="shared" si="32"/>
        <v>2</v>
      </c>
      <c r="V161" s="8">
        <f t="shared" si="33"/>
        <v>1</v>
      </c>
      <c r="W161" s="8">
        <f t="shared" si="34"/>
        <v>2</v>
      </c>
      <c r="X161" s="8">
        <f t="shared" si="35"/>
        <v>0</v>
      </c>
      <c r="Y161" s="8" t="str">
        <f t="shared" si="36"/>
        <v>G</v>
      </c>
      <c r="Z161" s="10" t="str">
        <f t="shared" si="37"/>
        <v>G</v>
      </c>
      <c r="AA161" s="10" t="str">
        <f t="shared" si="38"/>
        <v>G</v>
      </c>
      <c r="AB161" s="10" t="str">
        <f t="shared" si="39"/>
        <v>-</v>
      </c>
      <c r="AC161" s="10">
        <f t="shared" si="40"/>
        <v>1</v>
      </c>
      <c r="AD161">
        <f t="shared" si="41"/>
        <v>1</v>
      </c>
    </row>
    <row r="162" spans="1:30" x14ac:dyDescent="0.2">
      <c r="A162" t="s">
        <v>474</v>
      </c>
      <c r="B162" t="s">
        <v>475</v>
      </c>
      <c r="C162" t="str">
        <f>VLOOKUP(A162,RecNamesAll!A:C,3,FALSE)</f>
        <v>D2</v>
      </c>
      <c r="D162" s="304">
        <v>215</v>
      </c>
      <c r="E162" t="s">
        <v>474</v>
      </c>
      <c r="G162" t="s">
        <v>1880</v>
      </c>
      <c r="H162" t="s">
        <v>186</v>
      </c>
      <c r="I162" t="s">
        <v>473</v>
      </c>
      <c r="J162" t="s">
        <v>1893</v>
      </c>
      <c r="L162" t="s">
        <v>912</v>
      </c>
      <c r="M162" t="s">
        <v>913</v>
      </c>
      <c r="N162" t="s">
        <v>914</v>
      </c>
      <c r="O162">
        <v>2552081</v>
      </c>
      <c r="P162" s="9">
        <v>0.125</v>
      </c>
      <c r="Q162" s="8" t="str">
        <f t="shared" si="28"/>
        <v/>
      </c>
      <c r="R162" s="10" t="str">
        <f t="shared" si="29"/>
        <v>Gi/o</v>
      </c>
      <c r="S162" s="10" t="str">
        <f t="shared" si="30"/>
        <v/>
      </c>
      <c r="T162" s="10" t="str">
        <f t="shared" si="31"/>
        <v/>
      </c>
      <c r="U162" s="8">
        <f t="shared" si="32"/>
        <v>0</v>
      </c>
      <c r="V162" s="8">
        <f t="shared" si="33"/>
        <v>1</v>
      </c>
      <c r="W162" s="8">
        <f t="shared" si="34"/>
        <v>0</v>
      </c>
      <c r="X162" s="8">
        <f t="shared" si="35"/>
        <v>0</v>
      </c>
      <c r="Y162" s="8" t="str">
        <f t="shared" si="36"/>
        <v>-</v>
      </c>
      <c r="Z162" s="10" t="str">
        <f t="shared" si="37"/>
        <v>G</v>
      </c>
      <c r="AA162" s="10" t="str">
        <f t="shared" si="38"/>
        <v>-</v>
      </c>
      <c r="AB162" s="10" t="str">
        <f t="shared" si="39"/>
        <v>-</v>
      </c>
      <c r="AC162" s="10">
        <f t="shared" si="40"/>
        <v>3</v>
      </c>
      <c r="AD162">
        <f t="shared" si="41"/>
        <v>1</v>
      </c>
    </row>
    <row r="163" spans="1:30" x14ac:dyDescent="0.2">
      <c r="A163" t="s">
        <v>223</v>
      </c>
      <c r="B163" t="s">
        <v>225</v>
      </c>
      <c r="C163" t="str">
        <f>VLOOKUP(A163,RecNamesAll!A:C,3,FALSE)</f>
        <v>M3</v>
      </c>
      <c r="D163" s="304">
        <v>15</v>
      </c>
      <c r="E163" t="s">
        <v>224</v>
      </c>
      <c r="G163" t="s">
        <v>1880</v>
      </c>
      <c r="H163" t="s">
        <v>186</v>
      </c>
      <c r="I163" t="s">
        <v>219</v>
      </c>
      <c r="J163" t="s">
        <v>1888</v>
      </c>
      <c r="L163" t="s">
        <v>884</v>
      </c>
      <c r="N163" t="s">
        <v>915</v>
      </c>
      <c r="P163" s="9">
        <v>8.3333333333333329E-2</v>
      </c>
      <c r="Q163" s="8" t="str">
        <f t="shared" si="28"/>
        <v/>
      </c>
      <c r="R163" s="10" t="str">
        <f t="shared" si="29"/>
        <v/>
      </c>
      <c r="S163" s="10" t="str">
        <f t="shared" si="30"/>
        <v>Gq/11</v>
      </c>
      <c r="T163" s="10" t="str">
        <f t="shared" si="31"/>
        <v/>
      </c>
      <c r="U163" s="8">
        <f t="shared" si="32"/>
        <v>0</v>
      </c>
      <c r="V163" s="8">
        <f t="shared" si="33"/>
        <v>0</v>
      </c>
      <c r="W163" s="8">
        <f t="shared" si="34"/>
        <v>1</v>
      </c>
      <c r="X163" s="8">
        <f t="shared" si="35"/>
        <v>0</v>
      </c>
      <c r="Y163" s="8" t="str">
        <f t="shared" si="36"/>
        <v>-</v>
      </c>
      <c r="Z163" s="10" t="str">
        <f t="shared" si="37"/>
        <v>-</v>
      </c>
      <c r="AA163" s="10" t="str">
        <f t="shared" si="38"/>
        <v>G</v>
      </c>
      <c r="AB163" s="10" t="str">
        <f t="shared" si="39"/>
        <v>-</v>
      </c>
      <c r="AC163" s="10">
        <f t="shared" si="40"/>
        <v>3</v>
      </c>
      <c r="AD163">
        <f t="shared" si="41"/>
        <v>1</v>
      </c>
    </row>
    <row r="164" spans="1:30" x14ac:dyDescent="0.2">
      <c r="A164" t="s">
        <v>226</v>
      </c>
      <c r="B164" t="s">
        <v>228</v>
      </c>
      <c r="C164" t="str">
        <f>VLOOKUP(A164,RecNamesAll!A:C,3,FALSE)</f>
        <v>M4</v>
      </c>
      <c r="D164" s="304">
        <v>16</v>
      </c>
      <c r="E164" t="s">
        <v>227</v>
      </c>
      <c r="G164" t="s">
        <v>1880</v>
      </c>
      <c r="H164" t="s">
        <v>186</v>
      </c>
      <c r="I164" t="s">
        <v>219</v>
      </c>
      <c r="J164" t="s">
        <v>1891</v>
      </c>
      <c r="L164" t="s">
        <v>883</v>
      </c>
      <c r="N164" t="s">
        <v>910</v>
      </c>
      <c r="P164" s="9">
        <v>8.3333333333333329E-2</v>
      </c>
      <c r="Q164" s="8" t="str">
        <f t="shared" si="28"/>
        <v/>
      </c>
      <c r="R164" s="10" t="str">
        <f t="shared" si="29"/>
        <v>Gi/o</v>
      </c>
      <c r="S164" s="10" t="str">
        <f t="shared" si="30"/>
        <v/>
      </c>
      <c r="T164" s="10" t="str">
        <f t="shared" si="31"/>
        <v/>
      </c>
      <c r="U164" s="8">
        <f t="shared" si="32"/>
        <v>0</v>
      </c>
      <c r="V164" s="8">
        <f t="shared" si="33"/>
        <v>1</v>
      </c>
      <c r="W164" s="8">
        <f t="shared" si="34"/>
        <v>0</v>
      </c>
      <c r="X164" s="8">
        <f t="shared" si="35"/>
        <v>0</v>
      </c>
      <c r="Y164" s="8" t="str">
        <f t="shared" si="36"/>
        <v>-</v>
      </c>
      <c r="Z164" s="10" t="str">
        <f t="shared" si="37"/>
        <v>G</v>
      </c>
      <c r="AA164" s="10" t="str">
        <f t="shared" si="38"/>
        <v>-</v>
      </c>
      <c r="AB164" s="10" t="str">
        <f t="shared" si="39"/>
        <v>-</v>
      </c>
      <c r="AC164" s="10">
        <f t="shared" si="40"/>
        <v>3</v>
      </c>
      <c r="AD164">
        <f t="shared" si="41"/>
        <v>1</v>
      </c>
    </row>
    <row r="165" spans="1:30" x14ac:dyDescent="0.2">
      <c r="A165" t="s">
        <v>229</v>
      </c>
      <c r="B165" t="s">
        <v>916</v>
      </c>
      <c r="C165" t="str">
        <f>VLOOKUP(A165,RecNamesAll!A:C,3,FALSE)</f>
        <v>M5</v>
      </c>
      <c r="D165" s="304">
        <v>17</v>
      </c>
      <c r="E165" t="s">
        <v>230</v>
      </c>
      <c r="G165" t="s">
        <v>1880</v>
      </c>
      <c r="H165" t="s">
        <v>186</v>
      </c>
      <c r="I165" t="s">
        <v>219</v>
      </c>
      <c r="J165" t="s">
        <v>1888</v>
      </c>
      <c r="L165" t="s">
        <v>884</v>
      </c>
      <c r="N165">
        <v>8925880</v>
      </c>
      <c r="P165" s="9">
        <v>4.1666666666666664E-2</v>
      </c>
      <c r="Q165" s="8" t="str">
        <f t="shared" si="28"/>
        <v/>
      </c>
      <c r="R165" s="10" t="str">
        <f t="shared" si="29"/>
        <v/>
      </c>
      <c r="S165" s="10" t="str">
        <f t="shared" si="30"/>
        <v>Gq/11</v>
      </c>
      <c r="T165" s="10" t="str">
        <f t="shared" si="31"/>
        <v/>
      </c>
      <c r="U165" s="8">
        <f t="shared" si="32"/>
        <v>0</v>
      </c>
      <c r="V165" s="8">
        <f t="shared" si="33"/>
        <v>0</v>
      </c>
      <c r="W165" s="8">
        <f t="shared" si="34"/>
        <v>1</v>
      </c>
      <c r="X165" s="8">
        <f t="shared" si="35"/>
        <v>0</v>
      </c>
      <c r="Y165" s="8" t="str">
        <f t="shared" si="36"/>
        <v>-</v>
      </c>
      <c r="Z165" s="10" t="str">
        <f t="shared" si="37"/>
        <v>-</v>
      </c>
      <c r="AA165" s="10" t="str">
        <f t="shared" si="38"/>
        <v>G</v>
      </c>
      <c r="AB165" s="10" t="str">
        <f t="shared" si="39"/>
        <v>-</v>
      </c>
      <c r="AC165" s="10">
        <f t="shared" si="40"/>
        <v>3</v>
      </c>
      <c r="AD165">
        <f t="shared" si="41"/>
        <v>1</v>
      </c>
    </row>
    <row r="166" spans="1:30" x14ac:dyDescent="0.2">
      <c r="A166" t="s">
        <v>258</v>
      </c>
      <c r="B166" t="s">
        <v>261</v>
      </c>
      <c r="C166" t="str">
        <f>VLOOKUP(A166,RecNamesAll!A:C,3,FALSE)</f>
        <v>α1A</v>
      </c>
      <c r="D166" s="304">
        <v>22</v>
      </c>
      <c r="E166" t="s">
        <v>259</v>
      </c>
      <c r="F166" t="s">
        <v>917</v>
      </c>
      <c r="G166" t="s">
        <v>1880</v>
      </c>
      <c r="H166" t="s">
        <v>186</v>
      </c>
      <c r="I166" t="s">
        <v>260</v>
      </c>
      <c r="J166" t="s">
        <v>1888</v>
      </c>
      <c r="K166" t="s">
        <v>1889</v>
      </c>
      <c r="L166" t="s">
        <v>918</v>
      </c>
      <c r="M166" t="s">
        <v>919</v>
      </c>
      <c r="N166" t="s">
        <v>920</v>
      </c>
      <c r="O166" t="s">
        <v>921</v>
      </c>
      <c r="P166" s="9">
        <v>8.3333333333333329E-2</v>
      </c>
      <c r="Q166" s="8" t="str">
        <f t="shared" si="28"/>
        <v/>
      </c>
      <c r="R166" s="10" t="str">
        <f t="shared" si="29"/>
        <v/>
      </c>
      <c r="S166" s="10" t="str">
        <f t="shared" si="30"/>
        <v>Gq/11</v>
      </c>
      <c r="T166" s="10" t="str">
        <f t="shared" si="31"/>
        <v>G12/13</v>
      </c>
      <c r="U166" s="8">
        <f t="shared" si="32"/>
        <v>0</v>
      </c>
      <c r="V166" s="8">
        <f t="shared" si="33"/>
        <v>0</v>
      </c>
      <c r="W166" s="8">
        <f t="shared" si="34"/>
        <v>1</v>
      </c>
      <c r="X166" s="8">
        <f t="shared" si="35"/>
        <v>2</v>
      </c>
      <c r="Y166" s="8" t="str">
        <f t="shared" si="36"/>
        <v>-</v>
      </c>
      <c r="Z166" s="10" t="str">
        <f t="shared" si="37"/>
        <v>-</v>
      </c>
      <c r="AA166" s="10" t="str">
        <f t="shared" si="38"/>
        <v>G</v>
      </c>
      <c r="AB166" s="10" t="str">
        <f t="shared" si="39"/>
        <v>G</v>
      </c>
      <c r="AC166" s="10">
        <f t="shared" si="40"/>
        <v>2</v>
      </c>
      <c r="AD166">
        <f t="shared" si="41"/>
        <v>1</v>
      </c>
    </row>
    <row r="167" spans="1:30" x14ac:dyDescent="0.2">
      <c r="A167" t="s">
        <v>262</v>
      </c>
      <c r="B167" t="s">
        <v>922</v>
      </c>
      <c r="C167" t="str">
        <f>VLOOKUP(A167,RecNamesAll!A:C,3,FALSE)</f>
        <v>α1B</v>
      </c>
      <c r="D167" s="304">
        <v>23</v>
      </c>
      <c r="E167" t="s">
        <v>263</v>
      </c>
      <c r="G167" t="s">
        <v>1880</v>
      </c>
      <c r="H167" t="s">
        <v>186</v>
      </c>
      <c r="I167" t="s">
        <v>260</v>
      </c>
      <c r="J167" t="s">
        <v>1888</v>
      </c>
      <c r="L167" t="s">
        <v>918</v>
      </c>
      <c r="M167" t="s">
        <v>923</v>
      </c>
      <c r="N167" t="s">
        <v>924</v>
      </c>
      <c r="O167" t="s">
        <v>924</v>
      </c>
      <c r="P167" s="9">
        <v>8.3333333333333329E-2</v>
      </c>
      <c r="Q167" s="8" t="str">
        <f t="shared" si="28"/>
        <v/>
      </c>
      <c r="R167" s="10" t="str">
        <f t="shared" si="29"/>
        <v/>
      </c>
      <c r="S167" s="10" t="str">
        <f t="shared" si="30"/>
        <v>Gq/11</v>
      </c>
      <c r="T167" s="10" t="str">
        <f t="shared" si="31"/>
        <v/>
      </c>
      <c r="U167" s="8">
        <f t="shared" si="32"/>
        <v>0</v>
      </c>
      <c r="V167" s="8">
        <f t="shared" si="33"/>
        <v>0</v>
      </c>
      <c r="W167" s="8">
        <f t="shared" si="34"/>
        <v>1</v>
      </c>
      <c r="X167" s="8">
        <f t="shared" si="35"/>
        <v>0</v>
      </c>
      <c r="Y167" s="8" t="str">
        <f t="shared" si="36"/>
        <v>-</v>
      </c>
      <c r="Z167" s="10" t="str">
        <f t="shared" si="37"/>
        <v>-</v>
      </c>
      <c r="AA167" s="10" t="str">
        <f t="shared" si="38"/>
        <v>G</v>
      </c>
      <c r="AB167" s="10" t="str">
        <f t="shared" si="39"/>
        <v>-</v>
      </c>
      <c r="AC167" s="10">
        <f t="shared" si="40"/>
        <v>3</v>
      </c>
      <c r="AD167">
        <f t="shared" si="41"/>
        <v>1</v>
      </c>
    </row>
    <row r="168" spans="1:30" x14ac:dyDescent="0.2">
      <c r="A168" t="s">
        <v>264</v>
      </c>
      <c r="B168" t="s">
        <v>925</v>
      </c>
      <c r="C168" t="str">
        <f>VLOOKUP(A168,RecNamesAll!A:C,3,FALSE)</f>
        <v>α1D</v>
      </c>
      <c r="D168" s="304">
        <v>24</v>
      </c>
      <c r="E168" t="s">
        <v>265</v>
      </c>
      <c r="F168" t="s">
        <v>259</v>
      </c>
      <c r="G168" t="s">
        <v>1880</v>
      </c>
      <c r="H168" t="s">
        <v>186</v>
      </c>
      <c r="I168" t="s">
        <v>260</v>
      </c>
      <c r="J168" t="s">
        <v>1888</v>
      </c>
      <c r="L168" t="s">
        <v>918</v>
      </c>
      <c r="M168" t="s">
        <v>923</v>
      </c>
      <c r="N168" t="s">
        <v>924</v>
      </c>
      <c r="O168" t="s">
        <v>924</v>
      </c>
      <c r="P168" s="9">
        <v>8.3333333333333329E-2</v>
      </c>
      <c r="Q168" s="8" t="str">
        <f t="shared" si="28"/>
        <v/>
      </c>
      <c r="R168" s="10" t="str">
        <f t="shared" si="29"/>
        <v/>
      </c>
      <c r="S168" s="10" t="str">
        <f t="shared" si="30"/>
        <v>Gq/11</v>
      </c>
      <c r="T168" s="10" t="str">
        <f t="shared" si="31"/>
        <v/>
      </c>
      <c r="U168" s="8">
        <f t="shared" si="32"/>
        <v>0</v>
      </c>
      <c r="V168" s="8">
        <f t="shared" si="33"/>
        <v>0</v>
      </c>
      <c r="W168" s="8">
        <f t="shared" si="34"/>
        <v>1</v>
      </c>
      <c r="X168" s="8">
        <f t="shared" si="35"/>
        <v>0</v>
      </c>
      <c r="Y168" s="8" t="str">
        <f t="shared" si="36"/>
        <v>-</v>
      </c>
      <c r="Z168" s="10" t="str">
        <f t="shared" si="37"/>
        <v>-</v>
      </c>
      <c r="AA168" s="10" t="str">
        <f t="shared" si="38"/>
        <v>G</v>
      </c>
      <c r="AB168" s="10" t="str">
        <f t="shared" si="39"/>
        <v>-</v>
      </c>
      <c r="AC168" s="10">
        <f t="shared" si="40"/>
        <v>3</v>
      </c>
      <c r="AD168">
        <f t="shared" si="41"/>
        <v>1</v>
      </c>
    </row>
    <row r="169" spans="1:30" x14ac:dyDescent="0.2">
      <c r="A169" t="s">
        <v>266</v>
      </c>
      <c r="B169" t="s">
        <v>268</v>
      </c>
      <c r="C169" t="str">
        <f>VLOOKUP(A169,RecNamesAll!A:C,3,FALSE)</f>
        <v>α2A</v>
      </c>
      <c r="D169" s="304">
        <v>25</v>
      </c>
      <c r="E169" t="s">
        <v>267</v>
      </c>
      <c r="F169" t="s">
        <v>926</v>
      </c>
      <c r="G169" t="s">
        <v>1880</v>
      </c>
      <c r="H169" t="s">
        <v>186</v>
      </c>
      <c r="I169" t="s">
        <v>260</v>
      </c>
      <c r="J169" t="s">
        <v>1891</v>
      </c>
      <c r="K169" t="s">
        <v>0</v>
      </c>
      <c r="L169" t="s">
        <v>927</v>
      </c>
      <c r="M169" t="s">
        <v>906</v>
      </c>
      <c r="N169" t="s">
        <v>928</v>
      </c>
      <c r="O169">
        <v>1322406</v>
      </c>
      <c r="P169" s="9">
        <v>0.125</v>
      </c>
      <c r="Q169" s="8" t="str">
        <f t="shared" si="28"/>
        <v>Gs</v>
      </c>
      <c r="R169" s="10" t="str">
        <f t="shared" si="29"/>
        <v>Gi/o</v>
      </c>
      <c r="S169" s="10" t="str">
        <f t="shared" si="30"/>
        <v/>
      </c>
      <c r="T169" s="10" t="str">
        <f t="shared" si="31"/>
        <v/>
      </c>
      <c r="U169" s="8">
        <f t="shared" si="32"/>
        <v>2</v>
      </c>
      <c r="V169" s="8">
        <f t="shared" si="33"/>
        <v>1</v>
      </c>
      <c r="W169" s="8">
        <f t="shared" si="34"/>
        <v>0</v>
      </c>
      <c r="X169" s="8">
        <f t="shared" si="35"/>
        <v>0</v>
      </c>
      <c r="Y169" s="8" t="str">
        <f t="shared" si="36"/>
        <v>G</v>
      </c>
      <c r="Z169" s="10" t="str">
        <f t="shared" si="37"/>
        <v>G</v>
      </c>
      <c r="AA169" s="10" t="str">
        <f t="shared" si="38"/>
        <v>-</v>
      </c>
      <c r="AB169" s="10" t="str">
        <f t="shared" si="39"/>
        <v>-</v>
      </c>
      <c r="AC169" s="10">
        <f t="shared" si="40"/>
        <v>2</v>
      </c>
      <c r="AD169">
        <f t="shared" si="41"/>
        <v>1</v>
      </c>
    </row>
    <row r="170" spans="1:30" x14ac:dyDescent="0.2">
      <c r="A170" t="s">
        <v>269</v>
      </c>
      <c r="B170" t="s">
        <v>271</v>
      </c>
      <c r="C170" t="str">
        <f>VLOOKUP(A170,RecNamesAll!A:C,3,FALSE)</f>
        <v>α2B</v>
      </c>
      <c r="D170" s="304">
        <v>26</v>
      </c>
      <c r="E170" t="s">
        <v>270</v>
      </c>
      <c r="F170" t="s">
        <v>929</v>
      </c>
      <c r="G170" t="s">
        <v>1880</v>
      </c>
      <c r="H170" t="s">
        <v>186</v>
      </c>
      <c r="I170" t="s">
        <v>260</v>
      </c>
      <c r="J170" t="s">
        <v>1891</v>
      </c>
      <c r="K170" t="s">
        <v>0</v>
      </c>
      <c r="L170" t="s">
        <v>930</v>
      </c>
      <c r="M170" t="s">
        <v>906</v>
      </c>
      <c r="N170" t="s">
        <v>931</v>
      </c>
      <c r="O170">
        <v>1322406</v>
      </c>
      <c r="P170" s="9">
        <v>8.3333333333333329E-2</v>
      </c>
      <c r="Q170" s="8" t="str">
        <f t="shared" si="28"/>
        <v>Gs</v>
      </c>
      <c r="R170" s="10" t="str">
        <f t="shared" si="29"/>
        <v>Gi/o</v>
      </c>
      <c r="S170" s="10" t="str">
        <f t="shared" si="30"/>
        <v/>
      </c>
      <c r="T170" s="10" t="str">
        <f t="shared" si="31"/>
        <v/>
      </c>
      <c r="U170" s="8">
        <f t="shared" si="32"/>
        <v>2</v>
      </c>
      <c r="V170" s="8">
        <f t="shared" si="33"/>
        <v>1</v>
      </c>
      <c r="W170" s="8">
        <f t="shared" si="34"/>
        <v>0</v>
      </c>
      <c r="X170" s="8">
        <f t="shared" si="35"/>
        <v>0</v>
      </c>
      <c r="Y170" s="8" t="str">
        <f t="shared" si="36"/>
        <v>G</v>
      </c>
      <c r="Z170" s="10" t="str">
        <f t="shared" si="37"/>
        <v>G</v>
      </c>
      <c r="AA170" s="10" t="str">
        <f t="shared" si="38"/>
        <v>-</v>
      </c>
      <c r="AB170" s="10" t="str">
        <f t="shared" si="39"/>
        <v>-</v>
      </c>
      <c r="AC170" s="10">
        <f t="shared" si="40"/>
        <v>2</v>
      </c>
      <c r="AD170">
        <f t="shared" si="41"/>
        <v>1</v>
      </c>
    </row>
    <row r="171" spans="1:30" x14ac:dyDescent="0.2">
      <c r="A171" t="s">
        <v>272</v>
      </c>
      <c r="B171" t="s">
        <v>274</v>
      </c>
      <c r="C171" t="str">
        <f>VLOOKUP(A171,RecNamesAll!A:C,3,FALSE)</f>
        <v>α2C</v>
      </c>
      <c r="D171" s="304">
        <v>27</v>
      </c>
      <c r="E171" t="s">
        <v>273</v>
      </c>
      <c r="F171" t="s">
        <v>932</v>
      </c>
      <c r="G171" t="s">
        <v>1880</v>
      </c>
      <c r="H171" t="s">
        <v>186</v>
      </c>
      <c r="I171" t="s">
        <v>260</v>
      </c>
      <c r="J171" t="s">
        <v>1891</v>
      </c>
      <c r="K171" t="s">
        <v>0</v>
      </c>
      <c r="L171" t="s">
        <v>930</v>
      </c>
      <c r="M171" t="s">
        <v>906</v>
      </c>
      <c r="N171" t="s">
        <v>931</v>
      </c>
      <c r="O171">
        <v>1322406</v>
      </c>
      <c r="P171" s="9">
        <v>8.3333333333333329E-2</v>
      </c>
      <c r="Q171" s="8" t="str">
        <f t="shared" si="28"/>
        <v>Gs</v>
      </c>
      <c r="R171" s="10" t="str">
        <f t="shared" si="29"/>
        <v>Gi/o</v>
      </c>
      <c r="S171" s="10" t="str">
        <f t="shared" si="30"/>
        <v/>
      </c>
      <c r="T171" s="10" t="str">
        <f t="shared" si="31"/>
        <v/>
      </c>
      <c r="U171" s="8">
        <f t="shared" si="32"/>
        <v>2</v>
      </c>
      <c r="V171" s="8">
        <f t="shared" si="33"/>
        <v>1</v>
      </c>
      <c r="W171" s="8">
        <f t="shared" si="34"/>
        <v>0</v>
      </c>
      <c r="X171" s="8">
        <f t="shared" si="35"/>
        <v>0</v>
      </c>
      <c r="Y171" s="8" t="str">
        <f t="shared" si="36"/>
        <v>G</v>
      </c>
      <c r="Z171" s="10" t="str">
        <f t="shared" si="37"/>
        <v>G</v>
      </c>
      <c r="AA171" s="10" t="str">
        <f t="shared" si="38"/>
        <v>-</v>
      </c>
      <c r="AB171" s="10" t="str">
        <f t="shared" si="39"/>
        <v>-</v>
      </c>
      <c r="AC171" s="10">
        <f t="shared" si="40"/>
        <v>2</v>
      </c>
      <c r="AD171">
        <f t="shared" si="41"/>
        <v>1</v>
      </c>
    </row>
    <row r="172" spans="1:30" x14ac:dyDescent="0.2">
      <c r="A172" t="s">
        <v>275</v>
      </c>
      <c r="B172" t="s">
        <v>276</v>
      </c>
      <c r="C172" t="str">
        <f>VLOOKUP(A172,RecNamesAll!A:C,3,FALSE)</f>
        <v>β1</v>
      </c>
      <c r="D172" s="304">
        <v>28</v>
      </c>
      <c r="E172" t="s">
        <v>275</v>
      </c>
      <c r="F172" t="s">
        <v>933</v>
      </c>
      <c r="G172" t="s">
        <v>1880</v>
      </c>
      <c r="H172" t="s">
        <v>186</v>
      </c>
      <c r="I172" t="s">
        <v>260</v>
      </c>
      <c r="J172" t="s">
        <v>0</v>
      </c>
      <c r="K172" t="s">
        <v>1891</v>
      </c>
      <c r="L172" t="s">
        <v>906</v>
      </c>
      <c r="M172" t="s">
        <v>934</v>
      </c>
      <c r="N172" t="s">
        <v>935</v>
      </c>
      <c r="O172">
        <v>14711933</v>
      </c>
      <c r="P172" s="9">
        <v>8.3333333333333329E-2</v>
      </c>
      <c r="Q172" s="8" t="str">
        <f t="shared" si="28"/>
        <v>Gs</v>
      </c>
      <c r="R172" s="10" t="str">
        <f t="shared" si="29"/>
        <v>Gi/o</v>
      </c>
      <c r="S172" s="10" t="str">
        <f t="shared" si="30"/>
        <v/>
      </c>
      <c r="T172" s="10" t="str">
        <f t="shared" si="31"/>
        <v/>
      </c>
      <c r="U172" s="8">
        <f t="shared" si="32"/>
        <v>1</v>
      </c>
      <c r="V172" s="8">
        <f t="shared" si="33"/>
        <v>2</v>
      </c>
      <c r="W172" s="8">
        <f t="shared" si="34"/>
        <v>0</v>
      </c>
      <c r="X172" s="8">
        <f t="shared" si="35"/>
        <v>0</v>
      </c>
      <c r="Y172" s="8" t="str">
        <f t="shared" si="36"/>
        <v>G</v>
      </c>
      <c r="Z172" s="10" t="str">
        <f t="shared" si="37"/>
        <v>G</v>
      </c>
      <c r="AA172" s="10" t="str">
        <f t="shared" si="38"/>
        <v>-</v>
      </c>
      <c r="AB172" s="10" t="str">
        <f t="shared" si="39"/>
        <v>-</v>
      </c>
      <c r="AC172" s="10">
        <f t="shared" si="40"/>
        <v>2</v>
      </c>
      <c r="AD172">
        <f t="shared" si="41"/>
        <v>1</v>
      </c>
    </row>
    <row r="173" spans="1:30" x14ac:dyDescent="0.2">
      <c r="A173" t="s">
        <v>277</v>
      </c>
      <c r="B173" t="s">
        <v>278</v>
      </c>
      <c r="C173" t="str">
        <f>VLOOKUP(A173,RecNamesAll!A:C,3,FALSE)</f>
        <v>β2</v>
      </c>
      <c r="D173" s="304">
        <v>29</v>
      </c>
      <c r="E173" t="s">
        <v>277</v>
      </c>
      <c r="F173" t="s">
        <v>936</v>
      </c>
      <c r="G173" t="s">
        <v>1880</v>
      </c>
      <c r="H173" t="s">
        <v>186</v>
      </c>
      <c r="I173" t="s">
        <v>260</v>
      </c>
      <c r="J173" t="s">
        <v>0</v>
      </c>
      <c r="K173" t="s">
        <v>1891</v>
      </c>
      <c r="L173" t="s">
        <v>906</v>
      </c>
      <c r="M173" t="s">
        <v>934</v>
      </c>
      <c r="N173" t="s">
        <v>937</v>
      </c>
      <c r="O173">
        <v>14711933</v>
      </c>
      <c r="P173" s="9">
        <v>0.16666666666666666</v>
      </c>
      <c r="Q173" s="8" t="str">
        <f t="shared" si="28"/>
        <v>Gs</v>
      </c>
      <c r="R173" s="10" t="str">
        <f t="shared" si="29"/>
        <v>Gi/o</v>
      </c>
      <c r="S173" s="10" t="str">
        <f t="shared" si="30"/>
        <v/>
      </c>
      <c r="T173" s="10" t="str">
        <f t="shared" si="31"/>
        <v/>
      </c>
      <c r="U173" s="8">
        <f t="shared" si="32"/>
        <v>1</v>
      </c>
      <c r="V173" s="8">
        <f t="shared" si="33"/>
        <v>2</v>
      </c>
      <c r="W173" s="8">
        <f t="shared" si="34"/>
        <v>0</v>
      </c>
      <c r="X173" s="8">
        <f t="shared" si="35"/>
        <v>0</v>
      </c>
      <c r="Y173" s="8" t="str">
        <f t="shared" si="36"/>
        <v>G</v>
      </c>
      <c r="Z173" s="10" t="str">
        <f t="shared" si="37"/>
        <v>G</v>
      </c>
      <c r="AA173" s="10" t="str">
        <f t="shared" si="38"/>
        <v>-</v>
      </c>
      <c r="AB173" s="10" t="str">
        <f t="shared" si="39"/>
        <v>-</v>
      </c>
      <c r="AC173" s="10">
        <f t="shared" si="40"/>
        <v>2</v>
      </c>
      <c r="AD173">
        <f t="shared" si="41"/>
        <v>1</v>
      </c>
    </row>
    <row r="174" spans="1:30" x14ac:dyDescent="0.2">
      <c r="A174" t="s">
        <v>279</v>
      </c>
      <c r="B174" t="s">
        <v>938</v>
      </c>
      <c r="C174" t="str">
        <f>VLOOKUP(A174,RecNamesAll!A:C,3,FALSE)</f>
        <v>β3</v>
      </c>
      <c r="D174" s="304">
        <v>30</v>
      </c>
      <c r="E174" t="s">
        <v>279</v>
      </c>
      <c r="F174" t="s">
        <v>939</v>
      </c>
      <c r="G174" t="s">
        <v>1880</v>
      </c>
      <c r="H174" t="s">
        <v>186</v>
      </c>
      <c r="I174" t="s">
        <v>260</v>
      </c>
      <c r="J174" t="s">
        <v>0</v>
      </c>
      <c r="K174" t="s">
        <v>1891</v>
      </c>
      <c r="L174" t="s">
        <v>906</v>
      </c>
      <c r="M174" t="s">
        <v>940</v>
      </c>
      <c r="N174" t="s">
        <v>941</v>
      </c>
      <c r="O174" t="s">
        <v>942</v>
      </c>
      <c r="P174" s="9">
        <v>0.125</v>
      </c>
      <c r="Q174" s="8" t="str">
        <f t="shared" si="28"/>
        <v>Gs</v>
      </c>
      <c r="R174" s="10" t="str">
        <f t="shared" si="29"/>
        <v>Gi/o</v>
      </c>
      <c r="S174" s="10" t="str">
        <f t="shared" si="30"/>
        <v/>
      </c>
      <c r="T174" s="10" t="str">
        <f t="shared" si="31"/>
        <v/>
      </c>
      <c r="U174" s="8">
        <f t="shared" si="32"/>
        <v>1</v>
      </c>
      <c r="V174" s="8">
        <f t="shared" si="33"/>
        <v>2</v>
      </c>
      <c r="W174" s="8">
        <f t="shared" si="34"/>
        <v>0</v>
      </c>
      <c r="X174" s="8">
        <f t="shared" si="35"/>
        <v>0</v>
      </c>
      <c r="Y174" s="8" t="str">
        <f t="shared" si="36"/>
        <v>G</v>
      </c>
      <c r="Z174" s="10" t="str">
        <f t="shared" si="37"/>
        <v>G</v>
      </c>
      <c r="AA174" s="10" t="str">
        <f t="shared" si="38"/>
        <v>-</v>
      </c>
      <c r="AB174" s="10" t="str">
        <f t="shared" si="39"/>
        <v>-</v>
      </c>
      <c r="AC174" s="10">
        <f t="shared" si="40"/>
        <v>2</v>
      </c>
      <c r="AD174">
        <f t="shared" si="41"/>
        <v>1</v>
      </c>
    </row>
    <row r="175" spans="1:30" x14ac:dyDescent="0.2">
      <c r="A175" t="s">
        <v>471</v>
      </c>
      <c r="B175" t="s">
        <v>472</v>
      </c>
      <c r="C175" t="str">
        <f>VLOOKUP(A175,RecNamesAll!A:C,3,FALSE)</f>
        <v>D1</v>
      </c>
      <c r="D175" s="304">
        <v>214</v>
      </c>
      <c r="E175" t="s">
        <v>471</v>
      </c>
      <c r="G175" t="s">
        <v>1880</v>
      </c>
      <c r="H175" t="s">
        <v>186</v>
      </c>
      <c r="I175" t="s">
        <v>473</v>
      </c>
      <c r="J175" t="s">
        <v>0</v>
      </c>
      <c r="K175" t="s">
        <v>0</v>
      </c>
      <c r="L175" t="s">
        <v>906</v>
      </c>
      <c r="M175" t="s">
        <v>943</v>
      </c>
      <c r="N175">
        <v>4401122</v>
      </c>
      <c r="O175" t="s">
        <v>944</v>
      </c>
      <c r="P175" s="9">
        <v>4.1666666666666664E-2</v>
      </c>
      <c r="Q175" s="8" t="str">
        <f t="shared" si="28"/>
        <v>Gs</v>
      </c>
      <c r="R175" s="10" t="str">
        <f t="shared" si="29"/>
        <v/>
      </c>
      <c r="S175" s="10" t="str">
        <f t="shared" si="30"/>
        <v/>
      </c>
      <c r="T175" s="10" t="str">
        <f t="shared" si="31"/>
        <v/>
      </c>
      <c r="U175" s="8">
        <f t="shared" si="32"/>
        <v>1</v>
      </c>
      <c r="V175" s="8">
        <f t="shared" si="33"/>
        <v>0</v>
      </c>
      <c r="W175" s="8">
        <f t="shared" si="34"/>
        <v>0</v>
      </c>
      <c r="X175" s="8">
        <f t="shared" si="35"/>
        <v>0</v>
      </c>
      <c r="Y175" s="8" t="str">
        <f t="shared" si="36"/>
        <v>G</v>
      </c>
      <c r="Z175" s="10" t="str">
        <f t="shared" si="37"/>
        <v>-</v>
      </c>
      <c r="AA175" s="10" t="str">
        <f t="shared" si="38"/>
        <v>-</v>
      </c>
      <c r="AB175" s="10" t="str">
        <f t="shared" si="39"/>
        <v>-</v>
      </c>
      <c r="AC175" s="10">
        <f t="shared" si="40"/>
        <v>3</v>
      </c>
      <c r="AD175">
        <f t="shared" si="41"/>
        <v>1</v>
      </c>
    </row>
    <row r="176" spans="1:30" x14ac:dyDescent="0.2">
      <c r="A176" t="s">
        <v>476</v>
      </c>
      <c r="B176" t="s">
        <v>945</v>
      </c>
      <c r="C176" t="str">
        <f>VLOOKUP(A176,RecNamesAll!A:C,3,FALSE)</f>
        <v>D3</v>
      </c>
      <c r="D176" s="304">
        <v>216</v>
      </c>
      <c r="E176" t="s">
        <v>476</v>
      </c>
      <c r="G176" t="s">
        <v>1880</v>
      </c>
      <c r="H176" t="s">
        <v>186</v>
      </c>
      <c r="I176" t="s">
        <v>473</v>
      </c>
      <c r="J176" t="s">
        <v>1891</v>
      </c>
      <c r="L176" t="s">
        <v>946</v>
      </c>
      <c r="N176" t="s">
        <v>947</v>
      </c>
      <c r="P176" s="9">
        <v>0.20833333333333334</v>
      </c>
      <c r="Q176" s="8" t="str">
        <f t="shared" si="28"/>
        <v/>
      </c>
      <c r="R176" s="10" t="str">
        <f t="shared" si="29"/>
        <v>Gi/o</v>
      </c>
      <c r="S176" s="10" t="str">
        <f t="shared" si="30"/>
        <v/>
      </c>
      <c r="T176" s="10" t="str">
        <f t="shared" si="31"/>
        <v/>
      </c>
      <c r="U176" s="8">
        <f t="shared" si="32"/>
        <v>0</v>
      </c>
      <c r="V176" s="8">
        <f t="shared" si="33"/>
        <v>1</v>
      </c>
      <c r="W176" s="8">
        <f t="shared" si="34"/>
        <v>0</v>
      </c>
      <c r="X176" s="8">
        <f t="shared" si="35"/>
        <v>0</v>
      </c>
      <c r="Y176" s="8" t="str">
        <f t="shared" si="36"/>
        <v>-</v>
      </c>
      <c r="Z176" s="10" t="str">
        <f t="shared" si="37"/>
        <v>G</v>
      </c>
      <c r="AA176" s="10" t="str">
        <f t="shared" si="38"/>
        <v>-</v>
      </c>
      <c r="AB176" s="10" t="str">
        <f t="shared" si="39"/>
        <v>-</v>
      </c>
      <c r="AC176" s="10">
        <f t="shared" si="40"/>
        <v>3</v>
      </c>
      <c r="AD176">
        <f t="shared" si="41"/>
        <v>1</v>
      </c>
    </row>
    <row r="177" spans="1:30" x14ac:dyDescent="0.2">
      <c r="A177" t="s">
        <v>477</v>
      </c>
      <c r="B177" t="s">
        <v>948</v>
      </c>
      <c r="C177" t="str">
        <f>VLOOKUP(A177,RecNamesAll!A:C,3,FALSE)</f>
        <v>D4</v>
      </c>
      <c r="D177" s="304">
        <v>217</v>
      </c>
      <c r="E177" t="s">
        <v>477</v>
      </c>
      <c r="G177" t="s">
        <v>1880</v>
      </c>
      <c r="H177" t="s">
        <v>186</v>
      </c>
      <c r="I177" t="s">
        <v>473</v>
      </c>
      <c r="J177" t="s">
        <v>1891</v>
      </c>
      <c r="L177" t="s">
        <v>883</v>
      </c>
      <c r="N177">
        <v>10432116</v>
      </c>
      <c r="P177" s="9">
        <v>4.1666666666666664E-2</v>
      </c>
      <c r="Q177" s="8" t="str">
        <f t="shared" si="28"/>
        <v/>
      </c>
      <c r="R177" s="10" t="str">
        <f t="shared" si="29"/>
        <v>Gi/o</v>
      </c>
      <c r="S177" s="10" t="str">
        <f t="shared" si="30"/>
        <v/>
      </c>
      <c r="T177" s="10" t="str">
        <f t="shared" si="31"/>
        <v/>
      </c>
      <c r="U177" s="8">
        <f t="shared" si="32"/>
        <v>0</v>
      </c>
      <c r="V177" s="8">
        <f t="shared" si="33"/>
        <v>1</v>
      </c>
      <c r="W177" s="8">
        <f t="shared" si="34"/>
        <v>0</v>
      </c>
      <c r="X177" s="8">
        <f t="shared" si="35"/>
        <v>0</v>
      </c>
      <c r="Y177" s="8" t="str">
        <f t="shared" si="36"/>
        <v>-</v>
      </c>
      <c r="Z177" s="10" t="str">
        <f t="shared" si="37"/>
        <v>G</v>
      </c>
      <c r="AA177" s="10" t="str">
        <f t="shared" si="38"/>
        <v>-</v>
      </c>
      <c r="AB177" s="10" t="str">
        <f t="shared" si="39"/>
        <v>-</v>
      </c>
      <c r="AC177" s="10">
        <f t="shared" si="40"/>
        <v>3</v>
      </c>
      <c r="AD177">
        <f t="shared" si="41"/>
        <v>1</v>
      </c>
    </row>
    <row r="178" spans="1:30" x14ac:dyDescent="0.2">
      <c r="A178" t="s">
        <v>478</v>
      </c>
      <c r="B178" t="s">
        <v>479</v>
      </c>
      <c r="C178" t="str">
        <f>VLOOKUP(A178,RecNamesAll!A:C,3,FALSE)</f>
        <v>D5</v>
      </c>
      <c r="D178" s="304">
        <v>218</v>
      </c>
      <c r="E178" t="s">
        <v>478</v>
      </c>
      <c r="F178" t="s">
        <v>949</v>
      </c>
      <c r="G178" t="s">
        <v>1880</v>
      </c>
      <c r="H178" t="s">
        <v>186</v>
      </c>
      <c r="I178" t="s">
        <v>473</v>
      </c>
      <c r="J178" t="s">
        <v>0</v>
      </c>
      <c r="L178" t="s">
        <v>906</v>
      </c>
      <c r="N178" t="s">
        <v>950</v>
      </c>
      <c r="P178" s="9">
        <v>0.125</v>
      </c>
      <c r="Q178" s="8" t="str">
        <f t="shared" si="28"/>
        <v>Gs</v>
      </c>
      <c r="R178" s="10" t="str">
        <f t="shared" si="29"/>
        <v/>
      </c>
      <c r="S178" s="10" t="str">
        <f t="shared" si="30"/>
        <v/>
      </c>
      <c r="T178" s="10" t="str">
        <f t="shared" si="31"/>
        <v/>
      </c>
      <c r="U178" s="8">
        <f t="shared" si="32"/>
        <v>1</v>
      </c>
      <c r="V178" s="8">
        <f t="shared" si="33"/>
        <v>0</v>
      </c>
      <c r="W178" s="8">
        <f t="shared" si="34"/>
        <v>0</v>
      </c>
      <c r="X178" s="8">
        <f t="shared" si="35"/>
        <v>0</v>
      </c>
      <c r="Y178" s="8" t="str">
        <f t="shared" si="36"/>
        <v>G</v>
      </c>
      <c r="Z178" s="10" t="str">
        <f t="shared" si="37"/>
        <v>-</v>
      </c>
      <c r="AA178" s="10" t="str">
        <f t="shared" si="38"/>
        <v>-</v>
      </c>
      <c r="AB178" s="10" t="str">
        <f t="shared" si="39"/>
        <v>-</v>
      </c>
      <c r="AC178" s="10">
        <f t="shared" si="40"/>
        <v>3</v>
      </c>
      <c r="AD178">
        <f t="shared" si="41"/>
        <v>1</v>
      </c>
    </row>
    <row r="179" spans="1:30" x14ac:dyDescent="0.2">
      <c r="A179" t="s">
        <v>548</v>
      </c>
      <c r="B179" t="s">
        <v>549</v>
      </c>
      <c r="C179" t="str">
        <f>VLOOKUP(A179,RecNamesAll!A:C,3,FALSE)</f>
        <v>H1</v>
      </c>
      <c r="D179" s="304">
        <v>262</v>
      </c>
      <c r="E179" t="s">
        <v>548</v>
      </c>
      <c r="G179" t="s">
        <v>1880</v>
      </c>
      <c r="H179" t="s">
        <v>186</v>
      </c>
      <c r="I179" t="s">
        <v>550</v>
      </c>
      <c r="J179" t="s">
        <v>1888</v>
      </c>
      <c r="K179" t="s">
        <v>1888</v>
      </c>
      <c r="L179" t="s">
        <v>906</v>
      </c>
      <c r="M179" t="s">
        <v>884</v>
      </c>
      <c r="N179">
        <v>16189696</v>
      </c>
      <c r="O179">
        <v>7695921</v>
      </c>
      <c r="P179" s="9">
        <v>4.1666666666666664E-2</v>
      </c>
      <c r="Q179" s="8" t="str">
        <f t="shared" si="28"/>
        <v/>
      </c>
      <c r="R179" s="10" t="str">
        <f t="shared" si="29"/>
        <v/>
      </c>
      <c r="S179" s="10" t="str">
        <f t="shared" si="30"/>
        <v>Gq/11</v>
      </c>
      <c r="T179" s="10" t="str">
        <f t="shared" si="31"/>
        <v/>
      </c>
      <c r="U179" s="8">
        <f t="shared" si="32"/>
        <v>0</v>
      </c>
      <c r="V179" s="8">
        <f t="shared" si="33"/>
        <v>0</v>
      </c>
      <c r="W179" s="8">
        <f t="shared" si="34"/>
        <v>1</v>
      </c>
      <c r="X179" s="8">
        <f t="shared" si="35"/>
        <v>0</v>
      </c>
      <c r="Y179" s="8" t="str">
        <f t="shared" si="36"/>
        <v>-</v>
      </c>
      <c r="Z179" s="10" t="str">
        <f t="shared" si="37"/>
        <v>-</v>
      </c>
      <c r="AA179" s="10" t="str">
        <f t="shared" si="38"/>
        <v>G</v>
      </c>
      <c r="AB179" s="10" t="str">
        <f t="shared" si="39"/>
        <v>-</v>
      </c>
      <c r="AC179" s="10">
        <f t="shared" si="40"/>
        <v>3</v>
      </c>
      <c r="AD179">
        <f t="shared" si="41"/>
        <v>1</v>
      </c>
    </row>
    <row r="180" spans="1:30" x14ac:dyDescent="0.2">
      <c r="A180" t="s">
        <v>551</v>
      </c>
      <c r="B180" t="s">
        <v>552</v>
      </c>
      <c r="C180" t="str">
        <f>VLOOKUP(A180,RecNamesAll!A:C,3,FALSE)</f>
        <v>H2</v>
      </c>
      <c r="D180" s="304">
        <v>263</v>
      </c>
      <c r="E180" t="s">
        <v>551</v>
      </c>
      <c r="G180" t="s">
        <v>1880</v>
      </c>
      <c r="H180" t="s">
        <v>186</v>
      </c>
      <c r="I180" t="s">
        <v>550</v>
      </c>
      <c r="J180" t="s">
        <v>1888</v>
      </c>
      <c r="K180" t="s">
        <v>0</v>
      </c>
      <c r="L180" t="s">
        <v>884</v>
      </c>
      <c r="M180" t="s">
        <v>906</v>
      </c>
      <c r="N180" t="s">
        <v>951</v>
      </c>
      <c r="O180" t="s">
        <v>951</v>
      </c>
      <c r="P180" s="9">
        <v>8.3333333333333329E-2</v>
      </c>
      <c r="Q180" s="8" t="str">
        <f t="shared" si="28"/>
        <v>Gs</v>
      </c>
      <c r="R180" s="10" t="str">
        <f t="shared" si="29"/>
        <v/>
      </c>
      <c r="S180" s="10" t="str">
        <f t="shared" si="30"/>
        <v>Gq/11</v>
      </c>
      <c r="T180" s="10" t="str">
        <f t="shared" si="31"/>
        <v/>
      </c>
      <c r="U180" s="8">
        <f t="shared" si="32"/>
        <v>2</v>
      </c>
      <c r="V180" s="8">
        <f t="shared" si="33"/>
        <v>0</v>
      </c>
      <c r="W180" s="8">
        <f t="shared" si="34"/>
        <v>1</v>
      </c>
      <c r="X180" s="8">
        <f t="shared" si="35"/>
        <v>0</v>
      </c>
      <c r="Y180" s="8" t="str">
        <f t="shared" si="36"/>
        <v>G</v>
      </c>
      <c r="Z180" s="10" t="str">
        <f t="shared" si="37"/>
        <v>-</v>
      </c>
      <c r="AA180" s="10" t="str">
        <f t="shared" si="38"/>
        <v>G</v>
      </c>
      <c r="AB180" s="10" t="str">
        <f t="shared" si="39"/>
        <v>-</v>
      </c>
      <c r="AC180" s="10">
        <f t="shared" si="40"/>
        <v>2</v>
      </c>
      <c r="AD180">
        <f t="shared" si="41"/>
        <v>1</v>
      </c>
    </row>
    <row r="181" spans="1:30" x14ac:dyDescent="0.2">
      <c r="A181" t="s">
        <v>553</v>
      </c>
      <c r="B181" t="s">
        <v>952</v>
      </c>
      <c r="C181" t="str">
        <f>VLOOKUP(A181,RecNamesAll!A:C,3,FALSE)</f>
        <v>H3</v>
      </c>
      <c r="D181" s="304">
        <v>264</v>
      </c>
      <c r="E181" t="s">
        <v>553</v>
      </c>
      <c r="F181" t="s">
        <v>953</v>
      </c>
      <c r="G181" t="s">
        <v>1880</v>
      </c>
      <c r="H181" t="s">
        <v>186</v>
      </c>
      <c r="I181" t="s">
        <v>550</v>
      </c>
      <c r="J181" t="s">
        <v>1891</v>
      </c>
      <c r="L181" t="s">
        <v>883</v>
      </c>
      <c r="N181" t="s">
        <v>954</v>
      </c>
      <c r="P181" s="9">
        <v>8.3333333333333329E-2</v>
      </c>
      <c r="Q181" s="8" t="str">
        <f t="shared" si="28"/>
        <v/>
      </c>
      <c r="R181" s="10" t="str">
        <f t="shared" si="29"/>
        <v>Gi/o</v>
      </c>
      <c r="S181" s="10" t="str">
        <f t="shared" si="30"/>
        <v/>
      </c>
      <c r="T181" s="10" t="str">
        <f t="shared" si="31"/>
        <v/>
      </c>
      <c r="U181" s="8">
        <f t="shared" si="32"/>
        <v>0</v>
      </c>
      <c r="V181" s="8">
        <f t="shared" si="33"/>
        <v>1</v>
      </c>
      <c r="W181" s="8">
        <f t="shared" si="34"/>
        <v>0</v>
      </c>
      <c r="X181" s="8">
        <f t="shared" si="35"/>
        <v>0</v>
      </c>
      <c r="Y181" s="8" t="str">
        <f t="shared" si="36"/>
        <v>-</v>
      </c>
      <c r="Z181" s="10" t="str">
        <f t="shared" si="37"/>
        <v>G</v>
      </c>
      <c r="AA181" s="10" t="str">
        <f t="shared" si="38"/>
        <v>-</v>
      </c>
      <c r="AB181" s="10" t="str">
        <f t="shared" si="39"/>
        <v>-</v>
      </c>
      <c r="AC181" s="10">
        <f t="shared" si="40"/>
        <v>3</v>
      </c>
      <c r="AD181">
        <f t="shared" si="41"/>
        <v>1</v>
      </c>
    </row>
    <row r="182" spans="1:30" x14ac:dyDescent="0.2">
      <c r="A182" t="s">
        <v>554</v>
      </c>
      <c r="B182" t="s">
        <v>955</v>
      </c>
      <c r="C182" t="str">
        <f>VLOOKUP(A182,RecNamesAll!A:C,3,FALSE)</f>
        <v>H4</v>
      </c>
      <c r="D182" s="304">
        <v>265</v>
      </c>
      <c r="E182" t="s">
        <v>554</v>
      </c>
      <c r="F182" t="s">
        <v>956</v>
      </c>
      <c r="G182" t="s">
        <v>1880</v>
      </c>
      <c r="H182" t="s">
        <v>186</v>
      </c>
      <c r="I182" t="s">
        <v>550</v>
      </c>
      <c r="J182" t="s">
        <v>1891</v>
      </c>
      <c r="L182" t="s">
        <v>884</v>
      </c>
      <c r="N182">
        <v>12626656</v>
      </c>
      <c r="P182" s="9">
        <v>4.1666666666666664E-2</v>
      </c>
      <c r="Q182" s="8" t="str">
        <f t="shared" si="28"/>
        <v/>
      </c>
      <c r="R182" s="10" t="str">
        <f t="shared" si="29"/>
        <v>Gi/o</v>
      </c>
      <c r="S182" s="10" t="str">
        <f t="shared" si="30"/>
        <v/>
      </c>
      <c r="T182" s="10" t="str">
        <f t="shared" si="31"/>
        <v/>
      </c>
      <c r="U182" s="8">
        <f t="shared" si="32"/>
        <v>0</v>
      </c>
      <c r="V182" s="8">
        <f t="shared" si="33"/>
        <v>1</v>
      </c>
      <c r="W182" s="8">
        <f t="shared" si="34"/>
        <v>0</v>
      </c>
      <c r="X182" s="8">
        <f t="shared" si="35"/>
        <v>0</v>
      </c>
      <c r="Y182" s="8" t="str">
        <f t="shared" si="36"/>
        <v>-</v>
      </c>
      <c r="Z182" s="10" t="str">
        <f t="shared" si="37"/>
        <v>G</v>
      </c>
      <c r="AA182" s="10" t="str">
        <f t="shared" si="38"/>
        <v>-</v>
      </c>
      <c r="AB182" s="10" t="str">
        <f t="shared" si="39"/>
        <v>-</v>
      </c>
      <c r="AC182" s="10">
        <f t="shared" si="40"/>
        <v>3</v>
      </c>
      <c r="AD182">
        <f t="shared" si="41"/>
        <v>1</v>
      </c>
    </row>
    <row r="183" spans="1:30" x14ac:dyDescent="0.2">
      <c r="A183" t="s">
        <v>818</v>
      </c>
      <c r="B183" t="s">
        <v>957</v>
      </c>
      <c r="C183" t="str">
        <f>VLOOKUP(A183,RecNamesAll!A:C,3,FALSE)</f>
        <v>TA1</v>
      </c>
      <c r="D183" s="304">
        <v>364</v>
      </c>
      <c r="E183" t="s">
        <v>818</v>
      </c>
      <c r="F183" t="s">
        <v>958</v>
      </c>
      <c r="G183" t="s">
        <v>1880</v>
      </c>
      <c r="H183" t="s">
        <v>186</v>
      </c>
      <c r="I183" t="s">
        <v>959</v>
      </c>
      <c r="J183" t="s">
        <v>0</v>
      </c>
      <c r="K183" t="s">
        <v>1888</v>
      </c>
      <c r="L183" t="s">
        <v>906</v>
      </c>
      <c r="N183" t="s">
        <v>960</v>
      </c>
      <c r="P183" s="9">
        <v>0.125</v>
      </c>
      <c r="Q183" s="8" t="str">
        <f t="shared" si="28"/>
        <v>Gs</v>
      </c>
      <c r="R183" s="10" t="str">
        <f t="shared" si="29"/>
        <v/>
      </c>
      <c r="S183" s="10" t="str">
        <f t="shared" si="30"/>
        <v>Gq/11</v>
      </c>
      <c r="T183" s="10" t="str">
        <f t="shared" si="31"/>
        <v/>
      </c>
      <c r="U183" s="8">
        <f t="shared" si="32"/>
        <v>1</v>
      </c>
      <c r="V183" s="8">
        <f t="shared" si="33"/>
        <v>0</v>
      </c>
      <c r="W183" s="8">
        <f t="shared" si="34"/>
        <v>2</v>
      </c>
      <c r="X183" s="8">
        <f t="shared" si="35"/>
        <v>0</v>
      </c>
      <c r="Y183" s="8" t="str">
        <f t="shared" si="36"/>
        <v>G</v>
      </c>
      <c r="Z183" s="10" t="str">
        <f t="shared" si="37"/>
        <v>-</v>
      </c>
      <c r="AA183" s="10" t="str">
        <f t="shared" si="38"/>
        <v>G</v>
      </c>
      <c r="AB183" s="10" t="str">
        <f t="shared" si="39"/>
        <v>-</v>
      </c>
      <c r="AC183" s="10">
        <f t="shared" si="40"/>
        <v>2</v>
      </c>
      <c r="AD183">
        <f t="shared" si="41"/>
        <v>1</v>
      </c>
    </row>
    <row r="184" spans="1:30" x14ac:dyDescent="0.2">
      <c r="A184" t="s">
        <v>280</v>
      </c>
      <c r="B184" t="s">
        <v>284</v>
      </c>
      <c r="C184" t="str">
        <f>VLOOKUP(A184,RecNamesAll!A:C,3,FALSE)</f>
        <v>AT1</v>
      </c>
      <c r="D184" s="304">
        <v>34</v>
      </c>
      <c r="E184" t="s">
        <v>280</v>
      </c>
      <c r="F184" t="s">
        <v>961</v>
      </c>
      <c r="G184" t="s">
        <v>1880</v>
      </c>
      <c r="H184" t="s">
        <v>285</v>
      </c>
      <c r="I184" t="s">
        <v>286</v>
      </c>
      <c r="J184" t="s">
        <v>1894</v>
      </c>
      <c r="L184" t="s">
        <v>962</v>
      </c>
      <c r="N184">
        <v>10977869</v>
      </c>
      <c r="P184" s="9">
        <v>4.1666666666666664E-2</v>
      </c>
      <c r="Q184" s="8" t="str">
        <f t="shared" si="28"/>
        <v/>
      </c>
      <c r="R184" s="10" t="str">
        <f t="shared" si="29"/>
        <v>Gi/o</v>
      </c>
      <c r="S184" s="10" t="str">
        <f t="shared" si="30"/>
        <v>Gq/11</v>
      </c>
      <c r="T184" s="10" t="str">
        <f t="shared" si="31"/>
        <v/>
      </c>
      <c r="U184" s="8">
        <f t="shared" si="32"/>
        <v>0</v>
      </c>
      <c r="V184" s="8">
        <f t="shared" si="33"/>
        <v>1</v>
      </c>
      <c r="W184" s="8">
        <f t="shared" si="34"/>
        <v>1</v>
      </c>
      <c r="X184" s="8">
        <f t="shared" si="35"/>
        <v>0</v>
      </c>
      <c r="Y184" s="8" t="str">
        <f t="shared" si="36"/>
        <v>-</v>
      </c>
      <c r="Z184" s="10" t="str">
        <f t="shared" si="37"/>
        <v>G</v>
      </c>
      <c r="AA184" s="10" t="str">
        <f t="shared" si="38"/>
        <v>G</v>
      </c>
      <c r="AB184" s="10" t="str">
        <f t="shared" si="39"/>
        <v>-</v>
      </c>
      <c r="AC184" s="10">
        <f t="shared" si="40"/>
        <v>2</v>
      </c>
      <c r="AD184">
        <f t="shared" si="41"/>
        <v>1</v>
      </c>
    </row>
    <row r="185" spans="1:30" x14ac:dyDescent="0.2">
      <c r="A185" t="s">
        <v>287</v>
      </c>
      <c r="B185" t="s">
        <v>963</v>
      </c>
      <c r="C185" t="str">
        <f>VLOOKUP(A185,RecNamesAll!A:C,3,FALSE)</f>
        <v>AT2</v>
      </c>
      <c r="D185" s="304">
        <v>35</v>
      </c>
      <c r="E185" t="s">
        <v>287</v>
      </c>
      <c r="G185" t="s">
        <v>1880</v>
      </c>
      <c r="H185" t="s">
        <v>285</v>
      </c>
      <c r="I185" t="s">
        <v>286</v>
      </c>
      <c r="J185" t="s">
        <v>1891</v>
      </c>
      <c r="K185" t="s">
        <v>1891</v>
      </c>
      <c r="L185" t="s">
        <v>964</v>
      </c>
      <c r="M185" t="s">
        <v>900</v>
      </c>
      <c r="N185" t="s">
        <v>965</v>
      </c>
      <c r="P185" s="9">
        <v>0.125</v>
      </c>
      <c r="Q185" s="8" t="str">
        <f t="shared" si="28"/>
        <v/>
      </c>
      <c r="R185" s="10" t="str">
        <f t="shared" si="29"/>
        <v>Gi/o</v>
      </c>
      <c r="S185" s="10" t="str">
        <f t="shared" si="30"/>
        <v/>
      </c>
      <c r="T185" s="10" t="str">
        <f t="shared" si="31"/>
        <v/>
      </c>
      <c r="U185" s="8">
        <f t="shared" si="32"/>
        <v>0</v>
      </c>
      <c r="V185" s="8">
        <f t="shared" si="33"/>
        <v>1</v>
      </c>
      <c r="W185" s="8">
        <f t="shared" si="34"/>
        <v>0</v>
      </c>
      <c r="X185" s="8">
        <f t="shared" si="35"/>
        <v>0</v>
      </c>
      <c r="Y185" s="8" t="str">
        <f t="shared" si="36"/>
        <v>-</v>
      </c>
      <c r="Z185" s="10" t="str">
        <f t="shared" si="37"/>
        <v>G</v>
      </c>
      <c r="AA185" s="10" t="str">
        <f t="shared" si="38"/>
        <v>-</v>
      </c>
      <c r="AB185" s="10" t="str">
        <f t="shared" si="39"/>
        <v>-</v>
      </c>
      <c r="AC185" s="10">
        <f t="shared" si="40"/>
        <v>3</v>
      </c>
      <c r="AD185">
        <f t="shared" si="41"/>
        <v>1</v>
      </c>
    </row>
    <row r="186" spans="1:30" x14ac:dyDescent="0.2">
      <c r="A186" t="s">
        <v>9</v>
      </c>
      <c r="B186" t="s">
        <v>290</v>
      </c>
      <c r="C186" t="str">
        <f>VLOOKUP(A186,RecNamesAll!A:C,3,FALSE)</f>
        <v>APLNR</v>
      </c>
      <c r="D186" s="304">
        <v>36</v>
      </c>
      <c r="E186" t="s">
        <v>288</v>
      </c>
      <c r="F186" t="s">
        <v>966</v>
      </c>
      <c r="G186" t="s">
        <v>1880</v>
      </c>
      <c r="H186" t="s">
        <v>285</v>
      </c>
      <c r="I186" t="s">
        <v>291</v>
      </c>
      <c r="J186" t="s">
        <v>1891</v>
      </c>
      <c r="L186" t="s">
        <v>883</v>
      </c>
      <c r="N186" t="s">
        <v>967</v>
      </c>
      <c r="P186" s="9">
        <v>0.20833333333333334</v>
      </c>
      <c r="Q186" s="8" t="str">
        <f t="shared" si="28"/>
        <v/>
      </c>
      <c r="R186" s="10" t="str">
        <f t="shared" si="29"/>
        <v>Gi/o</v>
      </c>
      <c r="S186" s="10" t="str">
        <f t="shared" si="30"/>
        <v/>
      </c>
      <c r="T186" s="10" t="str">
        <f t="shared" si="31"/>
        <v/>
      </c>
      <c r="U186" s="8">
        <f t="shared" si="32"/>
        <v>0</v>
      </c>
      <c r="V186" s="8">
        <f t="shared" si="33"/>
        <v>1</v>
      </c>
      <c r="W186" s="8">
        <f t="shared" si="34"/>
        <v>0</v>
      </c>
      <c r="X186" s="8">
        <f t="shared" si="35"/>
        <v>0</v>
      </c>
      <c r="Y186" s="8" t="str">
        <f t="shared" si="36"/>
        <v>-</v>
      </c>
      <c r="Z186" s="10" t="str">
        <f t="shared" si="37"/>
        <v>G</v>
      </c>
      <c r="AA186" s="10" t="str">
        <f t="shared" si="38"/>
        <v>-</v>
      </c>
      <c r="AB186" s="10" t="str">
        <f t="shared" si="39"/>
        <v>-</v>
      </c>
      <c r="AC186" s="10">
        <f t="shared" si="40"/>
        <v>3</v>
      </c>
      <c r="AD186">
        <f t="shared" si="41"/>
        <v>1</v>
      </c>
    </row>
    <row r="187" spans="1:30" x14ac:dyDescent="0.2">
      <c r="A187" t="s">
        <v>301</v>
      </c>
      <c r="B187" t="s">
        <v>968</v>
      </c>
      <c r="C187" t="str">
        <f>VLOOKUP(A187,RecNamesAll!A:C,3,FALSE)</f>
        <v>BB1</v>
      </c>
      <c r="D187" s="304">
        <v>38</v>
      </c>
      <c r="E187" t="s">
        <v>301</v>
      </c>
      <c r="G187" t="s">
        <v>1880</v>
      </c>
      <c r="H187" t="s">
        <v>285</v>
      </c>
      <c r="I187" t="s">
        <v>969</v>
      </c>
      <c r="J187" t="s">
        <v>1888</v>
      </c>
      <c r="L187" t="s">
        <v>884</v>
      </c>
      <c r="N187">
        <v>1336112</v>
      </c>
      <c r="P187" s="9">
        <v>4.1666666666666664E-2</v>
      </c>
      <c r="Q187" s="8" t="str">
        <f t="shared" si="28"/>
        <v/>
      </c>
      <c r="R187" s="10" t="str">
        <f t="shared" si="29"/>
        <v/>
      </c>
      <c r="S187" s="10" t="str">
        <f t="shared" si="30"/>
        <v>Gq/11</v>
      </c>
      <c r="T187" s="10" t="str">
        <f t="shared" si="31"/>
        <v/>
      </c>
      <c r="U187" s="8">
        <f t="shared" si="32"/>
        <v>0</v>
      </c>
      <c r="V187" s="8">
        <f t="shared" si="33"/>
        <v>0</v>
      </c>
      <c r="W187" s="8">
        <f t="shared" si="34"/>
        <v>1</v>
      </c>
      <c r="X187" s="8">
        <f t="shared" si="35"/>
        <v>0</v>
      </c>
      <c r="Y187" s="8" t="str">
        <f t="shared" si="36"/>
        <v>-</v>
      </c>
      <c r="Z187" s="10" t="str">
        <f t="shared" si="37"/>
        <v>-</v>
      </c>
      <c r="AA187" s="10" t="str">
        <f t="shared" si="38"/>
        <v>G</v>
      </c>
      <c r="AB187" s="10" t="str">
        <f t="shared" si="39"/>
        <v>-</v>
      </c>
      <c r="AC187" s="10">
        <f t="shared" si="40"/>
        <v>3</v>
      </c>
      <c r="AD187">
        <f t="shared" si="41"/>
        <v>1</v>
      </c>
    </row>
    <row r="188" spans="1:30" x14ac:dyDescent="0.2">
      <c r="A188" t="s">
        <v>300</v>
      </c>
      <c r="B188" t="s">
        <v>970</v>
      </c>
      <c r="C188" t="str">
        <f>VLOOKUP(A188,RecNamesAll!A:C,3,FALSE)</f>
        <v>BB2</v>
      </c>
      <c r="D188" s="304">
        <v>39</v>
      </c>
      <c r="E188" t="s">
        <v>300</v>
      </c>
      <c r="G188" t="s">
        <v>1880</v>
      </c>
      <c r="H188" t="s">
        <v>285</v>
      </c>
      <c r="I188" t="s">
        <v>969</v>
      </c>
      <c r="J188" t="s">
        <v>1888</v>
      </c>
      <c r="K188" t="s">
        <v>971</v>
      </c>
      <c r="L188" t="s">
        <v>972</v>
      </c>
      <c r="M188" t="s">
        <v>973</v>
      </c>
      <c r="N188" t="s">
        <v>974</v>
      </c>
      <c r="O188" t="s">
        <v>975</v>
      </c>
      <c r="P188" s="9">
        <v>0.25</v>
      </c>
      <c r="Q188" s="8" t="str">
        <f t="shared" si="28"/>
        <v/>
      </c>
      <c r="R188" s="10" t="str">
        <f t="shared" si="29"/>
        <v/>
      </c>
      <c r="S188" s="10" t="str">
        <f t="shared" si="30"/>
        <v>Gq/11</v>
      </c>
      <c r="T188" s="10" t="str">
        <f t="shared" si="31"/>
        <v/>
      </c>
      <c r="U188" s="8">
        <f t="shared" si="32"/>
        <v>0</v>
      </c>
      <c r="V188" s="8">
        <f t="shared" si="33"/>
        <v>0</v>
      </c>
      <c r="W188" s="8">
        <f t="shared" si="34"/>
        <v>1</v>
      </c>
      <c r="X188" s="8">
        <f t="shared" si="35"/>
        <v>0</v>
      </c>
      <c r="Y188" s="8" t="str">
        <f t="shared" si="36"/>
        <v>-</v>
      </c>
      <c r="Z188" s="10" t="str">
        <f t="shared" si="37"/>
        <v>-</v>
      </c>
      <c r="AA188" s="10" t="str">
        <f t="shared" si="38"/>
        <v>G</v>
      </c>
      <c r="AB188" s="10" t="str">
        <f t="shared" si="39"/>
        <v>-</v>
      </c>
      <c r="AC188" s="10">
        <f t="shared" si="40"/>
        <v>3</v>
      </c>
      <c r="AD188">
        <f t="shared" si="41"/>
        <v>1</v>
      </c>
    </row>
    <row r="189" spans="1:30" x14ac:dyDescent="0.2">
      <c r="A189" t="s">
        <v>298</v>
      </c>
      <c r="B189" t="s">
        <v>976</v>
      </c>
      <c r="C189" t="str">
        <f>VLOOKUP(A189,RecNamesAll!A:C,3,FALSE)</f>
        <v>BB3</v>
      </c>
      <c r="D189" s="304">
        <v>40</v>
      </c>
      <c r="E189" t="s">
        <v>298</v>
      </c>
      <c r="G189" t="s">
        <v>1880</v>
      </c>
      <c r="H189" t="s">
        <v>285</v>
      </c>
      <c r="I189" t="s">
        <v>969</v>
      </c>
      <c r="J189" t="s">
        <v>1888</v>
      </c>
      <c r="K189" t="s">
        <v>971</v>
      </c>
      <c r="L189" t="s">
        <v>977</v>
      </c>
      <c r="M189" t="s">
        <v>900</v>
      </c>
      <c r="N189" t="s">
        <v>978</v>
      </c>
      <c r="P189" s="9">
        <v>0.20833333333333334</v>
      </c>
      <c r="Q189" s="8" t="str">
        <f t="shared" si="28"/>
        <v/>
      </c>
      <c r="R189" s="10" t="str">
        <f t="shared" si="29"/>
        <v/>
      </c>
      <c r="S189" s="10" t="str">
        <f t="shared" si="30"/>
        <v>Gq/11</v>
      </c>
      <c r="T189" s="10" t="str">
        <f t="shared" si="31"/>
        <v/>
      </c>
      <c r="U189" s="8">
        <f t="shared" si="32"/>
        <v>0</v>
      </c>
      <c r="V189" s="8">
        <f t="shared" si="33"/>
        <v>0</v>
      </c>
      <c r="W189" s="8">
        <f t="shared" si="34"/>
        <v>1</v>
      </c>
      <c r="X189" s="8">
        <f t="shared" si="35"/>
        <v>0</v>
      </c>
      <c r="Y189" s="8" t="str">
        <f t="shared" si="36"/>
        <v>-</v>
      </c>
      <c r="Z189" s="10" t="str">
        <f t="shared" si="37"/>
        <v>-</v>
      </c>
      <c r="AA189" s="10" t="str">
        <f t="shared" si="38"/>
        <v>G</v>
      </c>
      <c r="AB189" s="10" t="str">
        <f t="shared" si="39"/>
        <v>-</v>
      </c>
      <c r="AC189" s="10">
        <f t="shared" si="40"/>
        <v>3</v>
      </c>
      <c r="AD189">
        <f t="shared" si="41"/>
        <v>1</v>
      </c>
    </row>
    <row r="190" spans="1:30" x14ac:dyDescent="0.2">
      <c r="A190" t="s">
        <v>302</v>
      </c>
      <c r="B190" t="s">
        <v>305</v>
      </c>
      <c r="C190" t="str">
        <f>VLOOKUP(A190,RecNamesAll!A:C,3,FALSE)</f>
        <v>B1</v>
      </c>
      <c r="D190" s="304">
        <v>41</v>
      </c>
      <c r="E190" t="s">
        <v>303</v>
      </c>
      <c r="F190" t="s">
        <v>979</v>
      </c>
      <c r="G190" t="s">
        <v>1880</v>
      </c>
      <c r="H190" t="s">
        <v>285</v>
      </c>
      <c r="I190" t="s">
        <v>306</v>
      </c>
      <c r="J190" t="s">
        <v>1894</v>
      </c>
      <c r="L190" t="s">
        <v>980</v>
      </c>
      <c r="N190">
        <v>9111052</v>
      </c>
      <c r="P190" s="9">
        <v>4.1666666666666664E-2</v>
      </c>
      <c r="Q190" s="8" t="str">
        <f t="shared" si="28"/>
        <v/>
      </c>
      <c r="R190" s="10" t="str">
        <f t="shared" si="29"/>
        <v>Gi/o</v>
      </c>
      <c r="S190" s="10" t="str">
        <f t="shared" si="30"/>
        <v>Gq/11</v>
      </c>
      <c r="T190" s="10" t="str">
        <f t="shared" si="31"/>
        <v/>
      </c>
      <c r="U190" s="8">
        <f t="shared" si="32"/>
        <v>0</v>
      </c>
      <c r="V190" s="8">
        <f t="shared" si="33"/>
        <v>1</v>
      </c>
      <c r="W190" s="8">
        <f t="shared" si="34"/>
        <v>1</v>
      </c>
      <c r="X190" s="8">
        <f t="shared" si="35"/>
        <v>0</v>
      </c>
      <c r="Y190" s="8" t="str">
        <f t="shared" si="36"/>
        <v>-</v>
      </c>
      <c r="Z190" s="10" t="str">
        <f t="shared" si="37"/>
        <v>G</v>
      </c>
      <c r="AA190" s="10" t="str">
        <f t="shared" si="38"/>
        <v>G</v>
      </c>
      <c r="AB190" s="10" t="str">
        <f t="shared" si="39"/>
        <v>-</v>
      </c>
      <c r="AC190" s="10">
        <f t="shared" si="40"/>
        <v>2</v>
      </c>
      <c r="AD190">
        <f t="shared" si="41"/>
        <v>1</v>
      </c>
    </row>
    <row r="191" spans="1:30" x14ac:dyDescent="0.2">
      <c r="A191" t="s">
        <v>307</v>
      </c>
      <c r="B191" t="s">
        <v>309</v>
      </c>
      <c r="C191" t="str">
        <f>VLOOKUP(A191,RecNamesAll!A:C,3,FALSE)</f>
        <v>B2</v>
      </c>
      <c r="D191" s="304">
        <v>42</v>
      </c>
      <c r="E191" t="s">
        <v>308</v>
      </c>
      <c r="F191" t="s">
        <v>981</v>
      </c>
      <c r="G191" t="s">
        <v>1880</v>
      </c>
      <c r="H191" t="s">
        <v>285</v>
      </c>
      <c r="I191" t="s">
        <v>306</v>
      </c>
      <c r="J191" t="s">
        <v>1895</v>
      </c>
      <c r="L191" t="s">
        <v>982</v>
      </c>
      <c r="N191" t="s">
        <v>983</v>
      </c>
      <c r="P191" s="9">
        <v>0.33333333333333331</v>
      </c>
      <c r="Q191" s="8" t="str">
        <f t="shared" si="28"/>
        <v>Gs</v>
      </c>
      <c r="R191" s="10" t="str">
        <f t="shared" si="29"/>
        <v>Gi/o</v>
      </c>
      <c r="S191" s="10" t="str">
        <f t="shared" si="30"/>
        <v>Gq/11</v>
      </c>
      <c r="T191" s="10" t="str">
        <f t="shared" si="31"/>
        <v/>
      </c>
      <c r="U191" s="8">
        <f t="shared" si="32"/>
        <v>1</v>
      </c>
      <c r="V191" s="8">
        <f t="shared" si="33"/>
        <v>1</v>
      </c>
      <c r="W191" s="8">
        <f t="shared" si="34"/>
        <v>1</v>
      </c>
      <c r="X191" s="8">
        <f t="shared" si="35"/>
        <v>0</v>
      </c>
      <c r="Y191" s="8" t="str">
        <f t="shared" si="36"/>
        <v>G</v>
      </c>
      <c r="Z191" s="10" t="str">
        <f t="shared" si="37"/>
        <v>G</v>
      </c>
      <c r="AA191" s="10" t="str">
        <f t="shared" si="38"/>
        <v>G</v>
      </c>
      <c r="AB191" s="10" t="str">
        <f t="shared" si="39"/>
        <v>-</v>
      </c>
      <c r="AC191" s="10">
        <f t="shared" si="40"/>
        <v>1</v>
      </c>
      <c r="AD191">
        <f t="shared" si="41"/>
        <v>1</v>
      </c>
    </row>
    <row r="192" spans="1:30" x14ac:dyDescent="0.2">
      <c r="A192" t="s">
        <v>357</v>
      </c>
      <c r="B192" t="s">
        <v>359</v>
      </c>
      <c r="C192" t="str">
        <f>VLOOKUP(A192,RecNamesAll!A:C,3,FALSE)</f>
        <v>CCK1</v>
      </c>
      <c r="D192" s="304">
        <v>76</v>
      </c>
      <c r="E192" t="s">
        <v>357</v>
      </c>
      <c r="F192" t="s">
        <v>984</v>
      </c>
      <c r="G192" t="s">
        <v>1880</v>
      </c>
      <c r="H192" t="s">
        <v>285</v>
      </c>
      <c r="I192" t="s">
        <v>360</v>
      </c>
      <c r="J192" t="s">
        <v>1888</v>
      </c>
      <c r="K192" t="s">
        <v>0</v>
      </c>
      <c r="L192" t="s">
        <v>884</v>
      </c>
      <c r="M192" t="s">
        <v>906</v>
      </c>
      <c r="N192" t="s">
        <v>985</v>
      </c>
      <c r="O192">
        <v>7678554</v>
      </c>
      <c r="P192" s="9">
        <v>8.3333333333333329E-2</v>
      </c>
      <c r="Q192" s="8" t="str">
        <f t="shared" si="28"/>
        <v>Gs</v>
      </c>
      <c r="R192" s="10" t="str">
        <f t="shared" si="29"/>
        <v/>
      </c>
      <c r="S192" s="10" t="str">
        <f t="shared" si="30"/>
        <v>Gq/11</v>
      </c>
      <c r="T192" s="10" t="str">
        <f t="shared" si="31"/>
        <v/>
      </c>
      <c r="U192" s="8">
        <f t="shared" si="32"/>
        <v>2</v>
      </c>
      <c r="V192" s="8">
        <f t="shared" si="33"/>
        <v>0</v>
      </c>
      <c r="W192" s="8">
        <f t="shared" si="34"/>
        <v>1</v>
      </c>
      <c r="X192" s="8">
        <f t="shared" si="35"/>
        <v>0</v>
      </c>
      <c r="Y192" s="8" t="str">
        <f t="shared" si="36"/>
        <v>G</v>
      </c>
      <c r="Z192" s="10" t="str">
        <f t="shared" si="37"/>
        <v>-</v>
      </c>
      <c r="AA192" s="10" t="str">
        <f t="shared" si="38"/>
        <v>G</v>
      </c>
      <c r="AB192" s="10" t="str">
        <f t="shared" si="39"/>
        <v>-</v>
      </c>
      <c r="AC192" s="10">
        <f t="shared" si="40"/>
        <v>2</v>
      </c>
      <c r="AD192">
        <f t="shared" si="41"/>
        <v>1</v>
      </c>
    </row>
    <row r="193" spans="1:30" x14ac:dyDescent="0.2">
      <c r="A193" t="s">
        <v>361</v>
      </c>
      <c r="B193" t="s">
        <v>986</v>
      </c>
      <c r="C193" t="str">
        <f>VLOOKUP(A193,RecNamesAll!A:C,3,FALSE)</f>
        <v>CCK2</v>
      </c>
      <c r="D193" s="304">
        <v>77</v>
      </c>
      <c r="E193" t="s">
        <v>362</v>
      </c>
      <c r="F193" t="s">
        <v>987</v>
      </c>
      <c r="G193" t="s">
        <v>1880</v>
      </c>
      <c r="H193" t="s">
        <v>285</v>
      </c>
      <c r="I193" t="s">
        <v>360</v>
      </c>
      <c r="J193" t="s">
        <v>1888</v>
      </c>
      <c r="L193" t="s">
        <v>884</v>
      </c>
      <c r="N193">
        <v>7681836</v>
      </c>
      <c r="P193" s="9">
        <v>4.1666666666666664E-2</v>
      </c>
      <c r="Q193" s="8" t="str">
        <f t="shared" si="28"/>
        <v/>
      </c>
      <c r="R193" s="10" t="str">
        <f t="shared" si="29"/>
        <v/>
      </c>
      <c r="S193" s="10" t="str">
        <f t="shared" si="30"/>
        <v>Gq/11</v>
      </c>
      <c r="T193" s="10" t="str">
        <f t="shared" si="31"/>
        <v/>
      </c>
      <c r="U193" s="8">
        <f t="shared" si="32"/>
        <v>0</v>
      </c>
      <c r="V193" s="8">
        <f t="shared" si="33"/>
        <v>0</v>
      </c>
      <c r="W193" s="8">
        <f t="shared" si="34"/>
        <v>1</v>
      </c>
      <c r="X193" s="8">
        <f t="shared" si="35"/>
        <v>0</v>
      </c>
      <c r="Y193" s="8" t="str">
        <f t="shared" si="36"/>
        <v>-</v>
      </c>
      <c r="Z193" s="10" t="str">
        <f t="shared" si="37"/>
        <v>-</v>
      </c>
      <c r="AA193" s="10" t="str">
        <f t="shared" si="38"/>
        <v>G</v>
      </c>
      <c r="AB193" s="10" t="str">
        <f t="shared" si="39"/>
        <v>-</v>
      </c>
      <c r="AC193" s="10">
        <f t="shared" si="40"/>
        <v>3</v>
      </c>
      <c r="AD193">
        <f t="shared" si="41"/>
        <v>1</v>
      </c>
    </row>
    <row r="194" spans="1:30" x14ac:dyDescent="0.2">
      <c r="A194" t="s">
        <v>463</v>
      </c>
      <c r="B194" t="s">
        <v>464</v>
      </c>
      <c r="C194" t="str">
        <f>VLOOKUP(A194,RecNamesAll!A:C,3,FALSE)</f>
        <v>C5a1</v>
      </c>
      <c r="D194" s="304">
        <v>32</v>
      </c>
      <c r="E194" t="s">
        <v>463</v>
      </c>
      <c r="F194" t="s">
        <v>992</v>
      </c>
      <c r="G194" t="s">
        <v>1880</v>
      </c>
      <c r="H194" t="s">
        <v>285</v>
      </c>
      <c r="I194" t="s">
        <v>465</v>
      </c>
      <c r="J194" t="s">
        <v>1896</v>
      </c>
      <c r="K194" t="s">
        <v>1888</v>
      </c>
      <c r="L194" t="s">
        <v>993</v>
      </c>
      <c r="M194" t="s">
        <v>884</v>
      </c>
      <c r="N194">
        <v>2123189</v>
      </c>
      <c r="O194">
        <v>7870028</v>
      </c>
      <c r="P194" s="9">
        <v>4.1666666666666664E-2</v>
      </c>
      <c r="Q194" s="8" t="str">
        <f t="shared" ref="Q194:Q257" si="42">IF(OR(ISNUMBER(SEARCH("Gs",$J194)),ISNUMBER(SEARCH("Gs",$K194))),"Gs","")</f>
        <v/>
      </c>
      <c r="R194" s="10" t="str">
        <f t="shared" ref="R194:R257" si="43">IF(OR(ISNUMBER(SEARCH("Gi/o",$J194)),ISNUMBER(SEARCH("Gi/o",$K194))),"Gi/o","")</f>
        <v>Gi/o</v>
      </c>
      <c r="S194" s="10" t="str">
        <f t="shared" ref="S194:S257" si="44">IF(OR(ISNUMBER(SEARCH("Gq/11",$J194)),ISNUMBER(SEARCH("Gq/11",$K194))),"Gq/11","")</f>
        <v>Gq/11</v>
      </c>
      <c r="T194" s="10" t="str">
        <f t="shared" ref="T194:T257" si="45">IF(OR(ISNUMBER(SEARCH("G12/13",$J194)),ISNUMBER(SEARCH("G12/13",$K194))),"G12/13","")</f>
        <v/>
      </c>
      <c r="U194" s="8">
        <f t="shared" ref="U194:U257" si="46">IF(ISNUMBER(SEARCH("Gs",$J194)),1,IF(ISNUMBER(SEARCH("Gs",$K194)),2,0))</f>
        <v>0</v>
      </c>
      <c r="V194" s="8">
        <f t="shared" ref="V194:V257" si="47">IF(ISNUMBER(SEARCH("Gi/o",$J194)),1,IF(ISNUMBER(SEARCH("Gi/o",$K194)),2,0))</f>
        <v>1</v>
      </c>
      <c r="W194" s="8">
        <f t="shared" ref="W194:W257" si="48">IF(ISNUMBER(SEARCH("Gq/11",$J194)),1,IF(ISNUMBER(SEARCH("Gq/11",$K194)),2,0))</f>
        <v>2</v>
      </c>
      <c r="X194" s="8">
        <f t="shared" ref="X194:X257" si="49">IF(ISNUMBER(SEARCH("G12/13",$J194)),1,IF(ISNUMBER(SEARCH("G12/13",$K194)),2,0))</f>
        <v>0</v>
      </c>
      <c r="Y194" s="8" t="str">
        <f t="shared" ref="Y194:Y257" si="50">IF(U194&gt;0,"G","-")</f>
        <v>-</v>
      </c>
      <c r="Z194" s="10" t="str">
        <f t="shared" ref="Z194:Z257" si="51">IF(V194&gt;0,"G","-")</f>
        <v>G</v>
      </c>
      <c r="AA194" s="10" t="str">
        <f t="shared" ref="AA194:AA257" si="52">IF(W194&gt;0,"G","-")</f>
        <v>G</v>
      </c>
      <c r="AB194" s="10" t="str">
        <f t="shared" ref="AB194:AB257" si="53">IF(X194&gt;0,"G","-")</f>
        <v>-</v>
      </c>
      <c r="AC194" s="10">
        <f t="shared" ref="AC194:AC257" si="54">IF(SUM(U194:X194)&gt;0,COUNTIF(U194:X194,"0"),"")</f>
        <v>2</v>
      </c>
      <c r="AD194">
        <f t="shared" ref="AD194:AD257" si="55">IF(SUM(U194:X194)&gt;0,1,0)</f>
        <v>1</v>
      </c>
    </row>
    <row r="195" spans="1:30" x14ac:dyDescent="0.2">
      <c r="A195" t="s">
        <v>480</v>
      </c>
      <c r="B195" t="s">
        <v>482</v>
      </c>
      <c r="C195" t="str">
        <f>VLOOKUP(A195,RecNamesAll!A:C,3,FALSE)</f>
        <v>ETA</v>
      </c>
      <c r="D195" s="304">
        <v>219</v>
      </c>
      <c r="E195" t="s">
        <v>480</v>
      </c>
      <c r="F195" t="s">
        <v>996</v>
      </c>
      <c r="G195" t="s">
        <v>1880</v>
      </c>
      <c r="H195" t="s">
        <v>285</v>
      </c>
      <c r="I195" t="s">
        <v>483</v>
      </c>
      <c r="J195" t="s">
        <v>1888</v>
      </c>
      <c r="L195" t="s">
        <v>972</v>
      </c>
      <c r="N195" t="s">
        <v>997</v>
      </c>
      <c r="P195" s="9">
        <v>0.16666666666666666</v>
      </c>
      <c r="Q195" s="8" t="str">
        <f t="shared" si="42"/>
        <v/>
      </c>
      <c r="R195" s="10" t="str">
        <f t="shared" si="43"/>
        <v/>
      </c>
      <c r="S195" s="10" t="str">
        <f t="shared" si="44"/>
        <v>Gq/11</v>
      </c>
      <c r="T195" s="10" t="str">
        <f t="shared" si="45"/>
        <v/>
      </c>
      <c r="U195" s="8">
        <f t="shared" si="46"/>
        <v>0</v>
      </c>
      <c r="V195" s="8">
        <f t="shared" si="47"/>
        <v>0</v>
      </c>
      <c r="W195" s="8">
        <f t="shared" si="48"/>
        <v>1</v>
      </c>
      <c r="X195" s="8">
        <f t="shared" si="49"/>
        <v>0</v>
      </c>
      <c r="Y195" s="8" t="str">
        <f t="shared" si="50"/>
        <v>-</v>
      </c>
      <c r="Z195" s="10" t="str">
        <f t="shared" si="51"/>
        <v>-</v>
      </c>
      <c r="AA195" s="10" t="str">
        <f t="shared" si="52"/>
        <v>G</v>
      </c>
      <c r="AB195" s="10" t="str">
        <f t="shared" si="53"/>
        <v>-</v>
      </c>
      <c r="AC195" s="10">
        <f t="shared" si="54"/>
        <v>3</v>
      </c>
      <c r="AD195">
        <f t="shared" si="55"/>
        <v>1</v>
      </c>
    </row>
    <row r="196" spans="1:30" x14ac:dyDescent="0.2">
      <c r="A196" t="s">
        <v>484</v>
      </c>
      <c r="B196" t="s">
        <v>998</v>
      </c>
      <c r="C196" t="str">
        <f>VLOOKUP(A196,RecNamesAll!A:C,3,FALSE)</f>
        <v>ETB</v>
      </c>
      <c r="D196" s="304">
        <v>220</v>
      </c>
      <c r="E196" t="s">
        <v>484</v>
      </c>
      <c r="F196" t="s">
        <v>999</v>
      </c>
      <c r="G196" t="s">
        <v>1880</v>
      </c>
      <c r="H196" t="s">
        <v>285</v>
      </c>
      <c r="I196" t="s">
        <v>483</v>
      </c>
      <c r="J196" t="s">
        <v>1895</v>
      </c>
      <c r="L196" t="s">
        <v>972</v>
      </c>
      <c r="N196" t="s">
        <v>1000</v>
      </c>
      <c r="P196" s="9">
        <v>0.16666666666666666</v>
      </c>
      <c r="Q196" s="8" t="str">
        <f t="shared" si="42"/>
        <v>Gs</v>
      </c>
      <c r="R196" s="10" t="str">
        <f t="shared" si="43"/>
        <v>Gi/o</v>
      </c>
      <c r="S196" s="10" t="str">
        <f t="shared" si="44"/>
        <v>Gq/11</v>
      </c>
      <c r="T196" s="10" t="str">
        <f t="shared" si="45"/>
        <v/>
      </c>
      <c r="U196" s="8">
        <f t="shared" si="46"/>
        <v>1</v>
      </c>
      <c r="V196" s="8">
        <f t="shared" si="47"/>
        <v>1</v>
      </c>
      <c r="W196" s="8">
        <f t="shared" si="48"/>
        <v>1</v>
      </c>
      <c r="X196" s="8">
        <f t="shared" si="49"/>
        <v>0</v>
      </c>
      <c r="Y196" s="8" t="str">
        <f t="shared" si="50"/>
        <v>G</v>
      </c>
      <c r="Z196" s="10" t="str">
        <f t="shared" si="51"/>
        <v>G</v>
      </c>
      <c r="AA196" s="10" t="str">
        <f t="shared" si="52"/>
        <v>G</v>
      </c>
      <c r="AB196" s="10" t="str">
        <f t="shared" si="53"/>
        <v>-</v>
      </c>
      <c r="AC196" s="10">
        <f t="shared" si="54"/>
        <v>1</v>
      </c>
      <c r="AD196">
        <f t="shared" si="55"/>
        <v>1</v>
      </c>
    </row>
    <row r="197" spans="1:30" x14ac:dyDescent="0.2">
      <c r="A197" t="s">
        <v>487</v>
      </c>
      <c r="B197" t="s">
        <v>1001</v>
      </c>
      <c r="C197" t="str">
        <f>VLOOKUP(A197,RecNamesAll!A:C,3,FALSE)</f>
        <v>FPR1</v>
      </c>
      <c r="D197" s="304">
        <v>222</v>
      </c>
      <c r="E197" t="s">
        <v>487</v>
      </c>
      <c r="G197" t="s">
        <v>1880</v>
      </c>
      <c r="H197" t="s">
        <v>285</v>
      </c>
      <c r="I197" t="s">
        <v>1002</v>
      </c>
      <c r="J197" t="s">
        <v>1891</v>
      </c>
      <c r="L197" t="s">
        <v>1003</v>
      </c>
      <c r="M197" t="s">
        <v>1004</v>
      </c>
      <c r="N197" t="s">
        <v>1005</v>
      </c>
      <c r="O197" t="s">
        <v>1006</v>
      </c>
      <c r="P197" s="9">
        <v>0.16666666666666666</v>
      </c>
      <c r="Q197" s="8" t="str">
        <f t="shared" si="42"/>
        <v/>
      </c>
      <c r="R197" s="10" t="str">
        <f t="shared" si="43"/>
        <v>Gi/o</v>
      </c>
      <c r="S197" s="10" t="str">
        <f t="shared" si="44"/>
        <v/>
      </c>
      <c r="T197" s="10" t="str">
        <f t="shared" si="45"/>
        <v/>
      </c>
      <c r="U197" s="8">
        <f t="shared" si="46"/>
        <v>0</v>
      </c>
      <c r="V197" s="8">
        <f t="shared" si="47"/>
        <v>1</v>
      </c>
      <c r="W197" s="8">
        <f t="shared" si="48"/>
        <v>0</v>
      </c>
      <c r="X197" s="8">
        <f t="shared" si="49"/>
        <v>0</v>
      </c>
      <c r="Y197" s="8" t="str">
        <f t="shared" si="50"/>
        <v>-</v>
      </c>
      <c r="Z197" s="10" t="str">
        <f t="shared" si="51"/>
        <v>G</v>
      </c>
      <c r="AA197" s="10" t="str">
        <f t="shared" si="52"/>
        <v>-</v>
      </c>
      <c r="AB197" s="10" t="str">
        <f t="shared" si="53"/>
        <v>-</v>
      </c>
      <c r="AC197" s="10">
        <f t="shared" si="54"/>
        <v>3</v>
      </c>
      <c r="AD197">
        <f t="shared" si="55"/>
        <v>1</v>
      </c>
    </row>
    <row r="198" spans="1:30" x14ac:dyDescent="0.2">
      <c r="A198" t="s">
        <v>489</v>
      </c>
      <c r="B198" t="s">
        <v>1007</v>
      </c>
      <c r="C198" t="str">
        <f>VLOOKUP(A198,RecNamesAll!A:C,3,FALSE)</f>
        <v>FPR2/ALX</v>
      </c>
      <c r="D198" s="304">
        <v>223</v>
      </c>
      <c r="E198" t="s">
        <v>489</v>
      </c>
      <c r="F198" t="s">
        <v>1008</v>
      </c>
      <c r="G198" t="s">
        <v>1880</v>
      </c>
      <c r="H198" t="s">
        <v>285</v>
      </c>
      <c r="I198" t="s">
        <v>1002</v>
      </c>
      <c r="J198" t="s">
        <v>1891</v>
      </c>
      <c r="K198" t="s">
        <v>1888</v>
      </c>
      <c r="L198" t="s">
        <v>972</v>
      </c>
      <c r="M198" t="s">
        <v>1009</v>
      </c>
      <c r="N198" t="s">
        <v>1010</v>
      </c>
      <c r="O198" t="s">
        <v>1011</v>
      </c>
      <c r="P198" s="9">
        <v>0.25</v>
      </c>
      <c r="Q198" s="8" t="str">
        <f t="shared" si="42"/>
        <v/>
      </c>
      <c r="R198" s="10" t="str">
        <f t="shared" si="43"/>
        <v>Gi/o</v>
      </c>
      <c r="S198" s="10" t="str">
        <f t="shared" si="44"/>
        <v>Gq/11</v>
      </c>
      <c r="T198" s="10" t="str">
        <f t="shared" si="45"/>
        <v/>
      </c>
      <c r="U198" s="8">
        <f t="shared" si="46"/>
        <v>0</v>
      </c>
      <c r="V198" s="8">
        <f t="shared" si="47"/>
        <v>1</v>
      </c>
      <c r="W198" s="8">
        <f t="shared" si="48"/>
        <v>2</v>
      </c>
      <c r="X198" s="8">
        <f t="shared" si="49"/>
        <v>0</v>
      </c>
      <c r="Y198" s="8" t="str">
        <f t="shared" si="50"/>
        <v>-</v>
      </c>
      <c r="Z198" s="10" t="str">
        <f t="shared" si="51"/>
        <v>G</v>
      </c>
      <c r="AA198" s="10" t="str">
        <f t="shared" si="52"/>
        <v>G</v>
      </c>
      <c r="AB198" s="10" t="str">
        <f t="shared" si="53"/>
        <v>-</v>
      </c>
      <c r="AC198" s="10">
        <f t="shared" si="54"/>
        <v>2</v>
      </c>
      <c r="AD198">
        <f t="shared" si="55"/>
        <v>1</v>
      </c>
    </row>
    <row r="199" spans="1:30" x14ac:dyDescent="0.2">
      <c r="A199" t="s">
        <v>490</v>
      </c>
      <c r="B199" t="s">
        <v>1012</v>
      </c>
      <c r="C199" t="str">
        <f>VLOOKUP(A199,RecNamesAll!A:C,3,FALSE)</f>
        <v>FPR3</v>
      </c>
      <c r="D199" s="304">
        <v>224</v>
      </c>
      <c r="E199" t="s">
        <v>490</v>
      </c>
      <c r="F199" t="s">
        <v>1013</v>
      </c>
      <c r="G199" t="s">
        <v>1880</v>
      </c>
      <c r="H199" t="s">
        <v>285</v>
      </c>
      <c r="I199" t="s">
        <v>1002</v>
      </c>
      <c r="J199" t="s">
        <v>1891</v>
      </c>
      <c r="L199" t="s">
        <v>1014</v>
      </c>
      <c r="Q199" s="8" t="str">
        <f t="shared" si="42"/>
        <v/>
      </c>
      <c r="R199" s="10" t="str">
        <f t="shared" si="43"/>
        <v>Gi/o</v>
      </c>
      <c r="S199" s="10" t="str">
        <f t="shared" si="44"/>
        <v/>
      </c>
      <c r="T199" s="10" t="str">
        <f t="shared" si="45"/>
        <v/>
      </c>
      <c r="U199" s="8">
        <f t="shared" si="46"/>
        <v>0</v>
      </c>
      <c r="V199" s="8">
        <f t="shared" si="47"/>
        <v>1</v>
      </c>
      <c r="W199" s="8">
        <f t="shared" si="48"/>
        <v>0</v>
      </c>
      <c r="X199" s="8">
        <f t="shared" si="49"/>
        <v>0</v>
      </c>
      <c r="Y199" s="8" t="str">
        <f t="shared" si="50"/>
        <v>-</v>
      </c>
      <c r="Z199" s="10" t="str">
        <f t="shared" si="51"/>
        <v>G</v>
      </c>
      <c r="AA199" s="10" t="str">
        <f t="shared" si="52"/>
        <v>-</v>
      </c>
      <c r="AB199" s="10" t="str">
        <f t="shared" si="53"/>
        <v>-</v>
      </c>
      <c r="AC199" s="10">
        <f t="shared" si="54"/>
        <v>3</v>
      </c>
      <c r="AD199">
        <f t="shared" si="55"/>
        <v>1</v>
      </c>
    </row>
    <row r="200" spans="1:30" x14ac:dyDescent="0.2">
      <c r="A200" t="s">
        <v>518</v>
      </c>
      <c r="B200" t="s">
        <v>1015</v>
      </c>
      <c r="C200" t="str">
        <f>VLOOKUP(A200,RecNamesAll!A:C,3,FALSE)</f>
        <v>GAL1</v>
      </c>
      <c r="D200" s="304">
        <v>243</v>
      </c>
      <c r="E200" t="s">
        <v>518</v>
      </c>
      <c r="F200" t="s">
        <v>1016</v>
      </c>
      <c r="G200" t="s">
        <v>1880</v>
      </c>
      <c r="H200" t="s">
        <v>285</v>
      </c>
      <c r="I200" t="s">
        <v>1017</v>
      </c>
      <c r="J200" t="s">
        <v>1891</v>
      </c>
      <c r="L200" t="s">
        <v>946</v>
      </c>
      <c r="N200" t="s">
        <v>1018</v>
      </c>
      <c r="P200" s="9">
        <v>0.16666666666666666</v>
      </c>
      <c r="Q200" s="8" t="str">
        <f t="shared" si="42"/>
        <v/>
      </c>
      <c r="R200" s="10" t="str">
        <f t="shared" si="43"/>
        <v>Gi/o</v>
      </c>
      <c r="S200" s="10" t="str">
        <f t="shared" si="44"/>
        <v/>
      </c>
      <c r="T200" s="10" t="str">
        <f t="shared" si="45"/>
        <v/>
      </c>
      <c r="U200" s="8">
        <f t="shared" si="46"/>
        <v>0</v>
      </c>
      <c r="V200" s="8">
        <f t="shared" si="47"/>
        <v>1</v>
      </c>
      <c r="W200" s="8">
        <f t="shared" si="48"/>
        <v>0</v>
      </c>
      <c r="X200" s="8">
        <f t="shared" si="49"/>
        <v>0</v>
      </c>
      <c r="Y200" s="8" t="str">
        <f t="shared" si="50"/>
        <v>-</v>
      </c>
      <c r="Z200" s="10" t="str">
        <f t="shared" si="51"/>
        <v>G</v>
      </c>
      <c r="AA200" s="10" t="str">
        <f t="shared" si="52"/>
        <v>-</v>
      </c>
      <c r="AB200" s="10" t="str">
        <f t="shared" si="53"/>
        <v>-</v>
      </c>
      <c r="AC200" s="10">
        <f t="shared" si="54"/>
        <v>3</v>
      </c>
      <c r="AD200">
        <f t="shared" si="55"/>
        <v>1</v>
      </c>
    </row>
    <row r="201" spans="1:30" x14ac:dyDescent="0.2">
      <c r="A201" t="s">
        <v>520</v>
      </c>
      <c r="B201" t="s">
        <v>1019</v>
      </c>
      <c r="C201" t="str">
        <f>VLOOKUP(A201,RecNamesAll!A:C,3,FALSE)</f>
        <v>GAL2</v>
      </c>
      <c r="D201" s="304">
        <v>244</v>
      </c>
      <c r="E201" t="s">
        <v>520</v>
      </c>
      <c r="F201" t="s">
        <v>1020</v>
      </c>
      <c r="G201" t="s">
        <v>1880</v>
      </c>
      <c r="H201" t="s">
        <v>285</v>
      </c>
      <c r="I201" t="s">
        <v>1017</v>
      </c>
      <c r="J201" t="s">
        <v>1888</v>
      </c>
      <c r="K201" t="s">
        <v>1897</v>
      </c>
      <c r="L201" t="s">
        <v>884</v>
      </c>
      <c r="M201" t="s">
        <v>912</v>
      </c>
      <c r="N201" t="s">
        <v>1021</v>
      </c>
      <c r="O201" t="s">
        <v>1022</v>
      </c>
      <c r="P201" s="9">
        <v>0.29166666666666669</v>
      </c>
      <c r="Q201" s="8" t="str">
        <f t="shared" si="42"/>
        <v/>
      </c>
      <c r="R201" s="10" t="str">
        <f t="shared" si="43"/>
        <v>Gi/o</v>
      </c>
      <c r="S201" s="10" t="str">
        <f t="shared" si="44"/>
        <v>Gq/11</v>
      </c>
      <c r="T201" s="10" t="str">
        <f t="shared" si="45"/>
        <v>G12/13</v>
      </c>
      <c r="U201" s="8">
        <f t="shared" si="46"/>
        <v>0</v>
      </c>
      <c r="V201" s="8">
        <f t="shared" si="47"/>
        <v>2</v>
      </c>
      <c r="W201" s="8">
        <f t="shared" si="48"/>
        <v>1</v>
      </c>
      <c r="X201" s="8">
        <f t="shared" si="49"/>
        <v>2</v>
      </c>
      <c r="Y201" s="8" t="str">
        <f t="shared" si="50"/>
        <v>-</v>
      </c>
      <c r="Z201" s="10" t="str">
        <f t="shared" si="51"/>
        <v>G</v>
      </c>
      <c r="AA201" s="10" t="str">
        <f t="shared" si="52"/>
        <v>G</v>
      </c>
      <c r="AB201" s="10" t="str">
        <f t="shared" si="53"/>
        <v>G</v>
      </c>
      <c r="AC201" s="10">
        <f t="shared" si="54"/>
        <v>1</v>
      </c>
      <c r="AD201">
        <f t="shared" si="55"/>
        <v>1</v>
      </c>
    </row>
    <row r="202" spans="1:30" x14ac:dyDescent="0.2">
      <c r="A202" t="s">
        <v>521</v>
      </c>
      <c r="B202" t="s">
        <v>1023</v>
      </c>
      <c r="C202" t="str">
        <f>VLOOKUP(A202,RecNamesAll!A:C,3,FALSE)</f>
        <v>GAL3</v>
      </c>
      <c r="D202" s="304">
        <v>245</v>
      </c>
      <c r="E202" t="s">
        <v>521</v>
      </c>
      <c r="F202" t="s">
        <v>1024</v>
      </c>
      <c r="G202" t="s">
        <v>1880</v>
      </c>
      <c r="H202" t="s">
        <v>285</v>
      </c>
      <c r="I202" t="s">
        <v>1017</v>
      </c>
      <c r="J202" t="s">
        <v>1891</v>
      </c>
      <c r="L202" t="s">
        <v>946</v>
      </c>
      <c r="N202" t="s">
        <v>1025</v>
      </c>
      <c r="P202" s="9">
        <v>8.3333333333333329E-2</v>
      </c>
      <c r="Q202" s="8" t="str">
        <f t="shared" si="42"/>
        <v/>
      </c>
      <c r="R202" s="10" t="str">
        <f t="shared" si="43"/>
        <v>Gi/o</v>
      </c>
      <c r="S202" s="10" t="str">
        <f t="shared" si="44"/>
        <v/>
      </c>
      <c r="T202" s="10" t="str">
        <f t="shared" si="45"/>
        <v/>
      </c>
      <c r="U202" s="8">
        <f t="shared" si="46"/>
        <v>0</v>
      </c>
      <c r="V202" s="8">
        <f t="shared" si="47"/>
        <v>1</v>
      </c>
      <c r="W202" s="8">
        <f t="shared" si="48"/>
        <v>0</v>
      </c>
      <c r="X202" s="8">
        <f t="shared" si="49"/>
        <v>0</v>
      </c>
      <c r="Y202" s="8" t="str">
        <f t="shared" si="50"/>
        <v>-</v>
      </c>
      <c r="Z202" s="10" t="str">
        <f t="shared" si="51"/>
        <v>G</v>
      </c>
      <c r="AA202" s="10" t="str">
        <f t="shared" si="52"/>
        <v>-</v>
      </c>
      <c r="AB202" s="10" t="str">
        <f t="shared" si="53"/>
        <v>-</v>
      </c>
      <c r="AC202" s="10">
        <f t="shared" si="54"/>
        <v>3</v>
      </c>
      <c r="AD202">
        <f t="shared" si="55"/>
        <v>1</v>
      </c>
    </row>
    <row r="203" spans="1:30" x14ac:dyDescent="0.2">
      <c r="A203" t="s">
        <v>93</v>
      </c>
      <c r="B203" t="s">
        <v>522</v>
      </c>
      <c r="C203" t="str">
        <f>VLOOKUP(A203,RecNamesAll!A:C,3,FALSE)</f>
        <v>Ghrelin</v>
      </c>
      <c r="D203" s="304">
        <v>246</v>
      </c>
      <c r="E203" t="s">
        <v>93</v>
      </c>
      <c r="G203" t="s">
        <v>1880</v>
      </c>
      <c r="H203" t="s">
        <v>285</v>
      </c>
      <c r="I203" t="s">
        <v>523</v>
      </c>
      <c r="J203" t="s">
        <v>1888</v>
      </c>
      <c r="K203" t="s">
        <v>1898</v>
      </c>
      <c r="L203" t="s">
        <v>884</v>
      </c>
      <c r="M203" t="s">
        <v>900</v>
      </c>
      <c r="N203" t="s">
        <v>1026</v>
      </c>
      <c r="O203" t="s">
        <v>1027</v>
      </c>
      <c r="P203" s="9">
        <v>8.3333333333333329E-2</v>
      </c>
      <c r="Q203" s="8" t="str">
        <f t="shared" si="42"/>
        <v/>
      </c>
      <c r="R203" s="10" t="str">
        <f t="shared" si="43"/>
        <v>Gi/o</v>
      </c>
      <c r="S203" s="10" t="str">
        <f t="shared" si="44"/>
        <v>Gq/11</v>
      </c>
      <c r="T203" s="10" t="str">
        <f t="shared" si="45"/>
        <v>G12/13</v>
      </c>
      <c r="U203" s="8">
        <f t="shared" si="46"/>
        <v>0</v>
      </c>
      <c r="V203" s="8">
        <f t="shared" si="47"/>
        <v>2</v>
      </c>
      <c r="W203" s="8">
        <f t="shared" si="48"/>
        <v>1</v>
      </c>
      <c r="X203" s="8">
        <f t="shared" si="49"/>
        <v>2</v>
      </c>
      <c r="Y203" s="8" t="str">
        <f t="shared" si="50"/>
        <v>-</v>
      </c>
      <c r="Z203" s="10" t="str">
        <f t="shared" si="51"/>
        <v>G</v>
      </c>
      <c r="AA203" s="10" t="str">
        <f t="shared" si="52"/>
        <v>G</v>
      </c>
      <c r="AB203" s="10" t="str">
        <f t="shared" si="53"/>
        <v>G</v>
      </c>
      <c r="AC203" s="10">
        <f t="shared" si="54"/>
        <v>1</v>
      </c>
      <c r="AD203">
        <f t="shared" si="55"/>
        <v>1</v>
      </c>
    </row>
    <row r="204" spans="1:30" x14ac:dyDescent="0.2">
      <c r="A204" t="s">
        <v>540</v>
      </c>
      <c r="B204" t="s">
        <v>542</v>
      </c>
      <c r="C204" t="str">
        <f>VLOOKUP(A204,RecNamesAll!A:C,3,FALSE)</f>
        <v>GnRH1</v>
      </c>
      <c r="D204" s="304">
        <v>256</v>
      </c>
      <c r="E204" t="s">
        <v>540</v>
      </c>
      <c r="F204" t="s">
        <v>1028</v>
      </c>
      <c r="G204" t="s">
        <v>1880</v>
      </c>
      <c r="H204" t="s">
        <v>285</v>
      </c>
      <c r="I204" t="s">
        <v>543</v>
      </c>
      <c r="J204" t="s">
        <v>1888</v>
      </c>
      <c r="K204" t="s">
        <v>1891</v>
      </c>
      <c r="L204" t="s">
        <v>884</v>
      </c>
      <c r="M204" t="s">
        <v>900</v>
      </c>
      <c r="N204" t="s">
        <v>1029</v>
      </c>
      <c r="O204">
        <v>15082521</v>
      </c>
      <c r="P204" s="9">
        <v>8.3333333333333329E-2</v>
      </c>
      <c r="Q204" s="8" t="str">
        <f t="shared" si="42"/>
        <v/>
      </c>
      <c r="R204" s="10" t="str">
        <f t="shared" si="43"/>
        <v>Gi/o</v>
      </c>
      <c r="S204" s="10" t="str">
        <f t="shared" si="44"/>
        <v>Gq/11</v>
      </c>
      <c r="T204" s="10" t="str">
        <f t="shared" si="45"/>
        <v/>
      </c>
      <c r="U204" s="8">
        <f t="shared" si="46"/>
        <v>0</v>
      </c>
      <c r="V204" s="8">
        <f t="shared" si="47"/>
        <v>2</v>
      </c>
      <c r="W204" s="8">
        <f t="shared" si="48"/>
        <v>1</v>
      </c>
      <c r="X204" s="8">
        <f t="shared" si="49"/>
        <v>0</v>
      </c>
      <c r="Y204" s="8" t="str">
        <f t="shared" si="50"/>
        <v>-</v>
      </c>
      <c r="Z204" s="10" t="str">
        <f t="shared" si="51"/>
        <v>G</v>
      </c>
      <c r="AA204" s="10" t="str">
        <f t="shared" si="52"/>
        <v>G</v>
      </c>
      <c r="AB204" s="10" t="str">
        <f t="shared" si="53"/>
        <v>-</v>
      </c>
      <c r="AC204" s="10">
        <f t="shared" si="54"/>
        <v>2</v>
      </c>
      <c r="AD204">
        <f t="shared" si="55"/>
        <v>1</v>
      </c>
    </row>
    <row r="205" spans="1:30" x14ac:dyDescent="0.2">
      <c r="A205" t="s">
        <v>563</v>
      </c>
      <c r="B205" t="s">
        <v>1030</v>
      </c>
      <c r="C205" t="str">
        <f>VLOOKUP(A205,RecNamesAll!A:C,3,FALSE)</f>
        <v>Kisspeptin</v>
      </c>
      <c r="D205" s="304">
        <v>266</v>
      </c>
      <c r="E205" t="s">
        <v>564</v>
      </c>
      <c r="F205" t="s">
        <v>1031</v>
      </c>
      <c r="G205" t="s">
        <v>1880</v>
      </c>
      <c r="H205" t="s">
        <v>285</v>
      </c>
      <c r="I205" t="s">
        <v>1032</v>
      </c>
      <c r="J205" t="s">
        <v>1888</v>
      </c>
      <c r="L205" t="s">
        <v>884</v>
      </c>
      <c r="N205" t="s">
        <v>1033</v>
      </c>
      <c r="P205" s="9">
        <v>0.16666666666666666</v>
      </c>
      <c r="Q205" s="8" t="str">
        <f t="shared" si="42"/>
        <v/>
      </c>
      <c r="R205" s="10" t="str">
        <f t="shared" si="43"/>
        <v/>
      </c>
      <c r="S205" s="10" t="str">
        <f t="shared" si="44"/>
        <v>Gq/11</v>
      </c>
      <c r="T205" s="10" t="str">
        <f t="shared" si="45"/>
        <v/>
      </c>
      <c r="U205" s="8">
        <f t="shared" si="46"/>
        <v>0</v>
      </c>
      <c r="V205" s="8">
        <f t="shared" si="47"/>
        <v>0</v>
      </c>
      <c r="W205" s="8">
        <f t="shared" si="48"/>
        <v>1</v>
      </c>
      <c r="X205" s="8">
        <f t="shared" si="49"/>
        <v>0</v>
      </c>
      <c r="Y205" s="8" t="str">
        <f t="shared" si="50"/>
        <v>-</v>
      </c>
      <c r="Z205" s="10" t="str">
        <f t="shared" si="51"/>
        <v>-</v>
      </c>
      <c r="AA205" s="10" t="str">
        <f t="shared" si="52"/>
        <v>G</v>
      </c>
      <c r="AB205" s="10" t="str">
        <f t="shared" si="53"/>
        <v>-</v>
      </c>
      <c r="AC205" s="10">
        <f t="shared" si="54"/>
        <v>3</v>
      </c>
      <c r="AD205">
        <f t="shared" si="55"/>
        <v>1</v>
      </c>
    </row>
    <row r="206" spans="1:30" x14ac:dyDescent="0.2">
      <c r="A206" t="s">
        <v>595</v>
      </c>
      <c r="B206" t="s">
        <v>1034</v>
      </c>
      <c r="C206" t="str">
        <f>VLOOKUP(A206,RecNamesAll!A:C,3,FALSE)</f>
        <v>MCH1</v>
      </c>
      <c r="D206" s="304">
        <v>280</v>
      </c>
      <c r="E206" t="s">
        <v>595</v>
      </c>
      <c r="F206" t="s">
        <v>1035</v>
      </c>
      <c r="G206" t="s">
        <v>1880</v>
      </c>
      <c r="H206" t="s">
        <v>285</v>
      </c>
      <c r="I206" t="s">
        <v>1036</v>
      </c>
      <c r="J206" t="s">
        <v>1895</v>
      </c>
      <c r="L206" t="s">
        <v>980</v>
      </c>
      <c r="N206" t="s">
        <v>1037</v>
      </c>
      <c r="P206" s="9">
        <v>0.16666666666666666</v>
      </c>
      <c r="Q206" s="8" t="str">
        <f t="shared" si="42"/>
        <v>Gs</v>
      </c>
      <c r="R206" s="10" t="str">
        <f t="shared" si="43"/>
        <v>Gi/o</v>
      </c>
      <c r="S206" s="10" t="str">
        <f t="shared" si="44"/>
        <v>Gq/11</v>
      </c>
      <c r="T206" s="10" t="str">
        <f t="shared" si="45"/>
        <v/>
      </c>
      <c r="U206" s="8">
        <f t="shared" si="46"/>
        <v>1</v>
      </c>
      <c r="V206" s="8">
        <f t="shared" si="47"/>
        <v>1</v>
      </c>
      <c r="W206" s="8">
        <f t="shared" si="48"/>
        <v>1</v>
      </c>
      <c r="X206" s="8">
        <f t="shared" si="49"/>
        <v>0</v>
      </c>
      <c r="Y206" s="8" t="str">
        <f t="shared" si="50"/>
        <v>G</v>
      </c>
      <c r="Z206" s="10" t="str">
        <f t="shared" si="51"/>
        <v>G</v>
      </c>
      <c r="AA206" s="10" t="str">
        <f t="shared" si="52"/>
        <v>G</v>
      </c>
      <c r="AB206" s="10" t="str">
        <f t="shared" si="53"/>
        <v>-</v>
      </c>
      <c r="AC206" s="10">
        <f t="shared" si="54"/>
        <v>1</v>
      </c>
      <c r="AD206">
        <f t="shared" si="55"/>
        <v>1</v>
      </c>
    </row>
    <row r="207" spans="1:30" x14ac:dyDescent="0.2">
      <c r="A207" t="s">
        <v>597</v>
      </c>
      <c r="B207" t="s">
        <v>1038</v>
      </c>
      <c r="C207" t="str">
        <f>VLOOKUP(A207,RecNamesAll!A:C,3,FALSE)</f>
        <v>MCH2</v>
      </c>
      <c r="D207" s="304">
        <v>281</v>
      </c>
      <c r="E207" t="s">
        <v>597</v>
      </c>
      <c r="F207" t="s">
        <v>1039</v>
      </c>
      <c r="G207" t="s">
        <v>1880</v>
      </c>
      <c r="H207" t="s">
        <v>285</v>
      </c>
      <c r="I207" t="s">
        <v>1036</v>
      </c>
      <c r="J207" t="s">
        <v>1888</v>
      </c>
      <c r="L207" t="s">
        <v>980</v>
      </c>
      <c r="N207">
        <v>11404457</v>
      </c>
      <c r="P207" s="9">
        <v>4.1666666666666664E-2</v>
      </c>
      <c r="Q207" s="8" t="str">
        <f t="shared" si="42"/>
        <v/>
      </c>
      <c r="R207" s="10" t="str">
        <f t="shared" si="43"/>
        <v/>
      </c>
      <c r="S207" s="10" t="str">
        <f t="shared" si="44"/>
        <v>Gq/11</v>
      </c>
      <c r="T207" s="10" t="str">
        <f t="shared" si="45"/>
        <v/>
      </c>
      <c r="U207" s="8">
        <f t="shared" si="46"/>
        <v>0</v>
      </c>
      <c r="V207" s="8">
        <f t="shared" si="47"/>
        <v>0</v>
      </c>
      <c r="W207" s="8">
        <f t="shared" si="48"/>
        <v>1</v>
      </c>
      <c r="X207" s="8">
        <f t="shared" si="49"/>
        <v>0</v>
      </c>
      <c r="Y207" s="8" t="str">
        <f t="shared" si="50"/>
        <v>-</v>
      </c>
      <c r="Z207" s="10" t="str">
        <f t="shared" si="51"/>
        <v>-</v>
      </c>
      <c r="AA207" s="10" t="str">
        <f t="shared" si="52"/>
        <v>G</v>
      </c>
      <c r="AB207" s="10" t="str">
        <f t="shared" si="53"/>
        <v>-</v>
      </c>
      <c r="AC207" s="10">
        <f t="shared" si="54"/>
        <v>3</v>
      </c>
      <c r="AD207">
        <f t="shared" si="55"/>
        <v>1</v>
      </c>
    </row>
    <row r="208" spans="1:30" x14ac:dyDescent="0.2">
      <c r="A208" t="s">
        <v>604</v>
      </c>
      <c r="B208" t="s">
        <v>1040</v>
      </c>
      <c r="C208" t="str">
        <f>VLOOKUP(A208,RecNamesAll!A:C,3,FALSE)</f>
        <v>MC1</v>
      </c>
      <c r="D208" s="304">
        <v>282</v>
      </c>
      <c r="E208" t="s">
        <v>605</v>
      </c>
      <c r="F208" t="s">
        <v>604</v>
      </c>
      <c r="G208" t="s">
        <v>1880</v>
      </c>
      <c r="H208" t="s">
        <v>285</v>
      </c>
      <c r="I208" t="s">
        <v>601</v>
      </c>
      <c r="J208" t="s">
        <v>0</v>
      </c>
      <c r="K208" t="s">
        <v>971</v>
      </c>
      <c r="L208" t="s">
        <v>906</v>
      </c>
      <c r="M208" t="s">
        <v>900</v>
      </c>
      <c r="N208">
        <v>8187950</v>
      </c>
      <c r="O208">
        <v>11161002</v>
      </c>
      <c r="P208" s="9">
        <v>4.1666666666666664E-2</v>
      </c>
      <c r="Q208" s="8" t="str">
        <f t="shared" si="42"/>
        <v>Gs</v>
      </c>
      <c r="R208" s="10" t="str">
        <f t="shared" si="43"/>
        <v/>
      </c>
      <c r="S208" s="10" t="str">
        <f t="shared" si="44"/>
        <v/>
      </c>
      <c r="T208" s="10" t="str">
        <f t="shared" si="45"/>
        <v/>
      </c>
      <c r="U208" s="8">
        <f t="shared" si="46"/>
        <v>1</v>
      </c>
      <c r="V208" s="8">
        <f t="shared" si="47"/>
        <v>0</v>
      </c>
      <c r="W208" s="8">
        <f t="shared" si="48"/>
        <v>0</v>
      </c>
      <c r="X208" s="8">
        <f t="shared" si="49"/>
        <v>0</v>
      </c>
      <c r="Y208" s="8" t="str">
        <f t="shared" si="50"/>
        <v>G</v>
      </c>
      <c r="Z208" s="10" t="str">
        <f t="shared" si="51"/>
        <v>-</v>
      </c>
      <c r="AA208" s="10" t="str">
        <f t="shared" si="52"/>
        <v>-</v>
      </c>
      <c r="AB208" s="10" t="str">
        <f t="shared" si="53"/>
        <v>-</v>
      </c>
      <c r="AC208" s="10">
        <f t="shared" si="54"/>
        <v>3</v>
      </c>
      <c r="AD208">
        <f t="shared" si="55"/>
        <v>1</v>
      </c>
    </row>
    <row r="209" spans="1:30" x14ac:dyDescent="0.2">
      <c r="A209" t="s">
        <v>598</v>
      </c>
      <c r="B209" t="s">
        <v>1041</v>
      </c>
      <c r="C209" t="str">
        <f>VLOOKUP(A209,RecNamesAll!A:C,3,FALSE)</f>
        <v>MC2</v>
      </c>
      <c r="D209" s="304">
        <v>283</v>
      </c>
      <c r="E209" t="s">
        <v>1042</v>
      </c>
      <c r="F209" t="s">
        <v>598</v>
      </c>
      <c r="G209" t="s">
        <v>1880</v>
      </c>
      <c r="H209" t="s">
        <v>285</v>
      </c>
      <c r="I209" t="s">
        <v>601</v>
      </c>
      <c r="J209" t="s">
        <v>0</v>
      </c>
      <c r="K209" t="s">
        <v>971</v>
      </c>
      <c r="L209" t="s">
        <v>906</v>
      </c>
      <c r="M209" t="s">
        <v>1004</v>
      </c>
      <c r="N209">
        <v>9175632</v>
      </c>
      <c r="O209">
        <v>2579947</v>
      </c>
      <c r="P209" s="9">
        <v>4.1666666666666664E-2</v>
      </c>
      <c r="Q209" s="8" t="str">
        <f t="shared" si="42"/>
        <v>Gs</v>
      </c>
      <c r="R209" s="10" t="str">
        <f t="shared" si="43"/>
        <v/>
      </c>
      <c r="S209" s="10" t="str">
        <f t="shared" si="44"/>
        <v/>
      </c>
      <c r="T209" s="10" t="str">
        <f t="shared" si="45"/>
        <v/>
      </c>
      <c r="U209" s="8">
        <f t="shared" si="46"/>
        <v>1</v>
      </c>
      <c r="V209" s="8">
        <f t="shared" si="47"/>
        <v>0</v>
      </c>
      <c r="W209" s="8">
        <f t="shared" si="48"/>
        <v>0</v>
      </c>
      <c r="X209" s="8">
        <f t="shared" si="49"/>
        <v>0</v>
      </c>
      <c r="Y209" s="8" t="str">
        <f t="shared" si="50"/>
        <v>G</v>
      </c>
      <c r="Z209" s="10" t="str">
        <f t="shared" si="51"/>
        <v>-</v>
      </c>
      <c r="AA209" s="10" t="str">
        <f t="shared" si="52"/>
        <v>-</v>
      </c>
      <c r="AB209" s="10" t="str">
        <f t="shared" si="53"/>
        <v>-</v>
      </c>
      <c r="AC209" s="10">
        <f t="shared" si="54"/>
        <v>3</v>
      </c>
      <c r="AD209">
        <f t="shared" si="55"/>
        <v>1</v>
      </c>
    </row>
    <row r="210" spans="1:30" x14ac:dyDescent="0.2">
      <c r="A210" t="s">
        <v>63</v>
      </c>
      <c r="B210" t="s">
        <v>600</v>
      </c>
      <c r="C210" t="str">
        <f>VLOOKUP(A210,RecNamesAll!A:C,3,FALSE)</f>
        <v>MC3</v>
      </c>
      <c r="D210" s="304">
        <v>284</v>
      </c>
      <c r="E210" t="s">
        <v>63</v>
      </c>
      <c r="G210" t="s">
        <v>1880</v>
      </c>
      <c r="H210" t="s">
        <v>285</v>
      </c>
      <c r="I210" t="s">
        <v>601</v>
      </c>
      <c r="J210" t="s">
        <v>0</v>
      </c>
      <c r="K210" t="s">
        <v>971</v>
      </c>
      <c r="L210" t="s">
        <v>906</v>
      </c>
      <c r="M210" t="s">
        <v>900</v>
      </c>
      <c r="N210">
        <v>8463333</v>
      </c>
      <c r="O210" t="s">
        <v>1043</v>
      </c>
      <c r="P210" s="9">
        <v>4.1666666666666664E-2</v>
      </c>
      <c r="Q210" s="8" t="str">
        <f t="shared" si="42"/>
        <v>Gs</v>
      </c>
      <c r="R210" s="10" t="str">
        <f t="shared" si="43"/>
        <v/>
      </c>
      <c r="S210" s="10" t="str">
        <f t="shared" si="44"/>
        <v/>
      </c>
      <c r="T210" s="10" t="str">
        <f t="shared" si="45"/>
        <v/>
      </c>
      <c r="U210" s="8">
        <f t="shared" si="46"/>
        <v>1</v>
      </c>
      <c r="V210" s="8">
        <f t="shared" si="47"/>
        <v>0</v>
      </c>
      <c r="W210" s="8">
        <f t="shared" si="48"/>
        <v>0</v>
      </c>
      <c r="X210" s="8">
        <f t="shared" si="49"/>
        <v>0</v>
      </c>
      <c r="Y210" s="8" t="str">
        <f t="shared" si="50"/>
        <v>G</v>
      </c>
      <c r="Z210" s="10" t="str">
        <f t="shared" si="51"/>
        <v>-</v>
      </c>
      <c r="AA210" s="10" t="str">
        <f t="shared" si="52"/>
        <v>-</v>
      </c>
      <c r="AB210" s="10" t="str">
        <f t="shared" si="53"/>
        <v>-</v>
      </c>
      <c r="AC210" s="10">
        <f t="shared" si="54"/>
        <v>3</v>
      </c>
      <c r="AD210">
        <f t="shared" si="55"/>
        <v>1</v>
      </c>
    </row>
    <row r="211" spans="1:30" x14ac:dyDescent="0.2">
      <c r="A211" t="s">
        <v>95</v>
      </c>
      <c r="B211" t="s">
        <v>602</v>
      </c>
      <c r="C211" t="str">
        <f>VLOOKUP(A211,RecNamesAll!A:C,3,FALSE)</f>
        <v>MC4</v>
      </c>
      <c r="D211" s="304">
        <v>285</v>
      </c>
      <c r="E211" t="s">
        <v>95</v>
      </c>
      <c r="G211" t="s">
        <v>1880</v>
      </c>
      <c r="H211" t="s">
        <v>285</v>
      </c>
      <c r="I211" t="s">
        <v>601</v>
      </c>
      <c r="J211" t="s">
        <v>0</v>
      </c>
      <c r="K211" t="s">
        <v>971</v>
      </c>
      <c r="L211" t="s">
        <v>906</v>
      </c>
      <c r="M211" t="s">
        <v>900</v>
      </c>
      <c r="N211" t="s">
        <v>1044</v>
      </c>
      <c r="O211">
        <v>11161002</v>
      </c>
      <c r="P211" s="9">
        <v>8.3333333333333329E-2</v>
      </c>
      <c r="Q211" s="8" t="str">
        <f t="shared" si="42"/>
        <v>Gs</v>
      </c>
      <c r="R211" s="10" t="str">
        <f t="shared" si="43"/>
        <v/>
      </c>
      <c r="S211" s="10" t="str">
        <f t="shared" si="44"/>
        <v/>
      </c>
      <c r="T211" s="10" t="str">
        <f t="shared" si="45"/>
        <v/>
      </c>
      <c r="U211" s="8">
        <f t="shared" si="46"/>
        <v>1</v>
      </c>
      <c r="V211" s="8">
        <f t="shared" si="47"/>
        <v>0</v>
      </c>
      <c r="W211" s="8">
        <f t="shared" si="48"/>
        <v>0</v>
      </c>
      <c r="X211" s="8">
        <f t="shared" si="49"/>
        <v>0</v>
      </c>
      <c r="Y211" s="8" t="str">
        <f t="shared" si="50"/>
        <v>G</v>
      </c>
      <c r="Z211" s="10" t="str">
        <f t="shared" si="51"/>
        <v>-</v>
      </c>
      <c r="AA211" s="10" t="str">
        <f t="shared" si="52"/>
        <v>-</v>
      </c>
      <c r="AB211" s="10" t="str">
        <f t="shared" si="53"/>
        <v>-</v>
      </c>
      <c r="AC211" s="10">
        <f t="shared" si="54"/>
        <v>3</v>
      </c>
      <c r="AD211">
        <f t="shared" si="55"/>
        <v>1</v>
      </c>
    </row>
    <row r="212" spans="1:30" x14ac:dyDescent="0.2">
      <c r="A212" t="s">
        <v>603</v>
      </c>
      <c r="B212" t="s">
        <v>1045</v>
      </c>
      <c r="C212" t="str">
        <f>VLOOKUP(A212,RecNamesAll!A:C,3,FALSE)</f>
        <v>MC5</v>
      </c>
      <c r="D212" s="304">
        <v>286</v>
      </c>
      <c r="E212" t="s">
        <v>603</v>
      </c>
      <c r="G212" t="s">
        <v>1880</v>
      </c>
      <c r="H212" t="s">
        <v>285</v>
      </c>
      <c r="I212" t="s">
        <v>601</v>
      </c>
      <c r="J212" t="s">
        <v>0</v>
      </c>
      <c r="K212" t="s">
        <v>971</v>
      </c>
      <c r="L212" t="s">
        <v>906</v>
      </c>
      <c r="M212" t="s">
        <v>900</v>
      </c>
      <c r="N212">
        <v>8161509</v>
      </c>
      <c r="O212">
        <v>11161002</v>
      </c>
      <c r="P212" s="9">
        <v>4.1666666666666664E-2</v>
      </c>
      <c r="Q212" s="8" t="str">
        <f t="shared" si="42"/>
        <v>Gs</v>
      </c>
      <c r="R212" s="10" t="str">
        <f t="shared" si="43"/>
        <v/>
      </c>
      <c r="S212" s="10" t="str">
        <f t="shared" si="44"/>
        <v/>
      </c>
      <c r="T212" s="10" t="str">
        <f t="shared" si="45"/>
        <v/>
      </c>
      <c r="U212" s="8">
        <f t="shared" si="46"/>
        <v>1</v>
      </c>
      <c r="V212" s="8">
        <f t="shared" si="47"/>
        <v>0</v>
      </c>
      <c r="W212" s="8">
        <f t="shared" si="48"/>
        <v>0</v>
      </c>
      <c r="X212" s="8">
        <f t="shared" si="49"/>
        <v>0</v>
      </c>
      <c r="Y212" s="8" t="str">
        <f t="shared" si="50"/>
        <v>G</v>
      </c>
      <c r="Z212" s="10" t="str">
        <f t="shared" si="51"/>
        <v>-</v>
      </c>
      <c r="AA212" s="10" t="str">
        <f t="shared" si="52"/>
        <v>-</v>
      </c>
      <c r="AB212" s="10" t="str">
        <f t="shared" si="53"/>
        <v>-</v>
      </c>
      <c r="AC212" s="10">
        <f t="shared" si="54"/>
        <v>3</v>
      </c>
      <c r="AD212">
        <f t="shared" si="55"/>
        <v>1</v>
      </c>
    </row>
    <row r="213" spans="1:30" x14ac:dyDescent="0.2">
      <c r="A213" t="s">
        <v>630</v>
      </c>
      <c r="B213" t="s">
        <v>1046</v>
      </c>
      <c r="C213" t="str">
        <f>VLOOKUP(A213,RecNamesAll!A:C,3,FALSE)</f>
        <v>motilin</v>
      </c>
      <c r="D213" s="304">
        <v>297</v>
      </c>
      <c r="E213" t="s">
        <v>631</v>
      </c>
      <c r="F213" t="s">
        <v>1047</v>
      </c>
      <c r="G213" t="s">
        <v>1880</v>
      </c>
      <c r="H213" t="s">
        <v>285</v>
      </c>
      <c r="I213" t="s">
        <v>1048</v>
      </c>
      <c r="J213" t="s">
        <v>1899</v>
      </c>
      <c r="L213" t="s">
        <v>884</v>
      </c>
      <c r="Q213" s="8" t="str">
        <f t="shared" si="42"/>
        <v/>
      </c>
      <c r="R213" s="10" t="str">
        <f t="shared" si="43"/>
        <v/>
      </c>
      <c r="S213" s="10" t="str">
        <f t="shared" si="44"/>
        <v>Gq/11</v>
      </c>
      <c r="T213" s="10" t="str">
        <f t="shared" si="45"/>
        <v>G12/13</v>
      </c>
      <c r="U213" s="8">
        <f t="shared" si="46"/>
        <v>0</v>
      </c>
      <c r="V213" s="8">
        <f t="shared" si="47"/>
        <v>0</v>
      </c>
      <c r="W213" s="8">
        <f t="shared" si="48"/>
        <v>1</v>
      </c>
      <c r="X213" s="8">
        <f t="shared" si="49"/>
        <v>1</v>
      </c>
      <c r="Y213" s="8" t="str">
        <f t="shared" si="50"/>
        <v>-</v>
      </c>
      <c r="Z213" s="10" t="str">
        <f t="shared" si="51"/>
        <v>-</v>
      </c>
      <c r="AA213" s="10" t="str">
        <f t="shared" si="52"/>
        <v>G</v>
      </c>
      <c r="AB213" s="10" t="str">
        <f t="shared" si="53"/>
        <v>G</v>
      </c>
      <c r="AC213" s="10">
        <f t="shared" si="54"/>
        <v>2</v>
      </c>
      <c r="AD213">
        <f t="shared" si="55"/>
        <v>1</v>
      </c>
    </row>
    <row r="214" spans="1:30" x14ac:dyDescent="0.2">
      <c r="A214" t="s">
        <v>633</v>
      </c>
      <c r="B214" t="s">
        <v>1049</v>
      </c>
      <c r="C214" t="str">
        <f>VLOOKUP(A214,RecNamesAll!A:C,3,FALSE)</f>
        <v>NMU1</v>
      </c>
      <c r="D214" s="304">
        <v>298</v>
      </c>
      <c r="E214" t="s">
        <v>633</v>
      </c>
      <c r="F214" t="s">
        <v>1050</v>
      </c>
      <c r="G214" t="s">
        <v>1880</v>
      </c>
      <c r="H214" t="s">
        <v>285</v>
      </c>
      <c r="I214" t="s">
        <v>1051</v>
      </c>
      <c r="J214" t="s">
        <v>1888</v>
      </c>
      <c r="L214" t="s">
        <v>884</v>
      </c>
      <c r="N214" t="s">
        <v>1052</v>
      </c>
      <c r="P214" s="9">
        <v>0.25</v>
      </c>
      <c r="Q214" s="8" t="str">
        <f t="shared" si="42"/>
        <v/>
      </c>
      <c r="R214" s="10" t="str">
        <f t="shared" si="43"/>
        <v/>
      </c>
      <c r="S214" s="10" t="str">
        <f t="shared" si="44"/>
        <v>Gq/11</v>
      </c>
      <c r="T214" s="10" t="str">
        <f t="shared" si="45"/>
        <v/>
      </c>
      <c r="U214" s="8">
        <f t="shared" si="46"/>
        <v>0</v>
      </c>
      <c r="V214" s="8">
        <f t="shared" si="47"/>
        <v>0</v>
      </c>
      <c r="W214" s="8">
        <f t="shared" si="48"/>
        <v>1</v>
      </c>
      <c r="X214" s="8">
        <f t="shared" si="49"/>
        <v>0</v>
      </c>
      <c r="Y214" s="8" t="str">
        <f t="shared" si="50"/>
        <v>-</v>
      </c>
      <c r="Z214" s="10" t="str">
        <f t="shared" si="51"/>
        <v>-</v>
      </c>
      <c r="AA214" s="10" t="str">
        <f t="shared" si="52"/>
        <v>G</v>
      </c>
      <c r="AB214" s="10" t="str">
        <f t="shared" si="53"/>
        <v>-</v>
      </c>
      <c r="AC214" s="10">
        <f t="shared" si="54"/>
        <v>3</v>
      </c>
      <c r="AD214">
        <f t="shared" si="55"/>
        <v>1</v>
      </c>
    </row>
    <row r="215" spans="1:30" x14ac:dyDescent="0.2">
      <c r="A215" t="s">
        <v>635</v>
      </c>
      <c r="B215" t="s">
        <v>1053</v>
      </c>
      <c r="C215" t="str">
        <f>VLOOKUP(A215,RecNamesAll!A:C,3,FALSE)</f>
        <v>NMU2</v>
      </c>
      <c r="D215" s="304">
        <v>299</v>
      </c>
      <c r="E215" t="s">
        <v>635</v>
      </c>
      <c r="F215" t="s">
        <v>1054</v>
      </c>
      <c r="G215" t="s">
        <v>1880</v>
      </c>
      <c r="H215" t="s">
        <v>285</v>
      </c>
      <c r="I215" t="s">
        <v>1051</v>
      </c>
      <c r="J215" t="s">
        <v>1888</v>
      </c>
      <c r="L215" t="s">
        <v>884</v>
      </c>
      <c r="N215" t="s">
        <v>1055</v>
      </c>
      <c r="P215" s="9">
        <v>0.29166666666666669</v>
      </c>
      <c r="Q215" s="8" t="str">
        <f t="shared" si="42"/>
        <v/>
      </c>
      <c r="R215" s="10" t="str">
        <f t="shared" si="43"/>
        <v/>
      </c>
      <c r="S215" s="10" t="str">
        <f t="shared" si="44"/>
        <v>Gq/11</v>
      </c>
      <c r="T215" s="10" t="str">
        <f t="shared" si="45"/>
        <v/>
      </c>
      <c r="U215" s="8">
        <f t="shared" si="46"/>
        <v>0</v>
      </c>
      <c r="V215" s="8">
        <f t="shared" si="47"/>
        <v>0</v>
      </c>
      <c r="W215" s="8">
        <f t="shared" si="48"/>
        <v>1</v>
      </c>
      <c r="X215" s="8">
        <f t="shared" si="49"/>
        <v>0</v>
      </c>
      <c r="Y215" s="8" t="str">
        <f t="shared" si="50"/>
        <v>-</v>
      </c>
      <c r="Z215" s="10" t="str">
        <f t="shared" si="51"/>
        <v>-</v>
      </c>
      <c r="AA215" s="10" t="str">
        <f t="shared" si="52"/>
        <v>G</v>
      </c>
      <c r="AB215" s="10" t="str">
        <f t="shared" si="53"/>
        <v>-</v>
      </c>
      <c r="AC215" s="10">
        <f t="shared" si="54"/>
        <v>3</v>
      </c>
      <c r="AD215">
        <f t="shared" si="55"/>
        <v>1</v>
      </c>
    </row>
    <row r="216" spans="1:30" x14ac:dyDescent="0.2">
      <c r="A216" t="s">
        <v>636</v>
      </c>
      <c r="B216" t="s">
        <v>638</v>
      </c>
      <c r="C216" t="str">
        <f>VLOOKUP(A216,RecNamesAll!A:C,3,FALSE)</f>
        <v>NPFF1</v>
      </c>
      <c r="D216" s="304">
        <v>300</v>
      </c>
      <c r="E216" t="s">
        <v>66</v>
      </c>
      <c r="F216" t="s">
        <v>1056</v>
      </c>
      <c r="G216" t="s">
        <v>1880</v>
      </c>
      <c r="H216" t="s">
        <v>285</v>
      </c>
      <c r="I216" t="s">
        <v>639</v>
      </c>
      <c r="J216" t="s">
        <v>1891</v>
      </c>
      <c r="L216" t="s">
        <v>1057</v>
      </c>
      <c r="N216" t="s">
        <v>1058</v>
      </c>
      <c r="P216" s="9">
        <v>8.3333333333333329E-2</v>
      </c>
      <c r="Q216" s="8" t="str">
        <f t="shared" si="42"/>
        <v/>
      </c>
      <c r="R216" s="10" t="str">
        <f t="shared" si="43"/>
        <v>Gi/o</v>
      </c>
      <c r="S216" s="10" t="str">
        <f t="shared" si="44"/>
        <v/>
      </c>
      <c r="T216" s="10" t="str">
        <f t="shared" si="45"/>
        <v/>
      </c>
      <c r="U216" s="8">
        <f t="shared" si="46"/>
        <v>0</v>
      </c>
      <c r="V216" s="8">
        <f t="shared" si="47"/>
        <v>1</v>
      </c>
      <c r="W216" s="8">
        <f t="shared" si="48"/>
        <v>0</v>
      </c>
      <c r="X216" s="8">
        <f t="shared" si="49"/>
        <v>0</v>
      </c>
      <c r="Y216" s="8" t="str">
        <f t="shared" si="50"/>
        <v>-</v>
      </c>
      <c r="Z216" s="10" t="str">
        <f t="shared" si="51"/>
        <v>G</v>
      </c>
      <c r="AA216" s="10" t="str">
        <f t="shared" si="52"/>
        <v>-</v>
      </c>
      <c r="AB216" s="10" t="str">
        <f t="shared" si="53"/>
        <v>-</v>
      </c>
      <c r="AC216" s="10">
        <f t="shared" si="54"/>
        <v>3</v>
      </c>
      <c r="AD216">
        <f t="shared" si="55"/>
        <v>1</v>
      </c>
    </row>
    <row r="217" spans="1:30" x14ac:dyDescent="0.2">
      <c r="A217" t="s">
        <v>640</v>
      </c>
      <c r="B217" t="s">
        <v>641</v>
      </c>
      <c r="C217" t="str">
        <f>VLOOKUP(A217,RecNamesAll!A:C,3,FALSE)</f>
        <v>NPFF2</v>
      </c>
      <c r="D217" s="304">
        <v>301</v>
      </c>
      <c r="E217" t="s">
        <v>73</v>
      </c>
      <c r="F217" t="s">
        <v>1059</v>
      </c>
      <c r="G217" t="s">
        <v>1880</v>
      </c>
      <c r="H217" t="s">
        <v>285</v>
      </c>
      <c r="I217" t="s">
        <v>639</v>
      </c>
      <c r="J217" t="s">
        <v>1891</v>
      </c>
      <c r="L217" t="s">
        <v>1057</v>
      </c>
      <c r="N217" t="s">
        <v>1060</v>
      </c>
      <c r="P217" s="9">
        <v>8.3333333333333329E-2</v>
      </c>
      <c r="Q217" s="8" t="str">
        <f t="shared" si="42"/>
        <v/>
      </c>
      <c r="R217" s="10" t="str">
        <f t="shared" si="43"/>
        <v>Gi/o</v>
      </c>
      <c r="S217" s="10" t="str">
        <f t="shared" si="44"/>
        <v/>
      </c>
      <c r="T217" s="10" t="str">
        <f t="shared" si="45"/>
        <v/>
      </c>
      <c r="U217" s="8">
        <f t="shared" si="46"/>
        <v>0</v>
      </c>
      <c r="V217" s="8">
        <f t="shared" si="47"/>
        <v>1</v>
      </c>
      <c r="W217" s="8">
        <f t="shared" si="48"/>
        <v>0</v>
      </c>
      <c r="X217" s="8">
        <f t="shared" si="49"/>
        <v>0</v>
      </c>
      <c r="Y217" s="8" t="str">
        <f t="shared" si="50"/>
        <v>-</v>
      </c>
      <c r="Z217" s="10" t="str">
        <f t="shared" si="51"/>
        <v>G</v>
      </c>
      <c r="AA217" s="10" t="str">
        <f t="shared" si="52"/>
        <v>-</v>
      </c>
      <c r="AB217" s="10" t="str">
        <f t="shared" si="53"/>
        <v>-</v>
      </c>
      <c r="AC217" s="10">
        <f t="shared" si="54"/>
        <v>3</v>
      </c>
      <c r="AD217">
        <f t="shared" si="55"/>
        <v>1</v>
      </c>
    </row>
    <row r="218" spans="1:30" x14ac:dyDescent="0.2">
      <c r="A218" t="s">
        <v>642</v>
      </c>
      <c r="B218" t="s">
        <v>1061</v>
      </c>
      <c r="C218" t="str">
        <f>VLOOKUP(A218,RecNamesAll!A:C,3,FALSE)</f>
        <v>NPS</v>
      </c>
      <c r="D218" s="304">
        <v>302</v>
      </c>
      <c r="E218" t="s">
        <v>642</v>
      </c>
      <c r="F218" t="s">
        <v>1062</v>
      </c>
      <c r="G218" t="s">
        <v>1880</v>
      </c>
      <c r="H218" t="s">
        <v>285</v>
      </c>
      <c r="I218" t="s">
        <v>1063</v>
      </c>
      <c r="J218" t="s">
        <v>1888</v>
      </c>
      <c r="K218" t="s">
        <v>0</v>
      </c>
      <c r="L218" t="s">
        <v>884</v>
      </c>
      <c r="M218" t="s">
        <v>906</v>
      </c>
      <c r="N218" t="s">
        <v>1064</v>
      </c>
      <c r="O218" t="s">
        <v>1065</v>
      </c>
      <c r="P218" s="9">
        <v>0.125</v>
      </c>
      <c r="Q218" s="8" t="str">
        <f t="shared" si="42"/>
        <v>Gs</v>
      </c>
      <c r="R218" s="10" t="str">
        <f t="shared" si="43"/>
        <v/>
      </c>
      <c r="S218" s="10" t="str">
        <f t="shared" si="44"/>
        <v>Gq/11</v>
      </c>
      <c r="T218" s="10" t="str">
        <f t="shared" si="45"/>
        <v/>
      </c>
      <c r="U218" s="8">
        <f t="shared" si="46"/>
        <v>2</v>
      </c>
      <c r="V218" s="8">
        <f t="shared" si="47"/>
        <v>0</v>
      </c>
      <c r="W218" s="8">
        <f t="shared" si="48"/>
        <v>1</v>
      </c>
      <c r="X218" s="8">
        <f t="shared" si="49"/>
        <v>0</v>
      </c>
      <c r="Y218" s="8" t="str">
        <f t="shared" si="50"/>
        <v>G</v>
      </c>
      <c r="Z218" s="10" t="str">
        <f t="shared" si="51"/>
        <v>-</v>
      </c>
      <c r="AA218" s="10" t="str">
        <f t="shared" si="52"/>
        <v>G</v>
      </c>
      <c r="AB218" s="10" t="str">
        <f t="shared" si="53"/>
        <v>-</v>
      </c>
      <c r="AC218" s="10">
        <f t="shared" si="54"/>
        <v>2</v>
      </c>
      <c r="AD218">
        <f t="shared" si="55"/>
        <v>1</v>
      </c>
    </row>
    <row r="219" spans="1:30" x14ac:dyDescent="0.2">
      <c r="A219" t="s">
        <v>644</v>
      </c>
      <c r="B219" t="s">
        <v>1066</v>
      </c>
      <c r="C219" t="str">
        <f>VLOOKUP(A219,RecNamesAll!A:C,3,FALSE)</f>
        <v>NPBW1</v>
      </c>
      <c r="D219" s="304">
        <v>303</v>
      </c>
      <c r="E219" t="s">
        <v>645</v>
      </c>
      <c r="F219" t="s">
        <v>1067</v>
      </c>
      <c r="G219" t="s">
        <v>1880</v>
      </c>
      <c r="H219" t="s">
        <v>285</v>
      </c>
      <c r="I219" t="s">
        <v>1068</v>
      </c>
      <c r="J219" t="s">
        <v>1891</v>
      </c>
      <c r="L219" t="s">
        <v>883</v>
      </c>
      <c r="N219" t="s">
        <v>1069</v>
      </c>
      <c r="P219" s="9">
        <v>0.16666666666666666</v>
      </c>
      <c r="Q219" s="8" t="str">
        <f t="shared" si="42"/>
        <v/>
      </c>
      <c r="R219" s="10" t="str">
        <f t="shared" si="43"/>
        <v>Gi/o</v>
      </c>
      <c r="S219" s="10" t="str">
        <f t="shared" si="44"/>
        <v/>
      </c>
      <c r="T219" s="10" t="str">
        <f t="shared" si="45"/>
        <v/>
      </c>
      <c r="U219" s="8">
        <f t="shared" si="46"/>
        <v>0</v>
      </c>
      <c r="V219" s="8">
        <f t="shared" si="47"/>
        <v>1</v>
      </c>
      <c r="W219" s="8">
        <f t="shared" si="48"/>
        <v>0</v>
      </c>
      <c r="X219" s="8">
        <f t="shared" si="49"/>
        <v>0</v>
      </c>
      <c r="Y219" s="8" t="str">
        <f t="shared" si="50"/>
        <v>-</v>
      </c>
      <c r="Z219" s="10" t="str">
        <f t="shared" si="51"/>
        <v>G</v>
      </c>
      <c r="AA219" s="10" t="str">
        <f t="shared" si="52"/>
        <v>-</v>
      </c>
      <c r="AB219" s="10" t="str">
        <f t="shared" si="53"/>
        <v>-</v>
      </c>
      <c r="AC219" s="10">
        <f t="shared" si="54"/>
        <v>3</v>
      </c>
      <c r="AD219">
        <f t="shared" si="55"/>
        <v>1</v>
      </c>
    </row>
    <row r="220" spans="1:30" x14ac:dyDescent="0.2">
      <c r="A220" t="s">
        <v>647</v>
      </c>
      <c r="B220" t="s">
        <v>1070</v>
      </c>
      <c r="C220" t="str">
        <f>VLOOKUP(A220,RecNamesAll!A:C,3,FALSE)</f>
        <v>NPBW2</v>
      </c>
      <c r="D220" s="304">
        <v>304</v>
      </c>
      <c r="E220" t="s">
        <v>1071</v>
      </c>
      <c r="F220" t="s">
        <v>1072</v>
      </c>
      <c r="G220" t="s">
        <v>1880</v>
      </c>
      <c r="H220" t="s">
        <v>285</v>
      </c>
      <c r="I220" t="s">
        <v>1068</v>
      </c>
      <c r="J220" t="s">
        <v>1891</v>
      </c>
      <c r="L220" t="s">
        <v>883</v>
      </c>
      <c r="N220" t="s">
        <v>1073</v>
      </c>
      <c r="P220" s="9">
        <v>0.125</v>
      </c>
      <c r="Q220" s="8" t="str">
        <f t="shared" si="42"/>
        <v/>
      </c>
      <c r="R220" s="10" t="str">
        <f t="shared" si="43"/>
        <v>Gi/o</v>
      </c>
      <c r="S220" s="10" t="str">
        <f t="shared" si="44"/>
        <v/>
      </c>
      <c r="T220" s="10" t="str">
        <f t="shared" si="45"/>
        <v/>
      </c>
      <c r="U220" s="8">
        <f t="shared" si="46"/>
        <v>0</v>
      </c>
      <c r="V220" s="8">
        <f t="shared" si="47"/>
        <v>1</v>
      </c>
      <c r="W220" s="8">
        <f t="shared" si="48"/>
        <v>0</v>
      </c>
      <c r="X220" s="8">
        <f t="shared" si="49"/>
        <v>0</v>
      </c>
      <c r="Y220" s="8" t="str">
        <f t="shared" si="50"/>
        <v>-</v>
      </c>
      <c r="Z220" s="10" t="str">
        <f t="shared" si="51"/>
        <v>G</v>
      </c>
      <c r="AA220" s="10" t="str">
        <f t="shared" si="52"/>
        <v>-</v>
      </c>
      <c r="AB220" s="10" t="str">
        <f t="shared" si="53"/>
        <v>-</v>
      </c>
      <c r="AC220" s="10">
        <f t="shared" si="54"/>
        <v>3</v>
      </c>
      <c r="AD220">
        <f t="shared" si="55"/>
        <v>1</v>
      </c>
    </row>
    <row r="221" spans="1:30" x14ac:dyDescent="0.2">
      <c r="A221" t="s">
        <v>67</v>
      </c>
      <c r="B221" t="s">
        <v>649</v>
      </c>
      <c r="C221" t="str">
        <f>VLOOKUP(A221,RecNamesAll!A:C,3,FALSE)</f>
        <v>Y1</v>
      </c>
      <c r="D221" s="304">
        <v>305</v>
      </c>
      <c r="E221" t="s">
        <v>67</v>
      </c>
      <c r="F221" t="s">
        <v>1074</v>
      </c>
      <c r="G221" t="s">
        <v>1880</v>
      </c>
      <c r="H221" t="s">
        <v>285</v>
      </c>
      <c r="I221" t="s">
        <v>650</v>
      </c>
      <c r="J221" t="s">
        <v>1891</v>
      </c>
      <c r="L221" t="s">
        <v>883</v>
      </c>
      <c r="N221" t="s">
        <v>1075</v>
      </c>
      <c r="P221" s="9">
        <v>0.16666666666666666</v>
      </c>
      <c r="Q221" s="8" t="str">
        <f t="shared" si="42"/>
        <v/>
      </c>
      <c r="R221" s="10" t="str">
        <f t="shared" si="43"/>
        <v>Gi/o</v>
      </c>
      <c r="S221" s="10" t="str">
        <f t="shared" si="44"/>
        <v/>
      </c>
      <c r="T221" s="10" t="str">
        <f t="shared" si="45"/>
        <v/>
      </c>
      <c r="U221" s="8">
        <f t="shared" si="46"/>
        <v>0</v>
      </c>
      <c r="V221" s="8">
        <f t="shared" si="47"/>
        <v>1</v>
      </c>
      <c r="W221" s="8">
        <f t="shared" si="48"/>
        <v>0</v>
      </c>
      <c r="X221" s="8">
        <f t="shared" si="49"/>
        <v>0</v>
      </c>
      <c r="Y221" s="8" t="str">
        <f t="shared" si="50"/>
        <v>-</v>
      </c>
      <c r="Z221" s="10" t="str">
        <f t="shared" si="51"/>
        <v>G</v>
      </c>
      <c r="AA221" s="10" t="str">
        <f t="shared" si="52"/>
        <v>-</v>
      </c>
      <c r="AB221" s="10" t="str">
        <f t="shared" si="53"/>
        <v>-</v>
      </c>
      <c r="AC221" s="10">
        <f t="shared" si="54"/>
        <v>3</v>
      </c>
      <c r="AD221">
        <f t="shared" si="55"/>
        <v>1</v>
      </c>
    </row>
    <row r="222" spans="1:30" x14ac:dyDescent="0.2">
      <c r="A222" t="s">
        <v>350</v>
      </c>
      <c r="B222" t="s">
        <v>1076</v>
      </c>
      <c r="C222" t="str">
        <f>VLOOKUP(A222,RecNamesAll!A:C,3,FALSE)</f>
        <v>CXCR1</v>
      </c>
      <c r="D222" s="304">
        <v>68</v>
      </c>
      <c r="E222" t="s">
        <v>350</v>
      </c>
      <c r="F222" t="s">
        <v>1077</v>
      </c>
      <c r="G222" t="s">
        <v>1880</v>
      </c>
      <c r="H222" t="s">
        <v>342</v>
      </c>
      <c r="I222" t="s">
        <v>343</v>
      </c>
      <c r="J222" t="s">
        <v>1891</v>
      </c>
      <c r="K222" t="s">
        <v>1888</v>
      </c>
      <c r="L222" t="s">
        <v>1078</v>
      </c>
      <c r="M222" t="s">
        <v>1079</v>
      </c>
      <c r="N222" t="s">
        <v>1080</v>
      </c>
      <c r="O222" t="s">
        <v>1081</v>
      </c>
      <c r="P222" s="9">
        <v>0.125</v>
      </c>
      <c r="Q222" s="8" t="str">
        <f t="shared" si="42"/>
        <v/>
      </c>
      <c r="R222" s="10" t="str">
        <f t="shared" si="43"/>
        <v>Gi/o</v>
      </c>
      <c r="S222" s="10" t="str">
        <f t="shared" si="44"/>
        <v>Gq/11</v>
      </c>
      <c r="T222" s="10" t="str">
        <f t="shared" si="45"/>
        <v/>
      </c>
      <c r="U222" s="8">
        <f t="shared" si="46"/>
        <v>0</v>
      </c>
      <c r="V222" s="8">
        <f t="shared" si="47"/>
        <v>1</v>
      </c>
      <c r="W222" s="8">
        <f t="shared" si="48"/>
        <v>2</v>
      </c>
      <c r="X222" s="8">
        <f t="shared" si="49"/>
        <v>0</v>
      </c>
      <c r="Y222" s="8" t="str">
        <f t="shared" si="50"/>
        <v>-</v>
      </c>
      <c r="Z222" s="10" t="str">
        <f t="shared" si="51"/>
        <v>G</v>
      </c>
      <c r="AA222" s="10" t="str">
        <f t="shared" si="52"/>
        <v>G</v>
      </c>
      <c r="AB222" s="10" t="str">
        <f t="shared" si="53"/>
        <v>-</v>
      </c>
      <c r="AC222" s="10">
        <f t="shared" si="54"/>
        <v>2</v>
      </c>
      <c r="AD222">
        <f t="shared" si="55"/>
        <v>1</v>
      </c>
    </row>
    <row r="223" spans="1:30" x14ac:dyDescent="0.2">
      <c r="A223" t="s">
        <v>651</v>
      </c>
      <c r="B223" t="s">
        <v>1082</v>
      </c>
      <c r="C223" t="str">
        <f>VLOOKUP(A223,RecNamesAll!A:C,3,FALSE)</f>
        <v>Y2</v>
      </c>
      <c r="D223" s="304">
        <v>306</v>
      </c>
      <c r="E223" t="s">
        <v>651</v>
      </c>
      <c r="G223" t="s">
        <v>1880</v>
      </c>
      <c r="H223" t="s">
        <v>285</v>
      </c>
      <c r="I223" t="s">
        <v>650</v>
      </c>
      <c r="J223" t="s">
        <v>1891</v>
      </c>
      <c r="K223" t="s">
        <v>1888</v>
      </c>
      <c r="L223" t="s">
        <v>1078</v>
      </c>
      <c r="M223" t="s">
        <v>884</v>
      </c>
      <c r="N223" t="s">
        <v>1083</v>
      </c>
      <c r="O223">
        <v>15308651</v>
      </c>
      <c r="P223" s="9">
        <v>8.3333333333333329E-2</v>
      </c>
      <c r="Q223" s="8" t="str">
        <f t="shared" si="42"/>
        <v/>
      </c>
      <c r="R223" s="10" t="str">
        <f t="shared" si="43"/>
        <v>Gi/o</v>
      </c>
      <c r="S223" s="10" t="str">
        <f t="shared" si="44"/>
        <v>Gq/11</v>
      </c>
      <c r="T223" s="10" t="str">
        <f t="shared" si="45"/>
        <v/>
      </c>
      <c r="U223" s="8">
        <f t="shared" si="46"/>
        <v>0</v>
      </c>
      <c r="V223" s="8">
        <f t="shared" si="47"/>
        <v>1</v>
      </c>
      <c r="W223" s="8">
        <f t="shared" si="48"/>
        <v>2</v>
      </c>
      <c r="X223" s="8">
        <f t="shared" si="49"/>
        <v>0</v>
      </c>
      <c r="Y223" s="8" t="str">
        <f t="shared" si="50"/>
        <v>-</v>
      </c>
      <c r="Z223" s="10" t="str">
        <f t="shared" si="51"/>
        <v>G</v>
      </c>
      <c r="AA223" s="10" t="str">
        <f t="shared" si="52"/>
        <v>G</v>
      </c>
      <c r="AB223" s="10" t="str">
        <f t="shared" si="53"/>
        <v>-</v>
      </c>
      <c r="AC223" s="10">
        <f t="shared" si="54"/>
        <v>2</v>
      </c>
      <c r="AD223">
        <f t="shared" si="55"/>
        <v>1</v>
      </c>
    </row>
    <row r="224" spans="1:30" x14ac:dyDescent="0.2">
      <c r="A224" t="s">
        <v>652</v>
      </c>
      <c r="B224" t="s">
        <v>1084</v>
      </c>
      <c r="C224" t="str">
        <f>VLOOKUP(A224,RecNamesAll!A:C,3,FALSE)</f>
        <v>Y4</v>
      </c>
      <c r="D224" s="304">
        <v>307</v>
      </c>
      <c r="E224" t="s">
        <v>652</v>
      </c>
      <c r="F224" t="s">
        <v>1085</v>
      </c>
      <c r="G224" t="s">
        <v>1880</v>
      </c>
      <c r="H224" t="s">
        <v>285</v>
      </c>
      <c r="I224" t="s">
        <v>650</v>
      </c>
      <c r="J224" t="s">
        <v>1891</v>
      </c>
      <c r="K224" t="s">
        <v>1888</v>
      </c>
      <c r="L224" t="s">
        <v>883</v>
      </c>
      <c r="M224" t="s">
        <v>884</v>
      </c>
      <c r="N224" t="s">
        <v>1086</v>
      </c>
      <c r="O224">
        <v>15308651</v>
      </c>
      <c r="P224" s="9">
        <v>0.125</v>
      </c>
      <c r="Q224" s="8" t="str">
        <f t="shared" si="42"/>
        <v/>
      </c>
      <c r="R224" s="10" t="str">
        <f t="shared" si="43"/>
        <v>Gi/o</v>
      </c>
      <c r="S224" s="10" t="str">
        <f t="shared" si="44"/>
        <v>Gq/11</v>
      </c>
      <c r="T224" s="10" t="str">
        <f t="shared" si="45"/>
        <v/>
      </c>
      <c r="U224" s="8">
        <f t="shared" si="46"/>
        <v>0</v>
      </c>
      <c r="V224" s="8">
        <f t="shared" si="47"/>
        <v>1</v>
      </c>
      <c r="W224" s="8">
        <f t="shared" si="48"/>
        <v>2</v>
      </c>
      <c r="X224" s="8">
        <f t="shared" si="49"/>
        <v>0</v>
      </c>
      <c r="Y224" s="8" t="str">
        <f t="shared" si="50"/>
        <v>-</v>
      </c>
      <c r="Z224" s="10" t="str">
        <f t="shared" si="51"/>
        <v>G</v>
      </c>
      <c r="AA224" s="10" t="str">
        <f t="shared" si="52"/>
        <v>G</v>
      </c>
      <c r="AB224" s="10" t="str">
        <f t="shared" si="53"/>
        <v>-</v>
      </c>
      <c r="AC224" s="10">
        <f t="shared" si="54"/>
        <v>2</v>
      </c>
      <c r="AD224">
        <f t="shared" si="55"/>
        <v>1</v>
      </c>
    </row>
    <row r="225" spans="1:30" x14ac:dyDescent="0.2">
      <c r="A225" t="s">
        <v>96</v>
      </c>
      <c r="B225" t="s">
        <v>653</v>
      </c>
      <c r="C225" t="str">
        <f>VLOOKUP(A225,RecNamesAll!A:C,3,FALSE)</f>
        <v>Y5</v>
      </c>
      <c r="D225" s="304">
        <v>308</v>
      </c>
      <c r="E225" t="s">
        <v>96</v>
      </c>
      <c r="F225" t="s">
        <v>1087</v>
      </c>
      <c r="G225" t="s">
        <v>1880</v>
      </c>
      <c r="H225" t="s">
        <v>285</v>
      </c>
      <c r="I225" t="s">
        <v>650</v>
      </c>
      <c r="J225" t="s">
        <v>1891</v>
      </c>
      <c r="L225" t="s">
        <v>883</v>
      </c>
      <c r="N225">
        <v>11287093</v>
      </c>
      <c r="P225" s="9">
        <v>4.1666666666666664E-2</v>
      </c>
      <c r="Q225" s="8" t="str">
        <f t="shared" si="42"/>
        <v/>
      </c>
      <c r="R225" s="10" t="str">
        <f t="shared" si="43"/>
        <v>Gi/o</v>
      </c>
      <c r="S225" s="10" t="str">
        <f t="shared" si="44"/>
        <v/>
      </c>
      <c r="T225" s="10" t="str">
        <f t="shared" si="45"/>
        <v/>
      </c>
      <c r="U225" s="8">
        <f t="shared" si="46"/>
        <v>0</v>
      </c>
      <c r="V225" s="8">
        <f t="shared" si="47"/>
        <v>1</v>
      </c>
      <c r="W225" s="8">
        <f t="shared" si="48"/>
        <v>0</v>
      </c>
      <c r="X225" s="8">
        <f t="shared" si="49"/>
        <v>0</v>
      </c>
      <c r="Y225" s="8" t="str">
        <f t="shared" si="50"/>
        <v>-</v>
      </c>
      <c r="Z225" s="10" t="str">
        <f t="shared" si="51"/>
        <v>G</v>
      </c>
      <c r="AA225" s="10" t="str">
        <f t="shared" si="52"/>
        <v>-</v>
      </c>
      <c r="AB225" s="10" t="str">
        <f t="shared" si="53"/>
        <v>-</v>
      </c>
      <c r="AC225" s="10">
        <f t="shared" si="54"/>
        <v>3</v>
      </c>
      <c r="AD225">
        <f t="shared" si="55"/>
        <v>1</v>
      </c>
    </row>
    <row r="226" spans="1:30" x14ac:dyDescent="0.2">
      <c r="A226" t="s">
        <v>655</v>
      </c>
      <c r="B226" t="s">
        <v>1090</v>
      </c>
      <c r="C226" t="str">
        <f>VLOOKUP(A226,RecNamesAll!A:C,3,FALSE)</f>
        <v>NTS1</v>
      </c>
      <c r="D226" s="304">
        <v>309</v>
      </c>
      <c r="E226" t="s">
        <v>1091</v>
      </c>
      <c r="F226" t="s">
        <v>1092</v>
      </c>
      <c r="G226" t="s">
        <v>1880</v>
      </c>
      <c r="H226" t="s">
        <v>285</v>
      </c>
      <c r="I226" t="s">
        <v>1093</v>
      </c>
      <c r="J226" t="s">
        <v>1888</v>
      </c>
      <c r="K226" t="s">
        <v>1900</v>
      </c>
      <c r="L226" t="s">
        <v>884</v>
      </c>
      <c r="M226" t="s">
        <v>1094</v>
      </c>
      <c r="N226" t="s">
        <v>1095</v>
      </c>
      <c r="O226" t="s">
        <v>1096</v>
      </c>
      <c r="P226" s="9">
        <v>0.29166666666666669</v>
      </c>
      <c r="Q226" s="8" t="str">
        <f t="shared" si="42"/>
        <v>Gs</v>
      </c>
      <c r="R226" s="10" t="str">
        <f t="shared" si="43"/>
        <v>Gi/o</v>
      </c>
      <c r="S226" s="10" t="str">
        <f t="shared" si="44"/>
        <v>Gq/11</v>
      </c>
      <c r="T226" s="10" t="str">
        <f t="shared" si="45"/>
        <v/>
      </c>
      <c r="U226" s="8">
        <f t="shared" si="46"/>
        <v>2</v>
      </c>
      <c r="V226" s="8">
        <f t="shared" si="47"/>
        <v>2</v>
      </c>
      <c r="W226" s="8">
        <f t="shared" si="48"/>
        <v>1</v>
      </c>
      <c r="X226" s="8">
        <f t="shared" si="49"/>
        <v>0</v>
      </c>
      <c r="Y226" s="8" t="str">
        <f t="shared" si="50"/>
        <v>G</v>
      </c>
      <c r="Z226" s="10" t="str">
        <f t="shared" si="51"/>
        <v>G</v>
      </c>
      <c r="AA226" s="10" t="str">
        <f t="shared" si="52"/>
        <v>G</v>
      </c>
      <c r="AB226" s="10" t="str">
        <f t="shared" si="53"/>
        <v>-</v>
      </c>
      <c r="AC226" s="10">
        <f t="shared" si="54"/>
        <v>1</v>
      </c>
      <c r="AD226">
        <f t="shared" si="55"/>
        <v>1</v>
      </c>
    </row>
    <row r="227" spans="1:30" x14ac:dyDescent="0.2">
      <c r="A227" t="s">
        <v>657</v>
      </c>
      <c r="B227" t="s">
        <v>1097</v>
      </c>
      <c r="C227" t="str">
        <f>VLOOKUP(A227,RecNamesAll!A:C,3,FALSE)</f>
        <v>NTS2</v>
      </c>
      <c r="D227" s="304">
        <v>310</v>
      </c>
      <c r="E227" t="s">
        <v>1098</v>
      </c>
      <c r="G227" t="s">
        <v>1880</v>
      </c>
      <c r="H227" t="s">
        <v>285</v>
      </c>
      <c r="I227" t="s">
        <v>1093</v>
      </c>
      <c r="J227" t="s">
        <v>1888</v>
      </c>
      <c r="L227" t="s">
        <v>884</v>
      </c>
      <c r="N227" t="s">
        <v>1099</v>
      </c>
      <c r="O227" t="s">
        <v>1100</v>
      </c>
      <c r="P227" s="9">
        <v>8.3333333333333329E-2</v>
      </c>
      <c r="Q227" s="8" t="str">
        <f t="shared" si="42"/>
        <v/>
      </c>
      <c r="R227" s="10" t="str">
        <f t="shared" si="43"/>
        <v/>
      </c>
      <c r="S227" s="10" t="str">
        <f t="shared" si="44"/>
        <v>Gq/11</v>
      </c>
      <c r="T227" s="10" t="str">
        <f t="shared" si="45"/>
        <v/>
      </c>
      <c r="U227" s="8">
        <f t="shared" si="46"/>
        <v>0</v>
      </c>
      <c r="V227" s="8">
        <f t="shared" si="47"/>
        <v>0</v>
      </c>
      <c r="W227" s="8">
        <f t="shared" si="48"/>
        <v>1</v>
      </c>
      <c r="X227" s="8">
        <f t="shared" si="49"/>
        <v>0</v>
      </c>
      <c r="Y227" s="8" t="str">
        <f t="shared" si="50"/>
        <v>-</v>
      </c>
      <c r="Z227" s="10" t="str">
        <f t="shared" si="51"/>
        <v>-</v>
      </c>
      <c r="AA227" s="10" t="str">
        <f t="shared" si="52"/>
        <v>G</v>
      </c>
      <c r="AB227" s="10" t="str">
        <f t="shared" si="53"/>
        <v>-</v>
      </c>
      <c r="AC227" s="10">
        <f t="shared" si="54"/>
        <v>3</v>
      </c>
      <c r="AD227">
        <f t="shared" si="55"/>
        <v>1</v>
      </c>
    </row>
    <row r="228" spans="1:30" x14ac:dyDescent="0.2">
      <c r="A228" t="s">
        <v>658</v>
      </c>
      <c r="B228" t="s">
        <v>661</v>
      </c>
      <c r="C228" t="str">
        <f>VLOOKUP(A228,RecNamesAll!A:C,3,FALSE)</f>
        <v>𝛅</v>
      </c>
      <c r="D228" s="304">
        <v>317</v>
      </c>
      <c r="E228" t="s">
        <v>659</v>
      </c>
      <c r="F228" t="s">
        <v>658</v>
      </c>
      <c r="G228" t="s">
        <v>1880</v>
      </c>
      <c r="H228" t="s">
        <v>285</v>
      </c>
      <c r="I228" t="s">
        <v>662</v>
      </c>
      <c r="J228" t="s">
        <v>1891</v>
      </c>
      <c r="L228" t="s">
        <v>1101</v>
      </c>
      <c r="N228" t="s">
        <v>1102</v>
      </c>
      <c r="P228" s="9">
        <v>0.16666666666666666</v>
      </c>
      <c r="Q228" s="8" t="str">
        <f t="shared" si="42"/>
        <v/>
      </c>
      <c r="R228" s="10" t="str">
        <f t="shared" si="43"/>
        <v>Gi/o</v>
      </c>
      <c r="S228" s="10" t="str">
        <f t="shared" si="44"/>
        <v/>
      </c>
      <c r="T228" s="10" t="str">
        <f t="shared" si="45"/>
        <v/>
      </c>
      <c r="U228" s="8">
        <f t="shared" si="46"/>
        <v>0</v>
      </c>
      <c r="V228" s="8">
        <f t="shared" si="47"/>
        <v>1</v>
      </c>
      <c r="W228" s="8">
        <f t="shared" si="48"/>
        <v>0</v>
      </c>
      <c r="X228" s="8">
        <f t="shared" si="49"/>
        <v>0</v>
      </c>
      <c r="Y228" s="8" t="str">
        <f t="shared" si="50"/>
        <v>-</v>
      </c>
      <c r="Z228" s="10" t="str">
        <f t="shared" si="51"/>
        <v>G</v>
      </c>
      <c r="AA228" s="10" t="str">
        <f t="shared" si="52"/>
        <v>-</v>
      </c>
      <c r="AB228" s="10" t="str">
        <f t="shared" si="53"/>
        <v>-</v>
      </c>
      <c r="AC228" s="10">
        <f t="shared" si="54"/>
        <v>3</v>
      </c>
      <c r="AD228">
        <f t="shared" si="55"/>
        <v>1</v>
      </c>
    </row>
    <row r="229" spans="1:30" x14ac:dyDescent="0.2">
      <c r="A229" t="s">
        <v>663</v>
      </c>
      <c r="B229" t="s">
        <v>665</v>
      </c>
      <c r="C229" t="str">
        <f>VLOOKUP(A229,RecNamesAll!A:C,3,FALSE)</f>
        <v>𝜅</v>
      </c>
      <c r="D229" s="304">
        <v>318</v>
      </c>
      <c r="E229" t="s">
        <v>664</v>
      </c>
      <c r="F229" t="s">
        <v>663</v>
      </c>
      <c r="G229" t="s">
        <v>1880</v>
      </c>
      <c r="H229" t="s">
        <v>285</v>
      </c>
      <c r="I229" t="s">
        <v>662</v>
      </c>
      <c r="J229" t="s">
        <v>1891</v>
      </c>
      <c r="K229" t="s">
        <v>1897</v>
      </c>
      <c r="L229" t="s">
        <v>930</v>
      </c>
      <c r="M229" t="s">
        <v>1103</v>
      </c>
      <c r="N229" t="s">
        <v>1104</v>
      </c>
      <c r="O229" t="s">
        <v>1105</v>
      </c>
      <c r="P229" s="9">
        <v>0.33333333333333331</v>
      </c>
      <c r="Q229" s="8" t="str">
        <f t="shared" si="42"/>
        <v/>
      </c>
      <c r="R229" s="10" t="str">
        <f t="shared" si="43"/>
        <v>Gi/o</v>
      </c>
      <c r="S229" s="10" t="str">
        <f t="shared" si="44"/>
        <v/>
      </c>
      <c r="T229" s="10" t="str">
        <f t="shared" si="45"/>
        <v>G12/13</v>
      </c>
      <c r="U229" s="8">
        <f t="shared" si="46"/>
        <v>0</v>
      </c>
      <c r="V229" s="8">
        <f t="shared" si="47"/>
        <v>1</v>
      </c>
      <c r="W229" s="8">
        <f t="shared" si="48"/>
        <v>0</v>
      </c>
      <c r="X229" s="8">
        <f t="shared" si="49"/>
        <v>2</v>
      </c>
      <c r="Y229" s="8" t="str">
        <f t="shared" si="50"/>
        <v>-</v>
      </c>
      <c r="Z229" s="10" t="str">
        <f t="shared" si="51"/>
        <v>G</v>
      </c>
      <c r="AA229" s="10" t="str">
        <f t="shared" si="52"/>
        <v>-</v>
      </c>
      <c r="AB229" s="10" t="str">
        <f t="shared" si="53"/>
        <v>G</v>
      </c>
      <c r="AC229" s="10">
        <f t="shared" si="54"/>
        <v>2</v>
      </c>
      <c r="AD229">
        <f t="shared" si="55"/>
        <v>1</v>
      </c>
    </row>
    <row r="230" spans="1:30" x14ac:dyDescent="0.2">
      <c r="A230" t="s">
        <v>666</v>
      </c>
      <c r="B230" t="s">
        <v>668</v>
      </c>
      <c r="C230" t="str">
        <f>VLOOKUP(A230,RecNamesAll!A:C,3,FALSE)</f>
        <v>μ</v>
      </c>
      <c r="D230" s="304">
        <v>319</v>
      </c>
      <c r="E230" t="s">
        <v>667</v>
      </c>
      <c r="F230" t="s">
        <v>1106</v>
      </c>
      <c r="G230" t="s">
        <v>1880</v>
      </c>
      <c r="H230" t="s">
        <v>285</v>
      </c>
      <c r="I230" t="s">
        <v>662</v>
      </c>
      <c r="J230" t="s">
        <v>1891</v>
      </c>
      <c r="K230" t="s">
        <v>1888</v>
      </c>
      <c r="L230" t="s">
        <v>1107</v>
      </c>
      <c r="M230" t="s">
        <v>884</v>
      </c>
      <c r="N230" t="s">
        <v>1108</v>
      </c>
      <c r="O230" t="s">
        <v>1109</v>
      </c>
      <c r="P230" s="9">
        <v>0.70833333333333337</v>
      </c>
      <c r="Q230" s="8" t="str">
        <f t="shared" si="42"/>
        <v/>
      </c>
      <c r="R230" s="10" t="str">
        <f t="shared" si="43"/>
        <v>Gi/o</v>
      </c>
      <c r="S230" s="10" t="str">
        <f t="shared" si="44"/>
        <v>Gq/11</v>
      </c>
      <c r="T230" s="10" t="str">
        <f t="shared" si="45"/>
        <v/>
      </c>
      <c r="U230" s="8">
        <f t="shared" si="46"/>
        <v>0</v>
      </c>
      <c r="V230" s="8">
        <f t="shared" si="47"/>
        <v>1</v>
      </c>
      <c r="W230" s="8">
        <f t="shared" si="48"/>
        <v>2</v>
      </c>
      <c r="X230" s="8">
        <f t="shared" si="49"/>
        <v>0</v>
      </c>
      <c r="Y230" s="8" t="str">
        <f t="shared" si="50"/>
        <v>-</v>
      </c>
      <c r="Z230" s="10" t="str">
        <f t="shared" si="51"/>
        <v>G</v>
      </c>
      <c r="AA230" s="10" t="str">
        <f t="shared" si="52"/>
        <v>G</v>
      </c>
      <c r="AB230" s="10" t="str">
        <f t="shared" si="53"/>
        <v>-</v>
      </c>
      <c r="AC230" s="10">
        <f t="shared" si="54"/>
        <v>2</v>
      </c>
      <c r="AD230">
        <f t="shared" si="55"/>
        <v>1</v>
      </c>
    </row>
    <row r="231" spans="1:30" x14ac:dyDescent="0.2">
      <c r="A231" t="s">
        <v>669</v>
      </c>
      <c r="B231" t="s">
        <v>671</v>
      </c>
      <c r="C231" t="str">
        <f>VLOOKUP(A231,RecNamesAll!A:C,3,FALSE)</f>
        <v>NOP</v>
      </c>
      <c r="D231" s="304">
        <v>320</v>
      </c>
      <c r="E231" t="s">
        <v>670</v>
      </c>
      <c r="F231" t="s">
        <v>1110</v>
      </c>
      <c r="G231" t="s">
        <v>1880</v>
      </c>
      <c r="H231" t="s">
        <v>285</v>
      </c>
      <c r="I231" t="s">
        <v>662</v>
      </c>
      <c r="J231" t="s">
        <v>1891</v>
      </c>
      <c r="K231" t="s">
        <v>1891</v>
      </c>
      <c r="L231" t="s">
        <v>1111</v>
      </c>
      <c r="M231" t="s">
        <v>883</v>
      </c>
      <c r="N231" t="s">
        <v>1112</v>
      </c>
      <c r="P231" s="9">
        <v>0.20833333333333334</v>
      </c>
      <c r="Q231" s="8" t="str">
        <f t="shared" si="42"/>
        <v/>
      </c>
      <c r="R231" s="10" t="str">
        <f t="shared" si="43"/>
        <v>Gi/o</v>
      </c>
      <c r="S231" s="10" t="str">
        <f t="shared" si="44"/>
        <v/>
      </c>
      <c r="T231" s="10" t="str">
        <f t="shared" si="45"/>
        <v/>
      </c>
      <c r="U231" s="8">
        <f t="shared" si="46"/>
        <v>0</v>
      </c>
      <c r="V231" s="8">
        <f t="shared" si="47"/>
        <v>1</v>
      </c>
      <c r="W231" s="8">
        <f t="shared" si="48"/>
        <v>0</v>
      </c>
      <c r="X231" s="8">
        <f t="shared" si="49"/>
        <v>0</v>
      </c>
      <c r="Y231" s="8" t="str">
        <f t="shared" si="50"/>
        <v>-</v>
      </c>
      <c r="Z231" s="10" t="str">
        <f t="shared" si="51"/>
        <v>G</v>
      </c>
      <c r="AA231" s="10" t="str">
        <f t="shared" si="52"/>
        <v>-</v>
      </c>
      <c r="AB231" s="10" t="str">
        <f t="shared" si="53"/>
        <v>-</v>
      </c>
      <c r="AC231" s="10">
        <f t="shared" si="54"/>
        <v>3</v>
      </c>
      <c r="AD231">
        <f t="shared" si="55"/>
        <v>1</v>
      </c>
    </row>
    <row r="232" spans="1:30" x14ac:dyDescent="0.2">
      <c r="A232" t="s">
        <v>681</v>
      </c>
      <c r="B232" t="s">
        <v>1113</v>
      </c>
      <c r="C232" t="str">
        <f>VLOOKUP(A232,RecNamesAll!A:C,3,FALSE)</f>
        <v>OX1</v>
      </c>
      <c r="D232" s="304">
        <v>321</v>
      </c>
      <c r="E232" t="s">
        <v>682</v>
      </c>
      <c r="G232" t="s">
        <v>1880</v>
      </c>
      <c r="H232" t="s">
        <v>285</v>
      </c>
      <c r="I232" t="s">
        <v>687</v>
      </c>
      <c r="J232" t="s">
        <v>1895</v>
      </c>
      <c r="L232" t="s">
        <v>1114</v>
      </c>
      <c r="N232" t="s">
        <v>1115</v>
      </c>
      <c r="P232" s="9">
        <v>0.70833333333333337</v>
      </c>
      <c r="Q232" s="8" t="str">
        <f t="shared" si="42"/>
        <v>Gs</v>
      </c>
      <c r="R232" s="10" t="str">
        <f t="shared" si="43"/>
        <v>Gi/o</v>
      </c>
      <c r="S232" s="10" t="str">
        <f t="shared" si="44"/>
        <v>Gq/11</v>
      </c>
      <c r="T232" s="10" t="str">
        <f t="shared" si="45"/>
        <v/>
      </c>
      <c r="U232" s="8">
        <f t="shared" si="46"/>
        <v>1</v>
      </c>
      <c r="V232" s="8">
        <f t="shared" si="47"/>
        <v>1</v>
      </c>
      <c r="W232" s="8">
        <f t="shared" si="48"/>
        <v>1</v>
      </c>
      <c r="X232" s="8">
        <f t="shared" si="49"/>
        <v>0</v>
      </c>
      <c r="Y232" s="8" t="str">
        <f t="shared" si="50"/>
        <v>G</v>
      </c>
      <c r="Z232" s="10" t="str">
        <f t="shared" si="51"/>
        <v>G</v>
      </c>
      <c r="AA232" s="10" t="str">
        <f t="shared" si="52"/>
        <v>G</v>
      </c>
      <c r="AB232" s="10" t="str">
        <f t="shared" si="53"/>
        <v>-</v>
      </c>
      <c r="AC232" s="10">
        <f t="shared" si="54"/>
        <v>1</v>
      </c>
      <c r="AD232">
        <f t="shared" si="55"/>
        <v>1</v>
      </c>
    </row>
    <row r="233" spans="1:30" x14ac:dyDescent="0.2">
      <c r="A233" t="s">
        <v>684</v>
      </c>
      <c r="B233" t="s">
        <v>686</v>
      </c>
      <c r="C233" t="str">
        <f>VLOOKUP(A233,RecNamesAll!A:C,3,FALSE)</f>
        <v>OX2</v>
      </c>
      <c r="D233" s="304">
        <v>322</v>
      </c>
      <c r="E233" t="s">
        <v>685</v>
      </c>
      <c r="G233" t="s">
        <v>1880</v>
      </c>
      <c r="H233" t="s">
        <v>285</v>
      </c>
      <c r="I233" t="s">
        <v>687</v>
      </c>
      <c r="J233" t="s">
        <v>1895</v>
      </c>
      <c r="L233" t="s">
        <v>1114</v>
      </c>
      <c r="N233" t="s">
        <v>1116</v>
      </c>
      <c r="P233" s="9">
        <v>0.33333333333333331</v>
      </c>
      <c r="Q233" s="8" t="str">
        <f t="shared" si="42"/>
        <v>Gs</v>
      </c>
      <c r="R233" s="10" t="str">
        <f t="shared" si="43"/>
        <v>Gi/o</v>
      </c>
      <c r="S233" s="10" t="str">
        <f t="shared" si="44"/>
        <v>Gq/11</v>
      </c>
      <c r="T233" s="10" t="str">
        <f t="shared" si="45"/>
        <v/>
      </c>
      <c r="U233" s="8">
        <f t="shared" si="46"/>
        <v>1</v>
      </c>
      <c r="V233" s="8">
        <f t="shared" si="47"/>
        <v>1</v>
      </c>
      <c r="W233" s="8">
        <f t="shared" si="48"/>
        <v>1</v>
      </c>
      <c r="X233" s="8">
        <f t="shared" si="49"/>
        <v>0</v>
      </c>
      <c r="Y233" s="8" t="str">
        <f t="shared" si="50"/>
        <v>G</v>
      </c>
      <c r="Z233" s="10" t="str">
        <f t="shared" si="51"/>
        <v>G</v>
      </c>
      <c r="AA233" s="10" t="str">
        <f t="shared" si="52"/>
        <v>G</v>
      </c>
      <c r="AB233" s="10" t="str">
        <f t="shared" si="53"/>
        <v>-</v>
      </c>
      <c r="AC233" s="10">
        <f t="shared" si="54"/>
        <v>1</v>
      </c>
      <c r="AD233">
        <f t="shared" si="55"/>
        <v>1</v>
      </c>
    </row>
    <row r="234" spans="1:30" x14ac:dyDescent="0.2">
      <c r="A234" t="s">
        <v>716</v>
      </c>
      <c r="B234" t="s">
        <v>1117</v>
      </c>
      <c r="C234" t="str">
        <f>VLOOKUP(A234,RecNamesAll!A:C,3,FALSE)</f>
        <v>QRFP</v>
      </c>
      <c r="D234" s="304">
        <v>333</v>
      </c>
      <c r="E234" t="s">
        <v>716</v>
      </c>
      <c r="F234" t="s">
        <v>1118</v>
      </c>
      <c r="G234" t="s">
        <v>1880</v>
      </c>
      <c r="H234" t="s">
        <v>285</v>
      </c>
      <c r="I234" t="s">
        <v>1119</v>
      </c>
      <c r="J234" t="s">
        <v>1894</v>
      </c>
      <c r="L234" t="s">
        <v>980</v>
      </c>
      <c r="N234" t="s">
        <v>1120</v>
      </c>
      <c r="P234" s="9">
        <v>8.3333333333333329E-2</v>
      </c>
      <c r="Q234" s="8" t="str">
        <f t="shared" si="42"/>
        <v/>
      </c>
      <c r="R234" s="10" t="str">
        <f t="shared" si="43"/>
        <v>Gi/o</v>
      </c>
      <c r="S234" s="10" t="str">
        <f t="shared" si="44"/>
        <v>Gq/11</v>
      </c>
      <c r="T234" s="10" t="str">
        <f t="shared" si="45"/>
        <v/>
      </c>
      <c r="U234" s="8">
        <f t="shared" si="46"/>
        <v>0</v>
      </c>
      <c r="V234" s="8">
        <f t="shared" si="47"/>
        <v>1</v>
      </c>
      <c r="W234" s="8">
        <f t="shared" si="48"/>
        <v>1</v>
      </c>
      <c r="X234" s="8">
        <f t="shared" si="49"/>
        <v>0</v>
      </c>
      <c r="Y234" s="8" t="str">
        <f t="shared" si="50"/>
        <v>-</v>
      </c>
      <c r="Z234" s="10" t="str">
        <f t="shared" si="51"/>
        <v>G</v>
      </c>
      <c r="AA234" s="10" t="str">
        <f t="shared" si="52"/>
        <v>G</v>
      </c>
      <c r="AB234" s="10" t="str">
        <f t="shared" si="53"/>
        <v>-</v>
      </c>
      <c r="AC234" s="10">
        <f t="shared" si="54"/>
        <v>2</v>
      </c>
      <c r="AD234">
        <f t="shared" si="55"/>
        <v>1</v>
      </c>
    </row>
    <row r="235" spans="1:30" x14ac:dyDescent="0.2">
      <c r="A235" t="s">
        <v>762</v>
      </c>
      <c r="B235" t="s">
        <v>1128</v>
      </c>
      <c r="C235" t="str">
        <f>VLOOKUP(A235,RecNamesAll!A:C,3,FALSE)</f>
        <v>RXFP1</v>
      </c>
      <c r="D235" s="304">
        <v>351</v>
      </c>
      <c r="E235" t="s">
        <v>762</v>
      </c>
      <c r="F235" t="s">
        <v>1129</v>
      </c>
      <c r="G235" t="s">
        <v>1880</v>
      </c>
      <c r="H235" t="s">
        <v>285</v>
      </c>
      <c r="I235" t="s">
        <v>1130</v>
      </c>
      <c r="J235" t="s">
        <v>1900</v>
      </c>
      <c r="K235" t="s">
        <v>1900</v>
      </c>
      <c r="L235" t="s">
        <v>1131</v>
      </c>
      <c r="M235" t="s">
        <v>1132</v>
      </c>
      <c r="N235" t="s">
        <v>1133</v>
      </c>
      <c r="O235" t="s">
        <v>1134</v>
      </c>
      <c r="P235" s="9">
        <v>0.54166666666666663</v>
      </c>
      <c r="Q235" s="8" t="str">
        <f t="shared" si="42"/>
        <v>Gs</v>
      </c>
      <c r="R235" s="10" t="str">
        <f t="shared" si="43"/>
        <v>Gi/o</v>
      </c>
      <c r="S235" s="10" t="str">
        <f t="shared" si="44"/>
        <v/>
      </c>
      <c r="T235" s="10" t="str">
        <f t="shared" si="45"/>
        <v/>
      </c>
      <c r="U235" s="8">
        <f t="shared" si="46"/>
        <v>1</v>
      </c>
      <c r="V235" s="8">
        <f t="shared" si="47"/>
        <v>1</v>
      </c>
      <c r="W235" s="8">
        <f t="shared" si="48"/>
        <v>0</v>
      </c>
      <c r="X235" s="8">
        <f t="shared" si="49"/>
        <v>0</v>
      </c>
      <c r="Y235" s="8" t="str">
        <f t="shared" si="50"/>
        <v>G</v>
      </c>
      <c r="Z235" s="10" t="str">
        <f t="shared" si="51"/>
        <v>G</v>
      </c>
      <c r="AA235" s="10" t="str">
        <f t="shared" si="52"/>
        <v>-</v>
      </c>
      <c r="AB235" s="10" t="str">
        <f t="shared" si="53"/>
        <v>-</v>
      </c>
      <c r="AC235" s="10">
        <f t="shared" si="54"/>
        <v>2</v>
      </c>
      <c r="AD235">
        <f t="shared" si="55"/>
        <v>1</v>
      </c>
    </row>
    <row r="236" spans="1:30" x14ac:dyDescent="0.2">
      <c r="A236" t="s">
        <v>763</v>
      </c>
      <c r="B236" t="s">
        <v>1135</v>
      </c>
      <c r="C236" t="str">
        <f>VLOOKUP(A236,RecNamesAll!A:C,3,FALSE)</f>
        <v>RXFP2</v>
      </c>
      <c r="D236" s="304">
        <v>352</v>
      </c>
      <c r="E236" t="s">
        <v>763</v>
      </c>
      <c r="F236" t="s">
        <v>1136</v>
      </c>
      <c r="G236" t="s">
        <v>1880</v>
      </c>
      <c r="H236" t="s">
        <v>285</v>
      </c>
      <c r="I236" t="s">
        <v>1130</v>
      </c>
      <c r="J236" t="s">
        <v>1900</v>
      </c>
      <c r="L236" t="s">
        <v>1131</v>
      </c>
      <c r="N236" t="s">
        <v>1137</v>
      </c>
      <c r="P236" s="9">
        <v>0.25</v>
      </c>
      <c r="Q236" s="8" t="str">
        <f t="shared" si="42"/>
        <v>Gs</v>
      </c>
      <c r="R236" s="10" t="str">
        <f t="shared" si="43"/>
        <v>Gi/o</v>
      </c>
      <c r="S236" s="10" t="str">
        <f t="shared" si="44"/>
        <v/>
      </c>
      <c r="T236" s="10" t="str">
        <f t="shared" si="45"/>
        <v/>
      </c>
      <c r="U236" s="8">
        <f t="shared" si="46"/>
        <v>1</v>
      </c>
      <c r="V236" s="8">
        <f t="shared" si="47"/>
        <v>1</v>
      </c>
      <c r="W236" s="8">
        <f t="shared" si="48"/>
        <v>0</v>
      </c>
      <c r="X236" s="8">
        <f t="shared" si="49"/>
        <v>0</v>
      </c>
      <c r="Y236" s="8" t="str">
        <f t="shared" si="50"/>
        <v>G</v>
      </c>
      <c r="Z236" s="10" t="str">
        <f t="shared" si="51"/>
        <v>G</v>
      </c>
      <c r="AA236" s="10" t="str">
        <f t="shared" si="52"/>
        <v>-</v>
      </c>
      <c r="AB236" s="10" t="str">
        <f t="shared" si="53"/>
        <v>-</v>
      </c>
      <c r="AC236" s="10">
        <f t="shared" si="54"/>
        <v>2</v>
      </c>
      <c r="AD236">
        <f t="shared" si="55"/>
        <v>1</v>
      </c>
    </row>
    <row r="237" spans="1:30" x14ac:dyDescent="0.2">
      <c r="A237" t="s">
        <v>759</v>
      </c>
      <c r="B237" t="s">
        <v>1138</v>
      </c>
      <c r="C237" t="str">
        <f>VLOOKUP(A237,RecNamesAll!A:C,3,FALSE)</f>
        <v>RXFP3</v>
      </c>
      <c r="D237" s="304">
        <v>353</v>
      </c>
      <c r="E237" t="s">
        <v>1139</v>
      </c>
      <c r="F237" t="s">
        <v>1140</v>
      </c>
      <c r="G237" t="s">
        <v>1880</v>
      </c>
      <c r="H237" t="s">
        <v>285</v>
      </c>
      <c r="I237" t="s">
        <v>1130</v>
      </c>
      <c r="J237" t="s">
        <v>1891</v>
      </c>
      <c r="L237" t="s">
        <v>912</v>
      </c>
      <c r="N237" t="s">
        <v>1141</v>
      </c>
      <c r="P237" s="9">
        <v>0.20833333333333334</v>
      </c>
      <c r="Q237" s="8" t="str">
        <f t="shared" si="42"/>
        <v/>
      </c>
      <c r="R237" s="10" t="str">
        <f t="shared" si="43"/>
        <v>Gi/o</v>
      </c>
      <c r="S237" s="10" t="str">
        <f t="shared" si="44"/>
        <v/>
      </c>
      <c r="T237" s="10" t="str">
        <f t="shared" si="45"/>
        <v/>
      </c>
      <c r="U237" s="8">
        <f t="shared" si="46"/>
        <v>0</v>
      </c>
      <c r="V237" s="8">
        <f t="shared" si="47"/>
        <v>1</v>
      </c>
      <c r="W237" s="8">
        <f t="shared" si="48"/>
        <v>0</v>
      </c>
      <c r="X237" s="8">
        <f t="shared" si="49"/>
        <v>0</v>
      </c>
      <c r="Y237" s="8" t="str">
        <f t="shared" si="50"/>
        <v>-</v>
      </c>
      <c r="Z237" s="10" t="str">
        <f t="shared" si="51"/>
        <v>G</v>
      </c>
      <c r="AA237" s="10" t="str">
        <f t="shared" si="52"/>
        <v>-</v>
      </c>
      <c r="AB237" s="10" t="str">
        <f t="shared" si="53"/>
        <v>-</v>
      </c>
      <c r="AC237" s="10">
        <f t="shared" si="54"/>
        <v>3</v>
      </c>
      <c r="AD237">
        <f t="shared" si="55"/>
        <v>1</v>
      </c>
    </row>
    <row r="238" spans="1:30" x14ac:dyDescent="0.2">
      <c r="A238" t="s">
        <v>761</v>
      </c>
      <c r="B238" t="s">
        <v>1142</v>
      </c>
      <c r="C238" t="str">
        <f>VLOOKUP(A238,RecNamesAll!A:C,3,FALSE)</f>
        <v>RXFP4</v>
      </c>
      <c r="D238" s="304">
        <v>354</v>
      </c>
      <c r="E238" t="s">
        <v>1143</v>
      </c>
      <c r="F238" t="s">
        <v>1144</v>
      </c>
      <c r="G238" t="s">
        <v>1880</v>
      </c>
      <c r="H238" t="s">
        <v>285</v>
      </c>
      <c r="I238" t="s">
        <v>1130</v>
      </c>
      <c r="J238" t="s">
        <v>1891</v>
      </c>
      <c r="K238" t="s">
        <v>1891</v>
      </c>
      <c r="L238" t="s">
        <v>912</v>
      </c>
      <c r="M238" t="s">
        <v>943</v>
      </c>
      <c r="N238" t="s">
        <v>1145</v>
      </c>
      <c r="O238" t="s">
        <v>1146</v>
      </c>
      <c r="P238" s="9">
        <v>0.16666666666666666</v>
      </c>
      <c r="Q238" s="8" t="str">
        <f t="shared" si="42"/>
        <v/>
      </c>
      <c r="R238" s="10" t="str">
        <f t="shared" si="43"/>
        <v>Gi/o</v>
      </c>
      <c r="S238" s="10" t="str">
        <f t="shared" si="44"/>
        <v/>
      </c>
      <c r="T238" s="10" t="str">
        <f t="shared" si="45"/>
        <v/>
      </c>
      <c r="U238" s="8">
        <f t="shared" si="46"/>
        <v>0</v>
      </c>
      <c r="V238" s="8">
        <f t="shared" si="47"/>
        <v>1</v>
      </c>
      <c r="W238" s="8">
        <f t="shared" si="48"/>
        <v>0</v>
      </c>
      <c r="X238" s="8">
        <f t="shared" si="49"/>
        <v>0</v>
      </c>
      <c r="Y238" s="8" t="str">
        <f t="shared" si="50"/>
        <v>-</v>
      </c>
      <c r="Z238" s="10" t="str">
        <f t="shared" si="51"/>
        <v>G</v>
      </c>
      <c r="AA238" s="10" t="str">
        <f t="shared" si="52"/>
        <v>-</v>
      </c>
      <c r="AB238" s="10" t="str">
        <f t="shared" si="53"/>
        <v>-</v>
      </c>
      <c r="AC238" s="10">
        <f t="shared" si="54"/>
        <v>3</v>
      </c>
      <c r="AD238">
        <f t="shared" si="55"/>
        <v>1</v>
      </c>
    </row>
    <row r="239" spans="1:30" x14ac:dyDescent="0.2">
      <c r="A239" t="s">
        <v>764</v>
      </c>
      <c r="B239" t="s">
        <v>1147</v>
      </c>
      <c r="C239" t="str">
        <f>VLOOKUP(A239,RecNamesAll!A:C,3,FALSE)</f>
        <v>SST1</v>
      </c>
      <c r="D239" s="304">
        <v>355</v>
      </c>
      <c r="E239" t="s">
        <v>765</v>
      </c>
      <c r="G239" t="s">
        <v>1880</v>
      </c>
      <c r="H239" t="s">
        <v>285</v>
      </c>
      <c r="I239" t="s">
        <v>770</v>
      </c>
      <c r="J239" t="s">
        <v>1891</v>
      </c>
      <c r="K239" t="s">
        <v>971</v>
      </c>
      <c r="L239" t="s">
        <v>883</v>
      </c>
      <c r="M239" t="s">
        <v>900</v>
      </c>
      <c r="N239" t="s">
        <v>1148</v>
      </c>
      <c r="O239" t="s">
        <v>1149</v>
      </c>
      <c r="P239" s="9">
        <v>0.125</v>
      </c>
      <c r="Q239" s="8" t="str">
        <f t="shared" si="42"/>
        <v/>
      </c>
      <c r="R239" s="10" t="str">
        <f t="shared" si="43"/>
        <v>Gi/o</v>
      </c>
      <c r="S239" s="10" t="str">
        <f t="shared" si="44"/>
        <v/>
      </c>
      <c r="T239" s="10" t="str">
        <f t="shared" si="45"/>
        <v/>
      </c>
      <c r="U239" s="8">
        <f t="shared" si="46"/>
        <v>0</v>
      </c>
      <c r="V239" s="8">
        <f t="shared" si="47"/>
        <v>1</v>
      </c>
      <c r="W239" s="8">
        <f t="shared" si="48"/>
        <v>0</v>
      </c>
      <c r="X239" s="8">
        <f t="shared" si="49"/>
        <v>0</v>
      </c>
      <c r="Y239" s="8" t="str">
        <f t="shared" si="50"/>
        <v>-</v>
      </c>
      <c r="Z239" s="10" t="str">
        <f t="shared" si="51"/>
        <v>G</v>
      </c>
      <c r="AA239" s="10" t="str">
        <f t="shared" si="52"/>
        <v>-</v>
      </c>
      <c r="AB239" s="10" t="str">
        <f t="shared" si="53"/>
        <v>-</v>
      </c>
      <c r="AC239" s="10">
        <f t="shared" si="54"/>
        <v>3</v>
      </c>
      <c r="AD239">
        <f t="shared" si="55"/>
        <v>1</v>
      </c>
    </row>
    <row r="240" spans="1:30" x14ac:dyDescent="0.2">
      <c r="A240" t="s">
        <v>767</v>
      </c>
      <c r="B240" t="s">
        <v>769</v>
      </c>
      <c r="C240" t="str">
        <f>VLOOKUP(A240,RecNamesAll!A:C,3,FALSE)</f>
        <v>SST2</v>
      </c>
      <c r="D240" s="304">
        <v>356</v>
      </c>
      <c r="E240" t="s">
        <v>768</v>
      </c>
      <c r="G240" t="s">
        <v>1880</v>
      </c>
      <c r="H240" t="s">
        <v>285</v>
      </c>
      <c r="I240" t="s">
        <v>770</v>
      </c>
      <c r="J240" t="s">
        <v>1891</v>
      </c>
      <c r="L240" t="s">
        <v>930</v>
      </c>
      <c r="N240" t="s">
        <v>1150</v>
      </c>
      <c r="P240" s="9">
        <v>0.16666666666666666</v>
      </c>
      <c r="Q240" s="8" t="str">
        <f t="shared" si="42"/>
        <v/>
      </c>
      <c r="R240" s="10" t="str">
        <f t="shared" si="43"/>
        <v>Gi/o</v>
      </c>
      <c r="S240" s="10" t="str">
        <f t="shared" si="44"/>
        <v/>
      </c>
      <c r="T240" s="10" t="str">
        <f t="shared" si="45"/>
        <v/>
      </c>
      <c r="U240" s="8">
        <f t="shared" si="46"/>
        <v>0</v>
      </c>
      <c r="V240" s="8">
        <f t="shared" si="47"/>
        <v>1</v>
      </c>
      <c r="W240" s="8">
        <f t="shared" si="48"/>
        <v>0</v>
      </c>
      <c r="X240" s="8">
        <f t="shared" si="49"/>
        <v>0</v>
      </c>
      <c r="Y240" s="8" t="str">
        <f t="shared" si="50"/>
        <v>-</v>
      </c>
      <c r="Z240" s="10" t="str">
        <f t="shared" si="51"/>
        <v>G</v>
      </c>
      <c r="AA240" s="10" t="str">
        <f t="shared" si="52"/>
        <v>-</v>
      </c>
      <c r="AB240" s="10" t="str">
        <f t="shared" si="53"/>
        <v>-</v>
      </c>
      <c r="AC240" s="10">
        <f t="shared" si="54"/>
        <v>3</v>
      </c>
      <c r="AD240">
        <f t="shared" si="55"/>
        <v>1</v>
      </c>
    </row>
    <row r="241" spans="1:30" x14ac:dyDescent="0.2">
      <c r="A241" t="s">
        <v>771</v>
      </c>
      <c r="B241" t="s">
        <v>1151</v>
      </c>
      <c r="C241" t="str">
        <f>VLOOKUP(A241,RecNamesAll!A:C,3,FALSE)</f>
        <v>SST3</v>
      </c>
      <c r="D241" s="304">
        <v>357</v>
      </c>
      <c r="E241" t="s">
        <v>772</v>
      </c>
      <c r="G241" t="s">
        <v>1880</v>
      </c>
      <c r="H241" t="s">
        <v>285</v>
      </c>
      <c r="I241" t="s">
        <v>770</v>
      </c>
      <c r="J241" t="s">
        <v>1891</v>
      </c>
      <c r="L241" t="s">
        <v>883</v>
      </c>
      <c r="N241" t="s">
        <v>1152</v>
      </c>
      <c r="P241" s="9">
        <v>0.125</v>
      </c>
      <c r="Q241" s="8" t="str">
        <f t="shared" si="42"/>
        <v/>
      </c>
      <c r="R241" s="10" t="str">
        <f t="shared" si="43"/>
        <v>Gi/o</v>
      </c>
      <c r="S241" s="10" t="str">
        <f t="shared" si="44"/>
        <v/>
      </c>
      <c r="T241" s="10" t="str">
        <f t="shared" si="45"/>
        <v/>
      </c>
      <c r="U241" s="8">
        <f t="shared" si="46"/>
        <v>0</v>
      </c>
      <c r="V241" s="8">
        <f t="shared" si="47"/>
        <v>1</v>
      </c>
      <c r="W241" s="8">
        <f t="shared" si="48"/>
        <v>0</v>
      </c>
      <c r="X241" s="8">
        <f t="shared" si="49"/>
        <v>0</v>
      </c>
      <c r="Y241" s="8" t="str">
        <f t="shared" si="50"/>
        <v>-</v>
      </c>
      <c r="Z241" s="10" t="str">
        <f t="shared" si="51"/>
        <v>G</v>
      </c>
      <c r="AA241" s="10" t="str">
        <f t="shared" si="52"/>
        <v>-</v>
      </c>
      <c r="AB241" s="10" t="str">
        <f t="shared" si="53"/>
        <v>-</v>
      </c>
      <c r="AC241" s="10">
        <f t="shared" si="54"/>
        <v>3</v>
      </c>
      <c r="AD241">
        <f t="shared" si="55"/>
        <v>1</v>
      </c>
    </row>
    <row r="242" spans="1:30" x14ac:dyDescent="0.2">
      <c r="A242" t="s">
        <v>773</v>
      </c>
      <c r="B242" t="s">
        <v>1153</v>
      </c>
      <c r="C242" t="str">
        <f>VLOOKUP(A242,RecNamesAll!A:C,3,FALSE)</f>
        <v>SST4</v>
      </c>
      <c r="D242" s="304">
        <v>358</v>
      </c>
      <c r="E242" t="s">
        <v>774</v>
      </c>
      <c r="G242" t="s">
        <v>1880</v>
      </c>
      <c r="H242" t="s">
        <v>285</v>
      </c>
      <c r="I242" t="s">
        <v>770</v>
      </c>
      <c r="J242" t="s">
        <v>1891</v>
      </c>
      <c r="K242" t="s">
        <v>1896</v>
      </c>
      <c r="L242" t="s">
        <v>883</v>
      </c>
      <c r="M242" t="s">
        <v>1154</v>
      </c>
      <c r="N242" t="s">
        <v>1155</v>
      </c>
      <c r="O242" t="s">
        <v>1156</v>
      </c>
      <c r="P242" s="9">
        <v>0.16666666666666666</v>
      </c>
      <c r="Q242" s="8" t="str">
        <f t="shared" si="42"/>
        <v/>
      </c>
      <c r="R242" s="10" t="str">
        <f t="shared" si="43"/>
        <v>Gi/o</v>
      </c>
      <c r="S242" s="10" t="str">
        <f t="shared" si="44"/>
        <v/>
      </c>
      <c r="T242" s="10" t="str">
        <f t="shared" si="45"/>
        <v/>
      </c>
      <c r="U242" s="8">
        <f t="shared" si="46"/>
        <v>0</v>
      </c>
      <c r="V242" s="8">
        <f t="shared" si="47"/>
        <v>1</v>
      </c>
      <c r="W242" s="8">
        <f t="shared" si="48"/>
        <v>0</v>
      </c>
      <c r="X242" s="8">
        <f t="shared" si="49"/>
        <v>0</v>
      </c>
      <c r="Y242" s="8" t="str">
        <f t="shared" si="50"/>
        <v>-</v>
      </c>
      <c r="Z242" s="10" t="str">
        <f t="shared" si="51"/>
        <v>G</v>
      </c>
      <c r="AA242" s="10" t="str">
        <f t="shared" si="52"/>
        <v>-</v>
      </c>
      <c r="AB242" s="10" t="str">
        <f t="shared" si="53"/>
        <v>-</v>
      </c>
      <c r="AC242" s="10">
        <f t="shared" si="54"/>
        <v>3</v>
      </c>
      <c r="AD242">
        <f t="shared" si="55"/>
        <v>1</v>
      </c>
    </row>
    <row r="243" spans="1:30" x14ac:dyDescent="0.2">
      <c r="A243" t="s">
        <v>775</v>
      </c>
      <c r="B243" t="s">
        <v>1157</v>
      </c>
      <c r="C243" t="str">
        <f>VLOOKUP(A243,RecNamesAll!A:C,3,FALSE)</f>
        <v>SST5</v>
      </c>
      <c r="D243" s="304">
        <v>359</v>
      </c>
      <c r="E243" t="s">
        <v>776</v>
      </c>
      <c r="G243" t="s">
        <v>1880</v>
      </c>
      <c r="H243" t="s">
        <v>285</v>
      </c>
      <c r="I243" t="s">
        <v>770</v>
      </c>
      <c r="J243" t="s">
        <v>1891</v>
      </c>
      <c r="L243" t="s">
        <v>930</v>
      </c>
      <c r="N243" t="s">
        <v>1158</v>
      </c>
      <c r="P243" s="9">
        <v>8.3333333333333329E-2</v>
      </c>
      <c r="Q243" s="8" t="str">
        <f t="shared" si="42"/>
        <v/>
      </c>
      <c r="R243" s="10" t="str">
        <f t="shared" si="43"/>
        <v>Gi/o</v>
      </c>
      <c r="S243" s="10" t="str">
        <f t="shared" si="44"/>
        <v/>
      </c>
      <c r="T243" s="10" t="str">
        <f t="shared" si="45"/>
        <v/>
      </c>
      <c r="U243" s="8">
        <f t="shared" si="46"/>
        <v>0</v>
      </c>
      <c r="V243" s="8">
        <f t="shared" si="47"/>
        <v>1</v>
      </c>
      <c r="W243" s="8">
        <f t="shared" si="48"/>
        <v>0</v>
      </c>
      <c r="X243" s="8">
        <f t="shared" si="49"/>
        <v>0</v>
      </c>
      <c r="Y243" s="8" t="str">
        <f t="shared" si="50"/>
        <v>-</v>
      </c>
      <c r="Z243" s="10" t="str">
        <f t="shared" si="51"/>
        <v>G</v>
      </c>
      <c r="AA243" s="10" t="str">
        <f t="shared" si="52"/>
        <v>-</v>
      </c>
      <c r="AB243" s="10" t="str">
        <f t="shared" si="53"/>
        <v>-</v>
      </c>
      <c r="AC243" s="10">
        <f t="shared" si="54"/>
        <v>3</v>
      </c>
      <c r="AD243">
        <f t="shared" si="55"/>
        <v>1</v>
      </c>
    </row>
    <row r="244" spans="1:30" x14ac:dyDescent="0.2">
      <c r="A244" t="s">
        <v>779</v>
      </c>
      <c r="B244" t="s">
        <v>1159</v>
      </c>
      <c r="C244" t="str">
        <f>VLOOKUP(A244,RecNamesAll!A:C,3,FALSE)</f>
        <v>NK1</v>
      </c>
      <c r="D244" s="304">
        <v>360</v>
      </c>
      <c r="E244" t="s">
        <v>780</v>
      </c>
      <c r="F244" t="s">
        <v>1160</v>
      </c>
      <c r="G244" t="s">
        <v>1880</v>
      </c>
      <c r="H244" t="s">
        <v>285</v>
      </c>
      <c r="I244" t="s">
        <v>1161</v>
      </c>
      <c r="J244" t="s">
        <v>1892</v>
      </c>
      <c r="L244" t="s">
        <v>909</v>
      </c>
      <c r="N244" t="s">
        <v>1162</v>
      </c>
      <c r="P244" s="9">
        <v>0.20833333333333334</v>
      </c>
      <c r="Q244" s="8" t="str">
        <f t="shared" si="42"/>
        <v>Gs</v>
      </c>
      <c r="R244" s="10" t="str">
        <f t="shared" si="43"/>
        <v/>
      </c>
      <c r="S244" s="10" t="str">
        <f t="shared" si="44"/>
        <v>Gq/11</v>
      </c>
      <c r="T244" s="10" t="str">
        <f t="shared" si="45"/>
        <v/>
      </c>
      <c r="U244" s="8">
        <f t="shared" si="46"/>
        <v>1</v>
      </c>
      <c r="V244" s="8">
        <f t="shared" si="47"/>
        <v>0</v>
      </c>
      <c r="W244" s="8">
        <f t="shared" si="48"/>
        <v>1</v>
      </c>
      <c r="X244" s="8">
        <f t="shared" si="49"/>
        <v>0</v>
      </c>
      <c r="Y244" s="8" t="str">
        <f t="shared" si="50"/>
        <v>G</v>
      </c>
      <c r="Z244" s="10" t="str">
        <f t="shared" si="51"/>
        <v>-</v>
      </c>
      <c r="AA244" s="10" t="str">
        <f t="shared" si="52"/>
        <v>G</v>
      </c>
      <c r="AB244" s="10" t="str">
        <f t="shared" si="53"/>
        <v>-</v>
      </c>
      <c r="AC244" s="10">
        <f t="shared" si="54"/>
        <v>2</v>
      </c>
      <c r="AD244">
        <f t="shared" si="55"/>
        <v>1</v>
      </c>
    </row>
    <row r="245" spans="1:30" x14ac:dyDescent="0.2">
      <c r="A245" t="s">
        <v>782</v>
      </c>
      <c r="B245" t="s">
        <v>1163</v>
      </c>
      <c r="C245" t="str">
        <f>VLOOKUP(A245,RecNamesAll!A:C,3,FALSE)</f>
        <v>NK2</v>
      </c>
      <c r="D245" s="304">
        <v>361</v>
      </c>
      <c r="E245" t="s">
        <v>785</v>
      </c>
      <c r="F245" t="s">
        <v>1164</v>
      </c>
      <c r="G245" t="s">
        <v>1880</v>
      </c>
      <c r="H245" t="s">
        <v>285</v>
      </c>
      <c r="I245" t="s">
        <v>1161</v>
      </c>
      <c r="J245" t="s">
        <v>1892</v>
      </c>
      <c r="L245" t="s">
        <v>909</v>
      </c>
      <c r="N245" t="s">
        <v>1165</v>
      </c>
      <c r="P245" s="9">
        <v>0.125</v>
      </c>
      <c r="Q245" s="8" t="str">
        <f t="shared" si="42"/>
        <v>Gs</v>
      </c>
      <c r="R245" s="10" t="str">
        <f t="shared" si="43"/>
        <v/>
      </c>
      <c r="S245" s="10" t="str">
        <f t="shared" si="44"/>
        <v>Gq/11</v>
      </c>
      <c r="T245" s="10" t="str">
        <f t="shared" si="45"/>
        <v/>
      </c>
      <c r="U245" s="8">
        <f t="shared" si="46"/>
        <v>1</v>
      </c>
      <c r="V245" s="8">
        <f t="shared" si="47"/>
        <v>0</v>
      </c>
      <c r="W245" s="8">
        <f t="shared" si="48"/>
        <v>1</v>
      </c>
      <c r="X245" s="8">
        <f t="shared" si="49"/>
        <v>0</v>
      </c>
      <c r="Y245" s="8" t="str">
        <f t="shared" si="50"/>
        <v>G</v>
      </c>
      <c r="Z245" s="10" t="str">
        <f t="shared" si="51"/>
        <v>-</v>
      </c>
      <c r="AA245" s="10" t="str">
        <f t="shared" si="52"/>
        <v>G</v>
      </c>
      <c r="AB245" s="10" t="str">
        <f t="shared" si="53"/>
        <v>-</v>
      </c>
      <c r="AC245" s="10">
        <f t="shared" si="54"/>
        <v>2</v>
      </c>
      <c r="AD245">
        <f t="shared" si="55"/>
        <v>1</v>
      </c>
    </row>
    <row r="246" spans="1:30" x14ac:dyDescent="0.2">
      <c r="A246" t="s">
        <v>784</v>
      </c>
      <c r="B246" t="s">
        <v>1166</v>
      </c>
      <c r="C246" t="str">
        <f>VLOOKUP(A246,RecNamesAll!A:C,3,FALSE)</f>
        <v>NK3</v>
      </c>
      <c r="D246" s="304">
        <v>362</v>
      </c>
      <c r="E246" t="s">
        <v>783</v>
      </c>
      <c r="F246" t="s">
        <v>1167</v>
      </c>
      <c r="G246" t="s">
        <v>1880</v>
      </c>
      <c r="H246" t="s">
        <v>285</v>
      </c>
      <c r="I246" t="s">
        <v>1161</v>
      </c>
      <c r="J246" t="s">
        <v>1888</v>
      </c>
      <c r="L246" t="s">
        <v>884</v>
      </c>
      <c r="N246">
        <v>8903968</v>
      </c>
      <c r="P246" s="9">
        <v>4.1666666666666664E-2</v>
      </c>
      <c r="Q246" s="8" t="str">
        <f t="shared" si="42"/>
        <v/>
      </c>
      <c r="R246" s="10" t="str">
        <f t="shared" si="43"/>
        <v/>
      </c>
      <c r="S246" s="10" t="str">
        <f t="shared" si="44"/>
        <v>Gq/11</v>
      </c>
      <c r="T246" s="10" t="str">
        <f t="shared" si="45"/>
        <v/>
      </c>
      <c r="U246" s="8">
        <f t="shared" si="46"/>
        <v>0</v>
      </c>
      <c r="V246" s="8">
        <f t="shared" si="47"/>
        <v>0</v>
      </c>
      <c r="W246" s="8">
        <f t="shared" si="48"/>
        <v>1</v>
      </c>
      <c r="X246" s="8">
        <f t="shared" si="49"/>
        <v>0</v>
      </c>
      <c r="Y246" s="8" t="str">
        <f t="shared" si="50"/>
        <v>-</v>
      </c>
      <c r="Z246" s="10" t="str">
        <f t="shared" si="51"/>
        <v>-</v>
      </c>
      <c r="AA246" s="10" t="str">
        <f t="shared" si="52"/>
        <v>G</v>
      </c>
      <c r="AB246" s="10" t="str">
        <f t="shared" si="53"/>
        <v>-</v>
      </c>
      <c r="AC246" s="10">
        <f t="shared" si="54"/>
        <v>3</v>
      </c>
      <c r="AD246">
        <f t="shared" si="55"/>
        <v>1</v>
      </c>
    </row>
    <row r="247" spans="1:30" x14ac:dyDescent="0.2">
      <c r="A247" t="s">
        <v>20</v>
      </c>
      <c r="B247" t="s">
        <v>351</v>
      </c>
      <c r="C247" t="str">
        <f>VLOOKUP(A247,RecNamesAll!A:C,3,FALSE)</f>
        <v>CXCR2</v>
      </c>
      <c r="D247" s="304">
        <v>69</v>
      </c>
      <c r="E247" t="s">
        <v>20</v>
      </c>
      <c r="F247" t="s">
        <v>1168</v>
      </c>
      <c r="G247" t="s">
        <v>1880</v>
      </c>
      <c r="H247" t="s">
        <v>342</v>
      </c>
      <c r="I247" t="s">
        <v>343</v>
      </c>
      <c r="J247" t="s">
        <v>1891</v>
      </c>
      <c r="L247" t="s">
        <v>1078</v>
      </c>
      <c r="M247" t="s">
        <v>943</v>
      </c>
      <c r="N247" t="s">
        <v>1169</v>
      </c>
      <c r="O247">
        <v>8692878</v>
      </c>
      <c r="P247" s="9">
        <v>0.125</v>
      </c>
      <c r="Q247" s="8" t="str">
        <f t="shared" si="42"/>
        <v/>
      </c>
      <c r="R247" s="10" t="str">
        <f t="shared" si="43"/>
        <v>Gi/o</v>
      </c>
      <c r="S247" s="10" t="str">
        <f t="shared" si="44"/>
        <v/>
      </c>
      <c r="T247" s="10" t="str">
        <f t="shared" si="45"/>
        <v/>
      </c>
      <c r="U247" s="8">
        <f t="shared" si="46"/>
        <v>0</v>
      </c>
      <c r="V247" s="8">
        <f t="shared" si="47"/>
        <v>1</v>
      </c>
      <c r="W247" s="8">
        <f t="shared" si="48"/>
        <v>0</v>
      </c>
      <c r="X247" s="8">
        <f t="shared" si="49"/>
        <v>0</v>
      </c>
      <c r="Y247" s="8" t="str">
        <f t="shared" si="50"/>
        <v>-</v>
      </c>
      <c r="Z247" s="10" t="str">
        <f t="shared" si="51"/>
        <v>G</v>
      </c>
      <c r="AA247" s="10" t="str">
        <f t="shared" si="52"/>
        <v>-</v>
      </c>
      <c r="AB247" s="10" t="str">
        <f t="shared" si="53"/>
        <v>-</v>
      </c>
      <c r="AC247" s="10">
        <f t="shared" si="54"/>
        <v>3</v>
      </c>
      <c r="AD247">
        <f t="shared" si="55"/>
        <v>1</v>
      </c>
    </row>
    <row r="248" spans="1:30" x14ac:dyDescent="0.2">
      <c r="A248" t="s">
        <v>816</v>
      </c>
      <c r="B248" t="s">
        <v>1170</v>
      </c>
      <c r="C248" t="str">
        <f>VLOOKUP(A248,RecNamesAll!A:C,3,FALSE)</f>
        <v>TRH1</v>
      </c>
      <c r="D248" s="304">
        <v>363</v>
      </c>
      <c r="E248" t="s">
        <v>1171</v>
      </c>
      <c r="G248" t="s">
        <v>1880</v>
      </c>
      <c r="H248" t="s">
        <v>285</v>
      </c>
      <c r="I248" t="s">
        <v>1172</v>
      </c>
      <c r="J248" t="s">
        <v>1888</v>
      </c>
      <c r="L248" t="s">
        <v>884</v>
      </c>
      <c r="N248" t="s">
        <v>1173</v>
      </c>
      <c r="P248" s="9">
        <v>8.3333333333333329E-2</v>
      </c>
      <c r="Q248" s="8" t="str">
        <f t="shared" si="42"/>
        <v/>
      </c>
      <c r="R248" s="10" t="str">
        <f t="shared" si="43"/>
        <v/>
      </c>
      <c r="S248" s="10" t="str">
        <f t="shared" si="44"/>
        <v>Gq/11</v>
      </c>
      <c r="T248" s="10" t="str">
        <f t="shared" si="45"/>
        <v/>
      </c>
      <c r="U248" s="8">
        <f t="shared" si="46"/>
        <v>0</v>
      </c>
      <c r="V248" s="8">
        <f t="shared" si="47"/>
        <v>0</v>
      </c>
      <c r="W248" s="8">
        <f t="shared" si="48"/>
        <v>1</v>
      </c>
      <c r="X248" s="8">
        <f t="shared" si="49"/>
        <v>0</v>
      </c>
      <c r="Y248" s="8" t="str">
        <f t="shared" si="50"/>
        <v>-</v>
      </c>
      <c r="Z248" s="10" t="str">
        <f t="shared" si="51"/>
        <v>-</v>
      </c>
      <c r="AA248" s="10" t="str">
        <f t="shared" si="52"/>
        <v>G</v>
      </c>
      <c r="AB248" s="10" t="str">
        <f t="shared" si="53"/>
        <v>-</v>
      </c>
      <c r="AC248" s="10">
        <f t="shared" si="54"/>
        <v>3</v>
      </c>
      <c r="AD248">
        <f t="shared" si="55"/>
        <v>1</v>
      </c>
    </row>
    <row r="249" spans="1:30" x14ac:dyDescent="0.2">
      <c r="A249" t="s">
        <v>820</v>
      </c>
      <c r="B249" t="s">
        <v>1174</v>
      </c>
      <c r="C249" t="str">
        <f>VLOOKUP(A249,RecNamesAll!A:C,3,FALSE)</f>
        <v>UT</v>
      </c>
      <c r="D249" s="304">
        <v>365</v>
      </c>
      <c r="E249" t="s">
        <v>821</v>
      </c>
      <c r="F249" t="s">
        <v>1175</v>
      </c>
      <c r="G249" t="s">
        <v>1880</v>
      </c>
      <c r="H249" t="s">
        <v>285</v>
      </c>
      <c r="I249" t="s">
        <v>1176</v>
      </c>
      <c r="J249" t="s">
        <v>1888</v>
      </c>
      <c r="L249" t="s">
        <v>884</v>
      </c>
      <c r="N249" t="s">
        <v>1177</v>
      </c>
      <c r="P249" s="9">
        <v>0.20833333333333334</v>
      </c>
      <c r="Q249" s="8" t="str">
        <f t="shared" si="42"/>
        <v/>
      </c>
      <c r="R249" s="10" t="str">
        <f t="shared" si="43"/>
        <v/>
      </c>
      <c r="S249" s="10" t="str">
        <f t="shared" si="44"/>
        <v>Gq/11</v>
      </c>
      <c r="T249" s="10" t="str">
        <f t="shared" si="45"/>
        <v/>
      </c>
      <c r="U249" s="8">
        <f t="shared" si="46"/>
        <v>0</v>
      </c>
      <c r="V249" s="8">
        <f t="shared" si="47"/>
        <v>0</v>
      </c>
      <c r="W249" s="8">
        <f t="shared" si="48"/>
        <v>1</v>
      </c>
      <c r="X249" s="8">
        <f t="shared" si="49"/>
        <v>0</v>
      </c>
      <c r="Y249" s="8" t="str">
        <f t="shared" si="50"/>
        <v>-</v>
      </c>
      <c r="Z249" s="10" t="str">
        <f t="shared" si="51"/>
        <v>-</v>
      </c>
      <c r="AA249" s="10" t="str">
        <f t="shared" si="52"/>
        <v>G</v>
      </c>
      <c r="AB249" s="10" t="str">
        <f t="shared" si="53"/>
        <v>-</v>
      </c>
      <c r="AC249" s="10">
        <f t="shared" si="54"/>
        <v>3</v>
      </c>
      <c r="AD249">
        <f t="shared" si="55"/>
        <v>1</v>
      </c>
    </row>
    <row r="250" spans="1:30" x14ac:dyDescent="0.2">
      <c r="A250" t="s">
        <v>162</v>
      </c>
      <c r="B250" t="s">
        <v>829</v>
      </c>
      <c r="C250" t="str">
        <f>VLOOKUP(A250,RecNamesAll!A:C,3,FALSE)</f>
        <v>V1A</v>
      </c>
      <c r="D250" s="304">
        <v>366</v>
      </c>
      <c r="E250" t="s">
        <v>828</v>
      </c>
      <c r="F250" t="s">
        <v>1178</v>
      </c>
      <c r="G250" t="s">
        <v>1880</v>
      </c>
      <c r="H250" t="s">
        <v>285</v>
      </c>
      <c r="I250" t="s">
        <v>827</v>
      </c>
      <c r="J250" t="s">
        <v>1888</v>
      </c>
      <c r="L250" t="s">
        <v>884</v>
      </c>
      <c r="N250">
        <v>10026824</v>
      </c>
      <c r="P250" s="9">
        <v>4.1666666666666664E-2</v>
      </c>
      <c r="Q250" s="8" t="str">
        <f t="shared" si="42"/>
        <v/>
      </c>
      <c r="R250" s="10" t="str">
        <f t="shared" si="43"/>
        <v/>
      </c>
      <c r="S250" s="10" t="str">
        <f t="shared" si="44"/>
        <v>Gq/11</v>
      </c>
      <c r="T250" s="10" t="str">
        <f t="shared" si="45"/>
        <v/>
      </c>
      <c r="U250" s="8">
        <f t="shared" si="46"/>
        <v>0</v>
      </c>
      <c r="V250" s="8">
        <f t="shared" si="47"/>
        <v>0</v>
      </c>
      <c r="W250" s="8">
        <f t="shared" si="48"/>
        <v>1</v>
      </c>
      <c r="X250" s="8">
        <f t="shared" si="49"/>
        <v>0</v>
      </c>
      <c r="Y250" s="8" t="str">
        <f t="shared" si="50"/>
        <v>-</v>
      </c>
      <c r="Z250" s="10" t="str">
        <f t="shared" si="51"/>
        <v>-</v>
      </c>
      <c r="AA250" s="10" t="str">
        <f t="shared" si="52"/>
        <v>G</v>
      </c>
      <c r="AB250" s="10" t="str">
        <f t="shared" si="53"/>
        <v>-</v>
      </c>
      <c r="AC250" s="10">
        <f t="shared" si="54"/>
        <v>3</v>
      </c>
      <c r="AD250">
        <f t="shared" si="55"/>
        <v>1</v>
      </c>
    </row>
    <row r="251" spans="1:30" x14ac:dyDescent="0.2">
      <c r="A251" t="s">
        <v>830</v>
      </c>
      <c r="B251" t="s">
        <v>1179</v>
      </c>
      <c r="C251" t="str">
        <f>VLOOKUP(A251,RecNamesAll!A:C,3,FALSE)</f>
        <v>V1B</v>
      </c>
      <c r="D251" s="304">
        <v>367</v>
      </c>
      <c r="E251" t="s">
        <v>831</v>
      </c>
      <c r="F251" t="s">
        <v>1180</v>
      </c>
      <c r="G251" t="s">
        <v>1880</v>
      </c>
      <c r="H251" t="s">
        <v>285</v>
      </c>
      <c r="I251" t="s">
        <v>827</v>
      </c>
      <c r="J251" t="s">
        <v>1888</v>
      </c>
      <c r="L251" t="s">
        <v>884</v>
      </c>
      <c r="N251">
        <v>10026824</v>
      </c>
      <c r="P251" s="9">
        <v>4.1666666666666664E-2</v>
      </c>
      <c r="Q251" s="8" t="str">
        <f t="shared" si="42"/>
        <v/>
      </c>
      <c r="R251" s="10" t="str">
        <f t="shared" si="43"/>
        <v/>
      </c>
      <c r="S251" s="10" t="str">
        <f t="shared" si="44"/>
        <v>Gq/11</v>
      </c>
      <c r="T251" s="10" t="str">
        <f t="shared" si="45"/>
        <v/>
      </c>
      <c r="U251" s="8">
        <f t="shared" si="46"/>
        <v>0</v>
      </c>
      <c r="V251" s="8">
        <f t="shared" si="47"/>
        <v>0</v>
      </c>
      <c r="W251" s="8">
        <f t="shared" si="48"/>
        <v>1</v>
      </c>
      <c r="X251" s="8">
        <f t="shared" si="49"/>
        <v>0</v>
      </c>
      <c r="Y251" s="8" t="str">
        <f t="shared" si="50"/>
        <v>-</v>
      </c>
      <c r="Z251" s="10" t="str">
        <f t="shared" si="51"/>
        <v>-</v>
      </c>
      <c r="AA251" s="10" t="str">
        <f t="shared" si="52"/>
        <v>G</v>
      </c>
      <c r="AB251" s="10" t="str">
        <f t="shared" si="53"/>
        <v>-</v>
      </c>
      <c r="AC251" s="10">
        <f t="shared" si="54"/>
        <v>3</v>
      </c>
      <c r="AD251">
        <f t="shared" si="55"/>
        <v>1</v>
      </c>
    </row>
    <row r="252" spans="1:30" x14ac:dyDescent="0.2">
      <c r="A252" t="s">
        <v>83</v>
      </c>
      <c r="B252" t="s">
        <v>833</v>
      </c>
      <c r="C252" t="str">
        <f>VLOOKUP(A252,RecNamesAll!A:C,3,FALSE)</f>
        <v>V2</v>
      </c>
      <c r="D252" s="304">
        <v>368</v>
      </c>
      <c r="E252" t="s">
        <v>832</v>
      </c>
      <c r="F252" t="s">
        <v>1181</v>
      </c>
      <c r="G252" t="s">
        <v>1880</v>
      </c>
      <c r="H252" t="s">
        <v>285</v>
      </c>
      <c r="I252" t="s">
        <v>827</v>
      </c>
      <c r="J252" t="s">
        <v>0</v>
      </c>
      <c r="L252" t="s">
        <v>906</v>
      </c>
      <c r="N252">
        <v>10026824</v>
      </c>
      <c r="P252" s="9">
        <v>4.1666666666666664E-2</v>
      </c>
      <c r="Q252" s="8" t="str">
        <f t="shared" si="42"/>
        <v>Gs</v>
      </c>
      <c r="R252" s="10" t="str">
        <f t="shared" si="43"/>
        <v/>
      </c>
      <c r="S252" s="10" t="str">
        <f t="shared" si="44"/>
        <v/>
      </c>
      <c r="T252" s="10" t="str">
        <f t="shared" si="45"/>
        <v/>
      </c>
      <c r="U252" s="8">
        <f t="shared" si="46"/>
        <v>1</v>
      </c>
      <c r="V252" s="8">
        <f t="shared" si="47"/>
        <v>0</v>
      </c>
      <c r="W252" s="8">
        <f t="shared" si="48"/>
        <v>0</v>
      </c>
      <c r="X252" s="8">
        <f t="shared" si="49"/>
        <v>0</v>
      </c>
      <c r="Y252" s="8" t="str">
        <f t="shared" si="50"/>
        <v>G</v>
      </c>
      <c r="Z252" s="10" t="str">
        <f t="shared" si="51"/>
        <v>-</v>
      </c>
      <c r="AA252" s="10" t="str">
        <f t="shared" si="52"/>
        <v>-</v>
      </c>
      <c r="AB252" s="10" t="str">
        <f t="shared" si="53"/>
        <v>-</v>
      </c>
      <c r="AC252" s="10">
        <f t="shared" si="54"/>
        <v>3</v>
      </c>
      <c r="AD252">
        <f t="shared" si="55"/>
        <v>1</v>
      </c>
    </row>
    <row r="253" spans="1:30" x14ac:dyDescent="0.2">
      <c r="A253" t="s">
        <v>823</v>
      </c>
      <c r="B253" t="s">
        <v>826</v>
      </c>
      <c r="C253" t="str">
        <f>VLOOKUP(A253,RecNamesAll!A:C,3,FALSE)</f>
        <v>OT</v>
      </c>
      <c r="D253" s="304">
        <v>369</v>
      </c>
      <c r="E253" t="s">
        <v>824</v>
      </c>
      <c r="G253" t="s">
        <v>1880</v>
      </c>
      <c r="H253" t="s">
        <v>285</v>
      </c>
      <c r="I253" t="s">
        <v>827</v>
      </c>
      <c r="J253" t="s">
        <v>1888</v>
      </c>
      <c r="K253" t="s">
        <v>1891</v>
      </c>
      <c r="L253" t="s">
        <v>884</v>
      </c>
      <c r="M253" t="s">
        <v>883</v>
      </c>
      <c r="N253" t="s">
        <v>1182</v>
      </c>
      <c r="O253" t="s">
        <v>1183</v>
      </c>
      <c r="P253" s="9">
        <v>8.3333333333333329E-2</v>
      </c>
      <c r="Q253" s="8" t="str">
        <f t="shared" si="42"/>
        <v/>
      </c>
      <c r="R253" s="10" t="str">
        <f t="shared" si="43"/>
        <v>Gi/o</v>
      </c>
      <c r="S253" s="10" t="str">
        <f t="shared" si="44"/>
        <v>Gq/11</v>
      </c>
      <c r="T253" s="10" t="str">
        <f t="shared" si="45"/>
        <v/>
      </c>
      <c r="U253" s="8">
        <f t="shared" si="46"/>
        <v>0</v>
      </c>
      <c r="V253" s="8">
        <f t="shared" si="47"/>
        <v>2</v>
      </c>
      <c r="W253" s="8">
        <f t="shared" si="48"/>
        <v>1</v>
      </c>
      <c r="X253" s="8">
        <f t="shared" si="49"/>
        <v>0</v>
      </c>
      <c r="Y253" s="8" t="str">
        <f t="shared" si="50"/>
        <v>-</v>
      </c>
      <c r="Z253" s="10" t="str">
        <f t="shared" si="51"/>
        <v>G</v>
      </c>
      <c r="AA253" s="10" t="str">
        <f t="shared" si="52"/>
        <v>G</v>
      </c>
      <c r="AB253" s="10" t="str">
        <f t="shared" si="53"/>
        <v>-</v>
      </c>
      <c r="AC253" s="10">
        <f t="shared" si="54"/>
        <v>2</v>
      </c>
      <c r="AD253">
        <f t="shared" si="55"/>
        <v>1</v>
      </c>
    </row>
    <row r="254" spans="1:30" x14ac:dyDescent="0.2">
      <c r="A254" t="s">
        <v>327</v>
      </c>
      <c r="B254" t="s">
        <v>1184</v>
      </c>
      <c r="C254" t="str">
        <f>VLOOKUP(A254,RecNamesAll!A:C,3,FALSE)</f>
        <v>Chemerin</v>
      </c>
      <c r="D254" s="304">
        <v>79</v>
      </c>
      <c r="E254" t="s">
        <v>1185</v>
      </c>
      <c r="F254" t="s">
        <v>1186</v>
      </c>
      <c r="G254" t="s">
        <v>1880</v>
      </c>
      <c r="H254" t="s">
        <v>342</v>
      </c>
      <c r="I254" t="s">
        <v>1187</v>
      </c>
      <c r="J254" t="s">
        <v>1891</v>
      </c>
      <c r="L254" t="s">
        <v>883</v>
      </c>
      <c r="N254">
        <v>14530373</v>
      </c>
      <c r="P254" s="9">
        <v>4.1666666666666664E-2</v>
      </c>
      <c r="Q254" s="8" t="str">
        <f t="shared" si="42"/>
        <v/>
      </c>
      <c r="R254" s="10" t="str">
        <f t="shared" si="43"/>
        <v>Gi/o</v>
      </c>
      <c r="S254" s="10" t="str">
        <f t="shared" si="44"/>
        <v/>
      </c>
      <c r="T254" s="10" t="str">
        <f t="shared" si="45"/>
        <v/>
      </c>
      <c r="U254" s="8">
        <f t="shared" si="46"/>
        <v>0</v>
      </c>
      <c r="V254" s="8">
        <f t="shared" si="47"/>
        <v>1</v>
      </c>
      <c r="W254" s="8">
        <f t="shared" si="48"/>
        <v>0</v>
      </c>
      <c r="X254" s="8">
        <f t="shared" si="49"/>
        <v>0</v>
      </c>
      <c r="Y254" s="8" t="str">
        <f t="shared" si="50"/>
        <v>-</v>
      </c>
      <c r="Z254" s="10" t="str">
        <f t="shared" si="51"/>
        <v>G</v>
      </c>
      <c r="AA254" s="10" t="str">
        <f t="shared" si="52"/>
        <v>-</v>
      </c>
      <c r="AB254" s="10" t="str">
        <f t="shared" si="53"/>
        <v>-</v>
      </c>
      <c r="AC254" s="10">
        <f t="shared" si="54"/>
        <v>3</v>
      </c>
      <c r="AD254">
        <f t="shared" si="55"/>
        <v>1</v>
      </c>
    </row>
    <row r="255" spans="1:30" x14ac:dyDescent="0.2">
      <c r="A255" t="s">
        <v>336</v>
      </c>
      <c r="B255" t="s">
        <v>1188</v>
      </c>
      <c r="C255" t="str">
        <f>VLOOKUP(A255,RecNamesAll!A:C,3,FALSE)</f>
        <v>CCR1</v>
      </c>
      <c r="D255" s="304">
        <v>58</v>
      </c>
      <c r="E255" t="s">
        <v>336</v>
      </c>
      <c r="F255" t="s">
        <v>1189</v>
      </c>
      <c r="G255" t="s">
        <v>1880</v>
      </c>
      <c r="H255" t="s">
        <v>342</v>
      </c>
      <c r="I255" t="s">
        <v>343</v>
      </c>
      <c r="J255" t="s">
        <v>1891</v>
      </c>
      <c r="K255" t="s">
        <v>1891</v>
      </c>
      <c r="L255" t="s">
        <v>1004</v>
      </c>
      <c r="M255" t="s">
        <v>884</v>
      </c>
      <c r="N255">
        <v>16226254</v>
      </c>
      <c r="O255">
        <v>11943214</v>
      </c>
      <c r="P255" s="9">
        <v>4.1666666666666664E-2</v>
      </c>
      <c r="Q255" s="8" t="str">
        <f t="shared" si="42"/>
        <v/>
      </c>
      <c r="R255" s="10" t="str">
        <f t="shared" si="43"/>
        <v>Gi/o</v>
      </c>
      <c r="S255" s="10" t="str">
        <f t="shared" si="44"/>
        <v/>
      </c>
      <c r="T255" s="10" t="str">
        <f t="shared" si="45"/>
        <v/>
      </c>
      <c r="U255" s="8">
        <f t="shared" si="46"/>
        <v>0</v>
      </c>
      <c r="V255" s="8">
        <f t="shared" si="47"/>
        <v>1</v>
      </c>
      <c r="W255" s="8">
        <f t="shared" si="48"/>
        <v>0</v>
      </c>
      <c r="X255" s="8">
        <f t="shared" si="49"/>
        <v>0</v>
      </c>
      <c r="Y255" s="8" t="str">
        <f t="shared" si="50"/>
        <v>-</v>
      </c>
      <c r="Z255" s="10" t="str">
        <f t="shared" si="51"/>
        <v>G</v>
      </c>
      <c r="AA255" s="10" t="str">
        <f t="shared" si="52"/>
        <v>-</v>
      </c>
      <c r="AB255" s="10" t="str">
        <f t="shared" si="53"/>
        <v>-</v>
      </c>
      <c r="AC255" s="10">
        <f t="shared" si="54"/>
        <v>3</v>
      </c>
      <c r="AD255">
        <f t="shared" si="55"/>
        <v>1</v>
      </c>
    </row>
    <row r="256" spans="1:30" x14ac:dyDescent="0.2">
      <c r="A256" t="s">
        <v>338</v>
      </c>
      <c r="B256" t="s">
        <v>1190</v>
      </c>
      <c r="C256" t="str">
        <f>VLOOKUP(A256,RecNamesAll!A:C,3,FALSE)</f>
        <v>CCR2</v>
      </c>
      <c r="D256" s="304">
        <v>59</v>
      </c>
      <c r="E256" t="s">
        <v>338</v>
      </c>
      <c r="F256" t="s">
        <v>1191</v>
      </c>
      <c r="G256" t="s">
        <v>1880</v>
      </c>
      <c r="H256" t="s">
        <v>342</v>
      </c>
      <c r="I256" t="s">
        <v>343</v>
      </c>
      <c r="J256" t="s">
        <v>1891</v>
      </c>
      <c r="N256">
        <v>12920215</v>
      </c>
      <c r="P256" s="9">
        <v>4.1666666666666664E-2</v>
      </c>
      <c r="Q256" s="8" t="str">
        <f t="shared" si="42"/>
        <v/>
      </c>
      <c r="R256" s="10" t="str">
        <f t="shared" si="43"/>
        <v>Gi/o</v>
      </c>
      <c r="S256" s="10" t="str">
        <f t="shared" si="44"/>
        <v/>
      </c>
      <c r="T256" s="10" t="str">
        <f t="shared" si="45"/>
        <v/>
      </c>
      <c r="U256" s="8">
        <f t="shared" si="46"/>
        <v>0</v>
      </c>
      <c r="V256" s="8">
        <f t="shared" si="47"/>
        <v>1</v>
      </c>
      <c r="W256" s="8">
        <f t="shared" si="48"/>
        <v>0</v>
      </c>
      <c r="X256" s="8">
        <f t="shared" si="49"/>
        <v>0</v>
      </c>
      <c r="Y256" s="8" t="str">
        <f t="shared" si="50"/>
        <v>-</v>
      </c>
      <c r="Z256" s="10" t="str">
        <f t="shared" si="51"/>
        <v>G</v>
      </c>
      <c r="AA256" s="10" t="str">
        <f t="shared" si="52"/>
        <v>-</v>
      </c>
      <c r="AB256" s="10" t="str">
        <f t="shared" si="53"/>
        <v>-</v>
      </c>
      <c r="AC256" s="10">
        <f t="shared" si="54"/>
        <v>3</v>
      </c>
      <c r="AD256">
        <f t="shared" si="55"/>
        <v>1</v>
      </c>
    </row>
    <row r="257" spans="1:30" x14ac:dyDescent="0.2">
      <c r="A257" t="s">
        <v>339</v>
      </c>
      <c r="B257" t="s">
        <v>1192</v>
      </c>
      <c r="C257" t="str">
        <f>VLOOKUP(A257,RecNamesAll!A:C,3,FALSE)</f>
        <v>CCR3</v>
      </c>
      <c r="D257" s="304">
        <v>60</v>
      </c>
      <c r="E257" t="s">
        <v>339</v>
      </c>
      <c r="F257" t="s">
        <v>1193</v>
      </c>
      <c r="G257" t="s">
        <v>1880</v>
      </c>
      <c r="H257" t="s">
        <v>342</v>
      </c>
      <c r="I257" t="s">
        <v>343</v>
      </c>
      <c r="J257" t="s">
        <v>1891</v>
      </c>
      <c r="L257" t="s">
        <v>1004</v>
      </c>
      <c r="Q257" s="8" t="str">
        <f t="shared" si="42"/>
        <v/>
      </c>
      <c r="R257" s="10" t="str">
        <f t="shared" si="43"/>
        <v>Gi/o</v>
      </c>
      <c r="S257" s="10" t="str">
        <f t="shared" si="44"/>
        <v/>
      </c>
      <c r="T257" s="10" t="str">
        <f t="shared" si="45"/>
        <v/>
      </c>
      <c r="U257" s="8">
        <f t="shared" si="46"/>
        <v>0</v>
      </c>
      <c r="V257" s="8">
        <f t="shared" si="47"/>
        <v>1</v>
      </c>
      <c r="W257" s="8">
        <f t="shared" si="48"/>
        <v>0</v>
      </c>
      <c r="X257" s="8">
        <f t="shared" si="49"/>
        <v>0</v>
      </c>
      <c r="Y257" s="8" t="str">
        <f t="shared" si="50"/>
        <v>-</v>
      </c>
      <c r="Z257" s="10" t="str">
        <f t="shared" si="51"/>
        <v>G</v>
      </c>
      <c r="AA257" s="10" t="str">
        <f t="shared" si="52"/>
        <v>-</v>
      </c>
      <c r="AB257" s="10" t="str">
        <f t="shared" si="53"/>
        <v>-</v>
      </c>
      <c r="AC257" s="10">
        <f t="shared" si="54"/>
        <v>3</v>
      </c>
      <c r="AD257">
        <f t="shared" si="55"/>
        <v>1</v>
      </c>
    </row>
    <row r="258" spans="1:30" x14ac:dyDescent="0.2">
      <c r="A258" t="s">
        <v>340</v>
      </c>
      <c r="B258" t="s">
        <v>1194</v>
      </c>
      <c r="C258" t="str">
        <f>VLOOKUP(A258,RecNamesAll!A:C,3,FALSE)</f>
        <v>CCR4</v>
      </c>
      <c r="D258" s="304">
        <v>61</v>
      </c>
      <c r="E258" t="s">
        <v>340</v>
      </c>
      <c r="F258" t="s">
        <v>1195</v>
      </c>
      <c r="G258" t="s">
        <v>1880</v>
      </c>
      <c r="H258" t="s">
        <v>342</v>
      </c>
      <c r="I258" t="s">
        <v>343</v>
      </c>
      <c r="J258" t="s">
        <v>1891</v>
      </c>
      <c r="L258" t="s">
        <v>1004</v>
      </c>
      <c r="N258">
        <v>11880151</v>
      </c>
      <c r="P258" s="9">
        <v>4.1666666666666664E-2</v>
      </c>
      <c r="Q258" s="8" t="str">
        <f t="shared" ref="Q258:Q321" si="56">IF(OR(ISNUMBER(SEARCH("Gs",$J258)),ISNUMBER(SEARCH("Gs",$K258))),"Gs","")</f>
        <v/>
      </c>
      <c r="R258" s="10" t="str">
        <f t="shared" ref="R258:R321" si="57">IF(OR(ISNUMBER(SEARCH("Gi/o",$J258)),ISNUMBER(SEARCH("Gi/o",$K258))),"Gi/o","")</f>
        <v>Gi/o</v>
      </c>
      <c r="S258" s="10" t="str">
        <f t="shared" ref="S258:S321" si="58">IF(OR(ISNUMBER(SEARCH("Gq/11",$J258)),ISNUMBER(SEARCH("Gq/11",$K258))),"Gq/11","")</f>
        <v/>
      </c>
      <c r="T258" s="10" t="str">
        <f t="shared" ref="T258:T321" si="59">IF(OR(ISNUMBER(SEARCH("G12/13",$J258)),ISNUMBER(SEARCH("G12/13",$K258))),"G12/13","")</f>
        <v/>
      </c>
      <c r="U258" s="8">
        <f t="shared" ref="U258:U321" si="60">IF(ISNUMBER(SEARCH("Gs",$J258)),1,IF(ISNUMBER(SEARCH("Gs",$K258)),2,0))</f>
        <v>0</v>
      </c>
      <c r="V258" s="8">
        <f t="shared" ref="V258:V321" si="61">IF(ISNUMBER(SEARCH("Gi/o",$J258)),1,IF(ISNUMBER(SEARCH("Gi/o",$K258)),2,0))</f>
        <v>1</v>
      </c>
      <c r="W258" s="8">
        <f t="shared" ref="W258:W321" si="62">IF(ISNUMBER(SEARCH("Gq/11",$J258)),1,IF(ISNUMBER(SEARCH("Gq/11",$K258)),2,0))</f>
        <v>0</v>
      </c>
      <c r="X258" s="8">
        <f t="shared" ref="X258:X321" si="63">IF(ISNUMBER(SEARCH("G12/13",$J258)),1,IF(ISNUMBER(SEARCH("G12/13",$K258)),2,0))</f>
        <v>0</v>
      </c>
      <c r="Y258" s="8" t="str">
        <f t="shared" ref="Y258:Y321" si="64">IF(U258&gt;0,"G","-")</f>
        <v>-</v>
      </c>
      <c r="Z258" s="10" t="str">
        <f t="shared" ref="Z258:Z321" si="65">IF(V258&gt;0,"G","-")</f>
        <v>G</v>
      </c>
      <c r="AA258" s="10" t="str">
        <f t="shared" ref="AA258:AA321" si="66">IF(W258&gt;0,"G","-")</f>
        <v>-</v>
      </c>
      <c r="AB258" s="10" t="str">
        <f t="shared" ref="AB258:AB321" si="67">IF(X258&gt;0,"G","-")</f>
        <v>-</v>
      </c>
      <c r="AC258" s="10">
        <f t="shared" ref="AC258:AC321" si="68">IF(SUM(U258:X258)&gt;0,COUNTIF(U258:X258,"0"),"")</f>
        <v>3</v>
      </c>
      <c r="AD258">
        <f t="shared" ref="AD258:AD321" si="69">IF(SUM(U258:X258)&gt;0,1,0)</f>
        <v>1</v>
      </c>
    </row>
    <row r="259" spans="1:30" x14ac:dyDescent="0.2">
      <c r="A259" t="s">
        <v>15</v>
      </c>
      <c r="B259" t="s">
        <v>341</v>
      </c>
      <c r="C259" t="str">
        <f>VLOOKUP(A259,RecNamesAll!A:C,3,FALSE)</f>
        <v>CCR5</v>
      </c>
      <c r="D259" s="304">
        <v>62</v>
      </c>
      <c r="E259" t="s">
        <v>15</v>
      </c>
      <c r="F259" t="s">
        <v>1196</v>
      </c>
      <c r="G259" t="s">
        <v>1880</v>
      </c>
      <c r="H259" t="s">
        <v>342</v>
      </c>
      <c r="I259" t="s">
        <v>343</v>
      </c>
      <c r="J259" t="s">
        <v>1891</v>
      </c>
      <c r="K259" t="s">
        <v>1891</v>
      </c>
      <c r="L259" t="s">
        <v>1004</v>
      </c>
      <c r="M259" t="s">
        <v>883</v>
      </c>
      <c r="N259">
        <v>11880151</v>
      </c>
      <c r="O259">
        <v>9303305</v>
      </c>
      <c r="P259" s="9">
        <v>4.1666666666666664E-2</v>
      </c>
      <c r="Q259" s="8" t="str">
        <f t="shared" si="56"/>
        <v/>
      </c>
      <c r="R259" s="10" t="str">
        <f t="shared" si="57"/>
        <v>Gi/o</v>
      </c>
      <c r="S259" s="10" t="str">
        <f t="shared" si="58"/>
        <v/>
      </c>
      <c r="T259" s="10" t="str">
        <f t="shared" si="59"/>
        <v/>
      </c>
      <c r="U259" s="8">
        <f t="shared" si="60"/>
        <v>0</v>
      </c>
      <c r="V259" s="8">
        <f t="shared" si="61"/>
        <v>1</v>
      </c>
      <c r="W259" s="8">
        <f t="shared" si="62"/>
        <v>0</v>
      </c>
      <c r="X259" s="8">
        <f t="shared" si="63"/>
        <v>0</v>
      </c>
      <c r="Y259" s="8" t="str">
        <f t="shared" si="64"/>
        <v>-</v>
      </c>
      <c r="Z259" s="10" t="str">
        <f t="shared" si="65"/>
        <v>G</v>
      </c>
      <c r="AA259" s="10" t="str">
        <f t="shared" si="66"/>
        <v>-</v>
      </c>
      <c r="AB259" s="10" t="str">
        <f t="shared" si="67"/>
        <v>-</v>
      </c>
      <c r="AC259" s="10">
        <f t="shared" si="68"/>
        <v>3</v>
      </c>
      <c r="AD259">
        <f t="shared" si="69"/>
        <v>1</v>
      </c>
    </row>
    <row r="260" spans="1:30" x14ac:dyDescent="0.2">
      <c r="A260" t="s">
        <v>16</v>
      </c>
      <c r="B260" t="s">
        <v>344</v>
      </c>
      <c r="C260" t="str">
        <f>VLOOKUP(A260,RecNamesAll!A:C,3,FALSE)</f>
        <v>CCR6</v>
      </c>
      <c r="D260" s="304">
        <v>63</v>
      </c>
      <c r="E260" t="s">
        <v>16</v>
      </c>
      <c r="F260" t="s">
        <v>1197</v>
      </c>
      <c r="G260" t="s">
        <v>1880</v>
      </c>
      <c r="H260" t="s">
        <v>342</v>
      </c>
      <c r="I260" t="s">
        <v>343</v>
      </c>
      <c r="J260" t="s">
        <v>1891</v>
      </c>
      <c r="L260" t="s">
        <v>1004</v>
      </c>
      <c r="N260">
        <v>9893054</v>
      </c>
      <c r="P260" s="9">
        <v>4.1666666666666664E-2</v>
      </c>
      <c r="Q260" s="8" t="str">
        <f t="shared" si="56"/>
        <v/>
      </c>
      <c r="R260" s="10" t="str">
        <f t="shared" si="57"/>
        <v>Gi/o</v>
      </c>
      <c r="S260" s="10" t="str">
        <f t="shared" si="58"/>
        <v/>
      </c>
      <c r="T260" s="10" t="str">
        <f t="shared" si="59"/>
        <v/>
      </c>
      <c r="U260" s="8">
        <f t="shared" si="60"/>
        <v>0</v>
      </c>
      <c r="V260" s="8">
        <f t="shared" si="61"/>
        <v>1</v>
      </c>
      <c r="W260" s="8">
        <f t="shared" si="62"/>
        <v>0</v>
      </c>
      <c r="X260" s="8">
        <f t="shared" si="63"/>
        <v>0</v>
      </c>
      <c r="Y260" s="8" t="str">
        <f t="shared" si="64"/>
        <v>-</v>
      </c>
      <c r="Z260" s="10" t="str">
        <f t="shared" si="65"/>
        <v>G</v>
      </c>
      <c r="AA260" s="10" t="str">
        <f t="shared" si="66"/>
        <v>-</v>
      </c>
      <c r="AB260" s="10" t="str">
        <f t="shared" si="67"/>
        <v>-</v>
      </c>
      <c r="AC260" s="10">
        <f t="shared" si="68"/>
        <v>3</v>
      </c>
      <c r="AD260">
        <f t="shared" si="69"/>
        <v>1</v>
      </c>
    </row>
    <row r="261" spans="1:30" x14ac:dyDescent="0.2">
      <c r="A261" t="s">
        <v>345</v>
      </c>
      <c r="B261" t="s">
        <v>1198</v>
      </c>
      <c r="C261" t="str">
        <f>VLOOKUP(A261,RecNamesAll!A:C,3,FALSE)</f>
        <v>CCR7</v>
      </c>
      <c r="D261" s="304">
        <v>64</v>
      </c>
      <c r="E261" t="s">
        <v>345</v>
      </c>
      <c r="F261" t="s">
        <v>1199</v>
      </c>
      <c r="G261" t="s">
        <v>1880</v>
      </c>
      <c r="H261" t="s">
        <v>342</v>
      </c>
      <c r="I261" t="s">
        <v>343</v>
      </c>
      <c r="J261" t="s">
        <v>1891</v>
      </c>
      <c r="K261" t="s">
        <v>1891</v>
      </c>
      <c r="L261" t="s">
        <v>1004</v>
      </c>
      <c r="M261" t="s">
        <v>900</v>
      </c>
      <c r="N261" t="s">
        <v>1200</v>
      </c>
      <c r="O261">
        <v>15054093</v>
      </c>
      <c r="P261" s="9">
        <v>0.125</v>
      </c>
      <c r="Q261" s="8" t="str">
        <f t="shared" si="56"/>
        <v/>
      </c>
      <c r="R261" s="10" t="str">
        <f t="shared" si="57"/>
        <v>Gi/o</v>
      </c>
      <c r="S261" s="10" t="str">
        <f t="shared" si="58"/>
        <v/>
      </c>
      <c r="T261" s="10" t="str">
        <f t="shared" si="59"/>
        <v/>
      </c>
      <c r="U261" s="8">
        <f t="shared" si="60"/>
        <v>0</v>
      </c>
      <c r="V261" s="8">
        <f t="shared" si="61"/>
        <v>1</v>
      </c>
      <c r="W261" s="8">
        <f t="shared" si="62"/>
        <v>0</v>
      </c>
      <c r="X261" s="8">
        <f t="shared" si="63"/>
        <v>0</v>
      </c>
      <c r="Y261" s="8" t="str">
        <f t="shared" si="64"/>
        <v>-</v>
      </c>
      <c r="Z261" s="10" t="str">
        <f t="shared" si="65"/>
        <v>G</v>
      </c>
      <c r="AA261" s="10" t="str">
        <f t="shared" si="66"/>
        <v>-</v>
      </c>
      <c r="AB261" s="10" t="str">
        <f t="shared" si="67"/>
        <v>-</v>
      </c>
      <c r="AC261" s="10">
        <f t="shared" si="68"/>
        <v>3</v>
      </c>
      <c r="AD261">
        <f t="shared" si="69"/>
        <v>1</v>
      </c>
    </row>
    <row r="262" spans="1:30" x14ac:dyDescent="0.2">
      <c r="A262" t="s">
        <v>346</v>
      </c>
      <c r="B262" t="s">
        <v>1201</v>
      </c>
      <c r="C262" t="str">
        <f>VLOOKUP(A262,RecNamesAll!A:C,3,FALSE)</f>
        <v>CCR8</v>
      </c>
      <c r="D262" s="304">
        <v>65</v>
      </c>
      <c r="E262" t="s">
        <v>346</v>
      </c>
      <c r="F262" t="s">
        <v>1202</v>
      </c>
      <c r="G262" t="s">
        <v>1880</v>
      </c>
      <c r="H262" t="s">
        <v>342</v>
      </c>
      <c r="I262" t="s">
        <v>343</v>
      </c>
      <c r="J262" t="s">
        <v>1891</v>
      </c>
      <c r="L262" t="s">
        <v>1004</v>
      </c>
      <c r="N262">
        <v>9207005</v>
      </c>
      <c r="P262" s="9">
        <v>4.1666666666666664E-2</v>
      </c>
      <c r="Q262" s="8" t="str">
        <f t="shared" si="56"/>
        <v/>
      </c>
      <c r="R262" s="10" t="str">
        <f t="shared" si="57"/>
        <v>Gi/o</v>
      </c>
      <c r="S262" s="10" t="str">
        <f t="shared" si="58"/>
        <v/>
      </c>
      <c r="T262" s="10" t="str">
        <f t="shared" si="59"/>
        <v/>
      </c>
      <c r="U262" s="8">
        <f t="shared" si="60"/>
        <v>0</v>
      </c>
      <c r="V262" s="8">
        <f t="shared" si="61"/>
        <v>1</v>
      </c>
      <c r="W262" s="8">
        <f t="shared" si="62"/>
        <v>0</v>
      </c>
      <c r="X262" s="8">
        <f t="shared" si="63"/>
        <v>0</v>
      </c>
      <c r="Y262" s="8" t="str">
        <f t="shared" si="64"/>
        <v>-</v>
      </c>
      <c r="Z262" s="10" t="str">
        <f t="shared" si="65"/>
        <v>G</v>
      </c>
      <c r="AA262" s="10" t="str">
        <f t="shared" si="66"/>
        <v>-</v>
      </c>
      <c r="AB262" s="10" t="str">
        <f t="shared" si="67"/>
        <v>-</v>
      </c>
      <c r="AC262" s="10">
        <f t="shared" si="68"/>
        <v>3</v>
      </c>
      <c r="AD262">
        <f t="shared" si="69"/>
        <v>1</v>
      </c>
    </row>
    <row r="263" spans="1:30" x14ac:dyDescent="0.2">
      <c r="A263" t="s">
        <v>347</v>
      </c>
      <c r="B263" t="s">
        <v>1203</v>
      </c>
      <c r="C263" t="str">
        <f>VLOOKUP(A263,RecNamesAll!A:C,3,FALSE)</f>
        <v>CCR9</v>
      </c>
      <c r="D263" s="304">
        <v>66</v>
      </c>
      <c r="E263" t="s">
        <v>347</v>
      </c>
      <c r="F263" t="s">
        <v>1204</v>
      </c>
      <c r="G263" t="s">
        <v>1880</v>
      </c>
      <c r="H263" t="s">
        <v>342</v>
      </c>
      <c r="I263" t="s">
        <v>343</v>
      </c>
      <c r="J263" t="s">
        <v>1891</v>
      </c>
      <c r="L263" t="s">
        <v>1004</v>
      </c>
      <c r="N263" t="s">
        <v>1205</v>
      </c>
      <c r="P263" s="9">
        <v>0.125</v>
      </c>
      <c r="Q263" s="8" t="str">
        <f t="shared" si="56"/>
        <v/>
      </c>
      <c r="R263" s="10" t="str">
        <f t="shared" si="57"/>
        <v>Gi/o</v>
      </c>
      <c r="S263" s="10" t="str">
        <f t="shared" si="58"/>
        <v/>
      </c>
      <c r="T263" s="10" t="str">
        <f t="shared" si="59"/>
        <v/>
      </c>
      <c r="U263" s="8">
        <f t="shared" si="60"/>
        <v>0</v>
      </c>
      <c r="V263" s="8">
        <f t="shared" si="61"/>
        <v>1</v>
      </c>
      <c r="W263" s="8">
        <f t="shared" si="62"/>
        <v>0</v>
      </c>
      <c r="X263" s="8">
        <f t="shared" si="63"/>
        <v>0</v>
      </c>
      <c r="Y263" s="8" t="str">
        <f t="shared" si="64"/>
        <v>-</v>
      </c>
      <c r="Z263" s="10" t="str">
        <f t="shared" si="65"/>
        <v>G</v>
      </c>
      <c r="AA263" s="10" t="str">
        <f t="shared" si="66"/>
        <v>-</v>
      </c>
      <c r="AB263" s="10" t="str">
        <f t="shared" si="67"/>
        <v>-</v>
      </c>
      <c r="AC263" s="10">
        <f t="shared" si="68"/>
        <v>3</v>
      </c>
      <c r="AD263">
        <f t="shared" si="69"/>
        <v>1</v>
      </c>
    </row>
    <row r="264" spans="1:30" x14ac:dyDescent="0.2">
      <c r="A264" t="s">
        <v>337</v>
      </c>
      <c r="B264" t="s">
        <v>1206</v>
      </c>
      <c r="C264" t="str">
        <f>VLOOKUP(A264,RecNamesAll!A:C,3,FALSE)</f>
        <v>CCR10</v>
      </c>
      <c r="D264" s="304">
        <v>67</v>
      </c>
      <c r="E264" t="s">
        <v>337</v>
      </c>
      <c r="F264" t="s">
        <v>1207</v>
      </c>
      <c r="G264" t="s">
        <v>1880</v>
      </c>
      <c r="H264" t="s">
        <v>342</v>
      </c>
      <c r="I264" t="s">
        <v>343</v>
      </c>
      <c r="J264" t="s">
        <v>1891</v>
      </c>
      <c r="L264" t="s">
        <v>1004</v>
      </c>
      <c r="Q264" s="8" t="str">
        <f t="shared" si="56"/>
        <v/>
      </c>
      <c r="R264" s="10" t="str">
        <f t="shared" si="57"/>
        <v>Gi/o</v>
      </c>
      <c r="S264" s="10" t="str">
        <f t="shared" si="58"/>
        <v/>
      </c>
      <c r="T264" s="10" t="str">
        <f t="shared" si="59"/>
        <v/>
      </c>
      <c r="U264" s="8">
        <f t="shared" si="60"/>
        <v>0</v>
      </c>
      <c r="V264" s="8">
        <f t="shared" si="61"/>
        <v>1</v>
      </c>
      <c r="W264" s="8">
        <f t="shared" si="62"/>
        <v>0</v>
      </c>
      <c r="X264" s="8">
        <f t="shared" si="63"/>
        <v>0</v>
      </c>
      <c r="Y264" s="8" t="str">
        <f t="shared" si="64"/>
        <v>-</v>
      </c>
      <c r="Z264" s="10" t="str">
        <f t="shared" si="65"/>
        <v>G</v>
      </c>
      <c r="AA264" s="10" t="str">
        <f t="shared" si="66"/>
        <v>-</v>
      </c>
      <c r="AB264" s="10" t="str">
        <f t="shared" si="67"/>
        <v>-</v>
      </c>
      <c r="AC264" s="10">
        <f t="shared" si="68"/>
        <v>3</v>
      </c>
      <c r="AD264">
        <f t="shared" si="69"/>
        <v>1</v>
      </c>
    </row>
    <row r="265" spans="1:30" x14ac:dyDescent="0.2">
      <c r="A265" t="s">
        <v>352</v>
      </c>
      <c r="B265" t="s">
        <v>1208</v>
      </c>
      <c r="C265" t="str">
        <f>VLOOKUP(A265,RecNamesAll!A:C,3,FALSE)</f>
        <v>CXCR3</v>
      </c>
      <c r="D265" s="304">
        <v>70</v>
      </c>
      <c r="E265" t="s">
        <v>352</v>
      </c>
      <c r="F265" t="s">
        <v>1209</v>
      </c>
      <c r="G265" t="s">
        <v>1880</v>
      </c>
      <c r="H265" t="s">
        <v>342</v>
      </c>
      <c r="I265" t="s">
        <v>343</v>
      </c>
      <c r="J265" t="s">
        <v>1891</v>
      </c>
      <c r="L265" t="s">
        <v>1004</v>
      </c>
      <c r="N265" t="s">
        <v>1210</v>
      </c>
      <c r="P265" s="9">
        <v>0.16666666666666666</v>
      </c>
      <c r="Q265" s="8" t="str">
        <f t="shared" si="56"/>
        <v/>
      </c>
      <c r="R265" s="10" t="str">
        <f t="shared" si="57"/>
        <v>Gi/o</v>
      </c>
      <c r="S265" s="10" t="str">
        <f t="shared" si="58"/>
        <v/>
      </c>
      <c r="T265" s="10" t="str">
        <f t="shared" si="59"/>
        <v/>
      </c>
      <c r="U265" s="8">
        <f t="shared" si="60"/>
        <v>0</v>
      </c>
      <c r="V265" s="8">
        <f t="shared" si="61"/>
        <v>1</v>
      </c>
      <c r="W265" s="8">
        <f t="shared" si="62"/>
        <v>0</v>
      </c>
      <c r="X265" s="8">
        <f t="shared" si="63"/>
        <v>0</v>
      </c>
      <c r="Y265" s="8" t="str">
        <f t="shared" si="64"/>
        <v>-</v>
      </c>
      <c r="Z265" s="10" t="str">
        <f t="shared" si="65"/>
        <v>G</v>
      </c>
      <c r="AA265" s="10" t="str">
        <f t="shared" si="66"/>
        <v>-</v>
      </c>
      <c r="AB265" s="10" t="str">
        <f t="shared" si="67"/>
        <v>-</v>
      </c>
      <c r="AC265" s="10">
        <f t="shared" si="68"/>
        <v>3</v>
      </c>
      <c r="AD265">
        <f t="shared" si="69"/>
        <v>1</v>
      </c>
    </row>
    <row r="266" spans="1:30" x14ac:dyDescent="0.2">
      <c r="A266" t="s">
        <v>21</v>
      </c>
      <c r="B266" t="s">
        <v>353</v>
      </c>
      <c r="C266" t="str">
        <f>VLOOKUP(A266,RecNamesAll!A:C,3,FALSE)</f>
        <v>CXCR4</v>
      </c>
      <c r="D266" s="304">
        <v>71</v>
      </c>
      <c r="E266" t="s">
        <v>21</v>
      </c>
      <c r="G266" t="s">
        <v>1880</v>
      </c>
      <c r="H266" t="s">
        <v>342</v>
      </c>
      <c r="I266" t="s">
        <v>343</v>
      </c>
      <c r="J266" t="s">
        <v>1891</v>
      </c>
      <c r="L266" t="s">
        <v>1004</v>
      </c>
      <c r="N266" t="s">
        <v>1211</v>
      </c>
      <c r="P266" s="9">
        <v>8.3333333333333329E-2</v>
      </c>
      <c r="Q266" s="8" t="str">
        <f t="shared" si="56"/>
        <v/>
      </c>
      <c r="R266" s="10" t="str">
        <f t="shared" si="57"/>
        <v>Gi/o</v>
      </c>
      <c r="S266" s="10" t="str">
        <f t="shared" si="58"/>
        <v/>
      </c>
      <c r="T266" s="10" t="str">
        <f t="shared" si="59"/>
        <v/>
      </c>
      <c r="U266" s="8">
        <f t="shared" si="60"/>
        <v>0</v>
      </c>
      <c r="V266" s="8">
        <f t="shared" si="61"/>
        <v>1</v>
      </c>
      <c r="W266" s="8">
        <f t="shared" si="62"/>
        <v>0</v>
      </c>
      <c r="X266" s="8">
        <f t="shared" si="63"/>
        <v>0</v>
      </c>
      <c r="Y266" s="8" t="str">
        <f t="shared" si="64"/>
        <v>-</v>
      </c>
      <c r="Z266" s="10" t="str">
        <f t="shared" si="65"/>
        <v>G</v>
      </c>
      <c r="AA266" s="10" t="str">
        <f t="shared" si="66"/>
        <v>-</v>
      </c>
      <c r="AB266" s="10" t="str">
        <f t="shared" si="67"/>
        <v>-</v>
      </c>
      <c r="AC266" s="10">
        <f t="shared" si="68"/>
        <v>3</v>
      </c>
      <c r="AD266">
        <f t="shared" si="69"/>
        <v>1</v>
      </c>
    </row>
    <row r="267" spans="1:30" x14ac:dyDescent="0.2">
      <c r="A267" t="s">
        <v>22</v>
      </c>
      <c r="B267" t="s">
        <v>354</v>
      </c>
      <c r="C267" t="str">
        <f>VLOOKUP(A267,RecNamesAll!A:C,3,FALSE)</f>
        <v>CXCR5</v>
      </c>
      <c r="D267" s="304">
        <v>72</v>
      </c>
      <c r="E267" t="s">
        <v>22</v>
      </c>
      <c r="F267" t="s">
        <v>1212</v>
      </c>
      <c r="G267" t="s">
        <v>1880</v>
      </c>
      <c r="H267" t="s">
        <v>342</v>
      </c>
      <c r="I267" t="s">
        <v>343</v>
      </c>
      <c r="J267" t="s">
        <v>1891</v>
      </c>
      <c r="K267" t="s">
        <v>1891</v>
      </c>
      <c r="L267" t="s">
        <v>1004</v>
      </c>
      <c r="M267" t="s">
        <v>900</v>
      </c>
      <c r="Q267" s="8" t="str">
        <f t="shared" si="56"/>
        <v/>
      </c>
      <c r="R267" s="10" t="str">
        <f t="shared" si="57"/>
        <v>Gi/o</v>
      </c>
      <c r="S267" s="10" t="str">
        <f t="shared" si="58"/>
        <v/>
      </c>
      <c r="T267" s="10" t="str">
        <f t="shared" si="59"/>
        <v/>
      </c>
      <c r="U267" s="8">
        <f t="shared" si="60"/>
        <v>0</v>
      </c>
      <c r="V267" s="8">
        <f t="shared" si="61"/>
        <v>1</v>
      </c>
      <c r="W267" s="8">
        <f t="shared" si="62"/>
        <v>0</v>
      </c>
      <c r="X267" s="8">
        <f t="shared" si="63"/>
        <v>0</v>
      </c>
      <c r="Y267" s="8" t="str">
        <f t="shared" si="64"/>
        <v>-</v>
      </c>
      <c r="Z267" s="10" t="str">
        <f t="shared" si="65"/>
        <v>G</v>
      </c>
      <c r="AA267" s="10" t="str">
        <f t="shared" si="66"/>
        <v>-</v>
      </c>
      <c r="AB267" s="10" t="str">
        <f t="shared" si="67"/>
        <v>-</v>
      </c>
      <c r="AC267" s="10">
        <f t="shared" si="68"/>
        <v>3</v>
      </c>
      <c r="AD267">
        <f t="shared" si="69"/>
        <v>1</v>
      </c>
    </row>
    <row r="268" spans="1:30" x14ac:dyDescent="0.2">
      <c r="A268" t="s">
        <v>355</v>
      </c>
      <c r="B268" t="s">
        <v>1213</v>
      </c>
      <c r="C268" t="str">
        <f>VLOOKUP(A268,RecNamesAll!A:C,3,FALSE)</f>
        <v>CXCR6</v>
      </c>
      <c r="D268" s="304">
        <v>73</v>
      </c>
      <c r="E268" t="s">
        <v>355</v>
      </c>
      <c r="F268" t="s">
        <v>1214</v>
      </c>
      <c r="G268" t="s">
        <v>1880</v>
      </c>
      <c r="H268" t="s">
        <v>342</v>
      </c>
      <c r="I268" t="s">
        <v>343</v>
      </c>
      <c r="J268" t="s">
        <v>1891</v>
      </c>
      <c r="N268" t="s">
        <v>1215</v>
      </c>
      <c r="P268" s="9">
        <v>8.3333333333333329E-2</v>
      </c>
      <c r="Q268" s="8" t="str">
        <f t="shared" si="56"/>
        <v/>
      </c>
      <c r="R268" s="10" t="str">
        <f t="shared" si="57"/>
        <v>Gi/o</v>
      </c>
      <c r="S268" s="10" t="str">
        <f t="shared" si="58"/>
        <v/>
      </c>
      <c r="T268" s="10" t="str">
        <f t="shared" si="59"/>
        <v/>
      </c>
      <c r="U268" s="8">
        <f t="shared" si="60"/>
        <v>0</v>
      </c>
      <c r="V268" s="8">
        <f t="shared" si="61"/>
        <v>1</v>
      </c>
      <c r="W268" s="8">
        <f t="shared" si="62"/>
        <v>0</v>
      </c>
      <c r="X268" s="8">
        <f t="shared" si="63"/>
        <v>0</v>
      </c>
      <c r="Y268" s="8" t="str">
        <f t="shared" si="64"/>
        <v>-</v>
      </c>
      <c r="Z268" s="10" t="str">
        <f t="shared" si="65"/>
        <v>G</v>
      </c>
      <c r="AA268" s="10" t="str">
        <f t="shared" si="66"/>
        <v>-</v>
      </c>
      <c r="AB268" s="10" t="str">
        <f t="shared" si="67"/>
        <v>-</v>
      </c>
      <c r="AC268" s="10">
        <f t="shared" si="68"/>
        <v>3</v>
      </c>
      <c r="AD268">
        <f t="shared" si="69"/>
        <v>1</v>
      </c>
    </row>
    <row r="269" spans="1:30" x14ac:dyDescent="0.2">
      <c r="A269" t="s">
        <v>349</v>
      </c>
      <c r="B269" t="s">
        <v>1216</v>
      </c>
      <c r="C269" t="str">
        <f>VLOOKUP(A269,RecNamesAll!A:C,3,FALSE)</f>
        <v>CX3CR1</v>
      </c>
      <c r="D269" s="304">
        <v>74</v>
      </c>
      <c r="E269" t="s">
        <v>1217</v>
      </c>
      <c r="F269" t="s">
        <v>1218</v>
      </c>
      <c r="G269" t="s">
        <v>1880</v>
      </c>
      <c r="H269" t="s">
        <v>342</v>
      </c>
      <c r="I269" t="s">
        <v>343</v>
      </c>
      <c r="J269" t="s">
        <v>1891</v>
      </c>
      <c r="L269" t="s">
        <v>1004</v>
      </c>
      <c r="N269">
        <v>11880151</v>
      </c>
      <c r="P269" s="9">
        <v>4.1666666666666664E-2</v>
      </c>
      <c r="Q269" s="8" t="str">
        <f t="shared" si="56"/>
        <v/>
      </c>
      <c r="R269" s="10" t="str">
        <f t="shared" si="57"/>
        <v>Gi/o</v>
      </c>
      <c r="S269" s="10" t="str">
        <f t="shared" si="58"/>
        <v/>
      </c>
      <c r="T269" s="10" t="str">
        <f t="shared" si="59"/>
        <v/>
      </c>
      <c r="U269" s="8">
        <f t="shared" si="60"/>
        <v>0</v>
      </c>
      <c r="V269" s="8">
        <f t="shared" si="61"/>
        <v>1</v>
      </c>
      <c r="W269" s="8">
        <f t="shared" si="62"/>
        <v>0</v>
      </c>
      <c r="X269" s="8">
        <f t="shared" si="63"/>
        <v>0</v>
      </c>
      <c r="Y269" s="8" t="str">
        <f t="shared" si="64"/>
        <v>-</v>
      </c>
      <c r="Z269" s="10" t="str">
        <f t="shared" si="65"/>
        <v>G</v>
      </c>
      <c r="AA269" s="10" t="str">
        <f t="shared" si="66"/>
        <v>-</v>
      </c>
      <c r="AB269" s="10" t="str">
        <f t="shared" si="67"/>
        <v>-</v>
      </c>
      <c r="AC269" s="10">
        <f t="shared" si="68"/>
        <v>3</v>
      </c>
      <c r="AD269">
        <f t="shared" si="69"/>
        <v>1</v>
      </c>
    </row>
    <row r="270" spans="1:30" x14ac:dyDescent="0.2">
      <c r="A270" t="s">
        <v>356</v>
      </c>
      <c r="B270" t="s">
        <v>1219</v>
      </c>
      <c r="C270" t="str">
        <f>VLOOKUP(A270,RecNamesAll!A:C,3,FALSE)</f>
        <v>XCR1</v>
      </c>
      <c r="D270" s="304">
        <v>75</v>
      </c>
      <c r="E270" t="s">
        <v>356</v>
      </c>
      <c r="F270" t="s">
        <v>1220</v>
      </c>
      <c r="G270" t="s">
        <v>1880</v>
      </c>
      <c r="H270" t="s">
        <v>342</v>
      </c>
      <c r="I270" t="s">
        <v>343</v>
      </c>
      <c r="J270" t="s">
        <v>1891</v>
      </c>
      <c r="L270" t="s">
        <v>1004</v>
      </c>
      <c r="N270">
        <v>9632725</v>
      </c>
      <c r="P270" s="9">
        <v>4.1666666666666664E-2</v>
      </c>
      <c r="Q270" s="8" t="str">
        <f t="shared" si="56"/>
        <v/>
      </c>
      <c r="R270" s="10" t="str">
        <f t="shared" si="57"/>
        <v>Gi/o</v>
      </c>
      <c r="S270" s="10" t="str">
        <f t="shared" si="58"/>
        <v/>
      </c>
      <c r="T270" s="10" t="str">
        <f t="shared" si="59"/>
        <v/>
      </c>
      <c r="U270" s="8">
        <f t="shared" si="60"/>
        <v>0</v>
      </c>
      <c r="V270" s="8">
        <f t="shared" si="61"/>
        <v>1</v>
      </c>
      <c r="W270" s="8">
        <f t="shared" si="62"/>
        <v>0</v>
      </c>
      <c r="X270" s="8">
        <f t="shared" si="63"/>
        <v>0</v>
      </c>
      <c r="Y270" s="8" t="str">
        <f t="shared" si="64"/>
        <v>-</v>
      </c>
      <c r="Z270" s="10" t="str">
        <f t="shared" si="65"/>
        <v>G</v>
      </c>
      <c r="AA270" s="10" t="str">
        <f t="shared" si="66"/>
        <v>-</v>
      </c>
      <c r="AB270" s="10" t="str">
        <f t="shared" si="67"/>
        <v>-</v>
      </c>
      <c r="AC270" s="10">
        <f t="shared" si="68"/>
        <v>3</v>
      </c>
      <c r="AD270">
        <f t="shared" si="69"/>
        <v>1</v>
      </c>
    </row>
    <row r="271" spans="1:30" x14ac:dyDescent="0.2">
      <c r="A271" t="s">
        <v>536</v>
      </c>
      <c r="B271" t="s">
        <v>1231</v>
      </c>
      <c r="C271" t="str">
        <f>VLOOKUP(A271,RecNamesAll!A:C,3,FALSE)</f>
        <v>FSH</v>
      </c>
      <c r="D271" s="304">
        <v>253</v>
      </c>
      <c r="E271" t="s">
        <v>536</v>
      </c>
      <c r="F271" t="s">
        <v>1232</v>
      </c>
      <c r="G271" t="s">
        <v>1880</v>
      </c>
      <c r="H271" t="s">
        <v>342</v>
      </c>
      <c r="I271" t="s">
        <v>1233</v>
      </c>
      <c r="J271" t="s">
        <v>1895</v>
      </c>
      <c r="L271" t="s">
        <v>906</v>
      </c>
      <c r="N271">
        <v>22666216</v>
      </c>
      <c r="P271" s="9">
        <v>4.1666666666666664E-2</v>
      </c>
      <c r="Q271" s="8" t="str">
        <f t="shared" si="56"/>
        <v>Gs</v>
      </c>
      <c r="R271" s="10" t="str">
        <f t="shared" si="57"/>
        <v>Gi/o</v>
      </c>
      <c r="S271" s="10" t="str">
        <f t="shared" si="58"/>
        <v>Gq/11</v>
      </c>
      <c r="T271" s="10" t="str">
        <f t="shared" si="59"/>
        <v/>
      </c>
      <c r="U271" s="8">
        <f t="shared" si="60"/>
        <v>1</v>
      </c>
      <c r="V271" s="8">
        <f t="shared" si="61"/>
        <v>1</v>
      </c>
      <c r="W271" s="8">
        <f t="shared" si="62"/>
        <v>1</v>
      </c>
      <c r="X271" s="8">
        <f t="shared" si="63"/>
        <v>0</v>
      </c>
      <c r="Y271" s="8" t="str">
        <f t="shared" si="64"/>
        <v>G</v>
      </c>
      <c r="Z271" s="10" t="str">
        <f t="shared" si="65"/>
        <v>G</v>
      </c>
      <c r="AA271" s="10" t="str">
        <f t="shared" si="66"/>
        <v>G</v>
      </c>
      <c r="AB271" s="10" t="str">
        <f t="shared" si="67"/>
        <v>-</v>
      </c>
      <c r="AC271" s="10">
        <f t="shared" si="68"/>
        <v>1</v>
      </c>
      <c r="AD271">
        <f t="shared" si="69"/>
        <v>1</v>
      </c>
    </row>
    <row r="272" spans="1:30" x14ac:dyDescent="0.2">
      <c r="A272" t="s">
        <v>538</v>
      </c>
      <c r="B272" t="s">
        <v>1234</v>
      </c>
      <c r="C272" t="str">
        <f>VLOOKUP(A272,RecNamesAll!A:C,3,FALSE)</f>
        <v>LH</v>
      </c>
      <c r="D272" s="304">
        <v>254</v>
      </c>
      <c r="E272" t="s">
        <v>1235</v>
      </c>
      <c r="F272" t="s">
        <v>1236</v>
      </c>
      <c r="G272" t="s">
        <v>1880</v>
      </c>
      <c r="H272" t="s">
        <v>342</v>
      </c>
      <c r="I272" t="s">
        <v>1233</v>
      </c>
      <c r="J272" t="s">
        <v>0</v>
      </c>
      <c r="K272" t="s">
        <v>1888</v>
      </c>
      <c r="L272" t="s">
        <v>906</v>
      </c>
      <c r="M272" t="s">
        <v>884</v>
      </c>
      <c r="N272" t="s">
        <v>1237</v>
      </c>
      <c r="O272" t="s">
        <v>1238</v>
      </c>
      <c r="P272" s="9">
        <v>8.3333333333333329E-2</v>
      </c>
      <c r="Q272" s="8" t="str">
        <f t="shared" si="56"/>
        <v>Gs</v>
      </c>
      <c r="R272" s="10" t="str">
        <f t="shared" si="57"/>
        <v/>
      </c>
      <c r="S272" s="10" t="str">
        <f t="shared" si="58"/>
        <v>Gq/11</v>
      </c>
      <c r="T272" s="10" t="str">
        <f t="shared" si="59"/>
        <v/>
      </c>
      <c r="U272" s="8">
        <f t="shared" si="60"/>
        <v>1</v>
      </c>
      <c r="V272" s="8">
        <f t="shared" si="61"/>
        <v>0</v>
      </c>
      <c r="W272" s="8">
        <f t="shared" si="62"/>
        <v>2</v>
      </c>
      <c r="X272" s="8">
        <f t="shared" si="63"/>
        <v>0</v>
      </c>
      <c r="Y272" s="8" t="str">
        <f t="shared" si="64"/>
        <v>G</v>
      </c>
      <c r="Z272" s="10" t="str">
        <f t="shared" si="65"/>
        <v>-</v>
      </c>
      <c r="AA272" s="10" t="str">
        <f t="shared" si="66"/>
        <v>G</v>
      </c>
      <c r="AB272" s="10" t="str">
        <f t="shared" si="67"/>
        <v>-</v>
      </c>
      <c r="AC272" s="10">
        <f t="shared" si="68"/>
        <v>2</v>
      </c>
      <c r="AD272">
        <f t="shared" si="69"/>
        <v>1</v>
      </c>
    </row>
    <row r="273" spans="1:30" x14ac:dyDescent="0.2">
      <c r="A273" t="s">
        <v>539</v>
      </c>
      <c r="B273" t="s">
        <v>1239</v>
      </c>
      <c r="C273" t="str">
        <f>VLOOKUP(A273,RecNamesAll!A:C,3,FALSE)</f>
        <v>TSH</v>
      </c>
      <c r="D273" s="304">
        <v>255</v>
      </c>
      <c r="E273" t="s">
        <v>539</v>
      </c>
      <c r="F273" t="s">
        <v>1240</v>
      </c>
      <c r="G273" t="s">
        <v>1880</v>
      </c>
      <c r="H273" t="s">
        <v>342</v>
      </c>
      <c r="I273" t="s">
        <v>1233</v>
      </c>
      <c r="J273" t="s">
        <v>0</v>
      </c>
      <c r="K273" t="s">
        <v>1888</v>
      </c>
      <c r="L273" t="s">
        <v>906</v>
      </c>
      <c r="M273" t="s">
        <v>884</v>
      </c>
      <c r="N273">
        <v>8188646</v>
      </c>
      <c r="O273">
        <v>8188646</v>
      </c>
      <c r="P273" s="9">
        <v>4.1666666666666664E-2</v>
      </c>
      <c r="Q273" s="8" t="str">
        <f t="shared" si="56"/>
        <v>Gs</v>
      </c>
      <c r="R273" s="10" t="str">
        <f t="shared" si="57"/>
        <v/>
      </c>
      <c r="S273" s="10" t="str">
        <f t="shared" si="58"/>
        <v>Gq/11</v>
      </c>
      <c r="T273" s="10" t="str">
        <f t="shared" si="59"/>
        <v/>
      </c>
      <c r="U273" s="8">
        <f t="shared" si="60"/>
        <v>1</v>
      </c>
      <c r="V273" s="8">
        <f t="shared" si="61"/>
        <v>0</v>
      </c>
      <c r="W273" s="8">
        <f t="shared" si="62"/>
        <v>2</v>
      </c>
      <c r="X273" s="8">
        <f t="shared" si="63"/>
        <v>0</v>
      </c>
      <c r="Y273" s="8" t="str">
        <f t="shared" si="64"/>
        <v>G</v>
      </c>
      <c r="Z273" s="10" t="str">
        <f t="shared" si="65"/>
        <v>-</v>
      </c>
      <c r="AA273" s="10" t="str">
        <f t="shared" si="66"/>
        <v>G</v>
      </c>
      <c r="AB273" s="10" t="str">
        <f t="shared" si="67"/>
        <v>-</v>
      </c>
      <c r="AC273" s="10">
        <f t="shared" si="68"/>
        <v>2</v>
      </c>
      <c r="AD273">
        <f t="shared" si="69"/>
        <v>1</v>
      </c>
    </row>
    <row r="274" spans="1:30" x14ac:dyDescent="0.2">
      <c r="A274" t="s">
        <v>720</v>
      </c>
      <c r="B274" t="s">
        <v>1241</v>
      </c>
      <c r="C274" t="str">
        <f>VLOOKUP(A274,RecNamesAll!A:C,3,FALSE)</f>
        <v>PKR1</v>
      </c>
      <c r="D274" s="304">
        <v>335</v>
      </c>
      <c r="E274" t="s">
        <v>1242</v>
      </c>
      <c r="F274" t="s">
        <v>1243</v>
      </c>
      <c r="G274" t="s">
        <v>1880</v>
      </c>
      <c r="H274" t="s">
        <v>342</v>
      </c>
      <c r="I274" t="s">
        <v>1244</v>
      </c>
      <c r="J274" t="s">
        <v>1888</v>
      </c>
      <c r="K274" t="s">
        <v>0</v>
      </c>
      <c r="L274" t="s">
        <v>884</v>
      </c>
      <c r="M274" t="s">
        <v>906</v>
      </c>
      <c r="N274" t="s">
        <v>1245</v>
      </c>
      <c r="O274">
        <v>15772293</v>
      </c>
      <c r="P274" s="9">
        <v>0.125</v>
      </c>
      <c r="Q274" s="8" t="str">
        <f t="shared" si="56"/>
        <v>Gs</v>
      </c>
      <c r="R274" s="10" t="str">
        <f t="shared" si="57"/>
        <v/>
      </c>
      <c r="S274" s="10" t="str">
        <f t="shared" si="58"/>
        <v>Gq/11</v>
      </c>
      <c r="T274" s="10" t="str">
        <f t="shared" si="59"/>
        <v/>
      </c>
      <c r="U274" s="8">
        <f t="shared" si="60"/>
        <v>2</v>
      </c>
      <c r="V274" s="8">
        <f t="shared" si="61"/>
        <v>0</v>
      </c>
      <c r="W274" s="8">
        <f t="shared" si="62"/>
        <v>1</v>
      </c>
      <c r="X274" s="8">
        <f t="shared" si="63"/>
        <v>0</v>
      </c>
      <c r="Y274" s="8" t="str">
        <f t="shared" si="64"/>
        <v>G</v>
      </c>
      <c r="Z274" s="10" t="str">
        <f t="shared" si="65"/>
        <v>-</v>
      </c>
      <c r="AA274" s="10" t="str">
        <f t="shared" si="66"/>
        <v>G</v>
      </c>
      <c r="AB274" s="10" t="str">
        <f t="shared" si="67"/>
        <v>-</v>
      </c>
      <c r="AC274" s="10">
        <f t="shared" si="68"/>
        <v>2</v>
      </c>
      <c r="AD274">
        <f t="shared" si="69"/>
        <v>1</v>
      </c>
    </row>
    <row r="275" spans="1:30" x14ac:dyDescent="0.2">
      <c r="A275" t="s">
        <v>722</v>
      </c>
      <c r="B275" t="s">
        <v>1246</v>
      </c>
      <c r="C275" t="str">
        <f>VLOOKUP(A275,RecNamesAll!A:C,3,FALSE)</f>
        <v>PKR2</v>
      </c>
      <c r="D275" s="304">
        <v>336</v>
      </c>
      <c r="E275" t="s">
        <v>1247</v>
      </c>
      <c r="F275" t="s">
        <v>1248</v>
      </c>
      <c r="G275" t="s">
        <v>1880</v>
      </c>
      <c r="H275" t="s">
        <v>342</v>
      </c>
      <c r="I275" t="s">
        <v>1244</v>
      </c>
      <c r="J275" t="s">
        <v>1888</v>
      </c>
      <c r="K275" t="s">
        <v>1900</v>
      </c>
      <c r="L275" t="s">
        <v>884</v>
      </c>
      <c r="M275" t="s">
        <v>1249</v>
      </c>
      <c r="N275" t="s">
        <v>1250</v>
      </c>
      <c r="O275" t="s">
        <v>1251</v>
      </c>
      <c r="P275" s="9">
        <v>8.3333333333333329E-2</v>
      </c>
      <c r="Q275" s="8" t="str">
        <f t="shared" si="56"/>
        <v>Gs</v>
      </c>
      <c r="R275" s="10" t="str">
        <f t="shared" si="57"/>
        <v>Gi/o</v>
      </c>
      <c r="S275" s="10" t="str">
        <f t="shared" si="58"/>
        <v>Gq/11</v>
      </c>
      <c r="T275" s="10" t="str">
        <f t="shared" si="59"/>
        <v/>
      </c>
      <c r="U275" s="8">
        <f t="shared" si="60"/>
        <v>2</v>
      </c>
      <c r="V275" s="8">
        <f t="shared" si="61"/>
        <v>2</v>
      </c>
      <c r="W275" s="8">
        <f t="shared" si="62"/>
        <v>1</v>
      </c>
      <c r="X275" s="8">
        <f t="shared" si="63"/>
        <v>0</v>
      </c>
      <c r="Y275" s="8" t="str">
        <f t="shared" si="64"/>
        <v>G</v>
      </c>
      <c r="Z275" s="10" t="str">
        <f t="shared" si="65"/>
        <v>G</v>
      </c>
      <c r="AA275" s="10" t="str">
        <f t="shared" si="66"/>
        <v>G</v>
      </c>
      <c r="AB275" s="10" t="str">
        <f t="shared" si="67"/>
        <v>-</v>
      </c>
      <c r="AC275" s="10">
        <f t="shared" si="68"/>
        <v>1</v>
      </c>
      <c r="AD275">
        <f t="shared" si="69"/>
        <v>1</v>
      </c>
    </row>
    <row r="276" spans="1:30" x14ac:dyDescent="0.2">
      <c r="A276" t="s">
        <v>491</v>
      </c>
      <c r="B276" t="s">
        <v>1252</v>
      </c>
      <c r="C276" t="str">
        <f>VLOOKUP(A276,RecNamesAll!A:C,3,FALSE)</f>
        <v>FFA1</v>
      </c>
      <c r="D276" s="304">
        <v>225</v>
      </c>
      <c r="E276" t="s">
        <v>491</v>
      </c>
      <c r="F276" t="s">
        <v>1253</v>
      </c>
      <c r="G276" t="s">
        <v>1880</v>
      </c>
      <c r="H276" t="s">
        <v>323</v>
      </c>
      <c r="I276" t="s">
        <v>495</v>
      </c>
      <c r="J276" t="s">
        <v>1888</v>
      </c>
      <c r="K276" t="s">
        <v>1900</v>
      </c>
      <c r="L276" t="s">
        <v>980</v>
      </c>
      <c r="M276" t="s">
        <v>1254</v>
      </c>
      <c r="N276" t="s">
        <v>1255</v>
      </c>
      <c r="O276" t="s">
        <v>1256</v>
      </c>
      <c r="P276" s="9">
        <v>0.125</v>
      </c>
      <c r="Q276" s="8" t="str">
        <f t="shared" si="56"/>
        <v>Gs</v>
      </c>
      <c r="R276" s="10" t="str">
        <f t="shared" si="57"/>
        <v>Gi/o</v>
      </c>
      <c r="S276" s="10" t="str">
        <f t="shared" si="58"/>
        <v>Gq/11</v>
      </c>
      <c r="T276" s="10" t="str">
        <f t="shared" si="59"/>
        <v/>
      </c>
      <c r="U276" s="8">
        <f t="shared" si="60"/>
        <v>2</v>
      </c>
      <c r="V276" s="8">
        <f t="shared" si="61"/>
        <v>2</v>
      </c>
      <c r="W276" s="8">
        <f t="shared" si="62"/>
        <v>1</v>
      </c>
      <c r="X276" s="8">
        <f t="shared" si="63"/>
        <v>0</v>
      </c>
      <c r="Y276" s="8" t="str">
        <f t="shared" si="64"/>
        <v>G</v>
      </c>
      <c r="Z276" s="10" t="str">
        <f t="shared" si="65"/>
        <v>G</v>
      </c>
      <c r="AA276" s="10" t="str">
        <f t="shared" si="66"/>
        <v>G</v>
      </c>
      <c r="AB276" s="10" t="str">
        <f t="shared" si="67"/>
        <v>-</v>
      </c>
      <c r="AC276" s="10">
        <f t="shared" si="68"/>
        <v>1</v>
      </c>
      <c r="AD276">
        <f t="shared" si="69"/>
        <v>1</v>
      </c>
    </row>
    <row r="277" spans="1:30" x14ac:dyDescent="0.2">
      <c r="A277" t="s">
        <v>493</v>
      </c>
      <c r="B277" t="s">
        <v>494</v>
      </c>
      <c r="C277" t="str">
        <f>VLOOKUP(A277,RecNamesAll!A:C,3,FALSE)</f>
        <v>FFA2</v>
      </c>
      <c r="D277" s="304">
        <v>226</v>
      </c>
      <c r="E277" t="s">
        <v>493</v>
      </c>
      <c r="F277" t="s">
        <v>1257</v>
      </c>
      <c r="G277" t="s">
        <v>1880</v>
      </c>
      <c r="H277" t="s">
        <v>323</v>
      </c>
      <c r="I277" t="s">
        <v>495</v>
      </c>
      <c r="J277" t="s">
        <v>1888</v>
      </c>
      <c r="K277" t="s">
        <v>1891</v>
      </c>
      <c r="L277" t="s">
        <v>884</v>
      </c>
      <c r="M277" t="s">
        <v>883</v>
      </c>
      <c r="N277" t="s">
        <v>1258</v>
      </c>
      <c r="O277" t="s">
        <v>1258</v>
      </c>
      <c r="P277" s="9">
        <v>0.125</v>
      </c>
      <c r="Q277" s="8" t="str">
        <f t="shared" si="56"/>
        <v/>
      </c>
      <c r="R277" s="10" t="str">
        <f t="shared" si="57"/>
        <v>Gi/o</v>
      </c>
      <c r="S277" s="10" t="str">
        <f t="shared" si="58"/>
        <v>Gq/11</v>
      </c>
      <c r="T277" s="10" t="str">
        <f t="shared" si="59"/>
        <v/>
      </c>
      <c r="U277" s="8">
        <f t="shared" si="60"/>
        <v>0</v>
      </c>
      <c r="V277" s="8">
        <f t="shared" si="61"/>
        <v>2</v>
      </c>
      <c r="W277" s="8">
        <f t="shared" si="62"/>
        <v>1</v>
      </c>
      <c r="X277" s="8">
        <f t="shared" si="63"/>
        <v>0</v>
      </c>
      <c r="Y277" s="8" t="str">
        <f t="shared" si="64"/>
        <v>-</v>
      </c>
      <c r="Z277" s="10" t="str">
        <f t="shared" si="65"/>
        <v>G</v>
      </c>
      <c r="AA277" s="10" t="str">
        <f t="shared" si="66"/>
        <v>G</v>
      </c>
      <c r="AB277" s="10" t="str">
        <f t="shared" si="67"/>
        <v>-</v>
      </c>
      <c r="AC277" s="10">
        <f t="shared" si="68"/>
        <v>2</v>
      </c>
      <c r="AD277">
        <f t="shared" si="69"/>
        <v>1</v>
      </c>
    </row>
    <row r="278" spans="1:30" x14ac:dyDescent="0.2">
      <c r="A278" t="s">
        <v>496</v>
      </c>
      <c r="B278" t="s">
        <v>497</v>
      </c>
      <c r="C278" t="str">
        <f>VLOOKUP(A278,RecNamesAll!A:C,3,FALSE)</f>
        <v>FFA3</v>
      </c>
      <c r="D278" s="304">
        <v>227</v>
      </c>
      <c r="E278" t="s">
        <v>496</v>
      </c>
      <c r="F278" t="s">
        <v>1259</v>
      </c>
      <c r="G278" t="s">
        <v>1880</v>
      </c>
      <c r="H278" t="s">
        <v>323</v>
      </c>
      <c r="I278" t="s">
        <v>495</v>
      </c>
      <c r="J278" t="s">
        <v>1891</v>
      </c>
      <c r="L278" t="s">
        <v>883</v>
      </c>
      <c r="N278">
        <v>14722361</v>
      </c>
      <c r="P278" s="9">
        <v>4.1666666666666664E-2</v>
      </c>
      <c r="Q278" s="8" t="str">
        <f t="shared" si="56"/>
        <v/>
      </c>
      <c r="R278" s="10" t="str">
        <f t="shared" si="57"/>
        <v>Gi/o</v>
      </c>
      <c r="S278" s="10" t="str">
        <f t="shared" si="58"/>
        <v/>
      </c>
      <c r="T278" s="10" t="str">
        <f t="shared" si="59"/>
        <v/>
      </c>
      <c r="U278" s="8">
        <f t="shared" si="60"/>
        <v>0</v>
      </c>
      <c r="V278" s="8">
        <f t="shared" si="61"/>
        <v>1</v>
      </c>
      <c r="W278" s="8">
        <f t="shared" si="62"/>
        <v>0</v>
      </c>
      <c r="X278" s="8">
        <f t="shared" si="63"/>
        <v>0</v>
      </c>
      <c r="Y278" s="8" t="str">
        <f t="shared" si="64"/>
        <v>-</v>
      </c>
      <c r="Z278" s="10" t="str">
        <f t="shared" si="65"/>
        <v>G</v>
      </c>
      <c r="AA278" s="10" t="str">
        <f t="shared" si="66"/>
        <v>-</v>
      </c>
      <c r="AB278" s="10" t="str">
        <f t="shared" si="67"/>
        <v>-</v>
      </c>
      <c r="AC278" s="10">
        <f t="shared" si="68"/>
        <v>3</v>
      </c>
      <c r="AD278">
        <f t="shared" si="69"/>
        <v>1</v>
      </c>
    </row>
    <row r="279" spans="1:30" x14ac:dyDescent="0.2">
      <c r="A279" t="s">
        <v>498</v>
      </c>
      <c r="B279" t="s">
        <v>499</v>
      </c>
      <c r="C279" t="str">
        <f>VLOOKUP(A279,RecNamesAll!A:C,3,FALSE)</f>
        <v>FFA4</v>
      </c>
      <c r="D279" s="304">
        <v>127</v>
      </c>
      <c r="E279" t="s">
        <v>498</v>
      </c>
      <c r="F279" t="s">
        <v>1260</v>
      </c>
      <c r="G279" t="s">
        <v>1880</v>
      </c>
      <c r="H279" t="s">
        <v>323</v>
      </c>
      <c r="I279" t="s">
        <v>495</v>
      </c>
      <c r="J279" t="s">
        <v>1888</v>
      </c>
      <c r="N279" t="s">
        <v>1261</v>
      </c>
      <c r="P279" s="9">
        <v>0.125</v>
      </c>
      <c r="Q279" s="8" t="str">
        <f t="shared" si="56"/>
        <v/>
      </c>
      <c r="R279" s="10" t="str">
        <f t="shared" si="57"/>
        <v/>
      </c>
      <c r="S279" s="10" t="str">
        <f t="shared" si="58"/>
        <v>Gq/11</v>
      </c>
      <c r="T279" s="10" t="str">
        <f t="shared" si="59"/>
        <v/>
      </c>
      <c r="U279" s="8">
        <f t="shared" si="60"/>
        <v>0</v>
      </c>
      <c r="V279" s="8">
        <f t="shared" si="61"/>
        <v>0</v>
      </c>
      <c r="W279" s="8">
        <f t="shared" si="62"/>
        <v>1</v>
      </c>
      <c r="X279" s="8">
        <f t="shared" si="63"/>
        <v>0</v>
      </c>
      <c r="Y279" s="8" t="str">
        <f t="shared" si="64"/>
        <v>-</v>
      </c>
      <c r="Z279" s="10" t="str">
        <f t="shared" si="65"/>
        <v>-</v>
      </c>
      <c r="AA279" s="10" t="str">
        <f t="shared" si="66"/>
        <v>G</v>
      </c>
      <c r="AB279" s="10" t="str">
        <f t="shared" si="67"/>
        <v>-</v>
      </c>
      <c r="AC279" s="10">
        <f t="shared" si="68"/>
        <v>3</v>
      </c>
      <c r="AD279">
        <f t="shared" si="69"/>
        <v>1</v>
      </c>
    </row>
    <row r="280" spans="1:30" x14ac:dyDescent="0.2">
      <c r="A280" t="s">
        <v>574</v>
      </c>
      <c r="B280" t="s">
        <v>575</v>
      </c>
      <c r="C280" t="str">
        <f>VLOOKUP(A280,RecNamesAll!A:C,3,FALSE)</f>
        <v>BLT1</v>
      </c>
      <c r="D280" s="304">
        <v>267</v>
      </c>
      <c r="E280" t="s">
        <v>328</v>
      </c>
      <c r="F280" t="s">
        <v>1264</v>
      </c>
      <c r="G280" t="s">
        <v>1880</v>
      </c>
      <c r="H280" t="s">
        <v>323</v>
      </c>
      <c r="I280" t="s">
        <v>570</v>
      </c>
      <c r="J280" t="s">
        <v>1894</v>
      </c>
      <c r="L280" t="s">
        <v>1103</v>
      </c>
      <c r="N280" t="s">
        <v>1265</v>
      </c>
      <c r="P280" s="9">
        <v>0.25</v>
      </c>
      <c r="Q280" s="8" t="str">
        <f t="shared" si="56"/>
        <v/>
      </c>
      <c r="R280" s="10" t="str">
        <f t="shared" si="57"/>
        <v>Gi/o</v>
      </c>
      <c r="S280" s="10" t="str">
        <f t="shared" si="58"/>
        <v>Gq/11</v>
      </c>
      <c r="T280" s="10" t="str">
        <f t="shared" si="59"/>
        <v/>
      </c>
      <c r="U280" s="8">
        <f t="shared" si="60"/>
        <v>0</v>
      </c>
      <c r="V280" s="8">
        <f t="shared" si="61"/>
        <v>1</v>
      </c>
      <c r="W280" s="8">
        <f t="shared" si="62"/>
        <v>1</v>
      </c>
      <c r="X280" s="8">
        <f t="shared" si="63"/>
        <v>0</v>
      </c>
      <c r="Y280" s="8" t="str">
        <f t="shared" si="64"/>
        <v>-</v>
      </c>
      <c r="Z280" s="10" t="str">
        <f t="shared" si="65"/>
        <v>G</v>
      </c>
      <c r="AA280" s="10" t="str">
        <f t="shared" si="66"/>
        <v>G</v>
      </c>
      <c r="AB280" s="10" t="str">
        <f t="shared" si="67"/>
        <v>-</v>
      </c>
      <c r="AC280" s="10">
        <f t="shared" si="68"/>
        <v>2</v>
      </c>
      <c r="AD280">
        <f t="shared" si="69"/>
        <v>1</v>
      </c>
    </row>
    <row r="281" spans="1:30" x14ac:dyDescent="0.2">
      <c r="A281" t="s">
        <v>576</v>
      </c>
      <c r="B281" t="s">
        <v>578</v>
      </c>
      <c r="C281" t="str">
        <f>VLOOKUP(A281,RecNamesAll!A:C,3,FALSE)</f>
        <v>BLT2</v>
      </c>
      <c r="D281" s="304">
        <v>268</v>
      </c>
      <c r="E281" t="s">
        <v>577</v>
      </c>
      <c r="F281" t="s">
        <v>1266</v>
      </c>
      <c r="G281" t="s">
        <v>1880</v>
      </c>
      <c r="H281" t="s">
        <v>323</v>
      </c>
      <c r="I281" t="s">
        <v>570</v>
      </c>
      <c r="J281" t="s">
        <v>1891</v>
      </c>
      <c r="K281" t="s">
        <v>1888</v>
      </c>
      <c r="L281" t="s">
        <v>883</v>
      </c>
      <c r="M281" t="s">
        <v>884</v>
      </c>
      <c r="N281" t="s">
        <v>1267</v>
      </c>
      <c r="O281" t="s">
        <v>1267</v>
      </c>
      <c r="P281" s="9">
        <v>0.125</v>
      </c>
      <c r="Q281" s="8" t="str">
        <f t="shared" si="56"/>
        <v/>
      </c>
      <c r="R281" s="10" t="str">
        <f t="shared" si="57"/>
        <v>Gi/o</v>
      </c>
      <c r="S281" s="10" t="str">
        <f t="shared" si="58"/>
        <v>Gq/11</v>
      </c>
      <c r="T281" s="10" t="str">
        <f t="shared" si="59"/>
        <v/>
      </c>
      <c r="U281" s="8">
        <f t="shared" si="60"/>
        <v>0</v>
      </c>
      <c r="V281" s="8">
        <f t="shared" si="61"/>
        <v>1</v>
      </c>
      <c r="W281" s="8">
        <f t="shared" si="62"/>
        <v>2</v>
      </c>
      <c r="X281" s="8">
        <f t="shared" si="63"/>
        <v>0</v>
      </c>
      <c r="Y281" s="8" t="str">
        <f t="shared" si="64"/>
        <v>-</v>
      </c>
      <c r="Z281" s="10" t="str">
        <f t="shared" si="65"/>
        <v>G</v>
      </c>
      <c r="AA281" s="10" t="str">
        <f t="shared" si="66"/>
        <v>G</v>
      </c>
      <c r="AB281" s="10" t="str">
        <f t="shared" si="67"/>
        <v>-</v>
      </c>
      <c r="AC281" s="10">
        <f t="shared" si="68"/>
        <v>2</v>
      </c>
      <c r="AD281">
        <f t="shared" si="69"/>
        <v>1</v>
      </c>
    </row>
    <row r="282" spans="1:30" x14ac:dyDescent="0.2">
      <c r="A282" t="s">
        <v>566</v>
      </c>
      <c r="B282" t="s">
        <v>569</v>
      </c>
      <c r="C282" t="str">
        <f>VLOOKUP(A282,RecNamesAll!A:C,3,FALSE)</f>
        <v>CysLT1</v>
      </c>
      <c r="D282" s="304">
        <v>269</v>
      </c>
      <c r="E282" t="s">
        <v>567</v>
      </c>
      <c r="F282" t="s">
        <v>1268</v>
      </c>
      <c r="G282" t="s">
        <v>1880</v>
      </c>
      <c r="H282" t="s">
        <v>323</v>
      </c>
      <c r="I282" t="s">
        <v>570</v>
      </c>
      <c r="J282" t="s">
        <v>1888</v>
      </c>
      <c r="K282" t="s">
        <v>1891</v>
      </c>
      <c r="L282" t="s">
        <v>884</v>
      </c>
      <c r="M282" t="s">
        <v>884</v>
      </c>
      <c r="N282" t="s">
        <v>1269</v>
      </c>
      <c r="O282" t="s">
        <v>1270</v>
      </c>
      <c r="P282" s="9">
        <v>8.3333333333333329E-2</v>
      </c>
      <c r="Q282" s="8" t="str">
        <f t="shared" si="56"/>
        <v/>
      </c>
      <c r="R282" s="10" t="str">
        <f t="shared" si="57"/>
        <v>Gi/o</v>
      </c>
      <c r="S282" s="10" t="str">
        <f t="shared" si="58"/>
        <v>Gq/11</v>
      </c>
      <c r="T282" s="10" t="str">
        <f t="shared" si="59"/>
        <v/>
      </c>
      <c r="U282" s="8">
        <f t="shared" si="60"/>
        <v>0</v>
      </c>
      <c r="V282" s="8">
        <f t="shared" si="61"/>
        <v>2</v>
      </c>
      <c r="W282" s="8">
        <f t="shared" si="62"/>
        <v>1</v>
      </c>
      <c r="X282" s="8">
        <f t="shared" si="63"/>
        <v>0</v>
      </c>
      <c r="Y282" s="8" t="str">
        <f t="shared" si="64"/>
        <v>-</v>
      </c>
      <c r="Z282" s="10" t="str">
        <f t="shared" si="65"/>
        <v>G</v>
      </c>
      <c r="AA282" s="10" t="str">
        <f t="shared" si="66"/>
        <v>G</v>
      </c>
      <c r="AB282" s="10" t="str">
        <f t="shared" si="67"/>
        <v>-</v>
      </c>
      <c r="AC282" s="10">
        <f t="shared" si="68"/>
        <v>2</v>
      </c>
      <c r="AD282">
        <f t="shared" si="69"/>
        <v>1</v>
      </c>
    </row>
    <row r="283" spans="1:30" x14ac:dyDescent="0.2">
      <c r="A283" t="s">
        <v>571</v>
      </c>
      <c r="B283" t="s">
        <v>573</v>
      </c>
      <c r="C283" t="str">
        <f>VLOOKUP(A283,RecNamesAll!A:C,3,FALSE)</f>
        <v>CysLT2</v>
      </c>
      <c r="D283" s="304">
        <v>270</v>
      </c>
      <c r="E283" t="s">
        <v>572</v>
      </c>
      <c r="F283" t="s">
        <v>1271</v>
      </c>
      <c r="G283" t="s">
        <v>1880</v>
      </c>
      <c r="H283" t="s">
        <v>323</v>
      </c>
      <c r="I283" t="s">
        <v>570</v>
      </c>
      <c r="J283" t="s">
        <v>1888</v>
      </c>
      <c r="K283" t="s">
        <v>1891</v>
      </c>
      <c r="L283" t="s">
        <v>884</v>
      </c>
      <c r="M283" t="s">
        <v>900</v>
      </c>
      <c r="N283" t="s">
        <v>1272</v>
      </c>
      <c r="O283">
        <v>13679572</v>
      </c>
      <c r="P283" s="9">
        <v>8.3333333333333329E-2</v>
      </c>
      <c r="Q283" s="8" t="str">
        <f t="shared" si="56"/>
        <v/>
      </c>
      <c r="R283" s="10" t="str">
        <f t="shared" si="57"/>
        <v>Gi/o</v>
      </c>
      <c r="S283" s="10" t="str">
        <f t="shared" si="58"/>
        <v>Gq/11</v>
      </c>
      <c r="T283" s="10" t="str">
        <f t="shared" si="59"/>
        <v/>
      </c>
      <c r="U283" s="8">
        <f t="shared" si="60"/>
        <v>0</v>
      </c>
      <c r="V283" s="8">
        <f t="shared" si="61"/>
        <v>2</v>
      </c>
      <c r="W283" s="8">
        <f t="shared" si="62"/>
        <v>1</v>
      </c>
      <c r="X283" s="8">
        <f t="shared" si="63"/>
        <v>0</v>
      </c>
      <c r="Y283" s="8" t="str">
        <f t="shared" si="64"/>
        <v>-</v>
      </c>
      <c r="Z283" s="10" t="str">
        <f t="shared" si="65"/>
        <v>G</v>
      </c>
      <c r="AA283" s="10" t="str">
        <f t="shared" si="66"/>
        <v>G</v>
      </c>
      <c r="AB283" s="10" t="str">
        <f t="shared" si="67"/>
        <v>-</v>
      </c>
      <c r="AC283" s="10">
        <f t="shared" si="68"/>
        <v>2</v>
      </c>
      <c r="AD283">
        <f t="shared" si="69"/>
        <v>1</v>
      </c>
    </row>
    <row r="284" spans="1:30" x14ac:dyDescent="0.2">
      <c r="A284" t="s">
        <v>579</v>
      </c>
      <c r="B284" t="s">
        <v>1273</v>
      </c>
      <c r="C284" t="str">
        <f>VLOOKUP(A284,RecNamesAll!A:C,3,FALSE)</f>
        <v>OXE</v>
      </c>
      <c r="D284" s="304">
        <v>271</v>
      </c>
      <c r="E284" t="s">
        <v>579</v>
      </c>
      <c r="F284" t="s">
        <v>1274</v>
      </c>
      <c r="G284" t="s">
        <v>1880</v>
      </c>
      <c r="H284" t="s">
        <v>323</v>
      </c>
      <c r="I284" t="s">
        <v>570</v>
      </c>
      <c r="J284" t="s">
        <v>1891</v>
      </c>
      <c r="K284" t="s">
        <v>1891</v>
      </c>
      <c r="L284" t="s">
        <v>884</v>
      </c>
      <c r="M284" t="s">
        <v>1275</v>
      </c>
      <c r="N284" t="s">
        <v>1276</v>
      </c>
      <c r="O284" t="s">
        <v>1277</v>
      </c>
      <c r="P284" s="9">
        <v>8.3333333333333329E-2</v>
      </c>
      <c r="Q284" s="8" t="str">
        <f t="shared" si="56"/>
        <v/>
      </c>
      <c r="R284" s="10" t="str">
        <f t="shared" si="57"/>
        <v>Gi/o</v>
      </c>
      <c r="S284" s="10" t="str">
        <f t="shared" si="58"/>
        <v/>
      </c>
      <c r="T284" s="10" t="str">
        <f t="shared" si="59"/>
        <v/>
      </c>
      <c r="U284" s="8">
        <f t="shared" si="60"/>
        <v>0</v>
      </c>
      <c r="V284" s="8">
        <f t="shared" si="61"/>
        <v>1</v>
      </c>
      <c r="W284" s="8">
        <f t="shared" si="62"/>
        <v>0</v>
      </c>
      <c r="X284" s="8">
        <f t="shared" si="63"/>
        <v>0</v>
      </c>
      <c r="Y284" s="8" t="str">
        <f t="shared" si="64"/>
        <v>-</v>
      </c>
      <c r="Z284" s="10" t="str">
        <f t="shared" si="65"/>
        <v>G</v>
      </c>
      <c r="AA284" s="10" t="str">
        <f t="shared" si="66"/>
        <v>-</v>
      </c>
      <c r="AB284" s="10" t="str">
        <f t="shared" si="67"/>
        <v>-</v>
      </c>
      <c r="AC284" s="10">
        <f t="shared" si="68"/>
        <v>3</v>
      </c>
      <c r="AD284">
        <f t="shared" si="69"/>
        <v>1</v>
      </c>
    </row>
    <row r="285" spans="1:30" x14ac:dyDescent="0.2">
      <c r="A285" t="s">
        <v>57</v>
      </c>
      <c r="B285" t="s">
        <v>581</v>
      </c>
      <c r="C285" t="str">
        <f>VLOOKUP(A285,RecNamesAll!A:C,3,FALSE)</f>
        <v>LPA1</v>
      </c>
      <c r="D285" s="304">
        <v>272</v>
      </c>
      <c r="E285" t="s">
        <v>57</v>
      </c>
      <c r="F285" t="s">
        <v>1278</v>
      </c>
      <c r="G285" t="s">
        <v>1880</v>
      </c>
      <c r="H285" t="s">
        <v>323</v>
      </c>
      <c r="I285" t="s">
        <v>582</v>
      </c>
      <c r="J285" t="s">
        <v>1901</v>
      </c>
      <c r="L285" t="s">
        <v>1279</v>
      </c>
      <c r="N285" t="s">
        <v>1280</v>
      </c>
      <c r="P285" s="9">
        <v>8.3333333333333329E-2</v>
      </c>
      <c r="Q285" s="8" t="str">
        <f t="shared" si="56"/>
        <v/>
      </c>
      <c r="R285" s="10" t="str">
        <f t="shared" si="57"/>
        <v>Gi/o</v>
      </c>
      <c r="S285" s="10" t="str">
        <f t="shared" si="58"/>
        <v>Gq/11</v>
      </c>
      <c r="T285" s="10" t="str">
        <f t="shared" si="59"/>
        <v>G12/13</v>
      </c>
      <c r="U285" s="8">
        <f t="shared" si="60"/>
        <v>0</v>
      </c>
      <c r="V285" s="8">
        <f t="shared" si="61"/>
        <v>1</v>
      </c>
      <c r="W285" s="8">
        <f t="shared" si="62"/>
        <v>1</v>
      </c>
      <c r="X285" s="8">
        <f t="shared" si="63"/>
        <v>1</v>
      </c>
      <c r="Y285" s="8" t="str">
        <f t="shared" si="64"/>
        <v>-</v>
      </c>
      <c r="Z285" s="10" t="str">
        <f t="shared" si="65"/>
        <v>G</v>
      </c>
      <c r="AA285" s="10" t="str">
        <f t="shared" si="66"/>
        <v>G</v>
      </c>
      <c r="AB285" s="10" t="str">
        <f t="shared" si="67"/>
        <v>G</v>
      </c>
      <c r="AC285" s="10">
        <f t="shared" si="68"/>
        <v>1</v>
      </c>
      <c r="AD285">
        <f t="shared" si="69"/>
        <v>1</v>
      </c>
    </row>
    <row r="286" spans="1:30" x14ac:dyDescent="0.2">
      <c r="A286" t="s">
        <v>58</v>
      </c>
      <c r="B286" t="s">
        <v>583</v>
      </c>
      <c r="C286" t="str">
        <f>VLOOKUP(A286,RecNamesAll!A:C,3,FALSE)</f>
        <v>LPA2</v>
      </c>
      <c r="D286" s="304">
        <v>273</v>
      </c>
      <c r="E286" t="s">
        <v>58</v>
      </c>
      <c r="F286" t="s">
        <v>1281</v>
      </c>
      <c r="G286" t="s">
        <v>1880</v>
      </c>
      <c r="H286" t="s">
        <v>323</v>
      </c>
      <c r="I286" t="s">
        <v>582</v>
      </c>
      <c r="J286" t="s">
        <v>1901</v>
      </c>
      <c r="K286" t="s">
        <v>1901</v>
      </c>
      <c r="L286" t="s">
        <v>1282</v>
      </c>
      <c r="N286">
        <v>11040035</v>
      </c>
      <c r="P286" s="9">
        <v>4.1666666666666664E-2</v>
      </c>
      <c r="Q286" s="8" t="str">
        <f t="shared" si="56"/>
        <v/>
      </c>
      <c r="R286" s="10" t="str">
        <f t="shared" si="57"/>
        <v>Gi/o</v>
      </c>
      <c r="S286" s="10" t="str">
        <f t="shared" si="58"/>
        <v>Gq/11</v>
      </c>
      <c r="T286" s="10" t="str">
        <f t="shared" si="59"/>
        <v>G12/13</v>
      </c>
      <c r="U286" s="8">
        <f t="shared" si="60"/>
        <v>0</v>
      </c>
      <c r="V286" s="8">
        <f t="shared" si="61"/>
        <v>1</v>
      </c>
      <c r="W286" s="8">
        <f t="shared" si="62"/>
        <v>1</v>
      </c>
      <c r="X286" s="8">
        <f t="shared" si="63"/>
        <v>1</v>
      </c>
      <c r="Y286" s="8" t="str">
        <f t="shared" si="64"/>
        <v>-</v>
      </c>
      <c r="Z286" s="10" t="str">
        <f t="shared" si="65"/>
        <v>G</v>
      </c>
      <c r="AA286" s="10" t="str">
        <f t="shared" si="66"/>
        <v>G</v>
      </c>
      <c r="AB286" s="10" t="str">
        <f t="shared" si="67"/>
        <v>G</v>
      </c>
      <c r="AC286" s="10">
        <f t="shared" si="68"/>
        <v>1</v>
      </c>
      <c r="AD286">
        <f t="shared" si="69"/>
        <v>1</v>
      </c>
    </row>
    <row r="287" spans="1:30" x14ac:dyDescent="0.2">
      <c r="A287" t="s">
        <v>584</v>
      </c>
      <c r="B287" t="s">
        <v>1283</v>
      </c>
      <c r="C287" t="str">
        <f>VLOOKUP(A287,RecNamesAll!A:C,3,FALSE)</f>
        <v>LPA3</v>
      </c>
      <c r="D287" s="304">
        <v>274</v>
      </c>
      <c r="E287" t="s">
        <v>584</v>
      </c>
      <c r="F287" t="s">
        <v>1284</v>
      </c>
      <c r="G287" t="s">
        <v>1880</v>
      </c>
      <c r="H287" t="s">
        <v>323</v>
      </c>
      <c r="I287" t="s">
        <v>582</v>
      </c>
      <c r="J287" t="s">
        <v>1894</v>
      </c>
      <c r="L287" t="s">
        <v>1282</v>
      </c>
      <c r="N287">
        <v>11040035</v>
      </c>
      <c r="P287" s="9">
        <v>4.1666666666666664E-2</v>
      </c>
      <c r="Q287" s="8" t="str">
        <f t="shared" si="56"/>
        <v/>
      </c>
      <c r="R287" s="10" t="str">
        <f t="shared" si="57"/>
        <v>Gi/o</v>
      </c>
      <c r="S287" s="10" t="str">
        <f t="shared" si="58"/>
        <v>Gq/11</v>
      </c>
      <c r="T287" s="10" t="str">
        <f t="shared" si="59"/>
        <v/>
      </c>
      <c r="U287" s="8">
        <f t="shared" si="60"/>
        <v>0</v>
      </c>
      <c r="V287" s="8">
        <f t="shared" si="61"/>
        <v>1</v>
      </c>
      <c r="W287" s="8">
        <f t="shared" si="62"/>
        <v>1</v>
      </c>
      <c r="X287" s="8">
        <f t="shared" si="63"/>
        <v>0</v>
      </c>
      <c r="Y287" s="8" t="str">
        <f t="shared" si="64"/>
        <v>-</v>
      </c>
      <c r="Z287" s="10" t="str">
        <f t="shared" si="65"/>
        <v>G</v>
      </c>
      <c r="AA287" s="10" t="str">
        <f t="shared" si="66"/>
        <v>G</v>
      </c>
      <c r="AB287" s="10" t="str">
        <f t="shared" si="67"/>
        <v>-</v>
      </c>
      <c r="AC287" s="10">
        <f t="shared" si="68"/>
        <v>2</v>
      </c>
      <c r="AD287">
        <f t="shared" si="69"/>
        <v>1</v>
      </c>
    </row>
    <row r="288" spans="1:30" x14ac:dyDescent="0.2">
      <c r="A288" t="s">
        <v>585</v>
      </c>
      <c r="B288" t="s">
        <v>1285</v>
      </c>
      <c r="C288" t="str">
        <f>VLOOKUP(A288,RecNamesAll!A:C,3,FALSE)</f>
        <v>LPA4</v>
      </c>
      <c r="D288" s="304">
        <v>94</v>
      </c>
      <c r="E288" t="s">
        <v>585</v>
      </c>
      <c r="F288" t="s">
        <v>1286</v>
      </c>
      <c r="G288" t="s">
        <v>1880</v>
      </c>
      <c r="H288" t="s">
        <v>323</v>
      </c>
      <c r="I288" t="s">
        <v>582</v>
      </c>
      <c r="J288" t="s">
        <v>1902</v>
      </c>
      <c r="L288" t="s">
        <v>906</v>
      </c>
      <c r="N288">
        <v>12724320</v>
      </c>
      <c r="P288" s="9">
        <v>4.1666666666666664E-2</v>
      </c>
      <c r="Q288" s="8" t="str">
        <f t="shared" si="56"/>
        <v>Gs</v>
      </c>
      <c r="R288" s="10" t="str">
        <f t="shared" si="57"/>
        <v>Gi/o</v>
      </c>
      <c r="S288" s="10" t="str">
        <f t="shared" si="58"/>
        <v>Gq/11</v>
      </c>
      <c r="T288" s="10" t="str">
        <f t="shared" si="59"/>
        <v>G12/13</v>
      </c>
      <c r="U288" s="8">
        <f t="shared" si="60"/>
        <v>1</v>
      </c>
      <c r="V288" s="8">
        <f t="shared" si="61"/>
        <v>1</v>
      </c>
      <c r="W288" s="8">
        <f t="shared" si="62"/>
        <v>1</v>
      </c>
      <c r="X288" s="8">
        <f t="shared" si="63"/>
        <v>1</v>
      </c>
      <c r="Y288" s="8" t="str">
        <f t="shared" si="64"/>
        <v>G</v>
      </c>
      <c r="Z288" s="10" t="str">
        <f t="shared" si="65"/>
        <v>G</v>
      </c>
      <c r="AA288" s="10" t="str">
        <f t="shared" si="66"/>
        <v>G</v>
      </c>
      <c r="AB288" s="10" t="str">
        <f t="shared" si="67"/>
        <v>G</v>
      </c>
      <c r="AC288" s="10">
        <f t="shared" si="68"/>
        <v>0</v>
      </c>
      <c r="AD288">
        <f t="shared" si="69"/>
        <v>1</v>
      </c>
    </row>
    <row r="289" spans="1:30" x14ac:dyDescent="0.2">
      <c r="A289" t="s">
        <v>586</v>
      </c>
      <c r="B289" t="s">
        <v>1287</v>
      </c>
      <c r="C289" t="str">
        <f>VLOOKUP(A289,RecNamesAll!A:C,3,FALSE)</f>
        <v>LPA5</v>
      </c>
      <c r="D289" s="304">
        <v>124</v>
      </c>
      <c r="E289" t="s">
        <v>586</v>
      </c>
      <c r="F289" t="s">
        <v>1288</v>
      </c>
      <c r="G289" t="s">
        <v>1880</v>
      </c>
      <c r="H289" t="s">
        <v>323</v>
      </c>
      <c r="I289" t="s">
        <v>582</v>
      </c>
      <c r="J289" t="s">
        <v>1899</v>
      </c>
      <c r="L289" t="s">
        <v>900</v>
      </c>
      <c r="N289">
        <v>16774927</v>
      </c>
      <c r="P289" s="9">
        <v>4.1666666666666664E-2</v>
      </c>
      <c r="Q289" s="8" t="str">
        <f t="shared" si="56"/>
        <v/>
      </c>
      <c r="R289" s="10" t="str">
        <f t="shared" si="57"/>
        <v/>
      </c>
      <c r="S289" s="10" t="str">
        <f t="shared" si="58"/>
        <v>Gq/11</v>
      </c>
      <c r="T289" s="10" t="str">
        <f t="shared" si="59"/>
        <v>G12/13</v>
      </c>
      <c r="U289" s="8">
        <f t="shared" si="60"/>
        <v>0</v>
      </c>
      <c r="V289" s="8">
        <f t="shared" si="61"/>
        <v>0</v>
      </c>
      <c r="W289" s="8">
        <f t="shared" si="62"/>
        <v>1</v>
      </c>
      <c r="X289" s="8">
        <f t="shared" si="63"/>
        <v>1</v>
      </c>
      <c r="Y289" s="8" t="str">
        <f t="shared" si="64"/>
        <v>-</v>
      </c>
      <c r="Z289" s="10" t="str">
        <f t="shared" si="65"/>
        <v>-</v>
      </c>
      <c r="AA289" s="10" t="str">
        <f t="shared" si="66"/>
        <v>G</v>
      </c>
      <c r="AB289" s="10" t="str">
        <f t="shared" si="67"/>
        <v>G</v>
      </c>
      <c r="AC289" s="10">
        <f t="shared" si="68"/>
        <v>2</v>
      </c>
      <c r="AD289">
        <f t="shared" si="69"/>
        <v>1</v>
      </c>
    </row>
    <row r="290" spans="1:30" x14ac:dyDescent="0.2">
      <c r="A290" t="s">
        <v>587</v>
      </c>
      <c r="B290" t="s">
        <v>1289</v>
      </c>
      <c r="C290" t="str">
        <f>VLOOKUP(A290,RecNamesAll!A:C,3,FALSE)</f>
        <v>LPA6</v>
      </c>
      <c r="D290" s="304">
        <v>163</v>
      </c>
      <c r="E290" t="s">
        <v>587</v>
      </c>
      <c r="F290" t="s">
        <v>1290</v>
      </c>
      <c r="G290" t="s">
        <v>1880</v>
      </c>
      <c r="H290" t="s">
        <v>323</v>
      </c>
      <c r="I290" t="s">
        <v>582</v>
      </c>
      <c r="J290" t="s">
        <v>1903</v>
      </c>
      <c r="L290" t="s">
        <v>1291</v>
      </c>
      <c r="N290" t="s">
        <v>1292</v>
      </c>
      <c r="P290" s="9">
        <v>0.125</v>
      </c>
      <c r="Q290" s="8" t="str">
        <f t="shared" si="56"/>
        <v>Gs</v>
      </c>
      <c r="R290" s="10" t="str">
        <f t="shared" si="57"/>
        <v>Gi/o</v>
      </c>
      <c r="S290" s="10" t="str">
        <f t="shared" si="58"/>
        <v/>
      </c>
      <c r="T290" s="10" t="str">
        <f t="shared" si="59"/>
        <v>G12/13</v>
      </c>
      <c r="U290" s="8">
        <f t="shared" si="60"/>
        <v>1</v>
      </c>
      <c r="V290" s="8">
        <f t="shared" si="61"/>
        <v>1</v>
      </c>
      <c r="W290" s="8">
        <f t="shared" si="62"/>
        <v>0</v>
      </c>
      <c r="X290" s="8">
        <f t="shared" si="63"/>
        <v>1</v>
      </c>
      <c r="Y290" s="8" t="str">
        <f t="shared" si="64"/>
        <v>G</v>
      </c>
      <c r="Z290" s="10" t="str">
        <f t="shared" si="65"/>
        <v>G</v>
      </c>
      <c r="AA290" s="10" t="str">
        <f t="shared" si="66"/>
        <v>-</v>
      </c>
      <c r="AB290" s="10" t="str">
        <f t="shared" si="67"/>
        <v>G</v>
      </c>
      <c r="AC290" s="10">
        <f t="shared" si="68"/>
        <v>1</v>
      </c>
      <c r="AD290">
        <f t="shared" si="69"/>
        <v>1</v>
      </c>
    </row>
    <row r="291" spans="1:30" x14ac:dyDescent="0.2">
      <c r="A291" t="s">
        <v>71</v>
      </c>
      <c r="B291" t="s">
        <v>589</v>
      </c>
      <c r="C291" t="str">
        <f>VLOOKUP(A291,RecNamesAll!A:C,3,FALSE)</f>
        <v>S1P1</v>
      </c>
      <c r="D291" s="304">
        <v>275</v>
      </c>
      <c r="E291" t="s">
        <v>71</v>
      </c>
      <c r="F291" t="s">
        <v>1293</v>
      </c>
      <c r="G291" t="s">
        <v>1880</v>
      </c>
      <c r="H291" t="s">
        <v>323</v>
      </c>
      <c r="I291" t="s">
        <v>590</v>
      </c>
      <c r="J291" t="s">
        <v>1891</v>
      </c>
      <c r="L291" t="s">
        <v>1294</v>
      </c>
      <c r="N291" t="s">
        <v>1295</v>
      </c>
      <c r="P291" s="9">
        <v>0.125</v>
      </c>
      <c r="Q291" s="8" t="str">
        <f t="shared" si="56"/>
        <v/>
      </c>
      <c r="R291" s="10" t="str">
        <f t="shared" si="57"/>
        <v>Gi/o</v>
      </c>
      <c r="S291" s="10" t="str">
        <f t="shared" si="58"/>
        <v/>
      </c>
      <c r="T291" s="10" t="str">
        <f t="shared" si="59"/>
        <v/>
      </c>
      <c r="U291" s="8">
        <f t="shared" si="60"/>
        <v>0</v>
      </c>
      <c r="V291" s="8">
        <f t="shared" si="61"/>
        <v>1</v>
      </c>
      <c r="W291" s="8">
        <f t="shared" si="62"/>
        <v>0</v>
      </c>
      <c r="X291" s="8">
        <f t="shared" si="63"/>
        <v>0</v>
      </c>
      <c r="Y291" s="8" t="str">
        <f t="shared" si="64"/>
        <v>-</v>
      </c>
      <c r="Z291" s="10" t="str">
        <f t="shared" si="65"/>
        <v>G</v>
      </c>
      <c r="AA291" s="10" t="str">
        <f t="shared" si="66"/>
        <v>-</v>
      </c>
      <c r="AB291" s="10" t="str">
        <f t="shared" si="67"/>
        <v>-</v>
      </c>
      <c r="AC291" s="10">
        <f t="shared" si="68"/>
        <v>3</v>
      </c>
      <c r="AD291">
        <f t="shared" si="69"/>
        <v>1</v>
      </c>
    </row>
    <row r="292" spans="1:30" x14ac:dyDescent="0.2">
      <c r="A292" t="s">
        <v>591</v>
      </c>
      <c r="B292" t="s">
        <v>1296</v>
      </c>
      <c r="C292" t="str">
        <f>VLOOKUP(A292,RecNamesAll!A:C,3,FALSE)</f>
        <v>S1P2</v>
      </c>
      <c r="D292" s="304">
        <v>276</v>
      </c>
      <c r="E292" t="s">
        <v>591</v>
      </c>
      <c r="F292" t="s">
        <v>1297</v>
      </c>
      <c r="G292" t="s">
        <v>1880</v>
      </c>
      <c r="H292" t="s">
        <v>323</v>
      </c>
      <c r="I292" t="s">
        <v>590</v>
      </c>
      <c r="J292" t="s">
        <v>1904</v>
      </c>
      <c r="L292" t="s">
        <v>1298</v>
      </c>
      <c r="N292" t="s">
        <v>1299</v>
      </c>
      <c r="P292" s="9">
        <v>8.3333333333333329E-2</v>
      </c>
      <c r="Q292" s="8" t="str">
        <f t="shared" si="56"/>
        <v>Gs</v>
      </c>
      <c r="R292" s="10" t="str">
        <f t="shared" si="57"/>
        <v/>
      </c>
      <c r="S292" s="10" t="str">
        <f t="shared" si="58"/>
        <v>Gq/11</v>
      </c>
      <c r="T292" s="10" t="str">
        <f t="shared" si="59"/>
        <v>G12/13</v>
      </c>
      <c r="U292" s="8">
        <f t="shared" si="60"/>
        <v>1</v>
      </c>
      <c r="V292" s="8">
        <f t="shared" si="61"/>
        <v>0</v>
      </c>
      <c r="W292" s="8">
        <f t="shared" si="62"/>
        <v>1</v>
      </c>
      <c r="X292" s="8">
        <f t="shared" si="63"/>
        <v>1</v>
      </c>
      <c r="Y292" s="8" t="str">
        <f t="shared" si="64"/>
        <v>G</v>
      </c>
      <c r="Z292" s="10" t="str">
        <f t="shared" si="65"/>
        <v>-</v>
      </c>
      <c r="AA292" s="10" t="str">
        <f t="shared" si="66"/>
        <v>G</v>
      </c>
      <c r="AB292" s="10" t="str">
        <f t="shared" si="67"/>
        <v>G</v>
      </c>
      <c r="AC292" s="10">
        <f t="shared" si="68"/>
        <v>1</v>
      </c>
      <c r="AD292">
        <f t="shared" si="69"/>
        <v>1</v>
      </c>
    </row>
    <row r="293" spans="1:30" x14ac:dyDescent="0.2">
      <c r="A293" t="s">
        <v>592</v>
      </c>
      <c r="B293" t="s">
        <v>1300</v>
      </c>
      <c r="C293" t="str">
        <f>VLOOKUP(A293,RecNamesAll!A:C,3,FALSE)</f>
        <v>S1P3</v>
      </c>
      <c r="D293" s="304">
        <v>277</v>
      </c>
      <c r="E293" t="s">
        <v>592</v>
      </c>
      <c r="F293" t="s">
        <v>1301</v>
      </c>
      <c r="G293" t="s">
        <v>1880</v>
      </c>
      <c r="H293" t="s">
        <v>323</v>
      </c>
      <c r="I293" t="s">
        <v>590</v>
      </c>
      <c r="J293" t="s">
        <v>1901</v>
      </c>
      <c r="L293" t="s">
        <v>980</v>
      </c>
      <c r="N293" t="s">
        <v>1302</v>
      </c>
      <c r="P293" s="9">
        <v>8.3333333333333329E-2</v>
      </c>
      <c r="Q293" s="8" t="str">
        <f t="shared" si="56"/>
        <v/>
      </c>
      <c r="R293" s="10" t="str">
        <f t="shared" si="57"/>
        <v>Gi/o</v>
      </c>
      <c r="S293" s="10" t="str">
        <f t="shared" si="58"/>
        <v>Gq/11</v>
      </c>
      <c r="T293" s="10" t="str">
        <f t="shared" si="59"/>
        <v>G12/13</v>
      </c>
      <c r="U293" s="8">
        <f t="shared" si="60"/>
        <v>0</v>
      </c>
      <c r="V293" s="8">
        <f t="shared" si="61"/>
        <v>1</v>
      </c>
      <c r="W293" s="8">
        <f t="shared" si="62"/>
        <v>1</v>
      </c>
      <c r="X293" s="8">
        <f t="shared" si="63"/>
        <v>1</v>
      </c>
      <c r="Y293" s="8" t="str">
        <f t="shared" si="64"/>
        <v>-</v>
      </c>
      <c r="Z293" s="10" t="str">
        <f t="shared" si="65"/>
        <v>G</v>
      </c>
      <c r="AA293" s="10" t="str">
        <f t="shared" si="66"/>
        <v>G</v>
      </c>
      <c r="AB293" s="10" t="str">
        <f t="shared" si="67"/>
        <v>G</v>
      </c>
      <c r="AC293" s="10">
        <f t="shared" si="68"/>
        <v>1</v>
      </c>
      <c r="AD293">
        <f t="shared" si="69"/>
        <v>1</v>
      </c>
    </row>
    <row r="294" spans="1:30" x14ac:dyDescent="0.2">
      <c r="A294" t="s">
        <v>593</v>
      </c>
      <c r="B294" t="s">
        <v>1303</v>
      </c>
      <c r="C294" t="str">
        <f>VLOOKUP(A294,RecNamesAll!A:C,3,FALSE)</f>
        <v>S1P4</v>
      </c>
      <c r="D294" s="304">
        <v>278</v>
      </c>
      <c r="E294" t="s">
        <v>593</v>
      </c>
      <c r="F294" t="s">
        <v>1304</v>
      </c>
      <c r="G294" t="s">
        <v>1880</v>
      </c>
      <c r="H294" t="s">
        <v>323</v>
      </c>
      <c r="I294" t="s">
        <v>590</v>
      </c>
      <c r="J294" t="s">
        <v>1897</v>
      </c>
      <c r="L294" t="s">
        <v>883</v>
      </c>
      <c r="N294" t="s">
        <v>1305</v>
      </c>
      <c r="P294" s="9">
        <v>8.3333333333333329E-2</v>
      </c>
      <c r="Q294" s="8" t="str">
        <f t="shared" si="56"/>
        <v/>
      </c>
      <c r="R294" s="10" t="str">
        <f t="shared" si="57"/>
        <v>Gi/o</v>
      </c>
      <c r="S294" s="10" t="str">
        <f t="shared" si="58"/>
        <v/>
      </c>
      <c r="T294" s="10" t="str">
        <f t="shared" si="59"/>
        <v>G12/13</v>
      </c>
      <c r="U294" s="8">
        <f t="shared" si="60"/>
        <v>0</v>
      </c>
      <c r="V294" s="8">
        <f t="shared" si="61"/>
        <v>1</v>
      </c>
      <c r="W294" s="8">
        <f t="shared" si="62"/>
        <v>0</v>
      </c>
      <c r="X294" s="8">
        <f t="shared" si="63"/>
        <v>1</v>
      </c>
      <c r="Y294" s="8" t="str">
        <f t="shared" si="64"/>
        <v>-</v>
      </c>
      <c r="Z294" s="10" t="str">
        <f t="shared" si="65"/>
        <v>G</v>
      </c>
      <c r="AA294" s="10" t="str">
        <f t="shared" si="66"/>
        <v>-</v>
      </c>
      <c r="AB294" s="10" t="str">
        <f t="shared" si="67"/>
        <v>G</v>
      </c>
      <c r="AC294" s="10">
        <f t="shared" si="68"/>
        <v>2</v>
      </c>
      <c r="AD294">
        <f t="shared" si="69"/>
        <v>1</v>
      </c>
    </row>
    <row r="295" spans="1:30" x14ac:dyDescent="0.2">
      <c r="A295" t="s">
        <v>594</v>
      </c>
      <c r="B295" t="s">
        <v>1306</v>
      </c>
      <c r="C295" t="str">
        <f>VLOOKUP(A295,RecNamesAll!A:C,3,FALSE)</f>
        <v>S1P5</v>
      </c>
      <c r="D295" s="304">
        <v>279</v>
      </c>
      <c r="E295" t="s">
        <v>594</v>
      </c>
      <c r="F295" t="s">
        <v>1307</v>
      </c>
      <c r="G295" t="s">
        <v>1880</v>
      </c>
      <c r="H295" t="s">
        <v>323</v>
      </c>
      <c r="I295" t="s">
        <v>590</v>
      </c>
      <c r="J295" t="s">
        <v>1897</v>
      </c>
      <c r="L295" t="s">
        <v>883</v>
      </c>
      <c r="N295" t="s">
        <v>1308</v>
      </c>
      <c r="P295" s="9">
        <v>8.3333333333333329E-2</v>
      </c>
      <c r="Q295" s="8" t="str">
        <f t="shared" si="56"/>
        <v/>
      </c>
      <c r="R295" s="10" t="str">
        <f t="shared" si="57"/>
        <v>Gi/o</v>
      </c>
      <c r="S295" s="10" t="str">
        <f t="shared" si="58"/>
        <v/>
      </c>
      <c r="T295" s="10" t="str">
        <f t="shared" si="59"/>
        <v>G12/13</v>
      </c>
      <c r="U295" s="8">
        <f t="shared" si="60"/>
        <v>0</v>
      </c>
      <c r="V295" s="8">
        <f t="shared" si="61"/>
        <v>1</v>
      </c>
      <c r="W295" s="8">
        <f t="shared" si="62"/>
        <v>0</v>
      </c>
      <c r="X295" s="8">
        <f t="shared" si="63"/>
        <v>1</v>
      </c>
      <c r="Y295" s="8" t="str">
        <f t="shared" si="64"/>
        <v>-</v>
      </c>
      <c r="Z295" s="10" t="str">
        <f t="shared" si="65"/>
        <v>G</v>
      </c>
      <c r="AA295" s="10" t="str">
        <f t="shared" si="66"/>
        <v>-</v>
      </c>
      <c r="AB295" s="10" t="str">
        <f t="shared" si="67"/>
        <v>G</v>
      </c>
      <c r="AC295" s="10">
        <f t="shared" si="68"/>
        <v>2</v>
      </c>
      <c r="AD295">
        <f t="shared" si="69"/>
        <v>1</v>
      </c>
    </row>
    <row r="296" spans="1:30" x14ac:dyDescent="0.2">
      <c r="A296" t="s">
        <v>319</v>
      </c>
      <c r="B296" t="s">
        <v>322</v>
      </c>
      <c r="C296" t="str">
        <f>VLOOKUP(A296,RecNamesAll!A:C,3,FALSE)</f>
        <v>CB1</v>
      </c>
      <c r="D296" s="304">
        <v>56</v>
      </c>
      <c r="E296" t="s">
        <v>319</v>
      </c>
      <c r="F296" t="s">
        <v>1309</v>
      </c>
      <c r="G296" t="s">
        <v>1880</v>
      </c>
      <c r="H296" t="s">
        <v>323</v>
      </c>
      <c r="I296" t="s">
        <v>324</v>
      </c>
      <c r="J296" t="s">
        <v>1891</v>
      </c>
      <c r="K296" t="s">
        <v>0</v>
      </c>
      <c r="L296" t="s">
        <v>1111</v>
      </c>
      <c r="M296" t="s">
        <v>906</v>
      </c>
      <c r="N296" t="s">
        <v>1310</v>
      </c>
      <c r="O296" t="s">
        <v>1311</v>
      </c>
      <c r="P296" s="9">
        <v>0.45833333333333331</v>
      </c>
      <c r="Q296" s="8" t="str">
        <f t="shared" si="56"/>
        <v>Gs</v>
      </c>
      <c r="R296" s="10" t="str">
        <f t="shared" si="57"/>
        <v>Gi/o</v>
      </c>
      <c r="S296" s="10" t="str">
        <f t="shared" si="58"/>
        <v/>
      </c>
      <c r="T296" s="10" t="str">
        <f t="shared" si="59"/>
        <v/>
      </c>
      <c r="U296" s="8">
        <f t="shared" si="60"/>
        <v>2</v>
      </c>
      <c r="V296" s="8">
        <f t="shared" si="61"/>
        <v>1</v>
      </c>
      <c r="W296" s="8">
        <f t="shared" si="62"/>
        <v>0</v>
      </c>
      <c r="X296" s="8">
        <f t="shared" si="63"/>
        <v>0</v>
      </c>
      <c r="Y296" s="8" t="str">
        <f t="shared" si="64"/>
        <v>G</v>
      </c>
      <c r="Z296" s="10" t="str">
        <f t="shared" si="65"/>
        <v>G</v>
      </c>
      <c r="AA296" s="10" t="str">
        <f t="shared" si="66"/>
        <v>-</v>
      </c>
      <c r="AB296" s="10" t="str">
        <f t="shared" si="67"/>
        <v>-</v>
      </c>
      <c r="AC296" s="10">
        <f t="shared" si="68"/>
        <v>2</v>
      </c>
      <c r="AD296">
        <f t="shared" si="69"/>
        <v>1</v>
      </c>
    </row>
    <row r="297" spans="1:30" x14ac:dyDescent="0.2">
      <c r="A297" t="s">
        <v>325</v>
      </c>
      <c r="B297" t="s">
        <v>326</v>
      </c>
      <c r="C297" t="str">
        <f>VLOOKUP(A297,RecNamesAll!A:C,3,FALSE)</f>
        <v>CB2</v>
      </c>
      <c r="D297" s="304">
        <v>57</v>
      </c>
      <c r="E297" t="s">
        <v>325</v>
      </c>
      <c r="F297" t="s">
        <v>1312</v>
      </c>
      <c r="G297" t="s">
        <v>1880</v>
      </c>
      <c r="H297" t="s">
        <v>323</v>
      </c>
      <c r="I297" t="s">
        <v>324</v>
      </c>
      <c r="J297" t="s">
        <v>1891</v>
      </c>
      <c r="K297" t="s">
        <v>0</v>
      </c>
      <c r="L297" t="s">
        <v>912</v>
      </c>
      <c r="M297" t="s">
        <v>906</v>
      </c>
      <c r="N297" t="s">
        <v>1313</v>
      </c>
      <c r="O297" t="s">
        <v>1314</v>
      </c>
      <c r="P297" s="9">
        <v>0.29166666666666669</v>
      </c>
      <c r="Q297" s="8" t="str">
        <f t="shared" si="56"/>
        <v>Gs</v>
      </c>
      <c r="R297" s="10" t="str">
        <f t="shared" si="57"/>
        <v>Gi/o</v>
      </c>
      <c r="S297" s="10" t="str">
        <f t="shared" si="58"/>
        <v/>
      </c>
      <c r="T297" s="10" t="str">
        <f t="shared" si="59"/>
        <v/>
      </c>
      <c r="U297" s="8">
        <f t="shared" si="60"/>
        <v>2</v>
      </c>
      <c r="V297" s="8">
        <f t="shared" si="61"/>
        <v>1</v>
      </c>
      <c r="W297" s="8">
        <f t="shared" si="62"/>
        <v>0</v>
      </c>
      <c r="X297" s="8">
        <f t="shared" si="63"/>
        <v>0</v>
      </c>
      <c r="Y297" s="8" t="str">
        <f t="shared" si="64"/>
        <v>G</v>
      </c>
      <c r="Z297" s="10" t="str">
        <f t="shared" si="65"/>
        <v>G</v>
      </c>
      <c r="AA297" s="10" t="str">
        <f t="shared" si="66"/>
        <v>-</v>
      </c>
      <c r="AB297" s="10" t="str">
        <f t="shared" si="67"/>
        <v>-</v>
      </c>
      <c r="AC297" s="10">
        <f t="shared" si="68"/>
        <v>2</v>
      </c>
      <c r="AD297">
        <f t="shared" si="69"/>
        <v>1</v>
      </c>
    </row>
    <row r="298" spans="1:30" x14ac:dyDescent="0.2">
      <c r="A298" t="s">
        <v>546</v>
      </c>
      <c r="B298" t="s">
        <v>1315</v>
      </c>
      <c r="C298" t="str">
        <f>VLOOKUP(A298,RecNamesAll!A:C,3,FALSE)</f>
        <v>GPR18</v>
      </c>
      <c r="D298" s="304">
        <v>89</v>
      </c>
      <c r="E298" t="s">
        <v>546</v>
      </c>
      <c r="F298" t="s">
        <v>1316</v>
      </c>
      <c r="G298" t="s">
        <v>1880</v>
      </c>
      <c r="H298" t="s">
        <v>323</v>
      </c>
      <c r="I298" t="s">
        <v>1317</v>
      </c>
      <c r="J298" t="s">
        <v>1894</v>
      </c>
      <c r="N298" t="s">
        <v>1318</v>
      </c>
      <c r="P298" s="9">
        <v>8.3333333333333329E-2</v>
      </c>
      <c r="Q298" s="8" t="str">
        <f t="shared" si="56"/>
        <v/>
      </c>
      <c r="R298" s="10" t="str">
        <f t="shared" si="57"/>
        <v>Gi/o</v>
      </c>
      <c r="S298" s="10" t="str">
        <f t="shared" si="58"/>
        <v>Gq/11</v>
      </c>
      <c r="T298" s="10" t="str">
        <f t="shared" si="59"/>
        <v/>
      </c>
      <c r="U298" s="8">
        <f t="shared" si="60"/>
        <v>0</v>
      </c>
      <c r="V298" s="8">
        <f t="shared" si="61"/>
        <v>1</v>
      </c>
      <c r="W298" s="8">
        <f t="shared" si="62"/>
        <v>1</v>
      </c>
      <c r="X298" s="8">
        <f t="shared" si="63"/>
        <v>0</v>
      </c>
      <c r="Y298" s="8" t="str">
        <f t="shared" si="64"/>
        <v>-</v>
      </c>
      <c r="Z298" s="10" t="str">
        <f t="shared" si="65"/>
        <v>G</v>
      </c>
      <c r="AA298" s="10" t="str">
        <f t="shared" si="66"/>
        <v>G</v>
      </c>
      <c r="AB298" s="10" t="str">
        <f t="shared" si="67"/>
        <v>-</v>
      </c>
      <c r="AC298" s="10">
        <f t="shared" si="68"/>
        <v>2</v>
      </c>
      <c r="AD298">
        <f t="shared" si="69"/>
        <v>1</v>
      </c>
    </row>
    <row r="299" spans="1:30" x14ac:dyDescent="0.2">
      <c r="A299" t="s">
        <v>547</v>
      </c>
      <c r="B299" t="s">
        <v>1319</v>
      </c>
      <c r="C299" t="str">
        <f>VLOOKUP(A299,RecNamesAll!A:C,3,FALSE)</f>
        <v>GPR55</v>
      </c>
      <c r="D299" s="304">
        <v>109</v>
      </c>
      <c r="E299" t="s">
        <v>547</v>
      </c>
      <c r="G299" t="s">
        <v>1880</v>
      </c>
      <c r="H299" t="s">
        <v>323</v>
      </c>
      <c r="I299" t="s">
        <v>1317</v>
      </c>
      <c r="J299" t="s">
        <v>1899</v>
      </c>
      <c r="L299" t="s">
        <v>993</v>
      </c>
      <c r="M299" t="s">
        <v>884</v>
      </c>
      <c r="N299">
        <v>17876302</v>
      </c>
      <c r="O299" t="s">
        <v>1320</v>
      </c>
      <c r="P299" s="9">
        <v>4.1666666666666664E-2</v>
      </c>
      <c r="Q299" s="8" t="str">
        <f t="shared" si="56"/>
        <v/>
      </c>
      <c r="R299" s="10" t="str">
        <f t="shared" si="57"/>
        <v/>
      </c>
      <c r="S299" s="10" t="str">
        <f t="shared" si="58"/>
        <v>Gq/11</v>
      </c>
      <c r="T299" s="10" t="str">
        <f t="shared" si="59"/>
        <v>G12/13</v>
      </c>
      <c r="U299" s="8">
        <f t="shared" si="60"/>
        <v>0</v>
      </c>
      <c r="V299" s="8">
        <f t="shared" si="61"/>
        <v>0</v>
      </c>
      <c r="W299" s="8">
        <f t="shared" si="62"/>
        <v>1</v>
      </c>
      <c r="X299" s="8">
        <f t="shared" si="63"/>
        <v>1</v>
      </c>
      <c r="Y299" s="8" t="str">
        <f t="shared" si="64"/>
        <v>-</v>
      </c>
      <c r="Z299" s="10" t="str">
        <f t="shared" si="65"/>
        <v>-</v>
      </c>
      <c r="AA299" s="10" t="str">
        <f t="shared" si="66"/>
        <v>G</v>
      </c>
      <c r="AB299" s="10" t="str">
        <f t="shared" si="67"/>
        <v>G</v>
      </c>
      <c r="AC299" s="10">
        <f t="shared" si="68"/>
        <v>2</v>
      </c>
      <c r="AD299">
        <f t="shared" si="69"/>
        <v>1</v>
      </c>
    </row>
    <row r="300" spans="1:30" x14ac:dyDescent="0.2">
      <c r="A300" t="s">
        <v>544</v>
      </c>
      <c r="B300" t="s">
        <v>1321</v>
      </c>
      <c r="C300" t="str">
        <f>VLOOKUP(A300,RecNamesAll!A:C,3,FALSE)</f>
        <v>GPR119</v>
      </c>
      <c r="D300" s="304">
        <v>126</v>
      </c>
      <c r="E300" t="s">
        <v>545</v>
      </c>
      <c r="G300" t="s">
        <v>1880</v>
      </c>
      <c r="H300" t="s">
        <v>323</v>
      </c>
      <c r="I300" t="s">
        <v>1317</v>
      </c>
      <c r="J300" t="s">
        <v>0</v>
      </c>
      <c r="L300" t="s">
        <v>906</v>
      </c>
      <c r="N300">
        <v>15607732</v>
      </c>
      <c r="P300" s="9">
        <v>4.1666666666666664E-2</v>
      </c>
      <c r="Q300" s="8" t="str">
        <f t="shared" si="56"/>
        <v>Gs</v>
      </c>
      <c r="R300" s="10" t="str">
        <f t="shared" si="57"/>
        <v/>
      </c>
      <c r="S300" s="10" t="str">
        <f t="shared" si="58"/>
        <v/>
      </c>
      <c r="T300" s="10" t="str">
        <f t="shared" si="59"/>
        <v/>
      </c>
      <c r="U300" s="8">
        <f t="shared" si="60"/>
        <v>1</v>
      </c>
      <c r="V300" s="8">
        <f t="shared" si="61"/>
        <v>0</v>
      </c>
      <c r="W300" s="8">
        <f t="shared" si="62"/>
        <v>0</v>
      </c>
      <c r="X300" s="8">
        <f t="shared" si="63"/>
        <v>0</v>
      </c>
      <c r="Y300" s="8" t="str">
        <f t="shared" si="64"/>
        <v>G</v>
      </c>
      <c r="Z300" s="10" t="str">
        <f t="shared" si="65"/>
        <v>-</v>
      </c>
      <c r="AA300" s="10" t="str">
        <f t="shared" si="66"/>
        <v>-</v>
      </c>
      <c r="AB300" s="10" t="str">
        <f t="shared" si="67"/>
        <v>-</v>
      </c>
      <c r="AC300" s="10">
        <f t="shared" si="68"/>
        <v>3</v>
      </c>
      <c r="AD300">
        <f t="shared" si="69"/>
        <v>1</v>
      </c>
    </row>
    <row r="301" spans="1:30" x14ac:dyDescent="0.2">
      <c r="A301" t="s">
        <v>718</v>
      </c>
      <c r="B301" t="s">
        <v>1322</v>
      </c>
      <c r="C301" t="str">
        <f>VLOOKUP(A301,RecNamesAll!A:C,3,FALSE)</f>
        <v>PAF</v>
      </c>
      <c r="D301" s="304">
        <v>334</v>
      </c>
      <c r="E301" t="s">
        <v>718</v>
      </c>
      <c r="F301" t="s">
        <v>1323</v>
      </c>
      <c r="G301" t="s">
        <v>1880</v>
      </c>
      <c r="H301" t="s">
        <v>323</v>
      </c>
      <c r="I301" t="s">
        <v>1324</v>
      </c>
      <c r="J301" t="s">
        <v>1905</v>
      </c>
      <c r="L301" t="s">
        <v>1249</v>
      </c>
      <c r="N301" t="s">
        <v>1325</v>
      </c>
      <c r="P301" s="9">
        <v>0.20833333333333334</v>
      </c>
      <c r="Q301" s="8" t="str">
        <f t="shared" si="56"/>
        <v/>
      </c>
      <c r="R301" s="10" t="str">
        <f t="shared" si="57"/>
        <v>Gi/o</v>
      </c>
      <c r="S301" s="10" t="str">
        <f t="shared" si="58"/>
        <v>Gq/11</v>
      </c>
      <c r="T301" s="10" t="str">
        <f t="shared" si="59"/>
        <v/>
      </c>
      <c r="U301" s="8">
        <f t="shared" si="60"/>
        <v>0</v>
      </c>
      <c r="V301" s="8">
        <f t="shared" si="61"/>
        <v>1</v>
      </c>
      <c r="W301" s="8">
        <f t="shared" si="62"/>
        <v>1</v>
      </c>
      <c r="X301" s="8">
        <f t="shared" si="63"/>
        <v>0</v>
      </c>
      <c r="Y301" s="8" t="str">
        <f t="shared" si="64"/>
        <v>-</v>
      </c>
      <c r="Z301" s="10" t="str">
        <f t="shared" si="65"/>
        <v>G</v>
      </c>
      <c r="AA301" s="10" t="str">
        <f t="shared" si="66"/>
        <v>G</v>
      </c>
      <c r="AB301" s="10" t="str">
        <f t="shared" si="67"/>
        <v>-</v>
      </c>
      <c r="AC301" s="10">
        <f t="shared" si="68"/>
        <v>2</v>
      </c>
      <c r="AD301">
        <f t="shared" si="69"/>
        <v>1</v>
      </c>
    </row>
    <row r="302" spans="1:30" x14ac:dyDescent="0.2">
      <c r="A302" t="s">
        <v>725</v>
      </c>
      <c r="B302" t="s">
        <v>1326</v>
      </c>
      <c r="C302" t="str">
        <f>VLOOKUP(A302,RecNamesAll!A:C,3,FALSE)</f>
        <v>DP1</v>
      </c>
      <c r="D302" s="304">
        <v>338</v>
      </c>
      <c r="E302" t="s">
        <v>726</v>
      </c>
      <c r="G302" t="s">
        <v>1880</v>
      </c>
      <c r="H302" t="s">
        <v>323</v>
      </c>
      <c r="I302" t="s">
        <v>732</v>
      </c>
      <c r="J302" t="s">
        <v>0</v>
      </c>
      <c r="L302" t="s">
        <v>906</v>
      </c>
      <c r="N302">
        <v>12649388</v>
      </c>
      <c r="P302" s="9">
        <v>4.1666666666666664E-2</v>
      </c>
      <c r="Q302" s="8" t="str">
        <f t="shared" si="56"/>
        <v>Gs</v>
      </c>
      <c r="R302" s="10" t="str">
        <f t="shared" si="57"/>
        <v/>
      </c>
      <c r="S302" s="10" t="str">
        <f t="shared" si="58"/>
        <v/>
      </c>
      <c r="T302" s="10" t="str">
        <f t="shared" si="59"/>
        <v/>
      </c>
      <c r="U302" s="8">
        <f t="shared" si="60"/>
        <v>1</v>
      </c>
      <c r="V302" s="8">
        <f t="shared" si="61"/>
        <v>0</v>
      </c>
      <c r="W302" s="8">
        <f t="shared" si="62"/>
        <v>0</v>
      </c>
      <c r="X302" s="8">
        <f t="shared" si="63"/>
        <v>0</v>
      </c>
      <c r="Y302" s="8" t="str">
        <f t="shared" si="64"/>
        <v>G</v>
      </c>
      <c r="Z302" s="10" t="str">
        <f t="shared" si="65"/>
        <v>-</v>
      </c>
      <c r="AA302" s="10" t="str">
        <f t="shared" si="66"/>
        <v>-</v>
      </c>
      <c r="AB302" s="10" t="str">
        <f t="shared" si="67"/>
        <v>-</v>
      </c>
      <c r="AC302" s="10">
        <f t="shared" si="68"/>
        <v>3</v>
      </c>
      <c r="AD302">
        <f t="shared" si="69"/>
        <v>1</v>
      </c>
    </row>
    <row r="303" spans="1:30" x14ac:dyDescent="0.2">
      <c r="A303" t="s">
        <v>728</v>
      </c>
      <c r="B303" t="s">
        <v>1327</v>
      </c>
      <c r="C303" t="str">
        <f>VLOOKUP(A303,RecNamesAll!A:C,3,FALSE)</f>
        <v>DP2</v>
      </c>
      <c r="D303" s="304">
        <v>339</v>
      </c>
      <c r="E303" t="s">
        <v>1328</v>
      </c>
      <c r="F303" t="s">
        <v>1329</v>
      </c>
      <c r="G303" t="s">
        <v>1880</v>
      </c>
      <c r="H303" t="s">
        <v>323</v>
      </c>
      <c r="I303" t="s">
        <v>732</v>
      </c>
      <c r="J303" t="s">
        <v>1891</v>
      </c>
      <c r="L303" t="s">
        <v>883</v>
      </c>
      <c r="N303" t="s">
        <v>1330</v>
      </c>
      <c r="P303" s="9">
        <v>8.3333333333333329E-2</v>
      </c>
      <c r="Q303" s="8" t="str">
        <f t="shared" si="56"/>
        <v/>
      </c>
      <c r="R303" s="10" t="str">
        <f t="shared" si="57"/>
        <v>Gi/o</v>
      </c>
      <c r="S303" s="10" t="str">
        <f t="shared" si="58"/>
        <v/>
      </c>
      <c r="T303" s="10" t="str">
        <f t="shared" si="59"/>
        <v/>
      </c>
      <c r="U303" s="8">
        <f t="shared" si="60"/>
        <v>0</v>
      </c>
      <c r="V303" s="8">
        <f t="shared" si="61"/>
        <v>1</v>
      </c>
      <c r="W303" s="8">
        <f t="shared" si="62"/>
        <v>0</v>
      </c>
      <c r="X303" s="8">
        <f t="shared" si="63"/>
        <v>0</v>
      </c>
      <c r="Y303" s="8" t="str">
        <f t="shared" si="64"/>
        <v>-</v>
      </c>
      <c r="Z303" s="10" t="str">
        <f t="shared" si="65"/>
        <v>G</v>
      </c>
      <c r="AA303" s="10" t="str">
        <f t="shared" si="66"/>
        <v>-</v>
      </c>
      <c r="AB303" s="10" t="str">
        <f t="shared" si="67"/>
        <v>-</v>
      </c>
      <c r="AC303" s="10">
        <f t="shared" si="68"/>
        <v>3</v>
      </c>
      <c r="AD303">
        <f t="shared" si="69"/>
        <v>1</v>
      </c>
    </row>
    <row r="304" spans="1:30" x14ac:dyDescent="0.2">
      <c r="A304" t="s">
        <v>729</v>
      </c>
      <c r="B304" t="s">
        <v>731</v>
      </c>
      <c r="C304" t="str">
        <f>VLOOKUP(A304,RecNamesAll!A:C,3,FALSE)</f>
        <v>EP1</v>
      </c>
      <c r="D304" s="304">
        <v>340</v>
      </c>
      <c r="E304" t="s">
        <v>730</v>
      </c>
      <c r="G304" t="s">
        <v>1880</v>
      </c>
      <c r="H304" t="s">
        <v>323</v>
      </c>
      <c r="I304" t="s">
        <v>732</v>
      </c>
      <c r="J304" t="s">
        <v>1888</v>
      </c>
      <c r="K304" t="s">
        <v>1891</v>
      </c>
      <c r="L304" t="s">
        <v>900</v>
      </c>
      <c r="M304" t="s">
        <v>883</v>
      </c>
      <c r="N304">
        <v>7766667</v>
      </c>
      <c r="O304">
        <v>7532011</v>
      </c>
      <c r="P304" s="9">
        <v>4.1666666666666664E-2</v>
      </c>
      <c r="Q304" s="8" t="str">
        <f t="shared" si="56"/>
        <v/>
      </c>
      <c r="R304" s="10" t="str">
        <f t="shared" si="57"/>
        <v>Gi/o</v>
      </c>
      <c r="S304" s="10" t="str">
        <f t="shared" si="58"/>
        <v>Gq/11</v>
      </c>
      <c r="T304" s="10" t="str">
        <f t="shared" si="59"/>
        <v/>
      </c>
      <c r="U304" s="8">
        <f t="shared" si="60"/>
        <v>0</v>
      </c>
      <c r="V304" s="8">
        <f t="shared" si="61"/>
        <v>2</v>
      </c>
      <c r="W304" s="8">
        <f t="shared" si="62"/>
        <v>1</v>
      </c>
      <c r="X304" s="8">
        <f t="shared" si="63"/>
        <v>0</v>
      </c>
      <c r="Y304" s="8" t="str">
        <f t="shared" si="64"/>
        <v>-</v>
      </c>
      <c r="Z304" s="10" t="str">
        <f t="shared" si="65"/>
        <v>G</v>
      </c>
      <c r="AA304" s="10" t="str">
        <f t="shared" si="66"/>
        <v>G</v>
      </c>
      <c r="AB304" s="10" t="str">
        <f t="shared" si="67"/>
        <v>-</v>
      </c>
      <c r="AC304" s="10">
        <f t="shared" si="68"/>
        <v>2</v>
      </c>
      <c r="AD304">
        <f t="shared" si="69"/>
        <v>1</v>
      </c>
    </row>
    <row r="305" spans="1:30" x14ac:dyDescent="0.2">
      <c r="A305" t="s">
        <v>733</v>
      </c>
      <c r="B305" t="s">
        <v>735</v>
      </c>
      <c r="C305" t="str">
        <f>VLOOKUP(A305,RecNamesAll!A:C,3,FALSE)</f>
        <v>EP2</v>
      </c>
      <c r="D305" s="304">
        <v>341</v>
      </c>
      <c r="E305" t="s">
        <v>734</v>
      </c>
      <c r="G305" t="s">
        <v>1880</v>
      </c>
      <c r="H305" t="s">
        <v>323</v>
      </c>
      <c r="I305" t="s">
        <v>732</v>
      </c>
      <c r="J305" t="s">
        <v>0</v>
      </c>
      <c r="L305" t="s">
        <v>906</v>
      </c>
      <c r="N305" t="s">
        <v>1331</v>
      </c>
      <c r="P305" s="9">
        <v>8.3333333333333329E-2</v>
      </c>
      <c r="Q305" s="8" t="str">
        <f t="shared" si="56"/>
        <v>Gs</v>
      </c>
      <c r="R305" s="10" t="str">
        <f t="shared" si="57"/>
        <v/>
      </c>
      <c r="S305" s="10" t="str">
        <f t="shared" si="58"/>
        <v/>
      </c>
      <c r="T305" s="10" t="str">
        <f t="shared" si="59"/>
        <v/>
      </c>
      <c r="U305" s="8">
        <f t="shared" si="60"/>
        <v>1</v>
      </c>
      <c r="V305" s="8">
        <f t="shared" si="61"/>
        <v>0</v>
      </c>
      <c r="W305" s="8">
        <f t="shared" si="62"/>
        <v>0</v>
      </c>
      <c r="X305" s="8">
        <f t="shared" si="63"/>
        <v>0</v>
      </c>
      <c r="Y305" s="8" t="str">
        <f t="shared" si="64"/>
        <v>G</v>
      </c>
      <c r="Z305" s="10" t="str">
        <f t="shared" si="65"/>
        <v>-</v>
      </c>
      <c r="AA305" s="10" t="str">
        <f t="shared" si="66"/>
        <v>-</v>
      </c>
      <c r="AB305" s="10" t="str">
        <f t="shared" si="67"/>
        <v>-</v>
      </c>
      <c r="AC305" s="10">
        <f t="shared" si="68"/>
        <v>3</v>
      </c>
      <c r="AD305">
        <f t="shared" si="69"/>
        <v>1</v>
      </c>
    </row>
    <row r="306" spans="1:30" x14ac:dyDescent="0.2">
      <c r="A306" t="s">
        <v>736</v>
      </c>
      <c r="B306" t="s">
        <v>738</v>
      </c>
      <c r="C306" t="str">
        <f>VLOOKUP(A306,RecNamesAll!A:C,3,FALSE)</f>
        <v>EP3</v>
      </c>
      <c r="D306" s="304">
        <v>342</v>
      </c>
      <c r="E306" t="s">
        <v>737</v>
      </c>
      <c r="G306" t="s">
        <v>1880</v>
      </c>
      <c r="H306" t="s">
        <v>323</v>
      </c>
      <c r="I306" t="s">
        <v>732</v>
      </c>
      <c r="J306" t="s">
        <v>1891</v>
      </c>
      <c r="K306" t="s">
        <v>1888</v>
      </c>
      <c r="L306" t="s">
        <v>883</v>
      </c>
      <c r="M306" t="s">
        <v>884</v>
      </c>
      <c r="N306" t="s">
        <v>1332</v>
      </c>
      <c r="O306" t="s">
        <v>1333</v>
      </c>
      <c r="P306" s="9">
        <v>0.16666666666666666</v>
      </c>
      <c r="Q306" s="8" t="str">
        <f t="shared" si="56"/>
        <v/>
      </c>
      <c r="R306" s="10" t="str">
        <f t="shared" si="57"/>
        <v>Gi/o</v>
      </c>
      <c r="S306" s="10" t="str">
        <f t="shared" si="58"/>
        <v>Gq/11</v>
      </c>
      <c r="T306" s="10" t="str">
        <f t="shared" si="59"/>
        <v/>
      </c>
      <c r="U306" s="8">
        <f t="shared" si="60"/>
        <v>0</v>
      </c>
      <c r="V306" s="8">
        <f t="shared" si="61"/>
        <v>1</v>
      </c>
      <c r="W306" s="8">
        <f t="shared" si="62"/>
        <v>2</v>
      </c>
      <c r="X306" s="8">
        <f t="shared" si="63"/>
        <v>0</v>
      </c>
      <c r="Y306" s="8" t="str">
        <f t="shared" si="64"/>
        <v>-</v>
      </c>
      <c r="Z306" s="10" t="str">
        <f t="shared" si="65"/>
        <v>G</v>
      </c>
      <c r="AA306" s="10" t="str">
        <f t="shared" si="66"/>
        <v>G</v>
      </c>
      <c r="AB306" s="10" t="str">
        <f t="shared" si="67"/>
        <v>-</v>
      </c>
      <c r="AC306" s="10">
        <f t="shared" si="68"/>
        <v>2</v>
      </c>
      <c r="AD306">
        <f t="shared" si="69"/>
        <v>1</v>
      </c>
    </row>
    <row r="307" spans="1:30" x14ac:dyDescent="0.2">
      <c r="A307" t="s">
        <v>710</v>
      </c>
      <c r="B307" t="s">
        <v>1334</v>
      </c>
      <c r="C307" t="str">
        <f>VLOOKUP(A307,RecNamesAll!A:C,3,FALSE)</f>
        <v>P2Y14</v>
      </c>
      <c r="D307" s="304">
        <v>330</v>
      </c>
      <c r="E307" t="s">
        <v>711</v>
      </c>
      <c r="F307" t="s">
        <v>1335</v>
      </c>
      <c r="G307" t="s">
        <v>1880</v>
      </c>
      <c r="H307" t="s">
        <v>235</v>
      </c>
      <c r="I307" t="s">
        <v>701</v>
      </c>
      <c r="J307" t="s">
        <v>1891</v>
      </c>
      <c r="K307" t="s">
        <v>1891</v>
      </c>
      <c r="L307" t="s">
        <v>883</v>
      </c>
      <c r="M307" t="s">
        <v>884</v>
      </c>
      <c r="N307">
        <v>15997228</v>
      </c>
      <c r="O307" t="s">
        <v>1336</v>
      </c>
      <c r="P307" s="9">
        <v>4.1666666666666664E-2</v>
      </c>
      <c r="Q307" s="8" t="str">
        <f t="shared" si="56"/>
        <v/>
      </c>
      <c r="R307" s="10" t="str">
        <f t="shared" si="57"/>
        <v>Gi/o</v>
      </c>
      <c r="S307" s="10" t="str">
        <f t="shared" si="58"/>
        <v/>
      </c>
      <c r="T307" s="10" t="str">
        <f t="shared" si="59"/>
        <v/>
      </c>
      <c r="U307" s="8">
        <f t="shared" si="60"/>
        <v>0</v>
      </c>
      <c r="V307" s="8">
        <f t="shared" si="61"/>
        <v>1</v>
      </c>
      <c r="W307" s="8">
        <f t="shared" si="62"/>
        <v>0</v>
      </c>
      <c r="X307" s="8">
        <f t="shared" si="63"/>
        <v>0</v>
      </c>
      <c r="Y307" s="8" t="str">
        <f t="shared" si="64"/>
        <v>-</v>
      </c>
      <c r="Z307" s="10" t="str">
        <f t="shared" si="65"/>
        <v>G</v>
      </c>
      <c r="AA307" s="10" t="str">
        <f t="shared" si="66"/>
        <v>-</v>
      </c>
      <c r="AB307" s="10" t="str">
        <f t="shared" si="67"/>
        <v>-</v>
      </c>
      <c r="AC307" s="10">
        <f t="shared" si="68"/>
        <v>3</v>
      </c>
      <c r="AD307">
        <f t="shared" si="69"/>
        <v>1</v>
      </c>
    </row>
    <row r="308" spans="1:30" x14ac:dyDescent="0.2">
      <c r="A308" t="s">
        <v>739</v>
      </c>
      <c r="B308" t="s">
        <v>741</v>
      </c>
      <c r="C308" t="str">
        <f>VLOOKUP(A308,RecNamesAll!A:C,3,FALSE)</f>
        <v>EP4</v>
      </c>
      <c r="D308" s="304">
        <v>343</v>
      </c>
      <c r="E308" t="s">
        <v>740</v>
      </c>
      <c r="F308" t="s">
        <v>734</v>
      </c>
      <c r="G308" t="s">
        <v>1880</v>
      </c>
      <c r="H308" t="s">
        <v>323</v>
      </c>
      <c r="I308" t="s">
        <v>732</v>
      </c>
      <c r="J308" t="s">
        <v>0</v>
      </c>
      <c r="K308" t="s">
        <v>1891</v>
      </c>
      <c r="L308" t="s">
        <v>906</v>
      </c>
      <c r="M308" t="s">
        <v>900</v>
      </c>
      <c r="N308">
        <v>9013884</v>
      </c>
      <c r="O308" t="s">
        <v>1337</v>
      </c>
      <c r="P308" s="9">
        <v>4.1666666666666664E-2</v>
      </c>
      <c r="Q308" s="8" t="str">
        <f t="shared" si="56"/>
        <v>Gs</v>
      </c>
      <c r="R308" s="10" t="str">
        <f t="shared" si="57"/>
        <v>Gi/o</v>
      </c>
      <c r="S308" s="10" t="str">
        <f t="shared" si="58"/>
        <v/>
      </c>
      <c r="T308" s="10" t="str">
        <f t="shared" si="59"/>
        <v/>
      </c>
      <c r="U308" s="8">
        <f t="shared" si="60"/>
        <v>1</v>
      </c>
      <c r="V308" s="8">
        <f t="shared" si="61"/>
        <v>2</v>
      </c>
      <c r="W308" s="8">
        <f t="shared" si="62"/>
        <v>0</v>
      </c>
      <c r="X308" s="8">
        <f t="shared" si="63"/>
        <v>0</v>
      </c>
      <c r="Y308" s="8" t="str">
        <f t="shared" si="64"/>
        <v>G</v>
      </c>
      <c r="Z308" s="10" t="str">
        <f t="shared" si="65"/>
        <v>G</v>
      </c>
      <c r="AA308" s="10" t="str">
        <f t="shared" si="66"/>
        <v>-</v>
      </c>
      <c r="AB308" s="10" t="str">
        <f t="shared" si="67"/>
        <v>-</v>
      </c>
      <c r="AC308" s="10">
        <f t="shared" si="68"/>
        <v>2</v>
      </c>
      <c r="AD308">
        <f t="shared" si="69"/>
        <v>1</v>
      </c>
    </row>
    <row r="309" spans="1:30" x14ac:dyDescent="0.2">
      <c r="A309" t="s">
        <v>742</v>
      </c>
      <c r="B309" t="s">
        <v>744</v>
      </c>
      <c r="C309" t="str">
        <f>VLOOKUP(A309,RecNamesAll!A:C,3,FALSE)</f>
        <v>FP</v>
      </c>
      <c r="D309" s="304">
        <v>344</v>
      </c>
      <c r="E309" t="s">
        <v>743</v>
      </c>
      <c r="G309" t="s">
        <v>1880</v>
      </c>
      <c r="H309" t="s">
        <v>323</v>
      </c>
      <c r="I309" t="s">
        <v>732</v>
      </c>
      <c r="J309" t="s">
        <v>1888</v>
      </c>
      <c r="K309" t="s">
        <v>0</v>
      </c>
      <c r="L309" t="s">
        <v>884</v>
      </c>
      <c r="N309" t="s">
        <v>1338</v>
      </c>
      <c r="P309" s="9">
        <v>8.3333333333333329E-2</v>
      </c>
      <c r="Q309" s="8" t="str">
        <f t="shared" si="56"/>
        <v>Gs</v>
      </c>
      <c r="R309" s="10" t="str">
        <f t="shared" si="57"/>
        <v/>
      </c>
      <c r="S309" s="10" t="str">
        <f t="shared" si="58"/>
        <v>Gq/11</v>
      </c>
      <c r="T309" s="10" t="str">
        <f t="shared" si="59"/>
        <v/>
      </c>
      <c r="U309" s="8">
        <f t="shared" si="60"/>
        <v>2</v>
      </c>
      <c r="V309" s="8">
        <f t="shared" si="61"/>
        <v>0</v>
      </c>
      <c r="W309" s="8">
        <f t="shared" si="62"/>
        <v>1</v>
      </c>
      <c r="X309" s="8">
        <f t="shared" si="63"/>
        <v>0</v>
      </c>
      <c r="Y309" s="8" t="str">
        <f t="shared" si="64"/>
        <v>G</v>
      </c>
      <c r="Z309" s="10" t="str">
        <f t="shared" si="65"/>
        <v>-</v>
      </c>
      <c r="AA309" s="10" t="str">
        <f t="shared" si="66"/>
        <v>G</v>
      </c>
      <c r="AB309" s="10" t="str">
        <f t="shared" si="67"/>
        <v>-</v>
      </c>
      <c r="AC309" s="10">
        <f t="shared" si="68"/>
        <v>2</v>
      </c>
      <c r="AD309">
        <f t="shared" si="69"/>
        <v>1</v>
      </c>
    </row>
    <row r="310" spans="1:30" x14ac:dyDescent="0.2">
      <c r="A310" t="s">
        <v>745</v>
      </c>
      <c r="B310" t="s">
        <v>1339</v>
      </c>
      <c r="C310" t="str">
        <f>VLOOKUP(A310,RecNamesAll!A:C,3,FALSE)</f>
        <v>IP</v>
      </c>
      <c r="D310" s="304">
        <v>345</v>
      </c>
      <c r="E310" t="s">
        <v>746</v>
      </c>
      <c r="F310" t="s">
        <v>1340</v>
      </c>
      <c r="G310" t="s">
        <v>1880</v>
      </c>
      <c r="H310" t="s">
        <v>323</v>
      </c>
      <c r="I310" t="s">
        <v>732</v>
      </c>
      <c r="J310" t="s">
        <v>0</v>
      </c>
      <c r="K310" t="s">
        <v>1894</v>
      </c>
      <c r="L310" t="s">
        <v>906</v>
      </c>
      <c r="M310" t="s">
        <v>980</v>
      </c>
      <c r="N310" t="s">
        <v>1341</v>
      </c>
      <c r="O310" t="s">
        <v>1342</v>
      </c>
      <c r="P310" s="9">
        <v>8.3333333333333329E-2</v>
      </c>
      <c r="Q310" s="8" t="str">
        <f t="shared" si="56"/>
        <v>Gs</v>
      </c>
      <c r="R310" s="10" t="str">
        <f t="shared" si="57"/>
        <v>Gi/o</v>
      </c>
      <c r="S310" s="10" t="str">
        <f t="shared" si="58"/>
        <v>Gq/11</v>
      </c>
      <c r="T310" s="10" t="str">
        <f t="shared" si="59"/>
        <v/>
      </c>
      <c r="U310" s="8">
        <f t="shared" si="60"/>
        <v>1</v>
      </c>
      <c r="V310" s="8">
        <f t="shared" si="61"/>
        <v>2</v>
      </c>
      <c r="W310" s="8">
        <f t="shared" si="62"/>
        <v>2</v>
      </c>
      <c r="X310" s="8">
        <f t="shared" si="63"/>
        <v>0</v>
      </c>
      <c r="Y310" s="8" t="str">
        <f t="shared" si="64"/>
        <v>G</v>
      </c>
      <c r="Z310" s="10" t="str">
        <f t="shared" si="65"/>
        <v>G</v>
      </c>
      <c r="AA310" s="10" t="str">
        <f t="shared" si="66"/>
        <v>G</v>
      </c>
      <c r="AB310" s="10" t="str">
        <f t="shared" si="67"/>
        <v>-</v>
      </c>
      <c r="AC310" s="10">
        <f t="shared" si="68"/>
        <v>1</v>
      </c>
      <c r="AD310">
        <f t="shared" si="69"/>
        <v>1</v>
      </c>
    </row>
    <row r="311" spans="1:30" x14ac:dyDescent="0.2">
      <c r="A311" t="s">
        <v>747</v>
      </c>
      <c r="B311" t="s">
        <v>1343</v>
      </c>
      <c r="C311" t="str">
        <f>VLOOKUP(A311,RecNamesAll!A:C,3,FALSE)</f>
        <v>TP</v>
      </c>
      <c r="D311" s="304">
        <v>346</v>
      </c>
      <c r="E311" t="s">
        <v>748</v>
      </c>
      <c r="G311" t="s">
        <v>1880</v>
      </c>
      <c r="H311" t="s">
        <v>323</v>
      </c>
      <c r="I311" t="s">
        <v>732</v>
      </c>
      <c r="J311" t="s">
        <v>1888</v>
      </c>
      <c r="L311" t="s">
        <v>884</v>
      </c>
      <c r="N311">
        <v>9152406</v>
      </c>
      <c r="P311" s="9">
        <v>4.1666666666666664E-2</v>
      </c>
      <c r="Q311" s="8" t="str">
        <f t="shared" si="56"/>
        <v/>
      </c>
      <c r="R311" s="10" t="str">
        <f t="shared" si="57"/>
        <v/>
      </c>
      <c r="S311" s="10" t="str">
        <f t="shared" si="58"/>
        <v>Gq/11</v>
      </c>
      <c r="T311" s="10" t="str">
        <f t="shared" si="59"/>
        <v/>
      </c>
      <c r="U311" s="8">
        <f t="shared" si="60"/>
        <v>0</v>
      </c>
      <c r="V311" s="8">
        <f t="shared" si="61"/>
        <v>0</v>
      </c>
      <c r="W311" s="8">
        <f t="shared" si="62"/>
        <v>1</v>
      </c>
      <c r="X311" s="8">
        <f t="shared" si="63"/>
        <v>0</v>
      </c>
      <c r="Y311" s="8" t="str">
        <f t="shared" si="64"/>
        <v>-</v>
      </c>
      <c r="Z311" s="10" t="str">
        <f t="shared" si="65"/>
        <v>-</v>
      </c>
      <c r="AA311" s="10" t="str">
        <f t="shared" si="66"/>
        <v>G</v>
      </c>
      <c r="AB311" s="10" t="str">
        <f t="shared" si="67"/>
        <v>-</v>
      </c>
      <c r="AC311" s="10">
        <f t="shared" si="68"/>
        <v>3</v>
      </c>
      <c r="AD311">
        <f t="shared" si="69"/>
        <v>1</v>
      </c>
    </row>
    <row r="312" spans="1:30" x14ac:dyDescent="0.2">
      <c r="A312" t="s">
        <v>606</v>
      </c>
      <c r="B312" t="s">
        <v>608</v>
      </c>
      <c r="C312" t="str">
        <f>VLOOKUP(A312,RecNamesAll!A:C,3,FALSE)</f>
        <v>MT1</v>
      </c>
      <c r="D312" s="304">
        <v>287</v>
      </c>
      <c r="E312" t="s">
        <v>607</v>
      </c>
      <c r="G312" t="s">
        <v>1880</v>
      </c>
      <c r="H312" t="s">
        <v>609</v>
      </c>
      <c r="I312" t="s">
        <v>142</v>
      </c>
      <c r="J312" t="s">
        <v>1891</v>
      </c>
      <c r="K312" t="s">
        <v>1888</v>
      </c>
      <c r="L312" t="s">
        <v>883</v>
      </c>
      <c r="M312" t="s">
        <v>1344</v>
      </c>
      <c r="N312" t="s">
        <v>1345</v>
      </c>
      <c r="O312" t="s">
        <v>1346</v>
      </c>
      <c r="P312" s="9">
        <v>0.20833333333333334</v>
      </c>
      <c r="Q312" s="8" t="str">
        <f t="shared" si="56"/>
        <v/>
      </c>
      <c r="R312" s="10" t="str">
        <f t="shared" si="57"/>
        <v>Gi/o</v>
      </c>
      <c r="S312" s="10" t="str">
        <f t="shared" si="58"/>
        <v>Gq/11</v>
      </c>
      <c r="T312" s="10" t="str">
        <f t="shared" si="59"/>
        <v/>
      </c>
      <c r="U312" s="8">
        <f t="shared" si="60"/>
        <v>0</v>
      </c>
      <c r="V312" s="8">
        <f t="shared" si="61"/>
        <v>1</v>
      </c>
      <c r="W312" s="8">
        <f t="shared" si="62"/>
        <v>2</v>
      </c>
      <c r="X312" s="8">
        <f t="shared" si="63"/>
        <v>0</v>
      </c>
      <c r="Y312" s="8" t="str">
        <f t="shared" si="64"/>
        <v>-</v>
      </c>
      <c r="Z312" s="10" t="str">
        <f t="shared" si="65"/>
        <v>G</v>
      </c>
      <c r="AA312" s="10" t="str">
        <f t="shared" si="66"/>
        <v>G</v>
      </c>
      <c r="AB312" s="10" t="str">
        <f t="shared" si="67"/>
        <v>-</v>
      </c>
      <c r="AC312" s="10">
        <f t="shared" si="68"/>
        <v>2</v>
      </c>
      <c r="AD312">
        <f t="shared" si="69"/>
        <v>1</v>
      </c>
    </row>
    <row r="313" spans="1:30" x14ac:dyDescent="0.2">
      <c r="A313" t="s">
        <v>610</v>
      </c>
      <c r="B313" t="s">
        <v>613</v>
      </c>
      <c r="C313" t="str">
        <f>VLOOKUP(A313,RecNamesAll!A:C,3,FALSE)</f>
        <v>MT2</v>
      </c>
      <c r="D313" s="304">
        <v>288</v>
      </c>
      <c r="E313" t="s">
        <v>612</v>
      </c>
      <c r="G313" t="s">
        <v>1880</v>
      </c>
      <c r="H313" t="s">
        <v>609</v>
      </c>
      <c r="I313" t="s">
        <v>142</v>
      </c>
      <c r="J313" t="s">
        <v>1891</v>
      </c>
      <c r="L313" t="s">
        <v>980</v>
      </c>
      <c r="M313" t="s">
        <v>900</v>
      </c>
      <c r="N313" t="s">
        <v>1347</v>
      </c>
      <c r="O313">
        <v>10413300</v>
      </c>
      <c r="P313" s="9">
        <v>0.20833333333333334</v>
      </c>
      <c r="Q313" s="8" t="str">
        <f t="shared" si="56"/>
        <v/>
      </c>
      <c r="R313" s="10" t="str">
        <f t="shared" si="57"/>
        <v>Gi/o</v>
      </c>
      <c r="S313" s="10" t="str">
        <f t="shared" si="58"/>
        <v/>
      </c>
      <c r="T313" s="10" t="str">
        <f t="shared" si="59"/>
        <v/>
      </c>
      <c r="U313" s="8">
        <f t="shared" si="60"/>
        <v>0</v>
      </c>
      <c r="V313" s="8">
        <f t="shared" si="61"/>
        <v>1</v>
      </c>
      <c r="W313" s="8">
        <f t="shared" si="62"/>
        <v>0</v>
      </c>
      <c r="X313" s="8">
        <f t="shared" si="63"/>
        <v>0</v>
      </c>
      <c r="Y313" s="8" t="str">
        <f t="shared" si="64"/>
        <v>-</v>
      </c>
      <c r="Z313" s="10" t="str">
        <f t="shared" si="65"/>
        <v>G</v>
      </c>
      <c r="AA313" s="10" t="str">
        <f t="shared" si="66"/>
        <v>-</v>
      </c>
      <c r="AB313" s="10" t="str">
        <f t="shared" si="67"/>
        <v>-</v>
      </c>
      <c r="AC313" s="10">
        <f t="shared" si="68"/>
        <v>3</v>
      </c>
      <c r="AD313">
        <f t="shared" si="69"/>
        <v>1</v>
      </c>
    </row>
    <row r="314" spans="1:30" x14ac:dyDescent="0.2">
      <c r="A314" t="s">
        <v>231</v>
      </c>
      <c r="B314" t="s">
        <v>234</v>
      </c>
      <c r="C314" t="str">
        <f>VLOOKUP(A314,RecNamesAll!A:C,3,FALSE)</f>
        <v>A1</v>
      </c>
      <c r="D314" s="304">
        <v>18</v>
      </c>
      <c r="E314" t="s">
        <v>232</v>
      </c>
      <c r="G314" t="s">
        <v>1880</v>
      </c>
      <c r="H314" t="s">
        <v>235</v>
      </c>
      <c r="I314" t="s">
        <v>236</v>
      </c>
      <c r="J314" t="s">
        <v>1891</v>
      </c>
      <c r="K314" t="s">
        <v>1892</v>
      </c>
      <c r="L314" t="s">
        <v>883</v>
      </c>
      <c r="M314" t="s">
        <v>909</v>
      </c>
      <c r="N314" t="s">
        <v>1348</v>
      </c>
      <c r="O314">
        <v>15302686</v>
      </c>
      <c r="P314" s="9">
        <v>8.3333333333333329E-2</v>
      </c>
      <c r="Q314" s="8" t="str">
        <f t="shared" si="56"/>
        <v>Gs</v>
      </c>
      <c r="R314" s="10" t="str">
        <f t="shared" si="57"/>
        <v>Gi/o</v>
      </c>
      <c r="S314" s="10" t="str">
        <f t="shared" si="58"/>
        <v>Gq/11</v>
      </c>
      <c r="T314" s="10" t="str">
        <f t="shared" si="59"/>
        <v/>
      </c>
      <c r="U314" s="8">
        <f t="shared" si="60"/>
        <v>2</v>
      </c>
      <c r="V314" s="8">
        <f t="shared" si="61"/>
        <v>1</v>
      </c>
      <c r="W314" s="8">
        <f t="shared" si="62"/>
        <v>2</v>
      </c>
      <c r="X314" s="8">
        <f t="shared" si="63"/>
        <v>0</v>
      </c>
      <c r="Y314" s="8" t="str">
        <f t="shared" si="64"/>
        <v>G</v>
      </c>
      <c r="Z314" s="10" t="str">
        <f t="shared" si="65"/>
        <v>G</v>
      </c>
      <c r="AA314" s="10" t="str">
        <f t="shared" si="66"/>
        <v>G</v>
      </c>
      <c r="AB314" s="10" t="str">
        <f t="shared" si="67"/>
        <v>-</v>
      </c>
      <c r="AC314" s="10">
        <f t="shared" si="68"/>
        <v>1</v>
      </c>
      <c r="AD314">
        <f t="shared" si="69"/>
        <v>1</v>
      </c>
    </row>
    <row r="315" spans="1:30" x14ac:dyDescent="0.2">
      <c r="A315" t="s">
        <v>237</v>
      </c>
      <c r="B315" t="s">
        <v>239</v>
      </c>
      <c r="C315" t="str">
        <f>VLOOKUP(A315,RecNamesAll!A:C,3,FALSE)</f>
        <v>A2A</v>
      </c>
      <c r="D315" s="304">
        <v>19</v>
      </c>
      <c r="E315" t="s">
        <v>238</v>
      </c>
      <c r="F315" t="s">
        <v>1349</v>
      </c>
      <c r="G315" t="s">
        <v>1880</v>
      </c>
      <c r="H315" t="s">
        <v>235</v>
      </c>
      <c r="I315" t="s">
        <v>236</v>
      </c>
      <c r="J315" t="s">
        <v>0</v>
      </c>
      <c r="K315" t="s">
        <v>1888</v>
      </c>
      <c r="L315" t="s">
        <v>906</v>
      </c>
      <c r="M315" t="s">
        <v>909</v>
      </c>
      <c r="N315">
        <v>8995267</v>
      </c>
      <c r="O315">
        <v>15306230</v>
      </c>
      <c r="P315" s="9">
        <v>4.1666666666666664E-2</v>
      </c>
      <c r="Q315" s="8" t="str">
        <f t="shared" si="56"/>
        <v>Gs</v>
      </c>
      <c r="R315" s="10" t="str">
        <f t="shared" si="57"/>
        <v/>
      </c>
      <c r="S315" s="10" t="str">
        <f t="shared" si="58"/>
        <v>Gq/11</v>
      </c>
      <c r="T315" s="10" t="str">
        <f t="shared" si="59"/>
        <v/>
      </c>
      <c r="U315" s="8">
        <f t="shared" si="60"/>
        <v>1</v>
      </c>
      <c r="V315" s="8">
        <f t="shared" si="61"/>
        <v>0</v>
      </c>
      <c r="W315" s="8">
        <f t="shared" si="62"/>
        <v>2</v>
      </c>
      <c r="X315" s="8">
        <f t="shared" si="63"/>
        <v>0</v>
      </c>
      <c r="Y315" s="8" t="str">
        <f t="shared" si="64"/>
        <v>G</v>
      </c>
      <c r="Z315" s="10" t="str">
        <f t="shared" si="65"/>
        <v>-</v>
      </c>
      <c r="AA315" s="10" t="str">
        <f t="shared" si="66"/>
        <v>G</v>
      </c>
      <c r="AB315" s="10" t="str">
        <f t="shared" si="67"/>
        <v>-</v>
      </c>
      <c r="AC315" s="10">
        <f t="shared" si="68"/>
        <v>2</v>
      </c>
      <c r="AD315">
        <f t="shared" si="69"/>
        <v>1</v>
      </c>
    </row>
    <row r="316" spans="1:30" x14ac:dyDescent="0.2">
      <c r="A316" t="s">
        <v>240</v>
      </c>
      <c r="B316" t="s">
        <v>242</v>
      </c>
      <c r="C316" t="str">
        <f>VLOOKUP(A316,RecNamesAll!A:C,3,FALSE)</f>
        <v>A2B</v>
      </c>
      <c r="D316" s="304">
        <v>20</v>
      </c>
      <c r="E316" t="s">
        <v>241</v>
      </c>
      <c r="G316" t="s">
        <v>1880</v>
      </c>
      <c r="H316" t="s">
        <v>235</v>
      </c>
      <c r="I316" t="s">
        <v>236</v>
      </c>
      <c r="J316" t="s">
        <v>0</v>
      </c>
      <c r="K316" t="s">
        <v>1888</v>
      </c>
      <c r="L316" t="s">
        <v>906</v>
      </c>
      <c r="M316" t="s">
        <v>884</v>
      </c>
      <c r="N316" t="s">
        <v>1350</v>
      </c>
      <c r="O316" t="s">
        <v>1350</v>
      </c>
      <c r="P316" s="9">
        <v>8.3333333333333329E-2</v>
      </c>
      <c r="Q316" s="8" t="str">
        <f t="shared" si="56"/>
        <v>Gs</v>
      </c>
      <c r="R316" s="10" t="str">
        <f t="shared" si="57"/>
        <v/>
      </c>
      <c r="S316" s="10" t="str">
        <f t="shared" si="58"/>
        <v>Gq/11</v>
      </c>
      <c r="T316" s="10" t="str">
        <f t="shared" si="59"/>
        <v/>
      </c>
      <c r="U316" s="8">
        <f t="shared" si="60"/>
        <v>1</v>
      </c>
      <c r="V316" s="8">
        <f t="shared" si="61"/>
        <v>0</v>
      </c>
      <c r="W316" s="8">
        <f t="shared" si="62"/>
        <v>2</v>
      </c>
      <c r="X316" s="8">
        <f t="shared" si="63"/>
        <v>0</v>
      </c>
      <c r="Y316" s="8" t="str">
        <f t="shared" si="64"/>
        <v>G</v>
      </c>
      <c r="Z316" s="10" t="str">
        <f t="shared" si="65"/>
        <v>-</v>
      </c>
      <c r="AA316" s="10" t="str">
        <f t="shared" si="66"/>
        <v>G</v>
      </c>
      <c r="AB316" s="10" t="str">
        <f t="shared" si="67"/>
        <v>-</v>
      </c>
      <c r="AC316" s="10">
        <f t="shared" si="68"/>
        <v>2</v>
      </c>
      <c r="AD316">
        <f t="shared" si="69"/>
        <v>1</v>
      </c>
    </row>
    <row r="317" spans="1:30" x14ac:dyDescent="0.2">
      <c r="A317" t="s">
        <v>243</v>
      </c>
      <c r="B317" t="s">
        <v>245</v>
      </c>
      <c r="C317" t="str">
        <f>VLOOKUP(A317,RecNamesAll!A:C,3,FALSE)</f>
        <v>A3</v>
      </c>
      <c r="D317" s="304">
        <v>21</v>
      </c>
      <c r="E317" t="s">
        <v>244</v>
      </c>
      <c r="G317" t="s">
        <v>1880</v>
      </c>
      <c r="H317" t="s">
        <v>235</v>
      </c>
      <c r="I317" t="s">
        <v>236</v>
      </c>
      <c r="J317" t="s">
        <v>1891</v>
      </c>
      <c r="K317" t="s">
        <v>1891</v>
      </c>
      <c r="L317" t="s">
        <v>883</v>
      </c>
      <c r="M317" t="s">
        <v>884</v>
      </c>
      <c r="N317" t="s">
        <v>1351</v>
      </c>
      <c r="O317" t="s">
        <v>1352</v>
      </c>
      <c r="P317" s="9">
        <v>8.3333333333333329E-2</v>
      </c>
      <c r="Q317" s="8" t="str">
        <f t="shared" si="56"/>
        <v/>
      </c>
      <c r="R317" s="10" t="str">
        <f t="shared" si="57"/>
        <v>Gi/o</v>
      </c>
      <c r="S317" s="10" t="str">
        <f t="shared" si="58"/>
        <v/>
      </c>
      <c r="T317" s="10" t="str">
        <f t="shared" si="59"/>
        <v/>
      </c>
      <c r="U317" s="8">
        <f t="shared" si="60"/>
        <v>0</v>
      </c>
      <c r="V317" s="8">
        <f t="shared" si="61"/>
        <v>1</v>
      </c>
      <c r="W317" s="8">
        <f t="shared" si="62"/>
        <v>0</v>
      </c>
      <c r="X317" s="8">
        <f t="shared" si="63"/>
        <v>0</v>
      </c>
      <c r="Y317" s="8" t="str">
        <f t="shared" si="64"/>
        <v>-</v>
      </c>
      <c r="Z317" s="10" t="str">
        <f t="shared" si="65"/>
        <v>G</v>
      </c>
      <c r="AA317" s="10" t="str">
        <f t="shared" si="66"/>
        <v>-</v>
      </c>
      <c r="AB317" s="10" t="str">
        <f t="shared" si="67"/>
        <v>-</v>
      </c>
      <c r="AC317" s="10">
        <f t="shared" si="68"/>
        <v>3</v>
      </c>
      <c r="AD317">
        <f t="shared" si="69"/>
        <v>1</v>
      </c>
    </row>
    <row r="318" spans="1:30" x14ac:dyDescent="0.2">
      <c r="A318" t="s">
        <v>697</v>
      </c>
      <c r="B318" t="s">
        <v>1353</v>
      </c>
      <c r="C318" t="str">
        <f>VLOOKUP(A318,RecNamesAll!A:C,3,FALSE)</f>
        <v>P2Y1</v>
      </c>
      <c r="D318" s="304">
        <v>323</v>
      </c>
      <c r="E318" t="s">
        <v>697</v>
      </c>
      <c r="G318" t="s">
        <v>1880</v>
      </c>
      <c r="H318" t="s">
        <v>235</v>
      </c>
      <c r="I318" t="s">
        <v>701</v>
      </c>
      <c r="J318" t="s">
        <v>1888</v>
      </c>
      <c r="K318" t="s">
        <v>1891</v>
      </c>
      <c r="L318" t="s">
        <v>884</v>
      </c>
      <c r="M318" t="s">
        <v>1354</v>
      </c>
      <c r="N318" t="s">
        <v>1355</v>
      </c>
      <c r="O318" t="s">
        <v>1356</v>
      </c>
      <c r="P318" s="9">
        <v>8.3333333333333329E-2</v>
      </c>
      <c r="Q318" s="8" t="str">
        <f t="shared" si="56"/>
        <v/>
      </c>
      <c r="R318" s="10" t="str">
        <f t="shared" si="57"/>
        <v>Gi/o</v>
      </c>
      <c r="S318" s="10" t="str">
        <f t="shared" si="58"/>
        <v>Gq/11</v>
      </c>
      <c r="T318" s="10" t="str">
        <f t="shared" si="59"/>
        <v/>
      </c>
      <c r="U318" s="8">
        <f t="shared" si="60"/>
        <v>0</v>
      </c>
      <c r="V318" s="8">
        <f t="shared" si="61"/>
        <v>2</v>
      </c>
      <c r="W318" s="8">
        <f t="shared" si="62"/>
        <v>1</v>
      </c>
      <c r="X318" s="8">
        <f t="shared" si="63"/>
        <v>0</v>
      </c>
      <c r="Y318" s="8" t="str">
        <f t="shared" si="64"/>
        <v>-</v>
      </c>
      <c r="Z318" s="10" t="str">
        <f t="shared" si="65"/>
        <v>G</v>
      </c>
      <c r="AA318" s="10" t="str">
        <f t="shared" si="66"/>
        <v>G</v>
      </c>
      <c r="AB318" s="10" t="str">
        <f t="shared" si="67"/>
        <v>-</v>
      </c>
      <c r="AC318" s="10">
        <f t="shared" si="68"/>
        <v>2</v>
      </c>
      <c r="AD318">
        <f t="shared" si="69"/>
        <v>1</v>
      </c>
    </row>
    <row r="319" spans="1:30" x14ac:dyDescent="0.2">
      <c r="A319" t="s">
        <v>699</v>
      </c>
      <c r="B319" t="s">
        <v>700</v>
      </c>
      <c r="C319" t="str">
        <f>VLOOKUP(A319,RecNamesAll!A:C,3,FALSE)</f>
        <v>P2Y2</v>
      </c>
      <c r="D319" s="304">
        <v>324</v>
      </c>
      <c r="E319" t="s">
        <v>699</v>
      </c>
      <c r="F319" t="s">
        <v>1357</v>
      </c>
      <c r="G319" t="s">
        <v>1880</v>
      </c>
      <c r="H319" t="s">
        <v>235</v>
      </c>
      <c r="I319" t="s">
        <v>701</v>
      </c>
      <c r="J319" t="s">
        <v>1888</v>
      </c>
      <c r="K319" t="s">
        <v>1897</v>
      </c>
      <c r="L319" t="s">
        <v>884</v>
      </c>
      <c r="M319" t="s">
        <v>900</v>
      </c>
      <c r="N319" t="s">
        <v>1358</v>
      </c>
      <c r="O319" t="s">
        <v>1359</v>
      </c>
      <c r="P319" s="9">
        <v>8.3333333333333329E-2</v>
      </c>
      <c r="Q319" s="8" t="str">
        <f t="shared" si="56"/>
        <v/>
      </c>
      <c r="R319" s="10" t="str">
        <f t="shared" si="57"/>
        <v>Gi/o</v>
      </c>
      <c r="S319" s="10" t="str">
        <f t="shared" si="58"/>
        <v>Gq/11</v>
      </c>
      <c r="T319" s="10" t="str">
        <f t="shared" si="59"/>
        <v>G12/13</v>
      </c>
      <c r="U319" s="8">
        <f t="shared" si="60"/>
        <v>0</v>
      </c>
      <c r="V319" s="8">
        <f t="shared" si="61"/>
        <v>2</v>
      </c>
      <c r="W319" s="8">
        <f t="shared" si="62"/>
        <v>1</v>
      </c>
      <c r="X319" s="8">
        <f t="shared" si="63"/>
        <v>2</v>
      </c>
      <c r="Y319" s="8" t="str">
        <f t="shared" si="64"/>
        <v>-</v>
      </c>
      <c r="Z319" s="10" t="str">
        <f t="shared" si="65"/>
        <v>G</v>
      </c>
      <c r="AA319" s="10" t="str">
        <f t="shared" si="66"/>
        <v>G</v>
      </c>
      <c r="AB319" s="10" t="str">
        <f t="shared" si="67"/>
        <v>G</v>
      </c>
      <c r="AC319" s="10">
        <f t="shared" si="68"/>
        <v>1</v>
      </c>
      <c r="AD319">
        <f t="shared" si="69"/>
        <v>1</v>
      </c>
    </row>
    <row r="320" spans="1:30" x14ac:dyDescent="0.2">
      <c r="A320" t="s">
        <v>702</v>
      </c>
      <c r="B320" t="s">
        <v>1360</v>
      </c>
      <c r="C320" t="str">
        <f>VLOOKUP(A320,RecNamesAll!A:C,3,FALSE)</f>
        <v>P2Y4</v>
      </c>
      <c r="D320" s="304">
        <v>325</v>
      </c>
      <c r="E320" t="s">
        <v>702</v>
      </c>
      <c r="F320" t="s">
        <v>1361</v>
      </c>
      <c r="G320" t="s">
        <v>1880</v>
      </c>
      <c r="H320" t="s">
        <v>235</v>
      </c>
      <c r="I320" t="s">
        <v>701</v>
      </c>
      <c r="J320" t="s">
        <v>1888</v>
      </c>
      <c r="L320" t="s">
        <v>884</v>
      </c>
      <c r="M320" t="s">
        <v>1014</v>
      </c>
      <c r="O320">
        <v>16839719</v>
      </c>
      <c r="Q320" s="8" t="str">
        <f t="shared" si="56"/>
        <v/>
      </c>
      <c r="R320" s="10" t="str">
        <f t="shared" si="57"/>
        <v/>
      </c>
      <c r="S320" s="10" t="str">
        <f t="shared" si="58"/>
        <v>Gq/11</v>
      </c>
      <c r="T320" s="10" t="str">
        <f t="shared" si="59"/>
        <v/>
      </c>
      <c r="U320" s="8">
        <f t="shared" si="60"/>
        <v>0</v>
      </c>
      <c r="V320" s="8">
        <f t="shared" si="61"/>
        <v>0</v>
      </c>
      <c r="W320" s="8">
        <f t="shared" si="62"/>
        <v>1</v>
      </c>
      <c r="X320" s="8">
        <f t="shared" si="63"/>
        <v>0</v>
      </c>
      <c r="Y320" s="8" t="str">
        <f t="shared" si="64"/>
        <v>-</v>
      </c>
      <c r="Z320" s="10" t="str">
        <f t="shared" si="65"/>
        <v>-</v>
      </c>
      <c r="AA320" s="10" t="str">
        <f t="shared" si="66"/>
        <v>G</v>
      </c>
      <c r="AB320" s="10" t="str">
        <f t="shared" si="67"/>
        <v>-</v>
      </c>
      <c r="AC320" s="10">
        <f t="shared" si="68"/>
        <v>3</v>
      </c>
      <c r="AD320">
        <f t="shared" si="69"/>
        <v>1</v>
      </c>
    </row>
    <row r="321" spans="1:30" x14ac:dyDescent="0.2">
      <c r="A321" t="s">
        <v>703</v>
      </c>
      <c r="B321" t="s">
        <v>1362</v>
      </c>
      <c r="C321" t="str">
        <f>VLOOKUP(A321,RecNamesAll!A:C,3,FALSE)</f>
        <v>P2Y6</v>
      </c>
      <c r="D321" s="304">
        <v>326</v>
      </c>
      <c r="E321" t="s">
        <v>703</v>
      </c>
      <c r="F321" t="s">
        <v>1363</v>
      </c>
      <c r="G321" t="s">
        <v>1880</v>
      </c>
      <c r="H321" t="s">
        <v>235</v>
      </c>
      <c r="I321" t="s">
        <v>701</v>
      </c>
      <c r="J321" t="s">
        <v>1888</v>
      </c>
      <c r="K321" t="s">
        <v>1889</v>
      </c>
      <c r="L321" t="s">
        <v>884</v>
      </c>
      <c r="M321" t="s">
        <v>900</v>
      </c>
      <c r="O321" t="s">
        <v>1364</v>
      </c>
      <c r="Q321" s="8" t="str">
        <f t="shared" si="56"/>
        <v/>
      </c>
      <c r="R321" s="10" t="str">
        <f t="shared" si="57"/>
        <v/>
      </c>
      <c r="S321" s="10" t="str">
        <f t="shared" si="58"/>
        <v>Gq/11</v>
      </c>
      <c r="T321" s="10" t="str">
        <f t="shared" si="59"/>
        <v>G12/13</v>
      </c>
      <c r="U321" s="8">
        <f t="shared" si="60"/>
        <v>0</v>
      </c>
      <c r="V321" s="8">
        <f t="shared" si="61"/>
        <v>0</v>
      </c>
      <c r="W321" s="8">
        <f t="shared" si="62"/>
        <v>1</v>
      </c>
      <c r="X321" s="8">
        <f t="shared" si="63"/>
        <v>2</v>
      </c>
      <c r="Y321" s="8" t="str">
        <f t="shared" si="64"/>
        <v>-</v>
      </c>
      <c r="Z321" s="10" t="str">
        <f t="shared" si="65"/>
        <v>-</v>
      </c>
      <c r="AA321" s="10" t="str">
        <f t="shared" si="66"/>
        <v>G</v>
      </c>
      <c r="AB321" s="10" t="str">
        <f t="shared" si="67"/>
        <v>G</v>
      </c>
      <c r="AC321" s="10">
        <f t="shared" si="68"/>
        <v>2</v>
      </c>
      <c r="AD321">
        <f t="shared" si="69"/>
        <v>1</v>
      </c>
    </row>
    <row r="322" spans="1:30" x14ac:dyDescent="0.2">
      <c r="A322" t="s">
        <v>704</v>
      </c>
      <c r="B322" t="s">
        <v>1365</v>
      </c>
      <c r="C322" t="str">
        <f>VLOOKUP(A322,RecNamesAll!A:C,3,FALSE)</f>
        <v>P2Y11</v>
      </c>
      <c r="D322" s="304">
        <v>327</v>
      </c>
      <c r="E322" t="s">
        <v>705</v>
      </c>
      <c r="G322" t="s">
        <v>1880</v>
      </c>
      <c r="H322" t="s">
        <v>235</v>
      </c>
      <c r="I322" t="s">
        <v>701</v>
      </c>
      <c r="J322" t="s">
        <v>1888</v>
      </c>
      <c r="K322" t="s">
        <v>0</v>
      </c>
      <c r="L322" t="s">
        <v>884</v>
      </c>
      <c r="M322" t="s">
        <v>906</v>
      </c>
      <c r="N322">
        <v>11156592</v>
      </c>
      <c r="O322" t="s">
        <v>1366</v>
      </c>
      <c r="P322" s="9">
        <v>4.1666666666666664E-2</v>
      </c>
      <c r="Q322" s="8" t="str">
        <f t="shared" ref="Q322:Q385" si="70">IF(OR(ISNUMBER(SEARCH("Gs",$J322)),ISNUMBER(SEARCH("Gs",$K322))),"Gs","")</f>
        <v>Gs</v>
      </c>
      <c r="R322" s="10" t="str">
        <f t="shared" ref="R322:R385" si="71">IF(OR(ISNUMBER(SEARCH("Gi/o",$J322)),ISNUMBER(SEARCH("Gi/o",$K322))),"Gi/o","")</f>
        <v/>
      </c>
      <c r="S322" s="10" t="str">
        <f t="shared" ref="S322:S385" si="72">IF(OR(ISNUMBER(SEARCH("Gq/11",$J322)),ISNUMBER(SEARCH("Gq/11",$K322))),"Gq/11","")</f>
        <v>Gq/11</v>
      </c>
      <c r="T322" s="10" t="str">
        <f t="shared" ref="T322:T385" si="73">IF(OR(ISNUMBER(SEARCH("G12/13",$J322)),ISNUMBER(SEARCH("G12/13",$K322))),"G12/13","")</f>
        <v/>
      </c>
      <c r="U322" s="8">
        <f t="shared" ref="U322:U385" si="74">IF(ISNUMBER(SEARCH("Gs",$J322)),1,IF(ISNUMBER(SEARCH("Gs",$K322)),2,0))</f>
        <v>2</v>
      </c>
      <c r="V322" s="8">
        <f t="shared" ref="V322:V385" si="75">IF(ISNUMBER(SEARCH("Gi/o",$J322)),1,IF(ISNUMBER(SEARCH("Gi/o",$K322)),2,0))</f>
        <v>0</v>
      </c>
      <c r="W322" s="8">
        <f t="shared" ref="W322:W385" si="76">IF(ISNUMBER(SEARCH("Gq/11",$J322)),1,IF(ISNUMBER(SEARCH("Gq/11",$K322)),2,0))</f>
        <v>1</v>
      </c>
      <c r="X322" s="8">
        <f t="shared" ref="X322:X385" si="77">IF(ISNUMBER(SEARCH("G12/13",$J322)),1,IF(ISNUMBER(SEARCH("G12/13",$K322)),2,0))</f>
        <v>0</v>
      </c>
      <c r="Y322" s="8" t="str">
        <f t="shared" ref="Y322:Y385" si="78">IF(U322&gt;0,"G","-")</f>
        <v>G</v>
      </c>
      <c r="Z322" s="10" t="str">
        <f t="shared" ref="Z322:Z385" si="79">IF(V322&gt;0,"G","-")</f>
        <v>-</v>
      </c>
      <c r="AA322" s="10" t="str">
        <f t="shared" ref="AA322:AA385" si="80">IF(W322&gt;0,"G","-")</f>
        <v>G</v>
      </c>
      <c r="AB322" s="10" t="str">
        <f t="shared" ref="AB322:AB385" si="81">IF(X322&gt;0,"G","-")</f>
        <v>-</v>
      </c>
      <c r="AC322" s="10">
        <f t="shared" ref="AC322:AC385" si="82">IF(SUM(U322:X322)&gt;0,COUNTIF(U322:X322,"0"),"")</f>
        <v>2</v>
      </c>
      <c r="AD322">
        <f t="shared" ref="AD322:AD385" si="83">IF(SUM(U322:X322)&gt;0,1,0)</f>
        <v>1</v>
      </c>
    </row>
    <row r="323" spans="1:30" x14ac:dyDescent="0.2">
      <c r="A323" t="s">
        <v>708</v>
      </c>
      <c r="B323" t="s">
        <v>1369</v>
      </c>
      <c r="C323" t="str">
        <f>VLOOKUP(A323,RecNamesAll!A:C,3,FALSE)</f>
        <v>P2Y13</v>
      </c>
      <c r="D323" s="304">
        <v>329</v>
      </c>
      <c r="E323" t="s">
        <v>709</v>
      </c>
      <c r="F323" t="s">
        <v>1370</v>
      </c>
      <c r="G323" t="s">
        <v>1880</v>
      </c>
      <c r="H323" t="s">
        <v>235</v>
      </c>
      <c r="I323" t="s">
        <v>701</v>
      </c>
      <c r="J323" t="s">
        <v>1891</v>
      </c>
      <c r="L323" t="s">
        <v>883</v>
      </c>
      <c r="M323" t="s">
        <v>900</v>
      </c>
      <c r="N323">
        <v>11546776</v>
      </c>
      <c r="P323" s="9">
        <v>4.1666666666666664E-2</v>
      </c>
      <c r="Q323" s="8" t="str">
        <f t="shared" si="70"/>
        <v/>
      </c>
      <c r="R323" s="10" t="str">
        <f t="shared" si="71"/>
        <v>Gi/o</v>
      </c>
      <c r="S323" s="10" t="str">
        <f t="shared" si="72"/>
        <v/>
      </c>
      <c r="T323" s="10" t="str">
        <f t="shared" si="73"/>
        <v/>
      </c>
      <c r="U323" s="8">
        <f t="shared" si="74"/>
        <v>0</v>
      </c>
      <c r="V323" s="8">
        <f t="shared" si="75"/>
        <v>1</v>
      </c>
      <c r="W323" s="8">
        <f t="shared" si="76"/>
        <v>0</v>
      </c>
      <c r="X323" s="8">
        <f t="shared" si="77"/>
        <v>0</v>
      </c>
      <c r="Y323" s="8" t="str">
        <f t="shared" si="78"/>
        <v>-</v>
      </c>
      <c r="Z323" s="10" t="str">
        <f t="shared" si="79"/>
        <v>G</v>
      </c>
      <c r="AA323" s="10" t="str">
        <f t="shared" si="80"/>
        <v>-</v>
      </c>
      <c r="AB323" s="10" t="str">
        <f t="shared" si="81"/>
        <v>-</v>
      </c>
      <c r="AC323" s="10">
        <f t="shared" si="82"/>
        <v>3</v>
      </c>
      <c r="AD323">
        <f t="shared" si="83"/>
        <v>1</v>
      </c>
    </row>
    <row r="324" spans="1:30" x14ac:dyDescent="0.2">
      <c r="A324" t="s">
        <v>292</v>
      </c>
      <c r="B324" t="s">
        <v>295</v>
      </c>
      <c r="C324" t="str">
        <f>VLOOKUP(A324,RecNamesAll!A:C,3,FALSE)</f>
        <v>GPBA</v>
      </c>
      <c r="D324" s="304">
        <v>37</v>
      </c>
      <c r="E324" t="s">
        <v>1371</v>
      </c>
      <c r="F324" t="s">
        <v>165</v>
      </c>
      <c r="G324" t="s">
        <v>1880</v>
      </c>
      <c r="H324" t="s">
        <v>296</v>
      </c>
      <c r="I324" t="s">
        <v>297</v>
      </c>
      <c r="J324" t="s">
        <v>0</v>
      </c>
      <c r="L324" t="s">
        <v>906</v>
      </c>
      <c r="N324">
        <v>12524422</v>
      </c>
      <c r="P324" s="9">
        <v>4.1666666666666664E-2</v>
      </c>
      <c r="Q324" s="8" t="str">
        <f t="shared" si="70"/>
        <v>Gs</v>
      </c>
      <c r="R324" s="10" t="str">
        <f t="shared" si="71"/>
        <v/>
      </c>
      <c r="S324" s="10" t="str">
        <f t="shared" si="72"/>
        <v/>
      </c>
      <c r="T324" s="10" t="str">
        <f t="shared" si="73"/>
        <v/>
      </c>
      <c r="U324" s="8">
        <f t="shared" si="74"/>
        <v>1</v>
      </c>
      <c r="V324" s="8">
        <f t="shared" si="75"/>
        <v>0</v>
      </c>
      <c r="W324" s="8">
        <f t="shared" si="76"/>
        <v>0</v>
      </c>
      <c r="X324" s="8">
        <f t="shared" si="77"/>
        <v>0</v>
      </c>
      <c r="Y324" s="8" t="str">
        <f t="shared" si="78"/>
        <v>G</v>
      </c>
      <c r="Z324" s="10" t="str">
        <f t="shared" si="79"/>
        <v>-</v>
      </c>
      <c r="AA324" s="10" t="str">
        <f t="shared" si="80"/>
        <v>-</v>
      </c>
      <c r="AB324" s="10" t="str">
        <f t="shared" si="81"/>
        <v>-</v>
      </c>
      <c r="AC324" s="10">
        <f t="shared" si="82"/>
        <v>3</v>
      </c>
      <c r="AD324">
        <f t="shared" si="83"/>
        <v>1</v>
      </c>
    </row>
    <row r="325" spans="1:30" x14ac:dyDescent="0.2">
      <c r="A325" t="s">
        <v>485</v>
      </c>
      <c r="B325" t="s">
        <v>1372</v>
      </c>
      <c r="C325" t="str">
        <f>VLOOKUP(A325,RecNamesAll!A:C,3,FALSE)</f>
        <v>GPER</v>
      </c>
      <c r="D325" s="304">
        <v>221</v>
      </c>
      <c r="E325" t="s">
        <v>485</v>
      </c>
      <c r="F325" t="s">
        <v>1373</v>
      </c>
      <c r="G325" t="s">
        <v>1880</v>
      </c>
      <c r="H325" t="s">
        <v>296</v>
      </c>
      <c r="I325" t="s">
        <v>1374</v>
      </c>
      <c r="J325" t="s">
        <v>1891</v>
      </c>
      <c r="K325" t="s">
        <v>0</v>
      </c>
      <c r="L325" t="s">
        <v>884</v>
      </c>
      <c r="M325" t="s">
        <v>906</v>
      </c>
      <c r="N325" t="s">
        <v>1375</v>
      </c>
      <c r="O325" t="s">
        <v>1376</v>
      </c>
      <c r="P325" s="9">
        <v>0.125</v>
      </c>
      <c r="Q325" s="8" t="str">
        <f t="shared" si="70"/>
        <v>Gs</v>
      </c>
      <c r="R325" s="10" t="str">
        <f t="shared" si="71"/>
        <v>Gi/o</v>
      </c>
      <c r="S325" s="10" t="str">
        <f t="shared" si="72"/>
        <v/>
      </c>
      <c r="T325" s="10" t="str">
        <f t="shared" si="73"/>
        <v/>
      </c>
      <c r="U325" s="8">
        <f t="shared" si="74"/>
        <v>2</v>
      </c>
      <c r="V325" s="8">
        <f t="shared" si="75"/>
        <v>1</v>
      </c>
      <c r="W325" s="8">
        <f t="shared" si="76"/>
        <v>0</v>
      </c>
      <c r="X325" s="8">
        <f t="shared" si="77"/>
        <v>0</v>
      </c>
      <c r="Y325" s="8" t="str">
        <f t="shared" si="78"/>
        <v>G</v>
      </c>
      <c r="Z325" s="10" t="str">
        <f t="shared" si="79"/>
        <v>G</v>
      </c>
      <c r="AA325" s="10" t="str">
        <f t="shared" si="80"/>
        <v>-</v>
      </c>
      <c r="AB325" s="10" t="str">
        <f t="shared" si="81"/>
        <v>-</v>
      </c>
      <c r="AC325" s="10">
        <f t="shared" si="82"/>
        <v>2</v>
      </c>
      <c r="AD325">
        <f t="shared" si="83"/>
        <v>1</v>
      </c>
    </row>
    <row r="326" spans="1:30" x14ac:dyDescent="0.2">
      <c r="A326" t="s">
        <v>555</v>
      </c>
      <c r="B326" t="s">
        <v>1377</v>
      </c>
      <c r="C326" t="str">
        <f>VLOOKUP(A326,RecNamesAll!A:C,3,FALSE)</f>
        <v>HCA1</v>
      </c>
      <c r="D326" s="304">
        <v>311</v>
      </c>
      <c r="E326" t="s">
        <v>555</v>
      </c>
      <c r="F326" t="s">
        <v>1378</v>
      </c>
      <c r="G326" t="s">
        <v>1880</v>
      </c>
      <c r="H326" t="s">
        <v>560</v>
      </c>
      <c r="I326" t="s">
        <v>561</v>
      </c>
      <c r="J326" t="s">
        <v>1891</v>
      </c>
      <c r="Q326" s="8" t="str">
        <f t="shared" si="70"/>
        <v/>
      </c>
      <c r="R326" s="10" t="str">
        <f t="shared" si="71"/>
        <v>Gi/o</v>
      </c>
      <c r="S326" s="10" t="str">
        <f t="shared" si="72"/>
        <v/>
      </c>
      <c r="T326" s="10" t="str">
        <f t="shared" si="73"/>
        <v/>
      </c>
      <c r="U326" s="8">
        <f t="shared" si="74"/>
        <v>0</v>
      </c>
      <c r="V326" s="8">
        <f t="shared" si="75"/>
        <v>1</v>
      </c>
      <c r="W326" s="8">
        <f t="shared" si="76"/>
        <v>0</v>
      </c>
      <c r="X326" s="8">
        <f t="shared" si="77"/>
        <v>0</v>
      </c>
      <c r="Y326" s="8" t="str">
        <f t="shared" si="78"/>
        <v>-</v>
      </c>
      <c r="Z326" s="10" t="str">
        <f t="shared" si="79"/>
        <v>G</v>
      </c>
      <c r="AA326" s="10" t="str">
        <f t="shared" si="80"/>
        <v>-</v>
      </c>
      <c r="AB326" s="10" t="str">
        <f t="shared" si="81"/>
        <v>-</v>
      </c>
      <c r="AC326" s="10">
        <f t="shared" si="82"/>
        <v>3</v>
      </c>
      <c r="AD326">
        <f t="shared" si="83"/>
        <v>1</v>
      </c>
    </row>
    <row r="327" spans="1:30" x14ac:dyDescent="0.2">
      <c r="A327" t="s">
        <v>558</v>
      </c>
      <c r="B327" t="s">
        <v>559</v>
      </c>
      <c r="C327" t="str">
        <f>VLOOKUP(A327,RecNamesAll!A:C,3,FALSE)</f>
        <v>HCA2</v>
      </c>
      <c r="D327" s="304">
        <v>312</v>
      </c>
      <c r="E327" t="s">
        <v>558</v>
      </c>
      <c r="F327" t="s">
        <v>1379</v>
      </c>
      <c r="G327" t="s">
        <v>1880</v>
      </c>
      <c r="H327" t="s">
        <v>560</v>
      </c>
      <c r="I327" t="s">
        <v>561</v>
      </c>
      <c r="J327" t="s">
        <v>1891</v>
      </c>
      <c r="L327" t="s">
        <v>1282</v>
      </c>
      <c r="N327" t="s">
        <v>1380</v>
      </c>
      <c r="P327" s="9">
        <v>0.16666666666666666</v>
      </c>
      <c r="Q327" s="8" t="str">
        <f t="shared" si="70"/>
        <v/>
      </c>
      <c r="R327" s="10" t="str">
        <f t="shared" si="71"/>
        <v>Gi/o</v>
      </c>
      <c r="S327" s="10" t="str">
        <f t="shared" si="72"/>
        <v/>
      </c>
      <c r="T327" s="10" t="str">
        <f t="shared" si="73"/>
        <v/>
      </c>
      <c r="U327" s="8">
        <f t="shared" si="74"/>
        <v>0</v>
      </c>
      <c r="V327" s="8">
        <f t="shared" si="75"/>
        <v>1</v>
      </c>
      <c r="W327" s="8">
        <f t="shared" si="76"/>
        <v>0</v>
      </c>
      <c r="X327" s="8">
        <f t="shared" si="77"/>
        <v>0</v>
      </c>
      <c r="Y327" s="8" t="str">
        <f t="shared" si="78"/>
        <v>-</v>
      </c>
      <c r="Z327" s="10" t="str">
        <f t="shared" si="79"/>
        <v>G</v>
      </c>
      <c r="AA327" s="10" t="str">
        <f t="shared" si="80"/>
        <v>-</v>
      </c>
      <c r="AB327" s="10" t="str">
        <f t="shared" si="81"/>
        <v>-</v>
      </c>
      <c r="AC327" s="10">
        <f t="shared" si="82"/>
        <v>3</v>
      </c>
      <c r="AD327">
        <f t="shared" si="83"/>
        <v>1</v>
      </c>
    </row>
    <row r="328" spans="1:30" x14ac:dyDescent="0.2">
      <c r="A328" t="s">
        <v>55</v>
      </c>
      <c r="B328" t="s">
        <v>562</v>
      </c>
      <c r="C328" t="str">
        <f>VLOOKUP(A328,RecNamesAll!A:C,3,FALSE)</f>
        <v>HCA3</v>
      </c>
      <c r="D328" s="304">
        <v>313</v>
      </c>
      <c r="E328" t="s">
        <v>55</v>
      </c>
      <c r="F328" t="s">
        <v>1381</v>
      </c>
      <c r="G328" t="s">
        <v>1880</v>
      </c>
      <c r="H328" t="s">
        <v>560</v>
      </c>
      <c r="I328" t="s">
        <v>561</v>
      </c>
      <c r="J328" t="s">
        <v>1891</v>
      </c>
      <c r="L328" t="s">
        <v>912</v>
      </c>
      <c r="N328" t="s">
        <v>1382</v>
      </c>
      <c r="P328" s="9">
        <v>0.16666666666666666</v>
      </c>
      <c r="Q328" s="8" t="str">
        <f t="shared" si="70"/>
        <v/>
      </c>
      <c r="R328" s="10" t="str">
        <f t="shared" si="71"/>
        <v>Gi/o</v>
      </c>
      <c r="S328" s="10" t="str">
        <f t="shared" si="72"/>
        <v/>
      </c>
      <c r="T328" s="10" t="str">
        <f t="shared" si="73"/>
        <v/>
      </c>
      <c r="U328" s="8">
        <f t="shared" si="74"/>
        <v>0</v>
      </c>
      <c r="V328" s="8">
        <f t="shared" si="75"/>
        <v>1</v>
      </c>
      <c r="W328" s="8">
        <f t="shared" si="76"/>
        <v>0</v>
      </c>
      <c r="X328" s="8">
        <f t="shared" si="77"/>
        <v>0</v>
      </c>
      <c r="Y328" s="8" t="str">
        <f t="shared" si="78"/>
        <v>-</v>
      </c>
      <c r="Z328" s="10" t="str">
        <f t="shared" si="79"/>
        <v>G</v>
      </c>
      <c r="AA328" s="10" t="str">
        <f t="shared" si="80"/>
        <v>-</v>
      </c>
      <c r="AB328" s="10" t="str">
        <f t="shared" si="81"/>
        <v>-</v>
      </c>
      <c r="AC328" s="10">
        <f t="shared" si="82"/>
        <v>3</v>
      </c>
      <c r="AD328">
        <f t="shared" si="83"/>
        <v>1</v>
      </c>
    </row>
    <row r="329" spans="1:30" x14ac:dyDescent="0.2">
      <c r="A329" t="s">
        <v>695</v>
      </c>
      <c r="B329" t="s">
        <v>1383</v>
      </c>
      <c r="C329" t="str">
        <f>VLOOKUP(A329,RecNamesAll!A:C,3,FALSE)</f>
        <v>Oxoglutarate</v>
      </c>
      <c r="D329" s="304">
        <v>162</v>
      </c>
      <c r="E329" t="s">
        <v>695</v>
      </c>
      <c r="F329" t="s">
        <v>1384</v>
      </c>
      <c r="G329" t="s">
        <v>1880</v>
      </c>
      <c r="H329" t="s">
        <v>560</v>
      </c>
      <c r="I329" t="s">
        <v>1385</v>
      </c>
      <c r="J329" t="s">
        <v>1888</v>
      </c>
      <c r="L329" t="s">
        <v>884</v>
      </c>
      <c r="N329">
        <v>15141213</v>
      </c>
      <c r="P329" s="9">
        <v>4.1666666666666664E-2</v>
      </c>
      <c r="Q329" s="8" t="str">
        <f t="shared" si="70"/>
        <v/>
      </c>
      <c r="R329" s="10" t="str">
        <f t="shared" si="71"/>
        <v/>
      </c>
      <c r="S329" s="10" t="str">
        <f t="shared" si="72"/>
        <v>Gq/11</v>
      </c>
      <c r="T329" s="10" t="str">
        <f t="shared" si="73"/>
        <v/>
      </c>
      <c r="U329" s="8">
        <f t="shared" si="74"/>
        <v>0</v>
      </c>
      <c r="V329" s="8">
        <f t="shared" si="75"/>
        <v>0</v>
      </c>
      <c r="W329" s="8">
        <f t="shared" si="76"/>
        <v>1</v>
      </c>
      <c r="X329" s="8">
        <f t="shared" si="77"/>
        <v>0</v>
      </c>
      <c r="Y329" s="8" t="str">
        <f t="shared" si="78"/>
        <v>-</v>
      </c>
      <c r="Z329" s="10" t="str">
        <f t="shared" si="79"/>
        <v>-</v>
      </c>
      <c r="AA329" s="10" t="str">
        <f t="shared" si="80"/>
        <v>G</v>
      </c>
      <c r="AB329" s="10" t="str">
        <f t="shared" si="81"/>
        <v>-</v>
      </c>
      <c r="AC329" s="10">
        <f t="shared" si="82"/>
        <v>3</v>
      </c>
      <c r="AD329">
        <f t="shared" si="83"/>
        <v>1</v>
      </c>
    </row>
    <row r="330" spans="1:30" x14ac:dyDescent="0.2">
      <c r="A330" t="s">
        <v>777</v>
      </c>
      <c r="B330" t="s">
        <v>1386</v>
      </c>
      <c r="C330" t="str">
        <f>VLOOKUP(A330,RecNamesAll!A:C,3,FALSE)</f>
        <v>Succinate</v>
      </c>
      <c r="D330" s="304">
        <v>166</v>
      </c>
      <c r="E330" t="s">
        <v>1387</v>
      </c>
      <c r="F330" t="s">
        <v>1388</v>
      </c>
      <c r="G330" t="s">
        <v>1880</v>
      </c>
      <c r="H330" t="s">
        <v>560</v>
      </c>
      <c r="I330" t="s">
        <v>1389</v>
      </c>
      <c r="J330" t="s">
        <v>1891</v>
      </c>
      <c r="K330" t="s">
        <v>1888</v>
      </c>
      <c r="L330" t="s">
        <v>1103</v>
      </c>
      <c r="M330" t="s">
        <v>884</v>
      </c>
      <c r="N330" t="s">
        <v>1390</v>
      </c>
      <c r="O330">
        <v>15141213</v>
      </c>
      <c r="P330" s="9">
        <v>0.125</v>
      </c>
      <c r="Q330" s="8" t="str">
        <f t="shared" si="70"/>
        <v/>
      </c>
      <c r="R330" s="10" t="str">
        <f t="shared" si="71"/>
        <v>Gi/o</v>
      </c>
      <c r="S330" s="10" t="str">
        <f t="shared" si="72"/>
        <v>Gq/11</v>
      </c>
      <c r="T330" s="10" t="str">
        <f t="shared" si="73"/>
        <v/>
      </c>
      <c r="U330" s="8">
        <f t="shared" si="74"/>
        <v>0</v>
      </c>
      <c r="V330" s="8">
        <f t="shared" si="75"/>
        <v>1</v>
      </c>
      <c r="W330" s="8">
        <f t="shared" si="76"/>
        <v>2</v>
      </c>
      <c r="X330" s="8">
        <f t="shared" si="77"/>
        <v>0</v>
      </c>
      <c r="Y330" s="8" t="str">
        <f t="shared" si="78"/>
        <v>-</v>
      </c>
      <c r="Z330" s="10" t="str">
        <f t="shared" si="79"/>
        <v>G</v>
      </c>
      <c r="AA330" s="10" t="str">
        <f t="shared" si="80"/>
        <v>G</v>
      </c>
      <c r="AB330" s="10" t="str">
        <f t="shared" si="81"/>
        <v>-</v>
      </c>
      <c r="AC330" s="10">
        <f t="shared" si="82"/>
        <v>2</v>
      </c>
      <c r="AD330">
        <f t="shared" si="83"/>
        <v>1</v>
      </c>
    </row>
    <row r="331" spans="1:30" x14ac:dyDescent="0.2">
      <c r="A331" t="s">
        <v>675</v>
      </c>
      <c r="B331" t="s">
        <v>1395</v>
      </c>
      <c r="C331" t="str">
        <f>VLOOKUP(A331,RecNamesAll!A:C,3,FALSE)</f>
        <v>OPN4</v>
      </c>
      <c r="D331" s="304">
        <v>2758</v>
      </c>
      <c r="E331" t="s">
        <v>675</v>
      </c>
      <c r="F331" t="s">
        <v>1396</v>
      </c>
      <c r="G331" t="s">
        <v>1880</v>
      </c>
      <c r="H331" t="s">
        <v>1394</v>
      </c>
      <c r="I331" t="s">
        <v>673</v>
      </c>
      <c r="J331" t="s">
        <v>1894</v>
      </c>
      <c r="L331" t="s">
        <v>980</v>
      </c>
      <c r="N331">
        <v>23554393</v>
      </c>
      <c r="P331" s="9">
        <v>4.1666666666666664E-2</v>
      </c>
      <c r="Q331" s="8" t="str">
        <f t="shared" si="70"/>
        <v/>
      </c>
      <c r="R331" s="10" t="str">
        <f t="shared" si="71"/>
        <v>Gi/o</v>
      </c>
      <c r="S331" s="10" t="str">
        <f t="shared" si="72"/>
        <v>Gq/11</v>
      </c>
      <c r="T331" s="10" t="str">
        <f t="shared" si="73"/>
        <v/>
      </c>
      <c r="U331" s="8">
        <f t="shared" si="74"/>
        <v>0</v>
      </c>
      <c r="V331" s="8">
        <f t="shared" si="75"/>
        <v>1</v>
      </c>
      <c r="W331" s="8">
        <f t="shared" si="76"/>
        <v>1</v>
      </c>
      <c r="X331" s="8">
        <f t="shared" si="77"/>
        <v>0</v>
      </c>
      <c r="Y331" s="8" t="str">
        <f t="shared" si="78"/>
        <v>-</v>
      </c>
      <c r="Z331" s="10" t="str">
        <f t="shared" si="79"/>
        <v>G</v>
      </c>
      <c r="AA331" s="10" t="str">
        <f t="shared" si="80"/>
        <v>G</v>
      </c>
      <c r="AB331" s="10" t="str">
        <f t="shared" si="81"/>
        <v>-</v>
      </c>
      <c r="AC331" s="10">
        <f t="shared" si="82"/>
        <v>2</v>
      </c>
      <c r="AD331">
        <f t="shared" si="83"/>
        <v>1</v>
      </c>
    </row>
    <row r="332" spans="1:30" x14ac:dyDescent="0.2">
      <c r="A332" t="s">
        <v>676</v>
      </c>
      <c r="B332" t="s">
        <v>1399</v>
      </c>
      <c r="C332" t="str">
        <f>VLOOKUP(A332,RecNamesAll!A:C,3,FALSE)</f>
        <v>OPN5</v>
      </c>
      <c r="D332" s="304">
        <v>161</v>
      </c>
      <c r="E332" t="s">
        <v>676</v>
      </c>
      <c r="F332" t="s">
        <v>1400</v>
      </c>
      <c r="G332" t="s">
        <v>1880</v>
      </c>
      <c r="H332" t="s">
        <v>1394</v>
      </c>
      <c r="I332" t="s">
        <v>673</v>
      </c>
      <c r="J332" t="s">
        <v>1891</v>
      </c>
      <c r="N332">
        <v>22043319</v>
      </c>
      <c r="P332" s="9">
        <v>4.1666666666666664E-2</v>
      </c>
      <c r="Q332" s="8" t="str">
        <f t="shared" si="70"/>
        <v/>
      </c>
      <c r="R332" s="10" t="str">
        <f t="shared" si="71"/>
        <v>Gi/o</v>
      </c>
      <c r="S332" s="10" t="str">
        <f t="shared" si="72"/>
        <v/>
      </c>
      <c r="T332" s="10" t="str">
        <f t="shared" si="73"/>
        <v/>
      </c>
      <c r="U332" s="8">
        <f t="shared" si="74"/>
        <v>0</v>
      </c>
      <c r="V332" s="8">
        <f t="shared" si="75"/>
        <v>1</v>
      </c>
      <c r="W332" s="8">
        <f t="shared" si="76"/>
        <v>0</v>
      </c>
      <c r="X332" s="8">
        <f t="shared" si="77"/>
        <v>0</v>
      </c>
      <c r="Y332" s="8" t="str">
        <f t="shared" si="78"/>
        <v>-</v>
      </c>
      <c r="Z332" s="10" t="str">
        <f t="shared" si="79"/>
        <v>G</v>
      </c>
      <c r="AA332" s="10" t="str">
        <f t="shared" si="80"/>
        <v>-</v>
      </c>
      <c r="AB332" s="10" t="str">
        <f t="shared" si="81"/>
        <v>-</v>
      </c>
      <c r="AC332" s="10">
        <f t="shared" si="82"/>
        <v>3</v>
      </c>
      <c r="AD332">
        <f t="shared" si="83"/>
        <v>1</v>
      </c>
    </row>
    <row r="333" spans="1:30" x14ac:dyDescent="0.2">
      <c r="A333" t="s">
        <v>401</v>
      </c>
      <c r="B333" t="s">
        <v>1412</v>
      </c>
      <c r="C333" t="str">
        <f>VLOOKUP(A333,RecNamesAll!A:C,3,FALSE)</f>
        <v>GPR3</v>
      </c>
      <c r="D333" s="304">
        <v>83</v>
      </c>
      <c r="E333" t="s">
        <v>401</v>
      </c>
      <c r="F333" t="s">
        <v>1413</v>
      </c>
      <c r="G333" t="s">
        <v>1880</v>
      </c>
      <c r="H333" t="s">
        <v>389</v>
      </c>
      <c r="I333" t="s">
        <v>1411</v>
      </c>
      <c r="J333" t="s">
        <v>0</v>
      </c>
      <c r="L333" t="s">
        <v>906</v>
      </c>
      <c r="N333">
        <v>7639700</v>
      </c>
      <c r="P333" s="9">
        <v>4.1666666666666664E-2</v>
      </c>
      <c r="Q333" s="8" t="str">
        <f t="shared" si="70"/>
        <v>Gs</v>
      </c>
      <c r="R333" s="10" t="str">
        <f t="shared" si="71"/>
        <v/>
      </c>
      <c r="S333" s="10" t="str">
        <f t="shared" si="72"/>
        <v/>
      </c>
      <c r="T333" s="10" t="str">
        <f t="shared" si="73"/>
        <v/>
      </c>
      <c r="U333" s="8">
        <f t="shared" si="74"/>
        <v>1</v>
      </c>
      <c r="V333" s="8">
        <f t="shared" si="75"/>
        <v>0</v>
      </c>
      <c r="W333" s="8">
        <f t="shared" si="76"/>
        <v>0</v>
      </c>
      <c r="X333" s="8">
        <f t="shared" si="77"/>
        <v>0</v>
      </c>
      <c r="Y333" s="8" t="str">
        <f t="shared" si="78"/>
        <v>G</v>
      </c>
      <c r="Z333" s="10" t="str">
        <f t="shared" si="79"/>
        <v>-</v>
      </c>
      <c r="AA333" s="10" t="str">
        <f t="shared" si="80"/>
        <v>-</v>
      </c>
      <c r="AB333" s="10" t="str">
        <f t="shared" si="81"/>
        <v>-</v>
      </c>
      <c r="AC333" s="10">
        <f t="shared" si="82"/>
        <v>3</v>
      </c>
      <c r="AD333">
        <f t="shared" si="83"/>
        <v>1</v>
      </c>
    </row>
    <row r="334" spans="1:30" x14ac:dyDescent="0.2">
      <c r="A334" t="s">
        <v>40</v>
      </c>
      <c r="B334" t="s">
        <v>409</v>
      </c>
      <c r="C334" t="str">
        <f>VLOOKUP(A334,RecNamesAll!A:C,3,FALSE)</f>
        <v>GPR4</v>
      </c>
      <c r="D334" s="304">
        <v>84</v>
      </c>
      <c r="E334" t="s">
        <v>40</v>
      </c>
      <c r="F334" t="s">
        <v>394</v>
      </c>
      <c r="G334" t="s">
        <v>1880</v>
      </c>
      <c r="H334" t="s">
        <v>389</v>
      </c>
      <c r="I334" t="s">
        <v>1411</v>
      </c>
      <c r="J334" t="s">
        <v>1902</v>
      </c>
      <c r="L334" t="s">
        <v>909</v>
      </c>
      <c r="N334">
        <v>15221007</v>
      </c>
      <c r="P334" s="9">
        <v>4.1666666666666664E-2</v>
      </c>
      <c r="Q334" s="8" t="str">
        <f t="shared" si="70"/>
        <v>Gs</v>
      </c>
      <c r="R334" s="10" t="str">
        <f t="shared" si="71"/>
        <v>Gi/o</v>
      </c>
      <c r="S334" s="10" t="str">
        <f t="shared" si="72"/>
        <v>Gq/11</v>
      </c>
      <c r="T334" s="10" t="str">
        <f t="shared" si="73"/>
        <v>G12/13</v>
      </c>
      <c r="U334" s="8">
        <f t="shared" si="74"/>
        <v>1</v>
      </c>
      <c r="V334" s="8">
        <f t="shared" si="75"/>
        <v>1</v>
      </c>
      <c r="W334" s="8">
        <f t="shared" si="76"/>
        <v>1</v>
      </c>
      <c r="X334" s="8">
        <f t="shared" si="77"/>
        <v>1</v>
      </c>
      <c r="Y334" s="8" t="str">
        <f t="shared" si="78"/>
        <v>G</v>
      </c>
      <c r="Z334" s="10" t="str">
        <f t="shared" si="79"/>
        <v>G</v>
      </c>
      <c r="AA334" s="10" t="str">
        <f t="shared" si="80"/>
        <v>G</v>
      </c>
      <c r="AB334" s="10" t="str">
        <f t="shared" si="81"/>
        <v>G</v>
      </c>
      <c r="AC334" s="10">
        <f t="shared" si="82"/>
        <v>0</v>
      </c>
      <c r="AD334">
        <f t="shared" si="83"/>
        <v>1</v>
      </c>
    </row>
    <row r="335" spans="1:30" x14ac:dyDescent="0.2">
      <c r="A335" t="s">
        <v>412</v>
      </c>
      <c r="B335" t="s">
        <v>1414</v>
      </c>
      <c r="C335" t="str">
        <f>VLOOKUP(A335,RecNamesAll!A:C,3,FALSE)</f>
        <v>GPR6</v>
      </c>
      <c r="D335" s="304">
        <v>85</v>
      </c>
      <c r="E335" t="s">
        <v>412</v>
      </c>
      <c r="G335" t="s">
        <v>1880</v>
      </c>
      <c r="H335" t="s">
        <v>389</v>
      </c>
      <c r="I335" t="s">
        <v>1411</v>
      </c>
      <c r="J335" t="s">
        <v>1900</v>
      </c>
      <c r="L335" t="s">
        <v>1131</v>
      </c>
      <c r="N335" t="s">
        <v>1415</v>
      </c>
      <c r="P335" s="9">
        <v>8.3333333333333329E-2</v>
      </c>
      <c r="Q335" s="8" t="str">
        <f t="shared" si="70"/>
        <v>Gs</v>
      </c>
      <c r="R335" s="10" t="str">
        <f t="shared" si="71"/>
        <v>Gi/o</v>
      </c>
      <c r="S335" s="10" t="str">
        <f t="shared" si="72"/>
        <v/>
      </c>
      <c r="T335" s="10" t="str">
        <f t="shared" si="73"/>
        <v/>
      </c>
      <c r="U335" s="8">
        <f t="shared" si="74"/>
        <v>1</v>
      </c>
      <c r="V335" s="8">
        <f t="shared" si="75"/>
        <v>1</v>
      </c>
      <c r="W335" s="8">
        <f t="shared" si="76"/>
        <v>0</v>
      </c>
      <c r="X335" s="8">
        <f t="shared" si="77"/>
        <v>0</v>
      </c>
      <c r="Y335" s="8" t="str">
        <f t="shared" si="78"/>
        <v>G</v>
      </c>
      <c r="Z335" s="10" t="str">
        <f t="shared" si="79"/>
        <v>G</v>
      </c>
      <c r="AA335" s="10" t="str">
        <f t="shared" si="80"/>
        <v>-</v>
      </c>
      <c r="AB335" s="10" t="str">
        <f t="shared" si="81"/>
        <v>-</v>
      </c>
      <c r="AC335" s="10">
        <f t="shared" si="82"/>
        <v>2</v>
      </c>
      <c r="AD335">
        <f t="shared" si="83"/>
        <v>1</v>
      </c>
    </row>
    <row r="336" spans="1:30" x14ac:dyDescent="0.2">
      <c r="A336" t="s">
        <v>391</v>
      </c>
      <c r="B336" t="s">
        <v>1416</v>
      </c>
      <c r="C336" t="str">
        <f>VLOOKUP(A336,RecNamesAll!A:C,3,FALSE)</f>
        <v>GPR12</v>
      </c>
      <c r="D336" s="304">
        <v>86</v>
      </c>
      <c r="E336" t="s">
        <v>391</v>
      </c>
      <c r="G336" t="s">
        <v>1880</v>
      </c>
      <c r="H336" t="s">
        <v>389</v>
      </c>
      <c r="I336" t="s">
        <v>1411</v>
      </c>
      <c r="J336" t="s">
        <v>1900</v>
      </c>
      <c r="L336" t="s">
        <v>1131</v>
      </c>
      <c r="N336" t="s">
        <v>1417</v>
      </c>
      <c r="P336" s="9">
        <v>0.16666666666666666</v>
      </c>
      <c r="Q336" s="8" t="str">
        <f t="shared" si="70"/>
        <v>Gs</v>
      </c>
      <c r="R336" s="10" t="str">
        <f t="shared" si="71"/>
        <v>Gi/o</v>
      </c>
      <c r="S336" s="10" t="str">
        <f t="shared" si="72"/>
        <v/>
      </c>
      <c r="T336" s="10" t="str">
        <f t="shared" si="73"/>
        <v/>
      </c>
      <c r="U336" s="8">
        <f t="shared" si="74"/>
        <v>1</v>
      </c>
      <c r="V336" s="8">
        <f t="shared" si="75"/>
        <v>1</v>
      </c>
      <c r="W336" s="8">
        <f t="shared" si="76"/>
        <v>0</v>
      </c>
      <c r="X336" s="8">
        <f t="shared" si="77"/>
        <v>0</v>
      </c>
      <c r="Y336" s="8" t="str">
        <f t="shared" si="78"/>
        <v>G</v>
      </c>
      <c r="Z336" s="10" t="str">
        <f t="shared" si="79"/>
        <v>G</v>
      </c>
      <c r="AA336" s="10" t="str">
        <f t="shared" si="80"/>
        <v>-</v>
      </c>
      <c r="AB336" s="10" t="str">
        <f t="shared" si="81"/>
        <v>-</v>
      </c>
      <c r="AC336" s="10">
        <f t="shared" si="82"/>
        <v>2</v>
      </c>
      <c r="AD336">
        <f t="shared" si="83"/>
        <v>1</v>
      </c>
    </row>
    <row r="337" spans="1:30" x14ac:dyDescent="0.2">
      <c r="A337" t="s">
        <v>393</v>
      </c>
      <c r="B337" t="s">
        <v>1419</v>
      </c>
      <c r="C337" t="str">
        <f>VLOOKUP(A337,RecNamesAll!A:C,3,FALSE)</f>
        <v>GPR17</v>
      </c>
      <c r="D337" s="304">
        <v>88</v>
      </c>
      <c r="E337" t="s">
        <v>393</v>
      </c>
      <c r="G337" t="s">
        <v>1880</v>
      </c>
      <c r="H337" t="s">
        <v>389</v>
      </c>
      <c r="I337" t="s">
        <v>1411</v>
      </c>
      <c r="J337" t="s">
        <v>1891</v>
      </c>
      <c r="K337" t="s">
        <v>1888</v>
      </c>
      <c r="L337" t="s">
        <v>883</v>
      </c>
      <c r="M337" t="s">
        <v>884</v>
      </c>
      <c r="N337" t="s">
        <v>1420</v>
      </c>
      <c r="O337" t="s">
        <v>1421</v>
      </c>
      <c r="P337" s="9">
        <v>0.125</v>
      </c>
      <c r="Q337" s="8" t="str">
        <f t="shared" si="70"/>
        <v/>
      </c>
      <c r="R337" s="10" t="str">
        <f t="shared" si="71"/>
        <v>Gi/o</v>
      </c>
      <c r="S337" s="10" t="str">
        <f t="shared" si="72"/>
        <v>Gq/11</v>
      </c>
      <c r="T337" s="10" t="str">
        <f t="shared" si="73"/>
        <v/>
      </c>
      <c r="U337" s="8">
        <f t="shared" si="74"/>
        <v>0</v>
      </c>
      <c r="V337" s="8">
        <f t="shared" si="75"/>
        <v>1</v>
      </c>
      <c r="W337" s="8">
        <f t="shared" si="76"/>
        <v>2</v>
      </c>
      <c r="X337" s="8">
        <f t="shared" si="77"/>
        <v>0</v>
      </c>
      <c r="Y337" s="8" t="str">
        <f t="shared" si="78"/>
        <v>-</v>
      </c>
      <c r="Z337" s="10" t="str">
        <f t="shared" si="79"/>
        <v>G</v>
      </c>
      <c r="AA337" s="10" t="str">
        <f t="shared" si="80"/>
        <v>G</v>
      </c>
      <c r="AB337" s="10" t="str">
        <f t="shared" si="81"/>
        <v>-</v>
      </c>
      <c r="AC337" s="10">
        <f t="shared" si="82"/>
        <v>2</v>
      </c>
      <c r="AD337">
        <f t="shared" si="83"/>
        <v>1</v>
      </c>
    </row>
    <row r="338" spans="1:30" x14ac:dyDescent="0.2">
      <c r="A338" t="s">
        <v>395</v>
      </c>
      <c r="B338" t="s">
        <v>1423</v>
      </c>
      <c r="C338" t="str">
        <f>VLOOKUP(A338,RecNamesAll!A:C,3,FALSE)</f>
        <v>GPR20</v>
      </c>
      <c r="D338" s="304">
        <v>91</v>
      </c>
      <c r="E338" t="s">
        <v>395</v>
      </c>
      <c r="G338" t="s">
        <v>1880</v>
      </c>
      <c r="H338" t="s">
        <v>389</v>
      </c>
      <c r="I338" t="s">
        <v>1411</v>
      </c>
      <c r="J338" t="s">
        <v>1891</v>
      </c>
      <c r="L338" t="s">
        <v>883</v>
      </c>
      <c r="N338">
        <v>18347022</v>
      </c>
      <c r="P338" s="9">
        <v>4.1666666666666664E-2</v>
      </c>
      <c r="Q338" s="8" t="str">
        <f t="shared" si="70"/>
        <v/>
      </c>
      <c r="R338" s="10" t="str">
        <f t="shared" si="71"/>
        <v>Gi/o</v>
      </c>
      <c r="S338" s="10" t="str">
        <f t="shared" si="72"/>
        <v/>
      </c>
      <c r="T338" s="10" t="str">
        <f t="shared" si="73"/>
        <v/>
      </c>
      <c r="U338" s="8">
        <f t="shared" si="74"/>
        <v>0</v>
      </c>
      <c r="V338" s="8">
        <f t="shared" si="75"/>
        <v>1</v>
      </c>
      <c r="W338" s="8">
        <f t="shared" si="76"/>
        <v>0</v>
      </c>
      <c r="X338" s="8">
        <f t="shared" si="77"/>
        <v>0</v>
      </c>
      <c r="Y338" s="8" t="str">
        <f t="shared" si="78"/>
        <v>-</v>
      </c>
      <c r="Z338" s="10" t="str">
        <f t="shared" si="79"/>
        <v>G</v>
      </c>
      <c r="AA338" s="10" t="str">
        <f t="shared" si="80"/>
        <v>-</v>
      </c>
      <c r="AB338" s="10" t="str">
        <f t="shared" si="81"/>
        <v>-</v>
      </c>
      <c r="AC338" s="10">
        <f t="shared" si="82"/>
        <v>3</v>
      </c>
      <c r="AD338">
        <f t="shared" si="83"/>
        <v>1</v>
      </c>
    </row>
    <row r="339" spans="1:30" x14ac:dyDescent="0.2">
      <c r="A339" t="s">
        <v>397</v>
      </c>
      <c r="B339" t="s">
        <v>1425</v>
      </c>
      <c r="C339" t="str">
        <f>VLOOKUP(A339,RecNamesAll!A:C,3,FALSE)</f>
        <v>GPR22</v>
      </c>
      <c r="D339" s="304">
        <v>93</v>
      </c>
      <c r="E339" t="s">
        <v>397</v>
      </c>
      <c r="G339" t="s">
        <v>1880</v>
      </c>
      <c r="H339" t="s">
        <v>389</v>
      </c>
      <c r="I339" t="s">
        <v>1411</v>
      </c>
      <c r="J339" t="s">
        <v>1891</v>
      </c>
      <c r="L339" t="s">
        <v>883</v>
      </c>
      <c r="N339">
        <v>18539757</v>
      </c>
      <c r="P339" s="9">
        <v>4.1666666666666664E-2</v>
      </c>
      <c r="Q339" s="8" t="str">
        <f t="shared" si="70"/>
        <v/>
      </c>
      <c r="R339" s="10" t="str">
        <f t="shared" si="71"/>
        <v>Gi/o</v>
      </c>
      <c r="S339" s="10" t="str">
        <f t="shared" si="72"/>
        <v/>
      </c>
      <c r="T339" s="10" t="str">
        <f t="shared" si="73"/>
        <v/>
      </c>
      <c r="U339" s="8">
        <f t="shared" si="74"/>
        <v>0</v>
      </c>
      <c r="V339" s="8">
        <f t="shared" si="75"/>
        <v>1</v>
      </c>
      <c r="W339" s="8">
        <f t="shared" si="76"/>
        <v>0</v>
      </c>
      <c r="X339" s="8">
        <f t="shared" si="77"/>
        <v>0</v>
      </c>
      <c r="Y339" s="8" t="str">
        <f t="shared" si="78"/>
        <v>-</v>
      </c>
      <c r="Z339" s="10" t="str">
        <f t="shared" si="79"/>
        <v>G</v>
      </c>
      <c r="AA339" s="10" t="str">
        <f t="shared" si="80"/>
        <v>-</v>
      </c>
      <c r="AB339" s="10" t="str">
        <f t="shared" si="81"/>
        <v>-</v>
      </c>
      <c r="AC339" s="10">
        <f t="shared" si="82"/>
        <v>3</v>
      </c>
      <c r="AD339">
        <f t="shared" si="83"/>
        <v>1</v>
      </c>
    </row>
    <row r="340" spans="1:30" x14ac:dyDescent="0.2">
      <c r="A340" t="s">
        <v>399</v>
      </c>
      <c r="B340" t="s">
        <v>1427</v>
      </c>
      <c r="C340" t="str">
        <f>VLOOKUP(A340,RecNamesAll!A:C,3,FALSE)</f>
        <v>GPR26</v>
      </c>
      <c r="D340" s="304">
        <v>96</v>
      </c>
      <c r="E340" t="s">
        <v>399</v>
      </c>
      <c r="G340" t="s">
        <v>1880</v>
      </c>
      <c r="H340" t="s">
        <v>389</v>
      </c>
      <c r="I340" t="s">
        <v>1411</v>
      </c>
      <c r="J340" t="s">
        <v>0</v>
      </c>
      <c r="L340" t="s">
        <v>906</v>
      </c>
      <c r="N340">
        <v>17363172</v>
      </c>
      <c r="P340" s="9">
        <v>4.1666666666666664E-2</v>
      </c>
      <c r="Q340" s="8" t="str">
        <f t="shared" si="70"/>
        <v>Gs</v>
      </c>
      <c r="R340" s="10" t="str">
        <f t="shared" si="71"/>
        <v/>
      </c>
      <c r="S340" s="10" t="str">
        <f t="shared" si="72"/>
        <v/>
      </c>
      <c r="T340" s="10" t="str">
        <f t="shared" si="73"/>
        <v/>
      </c>
      <c r="U340" s="8">
        <f t="shared" si="74"/>
        <v>1</v>
      </c>
      <c r="V340" s="8">
        <f t="shared" si="75"/>
        <v>0</v>
      </c>
      <c r="W340" s="8">
        <f t="shared" si="76"/>
        <v>0</v>
      </c>
      <c r="X340" s="8">
        <f t="shared" si="77"/>
        <v>0</v>
      </c>
      <c r="Y340" s="8" t="str">
        <f t="shared" si="78"/>
        <v>G</v>
      </c>
      <c r="Z340" s="10" t="str">
        <f t="shared" si="79"/>
        <v>-</v>
      </c>
      <c r="AA340" s="10" t="str">
        <f t="shared" si="80"/>
        <v>-</v>
      </c>
      <c r="AB340" s="10" t="str">
        <f t="shared" si="81"/>
        <v>-</v>
      </c>
      <c r="AC340" s="10">
        <f t="shared" si="82"/>
        <v>3</v>
      </c>
      <c r="AD340">
        <f t="shared" si="83"/>
        <v>1</v>
      </c>
    </row>
    <row r="341" spans="1:30" x14ac:dyDescent="0.2">
      <c r="A341" t="s">
        <v>400</v>
      </c>
      <c r="B341" t="s">
        <v>1428</v>
      </c>
      <c r="C341" t="str">
        <f>VLOOKUP(A341,RecNamesAll!A:C,3,FALSE)</f>
        <v>GPR27</v>
      </c>
      <c r="D341" s="304">
        <v>97</v>
      </c>
      <c r="E341" t="s">
        <v>400</v>
      </c>
      <c r="F341" t="s">
        <v>1429</v>
      </c>
      <c r="G341" t="s">
        <v>1880</v>
      </c>
      <c r="H341" t="s">
        <v>389</v>
      </c>
      <c r="I341" t="s">
        <v>1411</v>
      </c>
      <c r="J341" t="s">
        <v>1888</v>
      </c>
      <c r="L341" t="s">
        <v>884</v>
      </c>
      <c r="Q341" s="8" t="str">
        <f t="shared" si="70"/>
        <v/>
      </c>
      <c r="R341" s="10" t="str">
        <f t="shared" si="71"/>
        <v/>
      </c>
      <c r="S341" s="10" t="str">
        <f t="shared" si="72"/>
        <v>Gq/11</v>
      </c>
      <c r="T341" s="10" t="str">
        <f t="shared" si="73"/>
        <v/>
      </c>
      <c r="U341" s="8">
        <f t="shared" si="74"/>
        <v>0</v>
      </c>
      <c r="V341" s="8">
        <f t="shared" si="75"/>
        <v>0</v>
      </c>
      <c r="W341" s="8">
        <f t="shared" si="76"/>
        <v>1</v>
      </c>
      <c r="X341" s="8">
        <f t="shared" si="77"/>
        <v>0</v>
      </c>
      <c r="Y341" s="8" t="str">
        <f t="shared" si="78"/>
        <v>-</v>
      </c>
      <c r="Z341" s="10" t="str">
        <f t="shared" si="79"/>
        <v>-</v>
      </c>
      <c r="AA341" s="10" t="str">
        <f t="shared" si="80"/>
        <v>G</v>
      </c>
      <c r="AB341" s="10" t="str">
        <f t="shared" si="81"/>
        <v>-</v>
      </c>
      <c r="AC341" s="10">
        <f t="shared" si="82"/>
        <v>3</v>
      </c>
      <c r="AD341">
        <f t="shared" si="83"/>
        <v>1</v>
      </c>
    </row>
    <row r="342" spans="1:30" x14ac:dyDescent="0.2">
      <c r="A342" t="s">
        <v>402</v>
      </c>
      <c r="B342" t="s">
        <v>1430</v>
      </c>
      <c r="C342" t="str">
        <f>VLOOKUP(A342,RecNamesAll!A:C,3,FALSE)</f>
        <v>GPR31</v>
      </c>
      <c r="D342" s="304">
        <v>98</v>
      </c>
      <c r="E342" t="s">
        <v>402</v>
      </c>
      <c r="G342" t="s">
        <v>1880</v>
      </c>
      <c r="H342" t="s">
        <v>389</v>
      </c>
      <c r="I342" t="s">
        <v>1411</v>
      </c>
      <c r="J342" t="s">
        <v>1891</v>
      </c>
      <c r="N342">
        <v>21712392</v>
      </c>
      <c r="P342" s="9">
        <v>4.1666666666666664E-2</v>
      </c>
      <c r="Q342" s="8" t="str">
        <f t="shared" si="70"/>
        <v/>
      </c>
      <c r="R342" s="10" t="str">
        <f t="shared" si="71"/>
        <v>Gi/o</v>
      </c>
      <c r="S342" s="10" t="str">
        <f t="shared" si="72"/>
        <v/>
      </c>
      <c r="T342" s="10" t="str">
        <f t="shared" si="73"/>
        <v/>
      </c>
      <c r="U342" s="8">
        <f t="shared" si="74"/>
        <v>0</v>
      </c>
      <c r="V342" s="8">
        <f t="shared" si="75"/>
        <v>1</v>
      </c>
      <c r="W342" s="8">
        <f t="shared" si="76"/>
        <v>0</v>
      </c>
      <c r="X342" s="8">
        <f t="shared" si="77"/>
        <v>0</v>
      </c>
      <c r="Y342" s="8" t="str">
        <f t="shared" si="78"/>
        <v>-</v>
      </c>
      <c r="Z342" s="10" t="str">
        <f t="shared" si="79"/>
        <v>G</v>
      </c>
      <c r="AA342" s="10" t="str">
        <f t="shared" si="80"/>
        <v>-</v>
      </c>
      <c r="AB342" s="10" t="str">
        <f t="shared" si="81"/>
        <v>-</v>
      </c>
      <c r="AC342" s="10">
        <f t="shared" si="82"/>
        <v>3</v>
      </c>
      <c r="AD342">
        <f t="shared" si="83"/>
        <v>1</v>
      </c>
    </row>
    <row r="343" spans="1:30" x14ac:dyDescent="0.2">
      <c r="A343" t="s">
        <v>404</v>
      </c>
      <c r="B343" t="s">
        <v>1432</v>
      </c>
      <c r="C343" t="str">
        <f>VLOOKUP(A343,RecNamesAll!A:C,3,FALSE)</f>
        <v>GPR33</v>
      </c>
      <c r="D343" s="304">
        <v>100</v>
      </c>
      <c r="E343" t="s">
        <v>404</v>
      </c>
      <c r="G343" t="s">
        <v>1880</v>
      </c>
      <c r="H343" t="s">
        <v>389</v>
      </c>
      <c r="I343" t="s">
        <v>1411</v>
      </c>
      <c r="J343" t="s">
        <v>1891</v>
      </c>
      <c r="L343" t="s">
        <v>883</v>
      </c>
      <c r="N343" t="s">
        <v>1433</v>
      </c>
      <c r="P343" s="9">
        <v>0.125</v>
      </c>
      <c r="Q343" s="8" t="str">
        <f t="shared" si="70"/>
        <v/>
      </c>
      <c r="R343" s="10" t="str">
        <f t="shared" si="71"/>
        <v>Gi/o</v>
      </c>
      <c r="S343" s="10" t="str">
        <f t="shared" si="72"/>
        <v/>
      </c>
      <c r="T343" s="10" t="str">
        <f t="shared" si="73"/>
        <v/>
      </c>
      <c r="U343" s="8">
        <f t="shared" si="74"/>
        <v>0</v>
      </c>
      <c r="V343" s="8">
        <f t="shared" si="75"/>
        <v>1</v>
      </c>
      <c r="W343" s="8">
        <f t="shared" si="76"/>
        <v>0</v>
      </c>
      <c r="X343" s="8">
        <f t="shared" si="77"/>
        <v>0</v>
      </c>
      <c r="Y343" s="8" t="str">
        <f t="shared" si="78"/>
        <v>-</v>
      </c>
      <c r="Z343" s="10" t="str">
        <f t="shared" si="79"/>
        <v>G</v>
      </c>
      <c r="AA343" s="10" t="str">
        <f t="shared" si="80"/>
        <v>-</v>
      </c>
      <c r="AB343" s="10" t="str">
        <f t="shared" si="81"/>
        <v>-</v>
      </c>
      <c r="AC343" s="10">
        <f t="shared" si="82"/>
        <v>3</v>
      </c>
      <c r="AD343">
        <f t="shared" si="83"/>
        <v>1</v>
      </c>
    </row>
    <row r="344" spans="1:30" x14ac:dyDescent="0.2">
      <c r="A344" t="s">
        <v>405</v>
      </c>
      <c r="B344" t="s">
        <v>1434</v>
      </c>
      <c r="C344" t="str">
        <f>VLOOKUP(A344,RecNamesAll!A:C,3,FALSE)</f>
        <v>GPR34</v>
      </c>
      <c r="D344" s="304">
        <v>101</v>
      </c>
      <c r="E344" t="s">
        <v>405</v>
      </c>
      <c r="G344" t="s">
        <v>1880</v>
      </c>
      <c r="H344" t="s">
        <v>389</v>
      </c>
      <c r="I344" t="s">
        <v>1411</v>
      </c>
      <c r="J344" t="s">
        <v>1891</v>
      </c>
      <c r="L344" t="s">
        <v>1014</v>
      </c>
      <c r="N344" t="s">
        <v>1435</v>
      </c>
      <c r="P344" s="9">
        <v>8.3333333333333329E-2</v>
      </c>
      <c r="Q344" s="8" t="str">
        <f t="shared" si="70"/>
        <v/>
      </c>
      <c r="R344" s="10" t="str">
        <f t="shared" si="71"/>
        <v>Gi/o</v>
      </c>
      <c r="S344" s="10" t="str">
        <f t="shared" si="72"/>
        <v/>
      </c>
      <c r="T344" s="10" t="str">
        <f t="shared" si="73"/>
        <v/>
      </c>
      <c r="U344" s="8">
        <f t="shared" si="74"/>
        <v>0</v>
      </c>
      <c r="V344" s="8">
        <f t="shared" si="75"/>
        <v>1</v>
      </c>
      <c r="W344" s="8">
        <f t="shared" si="76"/>
        <v>0</v>
      </c>
      <c r="X344" s="8">
        <f t="shared" si="77"/>
        <v>0</v>
      </c>
      <c r="Y344" s="8" t="str">
        <f t="shared" si="78"/>
        <v>-</v>
      </c>
      <c r="Z344" s="10" t="str">
        <f t="shared" si="79"/>
        <v>G</v>
      </c>
      <c r="AA344" s="10" t="str">
        <f t="shared" si="80"/>
        <v>-</v>
      </c>
      <c r="AB344" s="10" t="str">
        <f t="shared" si="81"/>
        <v>-</v>
      </c>
      <c r="AC344" s="10">
        <f t="shared" si="82"/>
        <v>3</v>
      </c>
      <c r="AD344">
        <f t="shared" si="83"/>
        <v>1</v>
      </c>
    </row>
    <row r="345" spans="1:30" x14ac:dyDescent="0.2">
      <c r="A345" t="s">
        <v>407</v>
      </c>
      <c r="B345" t="s">
        <v>1437</v>
      </c>
      <c r="C345" t="str">
        <f>VLOOKUP(A345,RecNamesAll!A:C,3,FALSE)</f>
        <v>GPR37</v>
      </c>
      <c r="D345" s="304">
        <v>103</v>
      </c>
      <c r="E345" t="s">
        <v>407</v>
      </c>
      <c r="G345" t="s">
        <v>1880</v>
      </c>
      <c r="H345" t="s">
        <v>389</v>
      </c>
      <c r="I345" t="s">
        <v>1411</v>
      </c>
      <c r="J345" t="s">
        <v>1891</v>
      </c>
      <c r="L345" t="s">
        <v>883</v>
      </c>
      <c r="N345">
        <v>16443751</v>
      </c>
      <c r="P345" s="9">
        <v>4.1666666666666664E-2</v>
      </c>
      <c r="Q345" s="8" t="str">
        <f t="shared" si="70"/>
        <v/>
      </c>
      <c r="R345" s="10" t="str">
        <f t="shared" si="71"/>
        <v>Gi/o</v>
      </c>
      <c r="S345" s="10" t="str">
        <f t="shared" si="72"/>
        <v/>
      </c>
      <c r="T345" s="10" t="str">
        <f t="shared" si="73"/>
        <v/>
      </c>
      <c r="U345" s="8">
        <f t="shared" si="74"/>
        <v>0</v>
      </c>
      <c r="V345" s="8">
        <f t="shared" si="75"/>
        <v>1</v>
      </c>
      <c r="W345" s="8">
        <f t="shared" si="76"/>
        <v>0</v>
      </c>
      <c r="X345" s="8">
        <f t="shared" si="77"/>
        <v>0</v>
      </c>
      <c r="Y345" s="8" t="str">
        <f t="shared" si="78"/>
        <v>-</v>
      </c>
      <c r="Z345" s="10" t="str">
        <f t="shared" si="79"/>
        <v>G</v>
      </c>
      <c r="AA345" s="10" t="str">
        <f t="shared" si="80"/>
        <v>-</v>
      </c>
      <c r="AB345" s="10" t="str">
        <f t="shared" si="81"/>
        <v>-</v>
      </c>
      <c r="AC345" s="10">
        <f t="shared" si="82"/>
        <v>3</v>
      </c>
      <c r="AD345">
        <f t="shared" si="83"/>
        <v>1</v>
      </c>
    </row>
    <row r="346" spans="1:30" x14ac:dyDescent="0.2">
      <c r="A346" t="s">
        <v>2623</v>
      </c>
      <c r="B346" t="s">
        <v>1438</v>
      </c>
      <c r="C346" t="str">
        <f>VLOOKUP(A346,RecNamesAll!A:C,3,FALSE)</f>
        <v>GPR37L1</v>
      </c>
      <c r="D346" s="304">
        <v>104</v>
      </c>
      <c r="E346" t="s">
        <v>1439</v>
      </c>
      <c r="F346" t="s">
        <v>1440</v>
      </c>
      <c r="G346" t="s">
        <v>1880</v>
      </c>
      <c r="H346" t="s">
        <v>389</v>
      </c>
      <c r="I346" t="s">
        <v>1411</v>
      </c>
      <c r="J346" t="s">
        <v>1891</v>
      </c>
      <c r="L346" t="s">
        <v>883</v>
      </c>
      <c r="Q346" s="8" t="str">
        <f t="shared" si="70"/>
        <v/>
      </c>
      <c r="R346" s="10" t="str">
        <f t="shared" si="71"/>
        <v>Gi/o</v>
      </c>
      <c r="S346" s="10" t="str">
        <f t="shared" si="72"/>
        <v/>
      </c>
      <c r="T346" s="10" t="str">
        <f t="shared" si="73"/>
        <v/>
      </c>
      <c r="U346" s="8">
        <f t="shared" si="74"/>
        <v>0</v>
      </c>
      <c r="V346" s="8">
        <f t="shared" si="75"/>
        <v>1</v>
      </c>
      <c r="W346" s="8">
        <f t="shared" si="76"/>
        <v>0</v>
      </c>
      <c r="X346" s="8">
        <f t="shared" si="77"/>
        <v>0</v>
      </c>
      <c r="Y346" s="8" t="str">
        <f t="shared" si="78"/>
        <v>-</v>
      </c>
      <c r="Z346" s="10" t="str">
        <f t="shared" si="79"/>
        <v>G</v>
      </c>
      <c r="AA346" s="10" t="str">
        <f t="shared" si="80"/>
        <v>-</v>
      </c>
      <c r="AB346" s="10" t="str">
        <f t="shared" si="81"/>
        <v>-</v>
      </c>
      <c r="AC346" s="10">
        <f t="shared" si="82"/>
        <v>3</v>
      </c>
      <c r="AD346">
        <f t="shared" si="83"/>
        <v>1</v>
      </c>
    </row>
    <row r="347" spans="1:30" x14ac:dyDescent="0.2">
      <c r="A347" t="s">
        <v>94</v>
      </c>
      <c r="B347" t="s">
        <v>408</v>
      </c>
      <c r="C347" t="str">
        <f>VLOOKUP(A347,RecNamesAll!A:C,3,FALSE)</f>
        <v>GPR39</v>
      </c>
      <c r="D347" s="304">
        <v>105</v>
      </c>
      <c r="E347" t="s">
        <v>94</v>
      </c>
      <c r="G347" t="s">
        <v>1880</v>
      </c>
      <c r="H347" t="s">
        <v>389</v>
      </c>
      <c r="I347" t="s">
        <v>1411</v>
      </c>
      <c r="J347" t="s">
        <v>1888</v>
      </c>
      <c r="K347" t="s">
        <v>1906</v>
      </c>
      <c r="L347" t="s">
        <v>884</v>
      </c>
      <c r="M347" t="s">
        <v>906</v>
      </c>
      <c r="N347">
        <v>15383539</v>
      </c>
      <c r="O347">
        <v>15383539</v>
      </c>
      <c r="P347" s="9">
        <v>4.1666666666666664E-2</v>
      </c>
      <c r="Q347" s="8" t="str">
        <f t="shared" si="70"/>
        <v>Gs</v>
      </c>
      <c r="R347" s="10" t="str">
        <f t="shared" si="71"/>
        <v/>
      </c>
      <c r="S347" s="10" t="str">
        <f t="shared" si="72"/>
        <v>Gq/11</v>
      </c>
      <c r="T347" s="10" t="str">
        <f t="shared" si="73"/>
        <v>G12/13</v>
      </c>
      <c r="U347" s="8">
        <f t="shared" si="74"/>
        <v>2</v>
      </c>
      <c r="V347" s="8">
        <f t="shared" si="75"/>
        <v>0</v>
      </c>
      <c r="W347" s="8">
        <f t="shared" si="76"/>
        <v>1</v>
      </c>
      <c r="X347" s="8">
        <f t="shared" si="77"/>
        <v>2</v>
      </c>
      <c r="Y347" s="8" t="str">
        <f t="shared" si="78"/>
        <v>G</v>
      </c>
      <c r="Z347" s="10" t="str">
        <f t="shared" si="79"/>
        <v>-</v>
      </c>
      <c r="AA347" s="10" t="str">
        <f t="shared" si="80"/>
        <v>G</v>
      </c>
      <c r="AB347" s="10" t="str">
        <f t="shared" si="81"/>
        <v>G</v>
      </c>
      <c r="AC347" s="10">
        <f t="shared" si="82"/>
        <v>1</v>
      </c>
      <c r="AD347">
        <f t="shared" si="83"/>
        <v>1</v>
      </c>
    </row>
    <row r="348" spans="1:30" x14ac:dyDescent="0.2">
      <c r="A348" t="s">
        <v>445</v>
      </c>
      <c r="B348" t="s">
        <v>446</v>
      </c>
      <c r="C348" t="str">
        <f>VLOOKUP(A348,RecNamesAll!A:C,3,FALSE)</f>
        <v>GPR65</v>
      </c>
      <c r="D348" s="304">
        <v>113</v>
      </c>
      <c r="E348" t="s">
        <v>43</v>
      </c>
      <c r="F348" t="s">
        <v>1450</v>
      </c>
      <c r="G348" t="s">
        <v>1880</v>
      </c>
      <c r="H348" t="s">
        <v>389</v>
      </c>
      <c r="I348" t="s">
        <v>1411</v>
      </c>
      <c r="J348" t="s">
        <v>0</v>
      </c>
      <c r="L348" t="s">
        <v>906</v>
      </c>
      <c r="N348" t="s">
        <v>1451</v>
      </c>
      <c r="P348" s="9">
        <v>0.16666666666666666</v>
      </c>
      <c r="Q348" s="8" t="str">
        <f t="shared" si="70"/>
        <v>Gs</v>
      </c>
      <c r="R348" s="10" t="str">
        <f t="shared" si="71"/>
        <v/>
      </c>
      <c r="S348" s="10" t="str">
        <f t="shared" si="72"/>
        <v/>
      </c>
      <c r="T348" s="10" t="str">
        <f t="shared" si="73"/>
        <v/>
      </c>
      <c r="U348" s="8">
        <f t="shared" si="74"/>
        <v>1</v>
      </c>
      <c r="V348" s="8">
        <f t="shared" si="75"/>
        <v>0</v>
      </c>
      <c r="W348" s="8">
        <f t="shared" si="76"/>
        <v>0</v>
      </c>
      <c r="X348" s="8">
        <f t="shared" si="77"/>
        <v>0</v>
      </c>
      <c r="Y348" s="8" t="str">
        <f t="shared" si="78"/>
        <v>G</v>
      </c>
      <c r="Z348" s="10" t="str">
        <f t="shared" si="79"/>
        <v>-</v>
      </c>
      <c r="AA348" s="10" t="str">
        <f t="shared" si="80"/>
        <v>-</v>
      </c>
      <c r="AB348" s="10" t="str">
        <f t="shared" si="81"/>
        <v>-</v>
      </c>
      <c r="AC348" s="10">
        <f t="shared" si="82"/>
        <v>3</v>
      </c>
      <c r="AD348">
        <f t="shared" si="83"/>
        <v>1</v>
      </c>
    </row>
    <row r="349" spans="1:30" x14ac:dyDescent="0.2">
      <c r="A349" t="s">
        <v>440</v>
      </c>
      <c r="B349" t="s">
        <v>441</v>
      </c>
      <c r="C349" t="str">
        <f>VLOOKUP(A349,RecNamesAll!A:C,3,FALSE)</f>
        <v>GPR68</v>
      </c>
      <c r="D349" s="304">
        <v>114</v>
      </c>
      <c r="E349" t="s">
        <v>44</v>
      </c>
      <c r="F349" t="s">
        <v>440</v>
      </c>
      <c r="G349" t="s">
        <v>1880</v>
      </c>
      <c r="H349" t="s">
        <v>389</v>
      </c>
      <c r="I349" t="s">
        <v>1411</v>
      </c>
      <c r="J349" t="s">
        <v>1894</v>
      </c>
      <c r="L349" t="s">
        <v>980</v>
      </c>
      <c r="N349" t="s">
        <v>1452</v>
      </c>
      <c r="P349" s="9">
        <v>0.16666666666666666</v>
      </c>
      <c r="Q349" s="8" t="str">
        <f t="shared" si="70"/>
        <v/>
      </c>
      <c r="R349" s="10" t="str">
        <f t="shared" si="71"/>
        <v>Gi/o</v>
      </c>
      <c r="S349" s="10" t="str">
        <f t="shared" si="72"/>
        <v>Gq/11</v>
      </c>
      <c r="T349" s="10" t="str">
        <f t="shared" si="73"/>
        <v/>
      </c>
      <c r="U349" s="8">
        <f t="shared" si="74"/>
        <v>0</v>
      </c>
      <c r="V349" s="8">
        <f t="shared" si="75"/>
        <v>1</v>
      </c>
      <c r="W349" s="8">
        <f t="shared" si="76"/>
        <v>1</v>
      </c>
      <c r="X349" s="8">
        <f t="shared" si="77"/>
        <v>0</v>
      </c>
      <c r="Y349" s="8" t="str">
        <f t="shared" si="78"/>
        <v>-</v>
      </c>
      <c r="Z349" s="10" t="str">
        <f t="shared" si="79"/>
        <v>G</v>
      </c>
      <c r="AA349" s="10" t="str">
        <f t="shared" si="80"/>
        <v>G</v>
      </c>
      <c r="AB349" s="10" t="str">
        <f t="shared" si="81"/>
        <v>-</v>
      </c>
      <c r="AC349" s="10">
        <f t="shared" si="82"/>
        <v>2</v>
      </c>
      <c r="AD349">
        <f t="shared" si="83"/>
        <v>1</v>
      </c>
    </row>
    <row r="350" spans="1:30" x14ac:dyDescent="0.2">
      <c r="A350" t="s">
        <v>416</v>
      </c>
      <c r="B350" t="s">
        <v>1453</v>
      </c>
      <c r="C350" t="str">
        <f>VLOOKUP(A350,RecNamesAll!A:C,3,FALSE)</f>
        <v>GPR75</v>
      </c>
      <c r="D350" s="304">
        <v>115</v>
      </c>
      <c r="E350" t="s">
        <v>416</v>
      </c>
      <c r="G350" t="s">
        <v>1880</v>
      </c>
      <c r="H350" t="s">
        <v>389</v>
      </c>
      <c r="I350" t="s">
        <v>1411</v>
      </c>
      <c r="J350" t="s">
        <v>1888</v>
      </c>
      <c r="L350" t="s">
        <v>884</v>
      </c>
      <c r="N350">
        <v>17001303</v>
      </c>
      <c r="P350" s="9">
        <v>4.1666666666666664E-2</v>
      </c>
      <c r="Q350" s="8" t="str">
        <f t="shared" si="70"/>
        <v/>
      </c>
      <c r="R350" s="10" t="str">
        <f t="shared" si="71"/>
        <v/>
      </c>
      <c r="S350" s="10" t="str">
        <f t="shared" si="72"/>
        <v>Gq/11</v>
      </c>
      <c r="T350" s="10" t="str">
        <f t="shared" si="73"/>
        <v/>
      </c>
      <c r="U350" s="8">
        <f t="shared" si="74"/>
        <v>0</v>
      </c>
      <c r="V350" s="8">
        <f t="shared" si="75"/>
        <v>0</v>
      </c>
      <c r="W350" s="8">
        <f t="shared" si="76"/>
        <v>1</v>
      </c>
      <c r="X350" s="8">
        <f t="shared" si="77"/>
        <v>0</v>
      </c>
      <c r="Y350" s="8" t="str">
        <f t="shared" si="78"/>
        <v>-</v>
      </c>
      <c r="Z350" s="10" t="str">
        <f t="shared" si="79"/>
        <v>-</v>
      </c>
      <c r="AA350" s="10" t="str">
        <f t="shared" si="80"/>
        <v>G</v>
      </c>
      <c r="AB350" s="10" t="str">
        <f t="shared" si="81"/>
        <v>-</v>
      </c>
      <c r="AC350" s="10">
        <f t="shared" si="82"/>
        <v>3</v>
      </c>
      <c r="AD350">
        <f t="shared" si="83"/>
        <v>1</v>
      </c>
    </row>
    <row r="351" spans="1:30" x14ac:dyDescent="0.2">
      <c r="A351" t="s">
        <v>417</v>
      </c>
      <c r="B351" t="s">
        <v>1454</v>
      </c>
      <c r="C351" t="str">
        <f>VLOOKUP(A351,RecNamesAll!A:C,3,FALSE)</f>
        <v>GPR78</v>
      </c>
      <c r="D351" s="304">
        <v>116</v>
      </c>
      <c r="E351" t="s">
        <v>417</v>
      </c>
      <c r="F351" t="s">
        <v>1455</v>
      </c>
      <c r="G351" t="s">
        <v>1880</v>
      </c>
      <c r="H351" t="s">
        <v>389</v>
      </c>
      <c r="I351" t="s">
        <v>1411</v>
      </c>
      <c r="J351" t="s">
        <v>0</v>
      </c>
      <c r="L351" t="s">
        <v>906</v>
      </c>
      <c r="N351">
        <v>17363172</v>
      </c>
      <c r="P351" s="9">
        <v>4.1666666666666664E-2</v>
      </c>
      <c r="Q351" s="8" t="str">
        <f t="shared" si="70"/>
        <v>Gs</v>
      </c>
      <c r="R351" s="10" t="str">
        <f t="shared" si="71"/>
        <v/>
      </c>
      <c r="S351" s="10" t="str">
        <f t="shared" si="72"/>
        <v/>
      </c>
      <c r="T351" s="10" t="str">
        <f t="shared" si="73"/>
        <v/>
      </c>
      <c r="U351" s="8">
        <f t="shared" si="74"/>
        <v>1</v>
      </c>
      <c r="V351" s="8">
        <f t="shared" si="75"/>
        <v>0</v>
      </c>
      <c r="W351" s="8">
        <f t="shared" si="76"/>
        <v>0</v>
      </c>
      <c r="X351" s="8">
        <f t="shared" si="77"/>
        <v>0</v>
      </c>
      <c r="Y351" s="8" t="str">
        <f t="shared" si="78"/>
        <v>G</v>
      </c>
      <c r="Z351" s="10" t="str">
        <f t="shared" si="79"/>
        <v>-</v>
      </c>
      <c r="AA351" s="10" t="str">
        <f t="shared" si="80"/>
        <v>-</v>
      </c>
      <c r="AB351" s="10" t="str">
        <f t="shared" si="81"/>
        <v>-</v>
      </c>
      <c r="AC351" s="10">
        <f t="shared" si="82"/>
        <v>3</v>
      </c>
      <c r="AD351">
        <f t="shared" si="83"/>
        <v>1</v>
      </c>
    </row>
    <row r="352" spans="1:30" x14ac:dyDescent="0.2">
      <c r="A352" t="s">
        <v>45</v>
      </c>
      <c r="B352" t="s">
        <v>420</v>
      </c>
      <c r="C352" t="str">
        <f>VLOOKUP(A352,RecNamesAll!A:C,3,FALSE)</f>
        <v>GPR84</v>
      </c>
      <c r="D352" s="304">
        <v>120</v>
      </c>
      <c r="E352" t="s">
        <v>45</v>
      </c>
      <c r="F352" t="s">
        <v>1459</v>
      </c>
      <c r="G352" t="s">
        <v>1880</v>
      </c>
      <c r="H352" t="s">
        <v>389</v>
      </c>
      <c r="I352" t="s">
        <v>1411</v>
      </c>
      <c r="J352" t="s">
        <v>1891</v>
      </c>
      <c r="N352">
        <v>16966319</v>
      </c>
      <c r="P352" s="9">
        <v>4.1666666666666664E-2</v>
      </c>
      <c r="Q352" s="8" t="str">
        <f t="shared" si="70"/>
        <v/>
      </c>
      <c r="R352" s="10" t="str">
        <f t="shared" si="71"/>
        <v>Gi/o</v>
      </c>
      <c r="S352" s="10" t="str">
        <f t="shared" si="72"/>
        <v/>
      </c>
      <c r="T352" s="10" t="str">
        <f t="shared" si="73"/>
        <v/>
      </c>
      <c r="U352" s="8">
        <f t="shared" si="74"/>
        <v>0</v>
      </c>
      <c r="V352" s="8">
        <f t="shared" si="75"/>
        <v>1</v>
      </c>
      <c r="W352" s="8">
        <f t="shared" si="76"/>
        <v>0</v>
      </c>
      <c r="X352" s="8">
        <f t="shared" si="77"/>
        <v>0</v>
      </c>
      <c r="Y352" s="8" t="str">
        <f t="shared" si="78"/>
        <v>-</v>
      </c>
      <c r="Z352" s="10" t="str">
        <f t="shared" si="79"/>
        <v>G</v>
      </c>
      <c r="AA352" s="10" t="str">
        <f t="shared" si="80"/>
        <v>-</v>
      </c>
      <c r="AB352" s="10" t="str">
        <f t="shared" si="81"/>
        <v>-</v>
      </c>
      <c r="AC352" s="10">
        <f t="shared" si="82"/>
        <v>3</v>
      </c>
      <c r="AD352">
        <f t="shared" si="83"/>
        <v>1</v>
      </c>
    </row>
    <row r="353" spans="1:30" x14ac:dyDescent="0.2">
      <c r="A353" t="s">
        <v>364</v>
      </c>
      <c r="B353" t="s">
        <v>1466</v>
      </c>
      <c r="C353" t="str">
        <f>VLOOKUP(A353,RecNamesAll!A:C,3,FALSE)</f>
        <v>GPR101</v>
      </c>
      <c r="D353" s="304">
        <v>125</v>
      </c>
      <c r="E353" t="s">
        <v>1467</v>
      </c>
      <c r="G353" t="s">
        <v>1880</v>
      </c>
      <c r="H353" t="s">
        <v>389</v>
      </c>
      <c r="I353" t="s">
        <v>1411</v>
      </c>
      <c r="J353" t="s">
        <v>0</v>
      </c>
      <c r="L353" t="s">
        <v>906</v>
      </c>
      <c r="N353">
        <v>16647048</v>
      </c>
      <c r="P353" s="9">
        <v>4.1666666666666664E-2</v>
      </c>
      <c r="Q353" s="8" t="str">
        <f t="shared" si="70"/>
        <v>Gs</v>
      </c>
      <c r="R353" s="10" t="str">
        <f t="shared" si="71"/>
        <v/>
      </c>
      <c r="S353" s="10" t="str">
        <f t="shared" si="72"/>
        <v/>
      </c>
      <c r="T353" s="10" t="str">
        <f t="shared" si="73"/>
        <v/>
      </c>
      <c r="U353" s="8">
        <f t="shared" si="74"/>
        <v>1</v>
      </c>
      <c r="V353" s="8">
        <f t="shared" si="75"/>
        <v>0</v>
      </c>
      <c r="W353" s="8">
        <f t="shared" si="76"/>
        <v>0</v>
      </c>
      <c r="X353" s="8">
        <f t="shared" si="77"/>
        <v>0</v>
      </c>
      <c r="Y353" s="8" t="str">
        <f t="shared" si="78"/>
        <v>G</v>
      </c>
      <c r="Z353" s="10" t="str">
        <f t="shared" si="79"/>
        <v>-</v>
      </c>
      <c r="AA353" s="10" t="str">
        <f t="shared" si="80"/>
        <v>-</v>
      </c>
      <c r="AB353" s="10" t="str">
        <f t="shared" si="81"/>
        <v>-</v>
      </c>
      <c r="AC353" s="10">
        <f t="shared" si="82"/>
        <v>3</v>
      </c>
      <c r="AD353">
        <f t="shared" si="83"/>
        <v>1</v>
      </c>
    </row>
    <row r="354" spans="1:30" x14ac:dyDescent="0.2">
      <c r="A354" t="s">
        <v>368</v>
      </c>
      <c r="B354" t="s">
        <v>1473</v>
      </c>
      <c r="C354" t="str">
        <f>VLOOKUP(A354,RecNamesAll!A:C,3,FALSE)</f>
        <v>GPR139</v>
      </c>
      <c r="D354" s="304">
        <v>130</v>
      </c>
      <c r="E354" t="s">
        <v>1474</v>
      </c>
      <c r="F354" t="s">
        <v>1475</v>
      </c>
      <c r="G354" t="s">
        <v>1880</v>
      </c>
      <c r="H354" t="s">
        <v>389</v>
      </c>
      <c r="I354" t="s">
        <v>1411</v>
      </c>
      <c r="J354" t="s">
        <v>1888</v>
      </c>
      <c r="L354" t="s">
        <v>900</v>
      </c>
      <c r="N354">
        <v>15845401</v>
      </c>
      <c r="P354" s="9">
        <v>4.1666666666666664E-2</v>
      </c>
      <c r="Q354" s="8" t="str">
        <f t="shared" si="70"/>
        <v/>
      </c>
      <c r="R354" s="10" t="str">
        <f t="shared" si="71"/>
        <v/>
      </c>
      <c r="S354" s="10" t="str">
        <f t="shared" si="72"/>
        <v>Gq/11</v>
      </c>
      <c r="T354" s="10" t="str">
        <f t="shared" si="73"/>
        <v/>
      </c>
      <c r="U354" s="8">
        <f t="shared" si="74"/>
        <v>0</v>
      </c>
      <c r="V354" s="8">
        <f t="shared" si="75"/>
        <v>0</v>
      </c>
      <c r="W354" s="8">
        <f t="shared" si="76"/>
        <v>1</v>
      </c>
      <c r="X354" s="8">
        <f t="shared" si="77"/>
        <v>0</v>
      </c>
      <c r="Y354" s="8" t="str">
        <f t="shared" si="78"/>
        <v>-</v>
      </c>
      <c r="Z354" s="10" t="str">
        <f t="shared" si="79"/>
        <v>-</v>
      </c>
      <c r="AA354" s="10" t="str">
        <f t="shared" si="80"/>
        <v>G</v>
      </c>
      <c r="AB354" s="10" t="str">
        <f t="shared" si="81"/>
        <v>-</v>
      </c>
      <c r="AC354" s="10">
        <f t="shared" si="82"/>
        <v>3</v>
      </c>
      <c r="AD354">
        <f t="shared" si="83"/>
        <v>1</v>
      </c>
    </row>
    <row r="355" spans="1:30" x14ac:dyDescent="0.2">
      <c r="A355" t="s">
        <v>387</v>
      </c>
      <c r="B355" t="s">
        <v>388</v>
      </c>
      <c r="C355" t="str">
        <f>VLOOKUP(A355,RecNamesAll!A:C,3,FALSE)</f>
        <v>GPR183</v>
      </c>
      <c r="D355" s="304">
        <v>81</v>
      </c>
      <c r="E355" t="s">
        <v>46</v>
      </c>
      <c r="F355" t="s">
        <v>1523</v>
      </c>
      <c r="G355" t="s">
        <v>1880</v>
      </c>
      <c r="H355" t="s">
        <v>389</v>
      </c>
      <c r="I355" t="s">
        <v>1411</v>
      </c>
      <c r="J355" t="s">
        <v>1891</v>
      </c>
      <c r="L355" t="s">
        <v>883</v>
      </c>
      <c r="N355" t="s">
        <v>1524</v>
      </c>
      <c r="P355" s="9">
        <v>0.16666666666666666</v>
      </c>
      <c r="Q355" s="8" t="str">
        <f t="shared" si="70"/>
        <v/>
      </c>
      <c r="R355" s="10" t="str">
        <f t="shared" si="71"/>
        <v>Gi/o</v>
      </c>
      <c r="S355" s="10" t="str">
        <f t="shared" si="72"/>
        <v/>
      </c>
      <c r="T355" s="10" t="str">
        <f t="shared" si="73"/>
        <v/>
      </c>
      <c r="U355" s="8">
        <f t="shared" si="74"/>
        <v>0</v>
      </c>
      <c r="V355" s="8">
        <f t="shared" si="75"/>
        <v>1</v>
      </c>
      <c r="W355" s="8">
        <f t="shared" si="76"/>
        <v>0</v>
      </c>
      <c r="X355" s="8">
        <f t="shared" si="77"/>
        <v>0</v>
      </c>
      <c r="Y355" s="8" t="str">
        <f t="shared" si="78"/>
        <v>-</v>
      </c>
      <c r="Z355" s="10" t="str">
        <f t="shared" si="79"/>
        <v>G</v>
      </c>
      <c r="AA355" s="10" t="str">
        <f t="shared" si="80"/>
        <v>-</v>
      </c>
      <c r="AB355" s="10" t="str">
        <f t="shared" si="81"/>
        <v>-</v>
      </c>
      <c r="AC355" s="10">
        <f t="shared" si="82"/>
        <v>3</v>
      </c>
      <c r="AD355">
        <f t="shared" si="83"/>
        <v>1</v>
      </c>
    </row>
    <row r="356" spans="1:30" x14ac:dyDescent="0.2">
      <c r="A356" t="s">
        <v>427</v>
      </c>
      <c r="B356" t="s">
        <v>1534</v>
      </c>
      <c r="C356" t="str">
        <f>VLOOKUP(A356,RecNamesAll!A:C,3,FALSE)</f>
        <v>MAS1</v>
      </c>
      <c r="D356" s="304">
        <v>150</v>
      </c>
      <c r="E356" t="s">
        <v>1535</v>
      </c>
      <c r="F356" t="s">
        <v>427</v>
      </c>
      <c r="G356" t="s">
        <v>1880</v>
      </c>
      <c r="H356" t="s">
        <v>389</v>
      </c>
      <c r="I356" t="s">
        <v>1411</v>
      </c>
      <c r="J356" t="s">
        <v>1894</v>
      </c>
      <c r="L356" t="s">
        <v>993</v>
      </c>
      <c r="N356">
        <v>22003054</v>
      </c>
      <c r="P356" s="9">
        <v>4.1666666666666664E-2</v>
      </c>
      <c r="Q356" s="8" t="str">
        <f t="shared" si="70"/>
        <v/>
      </c>
      <c r="R356" s="10" t="str">
        <f t="shared" si="71"/>
        <v>Gi/o</v>
      </c>
      <c r="S356" s="10" t="str">
        <f t="shared" si="72"/>
        <v>Gq/11</v>
      </c>
      <c r="T356" s="10" t="str">
        <f t="shared" si="73"/>
        <v/>
      </c>
      <c r="U356" s="8">
        <f t="shared" si="74"/>
        <v>0</v>
      </c>
      <c r="V356" s="8">
        <f t="shared" si="75"/>
        <v>1</v>
      </c>
      <c r="W356" s="8">
        <f t="shared" si="76"/>
        <v>1</v>
      </c>
      <c r="X356" s="8">
        <f t="shared" si="77"/>
        <v>0</v>
      </c>
      <c r="Y356" s="8" t="str">
        <f t="shared" si="78"/>
        <v>-</v>
      </c>
      <c r="Z356" s="10" t="str">
        <f t="shared" si="79"/>
        <v>G</v>
      </c>
      <c r="AA356" s="10" t="str">
        <f t="shared" si="80"/>
        <v>G</v>
      </c>
      <c r="AB356" s="10" t="str">
        <f t="shared" si="81"/>
        <v>-</v>
      </c>
      <c r="AC356" s="10">
        <f t="shared" si="82"/>
        <v>2</v>
      </c>
      <c r="AD356">
        <f t="shared" si="83"/>
        <v>1</v>
      </c>
    </row>
    <row r="357" spans="1:30" x14ac:dyDescent="0.2">
      <c r="A357" t="s">
        <v>429</v>
      </c>
      <c r="B357" t="s">
        <v>1538</v>
      </c>
      <c r="C357" t="str">
        <f>VLOOKUP(A357,RecNamesAll!A:C,3,FALSE)</f>
        <v>MRGPRD</v>
      </c>
      <c r="D357" s="304">
        <v>152</v>
      </c>
      <c r="E357" t="s">
        <v>1539</v>
      </c>
      <c r="F357" t="s">
        <v>1540</v>
      </c>
      <c r="G357" t="s">
        <v>1880</v>
      </c>
      <c r="H357" t="s">
        <v>389</v>
      </c>
      <c r="I357" t="s">
        <v>1411</v>
      </c>
      <c r="J357" t="s">
        <v>1894</v>
      </c>
      <c r="L357" t="s">
        <v>980</v>
      </c>
      <c r="N357" t="s">
        <v>1541</v>
      </c>
      <c r="P357" s="9">
        <v>8.3333333333333329E-2</v>
      </c>
      <c r="Q357" s="8" t="str">
        <f t="shared" si="70"/>
        <v/>
      </c>
      <c r="R357" s="10" t="str">
        <f t="shared" si="71"/>
        <v>Gi/o</v>
      </c>
      <c r="S357" s="10" t="str">
        <f t="shared" si="72"/>
        <v>Gq/11</v>
      </c>
      <c r="T357" s="10" t="str">
        <f t="shared" si="73"/>
        <v/>
      </c>
      <c r="U357" s="8">
        <f t="shared" si="74"/>
        <v>0</v>
      </c>
      <c r="V357" s="8">
        <f t="shared" si="75"/>
        <v>1</v>
      </c>
      <c r="W357" s="8">
        <f t="shared" si="76"/>
        <v>1</v>
      </c>
      <c r="X357" s="8">
        <f t="shared" si="77"/>
        <v>0</v>
      </c>
      <c r="Y357" s="8" t="str">
        <f t="shared" si="78"/>
        <v>-</v>
      </c>
      <c r="Z357" s="10" t="str">
        <f t="shared" si="79"/>
        <v>G</v>
      </c>
      <c r="AA357" s="10" t="str">
        <f t="shared" si="80"/>
        <v>G</v>
      </c>
      <c r="AB357" s="10" t="str">
        <f t="shared" si="81"/>
        <v>-</v>
      </c>
      <c r="AC357" s="10">
        <f t="shared" si="82"/>
        <v>2</v>
      </c>
      <c r="AD357">
        <f t="shared" si="83"/>
        <v>1</v>
      </c>
    </row>
    <row r="358" spans="1:30" x14ac:dyDescent="0.2">
      <c r="A358" t="s">
        <v>433</v>
      </c>
      <c r="B358" t="s">
        <v>1551</v>
      </c>
      <c r="C358" t="str">
        <f>VLOOKUP(A358,RecNamesAll!A:C,3,FALSE)</f>
        <v>MRGPRX1</v>
      </c>
      <c r="D358" s="304">
        <v>156</v>
      </c>
      <c r="E358" t="s">
        <v>434</v>
      </c>
      <c r="F358" t="s">
        <v>1552</v>
      </c>
      <c r="G358" t="s">
        <v>1880</v>
      </c>
      <c r="H358" t="s">
        <v>389</v>
      </c>
      <c r="I358" t="s">
        <v>1411</v>
      </c>
      <c r="J358" t="s">
        <v>1888</v>
      </c>
      <c r="L358" t="s">
        <v>884</v>
      </c>
      <c r="N358">
        <v>12397184</v>
      </c>
      <c r="P358" s="9">
        <v>4.1666666666666664E-2</v>
      </c>
      <c r="Q358" s="8" t="str">
        <f t="shared" si="70"/>
        <v/>
      </c>
      <c r="R358" s="10" t="str">
        <f t="shared" si="71"/>
        <v/>
      </c>
      <c r="S358" s="10" t="str">
        <f t="shared" si="72"/>
        <v>Gq/11</v>
      </c>
      <c r="T358" s="10" t="str">
        <f t="shared" si="73"/>
        <v/>
      </c>
      <c r="U358" s="8">
        <f t="shared" si="74"/>
        <v>0</v>
      </c>
      <c r="V358" s="8">
        <f t="shared" si="75"/>
        <v>0</v>
      </c>
      <c r="W358" s="8">
        <f t="shared" si="76"/>
        <v>1</v>
      </c>
      <c r="X358" s="8">
        <f t="shared" si="77"/>
        <v>0</v>
      </c>
      <c r="Y358" s="8" t="str">
        <f t="shared" si="78"/>
        <v>-</v>
      </c>
      <c r="Z358" s="10" t="str">
        <f t="shared" si="79"/>
        <v>-</v>
      </c>
      <c r="AA358" s="10" t="str">
        <f t="shared" si="80"/>
        <v>G</v>
      </c>
      <c r="AB358" s="10" t="str">
        <f t="shared" si="81"/>
        <v>-</v>
      </c>
      <c r="AC358" s="10">
        <f t="shared" si="82"/>
        <v>3</v>
      </c>
      <c r="AD358">
        <f t="shared" si="83"/>
        <v>1</v>
      </c>
    </row>
    <row r="359" spans="1:30" x14ac:dyDescent="0.2">
      <c r="A359" t="s">
        <v>435</v>
      </c>
      <c r="B359" t="s">
        <v>1553</v>
      </c>
      <c r="C359" t="str">
        <f>VLOOKUP(A359,RecNamesAll!A:C,3,FALSE)</f>
        <v>MRGPRX2</v>
      </c>
      <c r="D359" s="304">
        <v>157</v>
      </c>
      <c r="E359" t="s">
        <v>436</v>
      </c>
      <c r="F359" t="s">
        <v>435</v>
      </c>
      <c r="G359" t="s">
        <v>1880</v>
      </c>
      <c r="H359" t="s">
        <v>389</v>
      </c>
      <c r="I359" t="s">
        <v>1411</v>
      </c>
      <c r="J359" t="s">
        <v>1894</v>
      </c>
      <c r="L359" t="s">
        <v>980</v>
      </c>
      <c r="N359" t="s">
        <v>1554</v>
      </c>
      <c r="P359" s="9">
        <v>0.125</v>
      </c>
      <c r="Q359" s="8" t="str">
        <f t="shared" si="70"/>
        <v/>
      </c>
      <c r="R359" s="10" t="str">
        <f t="shared" si="71"/>
        <v>Gi/o</v>
      </c>
      <c r="S359" s="10" t="str">
        <f t="shared" si="72"/>
        <v>Gq/11</v>
      </c>
      <c r="T359" s="10" t="str">
        <f t="shared" si="73"/>
        <v/>
      </c>
      <c r="U359" s="8">
        <f t="shared" si="74"/>
        <v>0</v>
      </c>
      <c r="V359" s="8">
        <f t="shared" si="75"/>
        <v>1</v>
      </c>
      <c r="W359" s="8">
        <f t="shared" si="76"/>
        <v>1</v>
      </c>
      <c r="X359" s="8">
        <f t="shared" si="77"/>
        <v>0</v>
      </c>
      <c r="Y359" s="8" t="str">
        <f t="shared" si="78"/>
        <v>-</v>
      </c>
      <c r="Z359" s="10" t="str">
        <f t="shared" si="79"/>
        <v>G</v>
      </c>
      <c r="AA359" s="10" t="str">
        <f t="shared" si="80"/>
        <v>G</v>
      </c>
      <c r="AB359" s="10" t="str">
        <f t="shared" si="81"/>
        <v>-</v>
      </c>
      <c r="AC359" s="10">
        <f t="shared" si="82"/>
        <v>2</v>
      </c>
      <c r="AD359">
        <f t="shared" si="83"/>
        <v>1</v>
      </c>
    </row>
    <row r="360" spans="1:30" x14ac:dyDescent="0.2">
      <c r="A360" t="s">
        <v>437</v>
      </c>
      <c r="B360" t="s">
        <v>1555</v>
      </c>
      <c r="C360" t="str">
        <f>VLOOKUP(A360,RecNamesAll!A:C,3,FALSE)</f>
        <v>MRGPRX3</v>
      </c>
      <c r="D360" s="304">
        <v>158</v>
      </c>
      <c r="E360" t="s">
        <v>1556</v>
      </c>
      <c r="F360" t="s">
        <v>1557</v>
      </c>
      <c r="G360" t="s">
        <v>1880</v>
      </c>
      <c r="H360" t="s">
        <v>389</v>
      </c>
      <c r="I360" t="s">
        <v>1411</v>
      </c>
      <c r="J360" t="s">
        <v>1888</v>
      </c>
      <c r="L360" t="s">
        <v>884</v>
      </c>
      <c r="N360">
        <v>16284629</v>
      </c>
      <c r="P360" s="9">
        <v>4.1666666666666664E-2</v>
      </c>
      <c r="Q360" s="8" t="str">
        <f t="shared" si="70"/>
        <v/>
      </c>
      <c r="R360" s="10" t="str">
        <f t="shared" si="71"/>
        <v/>
      </c>
      <c r="S360" s="10" t="str">
        <f t="shared" si="72"/>
        <v>Gq/11</v>
      </c>
      <c r="T360" s="10" t="str">
        <f t="shared" si="73"/>
        <v/>
      </c>
      <c r="U360" s="8">
        <f t="shared" si="74"/>
        <v>0</v>
      </c>
      <c r="V360" s="8">
        <f t="shared" si="75"/>
        <v>0</v>
      </c>
      <c r="W360" s="8">
        <f t="shared" si="76"/>
        <v>1</v>
      </c>
      <c r="X360" s="8">
        <f t="shared" si="77"/>
        <v>0</v>
      </c>
      <c r="Y360" s="8" t="str">
        <f t="shared" si="78"/>
        <v>-</v>
      </c>
      <c r="Z360" s="10" t="str">
        <f t="shared" si="79"/>
        <v>-</v>
      </c>
      <c r="AA360" s="10" t="str">
        <f t="shared" si="80"/>
        <v>G</v>
      </c>
      <c r="AB360" s="10" t="str">
        <f t="shared" si="81"/>
        <v>-</v>
      </c>
      <c r="AC360" s="10">
        <f t="shared" si="82"/>
        <v>3</v>
      </c>
      <c r="AD360">
        <f t="shared" si="83"/>
        <v>1</v>
      </c>
    </row>
    <row r="361" spans="1:30" x14ac:dyDescent="0.2">
      <c r="A361" t="s">
        <v>438</v>
      </c>
      <c r="B361" t="s">
        <v>1558</v>
      </c>
      <c r="C361" t="str">
        <f>VLOOKUP(A361,RecNamesAll!A:C,3,FALSE)</f>
        <v>MRGPRX4</v>
      </c>
      <c r="D361" s="304">
        <v>159</v>
      </c>
      <c r="E361" t="s">
        <v>1559</v>
      </c>
      <c r="F361" t="s">
        <v>1560</v>
      </c>
      <c r="G361" t="s">
        <v>1880</v>
      </c>
      <c r="H361" t="s">
        <v>389</v>
      </c>
      <c r="I361" t="s">
        <v>1411</v>
      </c>
      <c r="J361" t="s">
        <v>1888</v>
      </c>
      <c r="L361" t="s">
        <v>884</v>
      </c>
      <c r="N361">
        <v>16284629</v>
      </c>
      <c r="P361" s="9">
        <v>4.1666666666666664E-2</v>
      </c>
      <c r="Q361" s="8" t="str">
        <f t="shared" si="70"/>
        <v/>
      </c>
      <c r="R361" s="10" t="str">
        <f t="shared" si="71"/>
        <v/>
      </c>
      <c r="S361" s="10" t="str">
        <f t="shared" si="72"/>
        <v>Gq/11</v>
      </c>
      <c r="T361" s="10" t="str">
        <f t="shared" si="73"/>
        <v/>
      </c>
      <c r="U361" s="8">
        <f t="shared" si="74"/>
        <v>0</v>
      </c>
      <c r="V361" s="8">
        <f t="shared" si="75"/>
        <v>0</v>
      </c>
      <c r="W361" s="8">
        <f t="shared" si="76"/>
        <v>1</v>
      </c>
      <c r="X361" s="8">
        <f t="shared" si="77"/>
        <v>0</v>
      </c>
      <c r="Y361" s="8" t="str">
        <f t="shared" si="78"/>
        <v>-</v>
      </c>
      <c r="Z361" s="10" t="str">
        <f t="shared" si="79"/>
        <v>-</v>
      </c>
      <c r="AA361" s="10" t="str">
        <f t="shared" si="80"/>
        <v>G</v>
      </c>
      <c r="AB361" s="10" t="str">
        <f t="shared" si="81"/>
        <v>-</v>
      </c>
      <c r="AC361" s="10">
        <f t="shared" si="82"/>
        <v>3</v>
      </c>
      <c r="AD361">
        <f t="shared" si="83"/>
        <v>1</v>
      </c>
    </row>
    <row r="362" spans="1:30" x14ac:dyDescent="0.2">
      <c r="A362" t="s">
        <v>310</v>
      </c>
      <c r="B362" t="s">
        <v>311</v>
      </c>
      <c r="C362" t="str">
        <f>VLOOKUP(A362,RecNamesAll!A:C,3,FALSE)</f>
        <v>CT</v>
      </c>
      <c r="D362" s="304">
        <v>43</v>
      </c>
      <c r="E362" t="s">
        <v>310</v>
      </c>
      <c r="G362" t="s">
        <v>1881</v>
      </c>
      <c r="H362" t="s">
        <v>285</v>
      </c>
      <c r="I362" t="s">
        <v>312</v>
      </c>
      <c r="J362" t="s">
        <v>0</v>
      </c>
      <c r="K362" t="s">
        <v>1888</v>
      </c>
      <c r="L362" t="s">
        <v>906</v>
      </c>
      <c r="M362" t="s">
        <v>884</v>
      </c>
      <c r="N362" t="s">
        <v>1574</v>
      </c>
      <c r="O362" t="s">
        <v>1575</v>
      </c>
      <c r="P362" s="9">
        <v>0.125</v>
      </c>
      <c r="Q362" s="8" t="str">
        <f t="shared" si="70"/>
        <v>Gs</v>
      </c>
      <c r="R362" s="10" t="str">
        <f t="shared" si="71"/>
        <v/>
      </c>
      <c r="S362" s="10" t="str">
        <f t="shared" si="72"/>
        <v>Gq/11</v>
      </c>
      <c r="T362" s="10" t="str">
        <f t="shared" si="73"/>
        <v/>
      </c>
      <c r="U362" s="8">
        <f t="shared" si="74"/>
        <v>1</v>
      </c>
      <c r="V362" s="8">
        <f t="shared" si="75"/>
        <v>0</v>
      </c>
      <c r="W362" s="8">
        <f t="shared" si="76"/>
        <v>2</v>
      </c>
      <c r="X362" s="8">
        <f t="shared" si="77"/>
        <v>0</v>
      </c>
      <c r="Y362" s="8" t="str">
        <f t="shared" si="78"/>
        <v>G</v>
      </c>
      <c r="Z362" s="10" t="str">
        <f t="shared" si="79"/>
        <v>-</v>
      </c>
      <c r="AA362" s="10" t="str">
        <f t="shared" si="80"/>
        <v>G</v>
      </c>
      <c r="AB362" s="10" t="str">
        <f t="shared" si="81"/>
        <v>-</v>
      </c>
      <c r="AC362" s="10">
        <f t="shared" si="82"/>
        <v>2</v>
      </c>
      <c r="AD362">
        <f t="shared" si="83"/>
        <v>1</v>
      </c>
    </row>
    <row r="363" spans="1:30" x14ac:dyDescent="0.2">
      <c r="A363" t="s">
        <v>92</v>
      </c>
      <c r="B363" t="s">
        <v>468</v>
      </c>
      <c r="C363" t="str">
        <f>VLOOKUP(A363,RecNamesAll!A:C,3,FALSE)</f>
        <v>CRF1</v>
      </c>
      <c r="D363" s="304">
        <v>212</v>
      </c>
      <c r="E363" t="s">
        <v>1579</v>
      </c>
      <c r="F363" t="s">
        <v>1580</v>
      </c>
      <c r="G363" t="s">
        <v>1881</v>
      </c>
      <c r="H363" t="s">
        <v>285</v>
      </c>
      <c r="I363" t="s">
        <v>469</v>
      </c>
      <c r="J363" t="s">
        <v>0</v>
      </c>
      <c r="K363" t="s">
        <v>1888</v>
      </c>
      <c r="L363" t="s">
        <v>906</v>
      </c>
      <c r="M363" t="s">
        <v>884</v>
      </c>
      <c r="N363" t="s">
        <v>1581</v>
      </c>
      <c r="O363" t="s">
        <v>1582</v>
      </c>
      <c r="P363" s="9">
        <v>0.45833333333333331</v>
      </c>
      <c r="Q363" s="8" t="str">
        <f t="shared" si="70"/>
        <v>Gs</v>
      </c>
      <c r="R363" s="10" t="str">
        <f t="shared" si="71"/>
        <v/>
      </c>
      <c r="S363" s="10" t="str">
        <f t="shared" si="72"/>
        <v>Gq/11</v>
      </c>
      <c r="T363" s="10" t="str">
        <f t="shared" si="73"/>
        <v/>
      </c>
      <c r="U363" s="8">
        <f t="shared" si="74"/>
        <v>1</v>
      </c>
      <c r="V363" s="8">
        <f t="shared" si="75"/>
        <v>0</v>
      </c>
      <c r="W363" s="8">
        <f t="shared" si="76"/>
        <v>2</v>
      </c>
      <c r="X363" s="8">
        <f t="shared" si="77"/>
        <v>0</v>
      </c>
      <c r="Y363" s="8" t="str">
        <f t="shared" si="78"/>
        <v>G</v>
      </c>
      <c r="Z363" s="10" t="str">
        <f t="shared" si="79"/>
        <v>-</v>
      </c>
      <c r="AA363" s="10" t="str">
        <f t="shared" si="80"/>
        <v>G</v>
      </c>
      <c r="AB363" s="10" t="str">
        <f t="shared" si="81"/>
        <v>-</v>
      </c>
      <c r="AC363" s="10">
        <f t="shared" si="82"/>
        <v>2</v>
      </c>
      <c r="AD363">
        <f t="shared" si="83"/>
        <v>1</v>
      </c>
    </row>
    <row r="364" spans="1:30" x14ac:dyDescent="0.2">
      <c r="A364" t="s">
        <v>17</v>
      </c>
      <c r="B364" t="s">
        <v>470</v>
      </c>
      <c r="C364" t="str">
        <f>VLOOKUP(A364,RecNamesAll!A:C,3,FALSE)</f>
        <v>CRF2</v>
      </c>
      <c r="D364" s="304">
        <v>213</v>
      </c>
      <c r="E364" t="s">
        <v>1583</v>
      </c>
      <c r="F364" t="s">
        <v>1584</v>
      </c>
      <c r="G364" t="s">
        <v>1881</v>
      </c>
      <c r="H364" t="s">
        <v>285</v>
      </c>
      <c r="I364" t="s">
        <v>469</v>
      </c>
      <c r="J364" t="s">
        <v>0</v>
      </c>
      <c r="K364" t="s">
        <v>1888</v>
      </c>
      <c r="L364" t="s">
        <v>906</v>
      </c>
      <c r="M364" t="s">
        <v>884</v>
      </c>
      <c r="N364" t="s">
        <v>1585</v>
      </c>
      <c r="O364">
        <v>15450949</v>
      </c>
      <c r="P364" s="9">
        <v>0.375</v>
      </c>
      <c r="Q364" s="8" t="str">
        <f t="shared" si="70"/>
        <v>Gs</v>
      </c>
      <c r="R364" s="10" t="str">
        <f t="shared" si="71"/>
        <v/>
      </c>
      <c r="S364" s="10" t="str">
        <f t="shared" si="72"/>
        <v>Gq/11</v>
      </c>
      <c r="T364" s="10" t="str">
        <f t="shared" si="73"/>
        <v/>
      </c>
      <c r="U364" s="8">
        <f t="shared" si="74"/>
        <v>1</v>
      </c>
      <c r="V364" s="8">
        <f t="shared" si="75"/>
        <v>0</v>
      </c>
      <c r="W364" s="8">
        <f t="shared" si="76"/>
        <v>2</v>
      </c>
      <c r="X364" s="8">
        <f t="shared" si="77"/>
        <v>0</v>
      </c>
      <c r="Y364" s="8" t="str">
        <f t="shared" si="78"/>
        <v>G</v>
      </c>
      <c r="Z364" s="10" t="str">
        <f t="shared" si="79"/>
        <v>-</v>
      </c>
      <c r="AA364" s="10" t="str">
        <f t="shared" si="80"/>
        <v>G</v>
      </c>
      <c r="AB364" s="10" t="str">
        <f t="shared" si="81"/>
        <v>-</v>
      </c>
      <c r="AC364" s="10">
        <f t="shared" si="82"/>
        <v>2</v>
      </c>
      <c r="AD364">
        <f t="shared" si="83"/>
        <v>1</v>
      </c>
    </row>
    <row r="365" spans="1:30" x14ac:dyDescent="0.2">
      <c r="A365" t="s">
        <v>524</v>
      </c>
      <c r="B365" t="s">
        <v>1586</v>
      </c>
      <c r="C365" t="str">
        <f>VLOOKUP(A365,RecNamesAll!A:C,3,FALSE)</f>
        <v>GHRH</v>
      </c>
      <c r="D365" s="304">
        <v>247</v>
      </c>
      <c r="E365" t="s">
        <v>524</v>
      </c>
      <c r="G365" t="s">
        <v>1881</v>
      </c>
      <c r="H365" t="s">
        <v>285</v>
      </c>
      <c r="I365" t="s">
        <v>528</v>
      </c>
      <c r="J365" t="s">
        <v>0</v>
      </c>
      <c r="L365" t="s">
        <v>1587</v>
      </c>
      <c r="N365">
        <v>11867632</v>
      </c>
      <c r="P365" s="9">
        <v>4.1666666666666664E-2</v>
      </c>
      <c r="Q365" s="8" t="str">
        <f t="shared" si="70"/>
        <v>Gs</v>
      </c>
      <c r="R365" s="10" t="str">
        <f t="shared" si="71"/>
        <v/>
      </c>
      <c r="S365" s="10" t="str">
        <f t="shared" si="72"/>
        <v/>
      </c>
      <c r="T365" s="10" t="str">
        <f t="shared" si="73"/>
        <v/>
      </c>
      <c r="U365" s="8">
        <f t="shared" si="74"/>
        <v>1</v>
      </c>
      <c r="V365" s="8">
        <f t="shared" si="75"/>
        <v>0</v>
      </c>
      <c r="W365" s="8">
        <f t="shared" si="76"/>
        <v>0</v>
      </c>
      <c r="X365" s="8">
        <f t="shared" si="77"/>
        <v>0</v>
      </c>
      <c r="Y365" s="8" t="str">
        <f t="shared" si="78"/>
        <v>G</v>
      </c>
      <c r="Z365" s="10" t="str">
        <f t="shared" si="79"/>
        <v>-</v>
      </c>
      <c r="AA365" s="10" t="str">
        <f t="shared" si="80"/>
        <v>-</v>
      </c>
      <c r="AB365" s="10" t="str">
        <f t="shared" si="81"/>
        <v>-</v>
      </c>
      <c r="AC365" s="10">
        <f t="shared" si="82"/>
        <v>3</v>
      </c>
      <c r="AD365">
        <f t="shared" si="83"/>
        <v>1</v>
      </c>
    </row>
    <row r="366" spans="1:30" x14ac:dyDescent="0.2">
      <c r="A366" t="s">
        <v>526</v>
      </c>
      <c r="B366" t="s">
        <v>527</v>
      </c>
      <c r="C366" t="str">
        <f>VLOOKUP(A366,RecNamesAll!A:C,3,FALSE)</f>
        <v>GIP</v>
      </c>
      <c r="D366" s="304">
        <v>248</v>
      </c>
      <c r="E366" t="s">
        <v>526</v>
      </c>
      <c r="G366" t="s">
        <v>1881</v>
      </c>
      <c r="H366" t="s">
        <v>285</v>
      </c>
      <c r="I366" t="s">
        <v>528</v>
      </c>
      <c r="J366" t="s">
        <v>0</v>
      </c>
      <c r="L366" t="s">
        <v>906</v>
      </c>
      <c r="M366" t="s">
        <v>1014</v>
      </c>
      <c r="O366">
        <v>11323439</v>
      </c>
      <c r="Q366" s="8" t="str">
        <f t="shared" si="70"/>
        <v>Gs</v>
      </c>
      <c r="R366" s="10" t="str">
        <f t="shared" si="71"/>
        <v/>
      </c>
      <c r="S366" s="10" t="str">
        <f t="shared" si="72"/>
        <v/>
      </c>
      <c r="T366" s="10" t="str">
        <f t="shared" si="73"/>
        <v/>
      </c>
      <c r="U366" s="8">
        <f t="shared" si="74"/>
        <v>1</v>
      </c>
      <c r="V366" s="8">
        <f t="shared" si="75"/>
        <v>0</v>
      </c>
      <c r="W366" s="8">
        <f t="shared" si="76"/>
        <v>0</v>
      </c>
      <c r="X366" s="8">
        <f t="shared" si="77"/>
        <v>0</v>
      </c>
      <c r="Y366" s="8" t="str">
        <f t="shared" si="78"/>
        <v>G</v>
      </c>
      <c r="Z366" s="10" t="str">
        <f t="shared" si="79"/>
        <v>-</v>
      </c>
      <c r="AA366" s="10" t="str">
        <f t="shared" si="80"/>
        <v>-</v>
      </c>
      <c r="AB366" s="10" t="str">
        <f t="shared" si="81"/>
        <v>-</v>
      </c>
      <c r="AC366" s="10">
        <f t="shared" si="82"/>
        <v>3</v>
      </c>
      <c r="AD366">
        <f t="shared" si="83"/>
        <v>1</v>
      </c>
    </row>
    <row r="367" spans="1:30" x14ac:dyDescent="0.2">
      <c r="A367" t="s">
        <v>529</v>
      </c>
      <c r="B367" t="s">
        <v>530</v>
      </c>
      <c r="C367" t="str">
        <f>VLOOKUP(A367,RecNamesAll!A:C,3,FALSE)</f>
        <v>GLP-1</v>
      </c>
      <c r="D367" s="304">
        <v>249</v>
      </c>
      <c r="E367" t="s">
        <v>529</v>
      </c>
      <c r="G367" t="s">
        <v>1881</v>
      </c>
      <c r="H367" t="s">
        <v>285</v>
      </c>
      <c r="I367" t="s">
        <v>528</v>
      </c>
      <c r="J367" t="s">
        <v>0</v>
      </c>
      <c r="L367" t="s">
        <v>906</v>
      </c>
      <c r="N367">
        <v>10909973</v>
      </c>
      <c r="P367" s="9">
        <v>4.1666666666666664E-2</v>
      </c>
      <c r="Q367" s="8" t="str">
        <f t="shared" si="70"/>
        <v>Gs</v>
      </c>
      <c r="R367" s="10" t="str">
        <f t="shared" si="71"/>
        <v/>
      </c>
      <c r="S367" s="10" t="str">
        <f t="shared" si="72"/>
        <v/>
      </c>
      <c r="T367" s="10" t="str">
        <f t="shared" si="73"/>
        <v/>
      </c>
      <c r="U367" s="8">
        <f t="shared" si="74"/>
        <v>1</v>
      </c>
      <c r="V367" s="8">
        <f t="shared" si="75"/>
        <v>0</v>
      </c>
      <c r="W367" s="8">
        <f t="shared" si="76"/>
        <v>0</v>
      </c>
      <c r="X367" s="8">
        <f t="shared" si="77"/>
        <v>0</v>
      </c>
      <c r="Y367" s="8" t="str">
        <f t="shared" si="78"/>
        <v>G</v>
      </c>
      <c r="Z367" s="10" t="str">
        <f t="shared" si="79"/>
        <v>-</v>
      </c>
      <c r="AA367" s="10" t="str">
        <f t="shared" si="80"/>
        <v>-</v>
      </c>
      <c r="AB367" s="10" t="str">
        <f t="shared" si="81"/>
        <v>-</v>
      </c>
      <c r="AC367" s="10">
        <f t="shared" si="82"/>
        <v>3</v>
      </c>
      <c r="AD367">
        <f t="shared" si="83"/>
        <v>1</v>
      </c>
    </row>
    <row r="368" spans="1:30" x14ac:dyDescent="0.2">
      <c r="A368" t="s">
        <v>531</v>
      </c>
      <c r="B368" t="s">
        <v>532</v>
      </c>
      <c r="C368" t="str">
        <f>VLOOKUP(A368,RecNamesAll!A:C,3,FALSE)</f>
        <v>GLP-2</v>
      </c>
      <c r="D368" s="304">
        <v>250</v>
      </c>
      <c r="E368" t="s">
        <v>531</v>
      </c>
      <c r="G368" t="s">
        <v>1881</v>
      </c>
      <c r="H368" t="s">
        <v>285</v>
      </c>
      <c r="I368" t="s">
        <v>528</v>
      </c>
      <c r="J368" t="s">
        <v>0</v>
      </c>
      <c r="L368" t="s">
        <v>906</v>
      </c>
      <c r="P368" s="9">
        <v>4.1666666666666664E-2</v>
      </c>
      <c r="Q368" s="8" t="str">
        <f t="shared" si="70"/>
        <v>Gs</v>
      </c>
      <c r="R368" s="10" t="str">
        <f t="shared" si="71"/>
        <v/>
      </c>
      <c r="S368" s="10" t="str">
        <f t="shared" si="72"/>
        <v/>
      </c>
      <c r="T368" s="10" t="str">
        <f t="shared" si="73"/>
        <v/>
      </c>
      <c r="U368" s="8">
        <f t="shared" si="74"/>
        <v>1</v>
      </c>
      <c r="V368" s="8">
        <f t="shared" si="75"/>
        <v>0</v>
      </c>
      <c r="W368" s="8">
        <f t="shared" si="76"/>
        <v>0</v>
      </c>
      <c r="X368" s="8">
        <f t="shared" si="77"/>
        <v>0</v>
      </c>
      <c r="Y368" s="8" t="str">
        <f t="shared" si="78"/>
        <v>G</v>
      </c>
      <c r="Z368" s="10" t="str">
        <f t="shared" si="79"/>
        <v>-</v>
      </c>
      <c r="AA368" s="10" t="str">
        <f t="shared" si="80"/>
        <v>-</v>
      </c>
      <c r="AB368" s="10" t="str">
        <f t="shared" si="81"/>
        <v>-</v>
      </c>
      <c r="AC368" s="10">
        <f t="shared" si="82"/>
        <v>3</v>
      </c>
      <c r="AD368">
        <f t="shared" si="83"/>
        <v>1</v>
      </c>
    </row>
    <row r="369" spans="1:30" x14ac:dyDescent="0.2">
      <c r="A369" t="s">
        <v>533</v>
      </c>
      <c r="B369" t="s">
        <v>534</v>
      </c>
      <c r="C369" t="str">
        <f>VLOOKUP(A369,RecNamesAll!A:C,3,FALSE)</f>
        <v>Glucagon</v>
      </c>
      <c r="D369" s="304">
        <v>251</v>
      </c>
      <c r="E369" t="s">
        <v>35</v>
      </c>
      <c r="G369" t="s">
        <v>1881</v>
      </c>
      <c r="H369" t="s">
        <v>285</v>
      </c>
      <c r="I369" t="s">
        <v>528</v>
      </c>
      <c r="J369" t="s">
        <v>0</v>
      </c>
      <c r="L369" t="s">
        <v>906</v>
      </c>
      <c r="N369">
        <v>6309844</v>
      </c>
      <c r="P369" s="9">
        <v>4.1666666666666664E-2</v>
      </c>
      <c r="Q369" s="8" t="str">
        <f t="shared" si="70"/>
        <v>Gs</v>
      </c>
      <c r="R369" s="10" t="str">
        <f t="shared" si="71"/>
        <v/>
      </c>
      <c r="S369" s="10" t="str">
        <f t="shared" si="72"/>
        <v/>
      </c>
      <c r="T369" s="10" t="str">
        <f t="shared" si="73"/>
        <v/>
      </c>
      <c r="U369" s="8">
        <f t="shared" si="74"/>
        <v>1</v>
      </c>
      <c r="V369" s="8">
        <f t="shared" si="75"/>
        <v>0</v>
      </c>
      <c r="W369" s="8">
        <f t="shared" si="76"/>
        <v>0</v>
      </c>
      <c r="X369" s="8">
        <f t="shared" si="77"/>
        <v>0</v>
      </c>
      <c r="Y369" s="8" t="str">
        <f t="shared" si="78"/>
        <v>G</v>
      </c>
      <c r="Z369" s="10" t="str">
        <f t="shared" si="79"/>
        <v>-</v>
      </c>
      <c r="AA369" s="10" t="str">
        <f t="shared" si="80"/>
        <v>-</v>
      </c>
      <c r="AB369" s="10" t="str">
        <f t="shared" si="81"/>
        <v>-</v>
      </c>
      <c r="AC369" s="10">
        <f t="shared" si="82"/>
        <v>3</v>
      </c>
      <c r="AD369">
        <f t="shared" si="83"/>
        <v>1</v>
      </c>
    </row>
    <row r="370" spans="1:30" x14ac:dyDescent="0.2">
      <c r="A370" t="s">
        <v>535</v>
      </c>
      <c r="B370" t="s">
        <v>1588</v>
      </c>
      <c r="C370" t="str">
        <f>VLOOKUP(A370,RecNamesAll!A:C,3,FALSE)</f>
        <v>Secretin</v>
      </c>
      <c r="D370" s="304">
        <v>252</v>
      </c>
      <c r="E370" t="s">
        <v>535</v>
      </c>
      <c r="G370" t="s">
        <v>1881</v>
      </c>
      <c r="H370" t="s">
        <v>285</v>
      </c>
      <c r="I370" t="s">
        <v>528</v>
      </c>
      <c r="J370" t="s">
        <v>0</v>
      </c>
      <c r="L370" t="s">
        <v>906</v>
      </c>
      <c r="P370" s="9">
        <v>4.1666666666666664E-2</v>
      </c>
      <c r="Q370" s="8" t="str">
        <f t="shared" si="70"/>
        <v>Gs</v>
      </c>
      <c r="R370" s="10" t="str">
        <f t="shared" si="71"/>
        <v/>
      </c>
      <c r="S370" s="10" t="str">
        <f t="shared" si="72"/>
        <v/>
      </c>
      <c r="T370" s="10" t="str">
        <f t="shared" si="73"/>
        <v/>
      </c>
      <c r="U370" s="8">
        <f t="shared" si="74"/>
        <v>1</v>
      </c>
      <c r="V370" s="8">
        <f t="shared" si="75"/>
        <v>0</v>
      </c>
      <c r="W370" s="8">
        <f t="shared" si="76"/>
        <v>0</v>
      </c>
      <c r="X370" s="8">
        <f t="shared" si="77"/>
        <v>0</v>
      </c>
      <c r="Y370" s="8" t="str">
        <f t="shared" si="78"/>
        <v>G</v>
      </c>
      <c r="Z370" s="10" t="str">
        <f t="shared" si="79"/>
        <v>-</v>
      </c>
      <c r="AA370" s="10" t="str">
        <f t="shared" si="80"/>
        <v>-</v>
      </c>
      <c r="AB370" s="10" t="str">
        <f t="shared" si="81"/>
        <v>-</v>
      </c>
      <c r="AC370" s="10">
        <f t="shared" si="82"/>
        <v>3</v>
      </c>
      <c r="AD370">
        <f t="shared" si="83"/>
        <v>1</v>
      </c>
    </row>
    <row r="371" spans="1:30" x14ac:dyDescent="0.2">
      <c r="A371" t="s">
        <v>161</v>
      </c>
      <c r="B371" t="s">
        <v>713</v>
      </c>
      <c r="C371" t="str">
        <f>VLOOKUP(A371,RecNamesAll!A:C,3,FALSE)</f>
        <v>PTH1</v>
      </c>
      <c r="D371" s="304">
        <v>331</v>
      </c>
      <c r="E371" t="s">
        <v>161</v>
      </c>
      <c r="F371" t="s">
        <v>1589</v>
      </c>
      <c r="G371" t="s">
        <v>1881</v>
      </c>
      <c r="H371" t="s">
        <v>285</v>
      </c>
      <c r="I371" t="s">
        <v>714</v>
      </c>
      <c r="J371" t="s">
        <v>0</v>
      </c>
      <c r="K371" t="s">
        <v>1888</v>
      </c>
      <c r="L371" t="s">
        <v>906</v>
      </c>
      <c r="M371" t="s">
        <v>884</v>
      </c>
      <c r="N371" t="s">
        <v>1590</v>
      </c>
      <c r="O371" t="s">
        <v>1591</v>
      </c>
      <c r="P371" s="9">
        <v>0.16666666666666666</v>
      </c>
      <c r="Q371" s="8" t="str">
        <f t="shared" si="70"/>
        <v>Gs</v>
      </c>
      <c r="R371" s="10" t="str">
        <f t="shared" si="71"/>
        <v/>
      </c>
      <c r="S371" s="10" t="str">
        <f t="shared" si="72"/>
        <v>Gq/11</v>
      </c>
      <c r="T371" s="10" t="str">
        <f t="shared" si="73"/>
        <v/>
      </c>
      <c r="U371" s="8">
        <f t="shared" si="74"/>
        <v>1</v>
      </c>
      <c r="V371" s="8">
        <f t="shared" si="75"/>
        <v>0</v>
      </c>
      <c r="W371" s="8">
        <f t="shared" si="76"/>
        <v>2</v>
      </c>
      <c r="X371" s="8">
        <f t="shared" si="77"/>
        <v>0</v>
      </c>
      <c r="Y371" s="8" t="str">
        <f t="shared" si="78"/>
        <v>G</v>
      </c>
      <c r="Z371" s="10" t="str">
        <f t="shared" si="79"/>
        <v>-</v>
      </c>
      <c r="AA371" s="10" t="str">
        <f t="shared" si="80"/>
        <v>G</v>
      </c>
      <c r="AB371" s="10" t="str">
        <f t="shared" si="81"/>
        <v>-</v>
      </c>
      <c r="AC371" s="10">
        <f t="shared" si="82"/>
        <v>2</v>
      </c>
      <c r="AD371">
        <f t="shared" si="83"/>
        <v>1</v>
      </c>
    </row>
    <row r="372" spans="1:30" x14ac:dyDescent="0.2">
      <c r="A372" t="s">
        <v>834</v>
      </c>
      <c r="B372" t="s">
        <v>1594</v>
      </c>
      <c r="C372" t="str">
        <f>VLOOKUP(A372,RecNamesAll!A:C,3,FALSE)</f>
        <v>PAC1</v>
      </c>
      <c r="D372" s="304">
        <v>370</v>
      </c>
      <c r="E372" t="s">
        <v>835</v>
      </c>
      <c r="G372" t="s">
        <v>1881</v>
      </c>
      <c r="H372" t="s">
        <v>285</v>
      </c>
      <c r="I372" t="s">
        <v>839</v>
      </c>
      <c r="J372" t="s">
        <v>1892</v>
      </c>
      <c r="K372" t="s">
        <v>971</v>
      </c>
      <c r="L372" t="s">
        <v>906</v>
      </c>
      <c r="M372" t="s">
        <v>884</v>
      </c>
      <c r="N372" t="s">
        <v>1595</v>
      </c>
      <c r="O372">
        <v>7796937</v>
      </c>
      <c r="P372" s="9">
        <v>8.3333333333333329E-2</v>
      </c>
      <c r="Q372" s="8" t="str">
        <f t="shared" si="70"/>
        <v>Gs</v>
      </c>
      <c r="R372" s="10" t="str">
        <f t="shared" si="71"/>
        <v/>
      </c>
      <c r="S372" s="10" t="str">
        <f t="shared" si="72"/>
        <v>Gq/11</v>
      </c>
      <c r="T372" s="10" t="str">
        <f t="shared" si="73"/>
        <v/>
      </c>
      <c r="U372" s="8">
        <f t="shared" si="74"/>
        <v>1</v>
      </c>
      <c r="V372" s="8">
        <f t="shared" si="75"/>
        <v>0</v>
      </c>
      <c r="W372" s="8">
        <f t="shared" si="76"/>
        <v>1</v>
      </c>
      <c r="X372" s="8">
        <f t="shared" si="77"/>
        <v>0</v>
      </c>
      <c r="Y372" s="8" t="str">
        <f t="shared" si="78"/>
        <v>G</v>
      </c>
      <c r="Z372" s="10" t="str">
        <f t="shared" si="79"/>
        <v>-</v>
      </c>
      <c r="AA372" s="10" t="str">
        <f t="shared" si="80"/>
        <v>G</v>
      </c>
      <c r="AB372" s="10" t="str">
        <f t="shared" si="81"/>
        <v>-</v>
      </c>
      <c r="AC372" s="10">
        <f t="shared" si="82"/>
        <v>2</v>
      </c>
      <c r="AD372">
        <f t="shared" si="83"/>
        <v>1</v>
      </c>
    </row>
    <row r="373" spans="1:30" x14ac:dyDescent="0.2">
      <c r="A373" t="s">
        <v>837</v>
      </c>
      <c r="B373" t="s">
        <v>838</v>
      </c>
      <c r="C373" t="str">
        <f>VLOOKUP(A373,RecNamesAll!A:C,3,FALSE)</f>
        <v>VPAC1</v>
      </c>
      <c r="D373" s="304">
        <v>371</v>
      </c>
      <c r="E373" t="s">
        <v>837</v>
      </c>
      <c r="G373" t="s">
        <v>1881</v>
      </c>
      <c r="H373" t="s">
        <v>285</v>
      </c>
      <c r="I373" t="s">
        <v>839</v>
      </c>
      <c r="J373" t="s">
        <v>0</v>
      </c>
      <c r="K373" t="s">
        <v>1907</v>
      </c>
      <c r="L373" t="s">
        <v>906</v>
      </c>
      <c r="M373" t="s">
        <v>1596</v>
      </c>
      <c r="N373" t="s">
        <v>1597</v>
      </c>
      <c r="O373" t="s">
        <v>1598</v>
      </c>
      <c r="P373" s="9">
        <v>0.16666666666666666</v>
      </c>
      <c r="Q373" s="8" t="str">
        <f t="shared" si="70"/>
        <v>Gs</v>
      </c>
      <c r="R373" s="10" t="str">
        <f t="shared" si="71"/>
        <v>Gi/o</v>
      </c>
      <c r="S373" s="10" t="str">
        <f t="shared" si="72"/>
        <v>Gq/11</v>
      </c>
      <c r="T373" s="10" t="str">
        <f t="shared" si="73"/>
        <v/>
      </c>
      <c r="U373" s="8">
        <f t="shared" si="74"/>
        <v>1</v>
      </c>
      <c r="V373" s="8">
        <f t="shared" si="75"/>
        <v>2</v>
      </c>
      <c r="W373" s="8">
        <f t="shared" si="76"/>
        <v>2</v>
      </c>
      <c r="X373" s="8">
        <f t="shared" si="77"/>
        <v>0</v>
      </c>
      <c r="Y373" s="8" t="str">
        <f t="shared" si="78"/>
        <v>G</v>
      </c>
      <c r="Z373" s="10" t="str">
        <f t="shared" si="79"/>
        <v>G</v>
      </c>
      <c r="AA373" s="10" t="str">
        <f t="shared" si="80"/>
        <v>G</v>
      </c>
      <c r="AB373" s="10" t="str">
        <f t="shared" si="81"/>
        <v>-</v>
      </c>
      <c r="AC373" s="10">
        <f t="shared" si="82"/>
        <v>1</v>
      </c>
      <c r="AD373">
        <f t="shared" si="83"/>
        <v>1</v>
      </c>
    </row>
    <row r="374" spans="1:30" x14ac:dyDescent="0.2">
      <c r="A374" t="s">
        <v>840</v>
      </c>
      <c r="B374" t="s">
        <v>1599</v>
      </c>
      <c r="C374" t="str">
        <f>VLOOKUP(A374,RecNamesAll!A:C,3,FALSE)</f>
        <v>VPAC2</v>
      </c>
      <c r="D374" s="304">
        <v>372</v>
      </c>
      <c r="E374" t="s">
        <v>840</v>
      </c>
      <c r="F374" t="s">
        <v>1600</v>
      </c>
      <c r="G374" t="s">
        <v>1881</v>
      </c>
      <c r="H374" t="s">
        <v>285</v>
      </c>
      <c r="I374" t="s">
        <v>839</v>
      </c>
      <c r="J374" t="s">
        <v>0</v>
      </c>
      <c r="K374" t="s">
        <v>971</v>
      </c>
      <c r="L374" t="s">
        <v>906</v>
      </c>
      <c r="M374" t="s">
        <v>1596</v>
      </c>
      <c r="O374" t="s">
        <v>1601</v>
      </c>
      <c r="Q374" s="8" t="str">
        <f t="shared" si="70"/>
        <v>Gs</v>
      </c>
      <c r="R374" s="10" t="str">
        <f t="shared" si="71"/>
        <v/>
      </c>
      <c r="S374" s="10" t="str">
        <f t="shared" si="72"/>
        <v/>
      </c>
      <c r="T374" s="10" t="str">
        <f t="shared" si="73"/>
        <v/>
      </c>
      <c r="U374" s="8">
        <f t="shared" si="74"/>
        <v>1</v>
      </c>
      <c r="V374" s="8">
        <f t="shared" si="75"/>
        <v>0</v>
      </c>
      <c r="W374" s="8">
        <f t="shared" si="76"/>
        <v>0</v>
      </c>
      <c r="X374" s="8">
        <f t="shared" si="77"/>
        <v>0</v>
      </c>
      <c r="Y374" s="8" t="str">
        <f t="shared" si="78"/>
        <v>G</v>
      </c>
      <c r="Z374" s="10" t="str">
        <f t="shared" si="79"/>
        <v>-</v>
      </c>
      <c r="AA374" s="10" t="str">
        <f t="shared" si="80"/>
        <v>-</v>
      </c>
      <c r="AB374" s="10" t="str">
        <f t="shared" si="81"/>
        <v>-</v>
      </c>
      <c r="AC374" s="10">
        <f t="shared" si="82"/>
        <v>3</v>
      </c>
      <c r="AD374">
        <f t="shared" si="83"/>
        <v>1</v>
      </c>
    </row>
    <row r="375" spans="1:30" x14ac:dyDescent="0.2">
      <c r="A375" t="s">
        <v>863</v>
      </c>
      <c r="B375" t="s">
        <v>1602</v>
      </c>
      <c r="C375" t="str">
        <f>VLOOKUP(A375,RecNamesAll!A:C,3,FALSE)</f>
        <v>ADGRL1</v>
      </c>
      <c r="D375" s="304">
        <v>206</v>
      </c>
      <c r="E375" t="s">
        <v>1603</v>
      </c>
      <c r="F375" t="s">
        <v>1604</v>
      </c>
      <c r="G375" t="s">
        <v>1882</v>
      </c>
      <c r="H375" t="s">
        <v>1605</v>
      </c>
      <c r="I375" t="s">
        <v>1606</v>
      </c>
      <c r="J375" t="s">
        <v>1888</v>
      </c>
      <c r="K375" t="s">
        <v>971</v>
      </c>
      <c r="L375" t="s">
        <v>1344</v>
      </c>
      <c r="M375" t="s">
        <v>906</v>
      </c>
      <c r="N375" t="s">
        <v>1607</v>
      </c>
      <c r="O375">
        <v>9261169</v>
      </c>
      <c r="P375" s="9">
        <v>0.29166666666666669</v>
      </c>
      <c r="Q375" s="8" t="str">
        <f t="shared" si="70"/>
        <v/>
      </c>
      <c r="R375" s="10" t="str">
        <f t="shared" si="71"/>
        <v/>
      </c>
      <c r="S375" s="10" t="str">
        <f t="shared" si="72"/>
        <v>Gq/11</v>
      </c>
      <c r="T375" s="10" t="str">
        <f t="shared" si="73"/>
        <v/>
      </c>
      <c r="U375" s="8">
        <f t="shared" si="74"/>
        <v>0</v>
      </c>
      <c r="V375" s="8">
        <f t="shared" si="75"/>
        <v>0</v>
      </c>
      <c r="W375" s="8">
        <f t="shared" si="76"/>
        <v>1</v>
      </c>
      <c r="X375" s="8">
        <f t="shared" si="77"/>
        <v>0</v>
      </c>
      <c r="Y375" s="8" t="str">
        <f t="shared" si="78"/>
        <v>-</v>
      </c>
      <c r="Z375" s="10" t="str">
        <f t="shared" si="79"/>
        <v>-</v>
      </c>
      <c r="AA375" s="10" t="str">
        <f t="shared" si="80"/>
        <v>G</v>
      </c>
      <c r="AB375" s="10" t="str">
        <f t="shared" si="81"/>
        <v>-</v>
      </c>
      <c r="AC375" s="10">
        <f t="shared" si="82"/>
        <v>3</v>
      </c>
      <c r="AD375">
        <f t="shared" si="83"/>
        <v>1</v>
      </c>
    </row>
    <row r="376" spans="1:30" x14ac:dyDescent="0.2">
      <c r="A376" t="s">
        <v>849</v>
      </c>
      <c r="B376" t="s">
        <v>1621</v>
      </c>
      <c r="C376" t="str">
        <f>VLOOKUP(A376,RecNamesAll!A:C,3,FALSE)</f>
        <v>ADGRE2</v>
      </c>
      <c r="D376" s="304">
        <v>183</v>
      </c>
      <c r="E376" t="s">
        <v>1622</v>
      </c>
      <c r="F376" t="s">
        <v>255</v>
      </c>
      <c r="G376" t="s">
        <v>1882</v>
      </c>
      <c r="H376" t="s">
        <v>1605</v>
      </c>
      <c r="I376" t="s">
        <v>1620</v>
      </c>
      <c r="J376" t="s">
        <v>1888</v>
      </c>
      <c r="N376">
        <v>22575658</v>
      </c>
      <c r="P376" s="9">
        <v>4.1666666666666664E-2</v>
      </c>
      <c r="Q376" s="8" t="str">
        <f t="shared" si="70"/>
        <v/>
      </c>
      <c r="R376" s="10" t="str">
        <f t="shared" si="71"/>
        <v/>
      </c>
      <c r="S376" s="10" t="str">
        <f t="shared" si="72"/>
        <v>Gq/11</v>
      </c>
      <c r="T376" s="10" t="str">
        <f t="shared" si="73"/>
        <v/>
      </c>
      <c r="U376" s="8">
        <f t="shared" si="74"/>
        <v>0</v>
      </c>
      <c r="V376" s="8">
        <f t="shared" si="75"/>
        <v>0</v>
      </c>
      <c r="W376" s="8">
        <f t="shared" si="76"/>
        <v>1</v>
      </c>
      <c r="X376" s="8">
        <f t="shared" si="77"/>
        <v>0</v>
      </c>
      <c r="Y376" s="8" t="str">
        <f t="shared" si="78"/>
        <v>-</v>
      </c>
      <c r="Z376" s="10" t="str">
        <f t="shared" si="79"/>
        <v>-</v>
      </c>
      <c r="AA376" s="10" t="str">
        <f t="shared" si="80"/>
        <v>G</v>
      </c>
      <c r="AB376" s="10" t="str">
        <f t="shared" si="81"/>
        <v>-</v>
      </c>
      <c r="AC376" s="10">
        <f t="shared" si="82"/>
        <v>3</v>
      </c>
      <c r="AD376">
        <f t="shared" si="83"/>
        <v>1</v>
      </c>
    </row>
    <row r="377" spans="1:30" x14ac:dyDescent="0.2">
      <c r="A377" t="s">
        <v>2392</v>
      </c>
      <c r="B377" t="s">
        <v>1629</v>
      </c>
      <c r="C377" t="str">
        <f>VLOOKUP(A377,RecNamesAll!A:C,3,FALSE)</f>
        <v>ADGRE5</v>
      </c>
      <c r="D377" s="304">
        <v>177</v>
      </c>
      <c r="E377" t="s">
        <v>251</v>
      </c>
      <c r="G377" t="s">
        <v>1882</v>
      </c>
      <c r="H377" t="s">
        <v>1605</v>
      </c>
      <c r="I377" t="s">
        <v>1620</v>
      </c>
      <c r="J377" t="s">
        <v>1889</v>
      </c>
      <c r="N377" t="s">
        <v>1630</v>
      </c>
      <c r="P377" s="9">
        <v>8.3333333333333329E-2</v>
      </c>
      <c r="Q377" s="8" t="str">
        <f t="shared" si="70"/>
        <v/>
      </c>
      <c r="R377" s="10" t="str">
        <f t="shared" si="71"/>
        <v/>
      </c>
      <c r="S377" s="10" t="str">
        <f t="shared" si="72"/>
        <v/>
      </c>
      <c r="T377" s="10" t="str">
        <f t="shared" si="73"/>
        <v>G12/13</v>
      </c>
      <c r="U377" s="8">
        <f t="shared" si="74"/>
        <v>0</v>
      </c>
      <c r="V377" s="8">
        <f t="shared" si="75"/>
        <v>0</v>
      </c>
      <c r="W377" s="8">
        <f t="shared" si="76"/>
        <v>0</v>
      </c>
      <c r="X377" s="8">
        <f t="shared" si="77"/>
        <v>1</v>
      </c>
      <c r="Y377" s="8" t="str">
        <f t="shared" si="78"/>
        <v>-</v>
      </c>
      <c r="Z377" s="10" t="str">
        <f t="shared" si="79"/>
        <v>-</v>
      </c>
      <c r="AA377" s="10" t="str">
        <f t="shared" si="80"/>
        <v>-</v>
      </c>
      <c r="AB377" s="10" t="str">
        <f t="shared" si="81"/>
        <v>G</v>
      </c>
      <c r="AC377" s="10">
        <f t="shared" si="82"/>
        <v>3</v>
      </c>
      <c r="AD377">
        <f t="shared" si="83"/>
        <v>1</v>
      </c>
    </row>
    <row r="378" spans="1:30" x14ac:dyDescent="0.2">
      <c r="A378" t="s">
        <v>846</v>
      </c>
      <c r="B378" t="s">
        <v>1651</v>
      </c>
      <c r="C378" t="str">
        <f>VLOOKUP(A378,RecNamesAll!A:C,3,FALSE)</f>
        <v>ADGRD1</v>
      </c>
      <c r="D378" s="304">
        <v>202</v>
      </c>
      <c r="E378" t="s">
        <v>1652</v>
      </c>
      <c r="F378" t="s">
        <v>1653</v>
      </c>
      <c r="G378" t="s">
        <v>1882</v>
      </c>
      <c r="H378" t="s">
        <v>1605</v>
      </c>
      <c r="I378" t="s">
        <v>1654</v>
      </c>
      <c r="J378" t="s">
        <v>0</v>
      </c>
      <c r="K378" t="s">
        <v>0</v>
      </c>
      <c r="L378" t="s">
        <v>906</v>
      </c>
      <c r="M378" t="s">
        <v>906</v>
      </c>
      <c r="N378">
        <v>22025619</v>
      </c>
      <c r="O378">
        <v>22025619</v>
      </c>
      <c r="P378" s="9">
        <v>4.1666666666666664E-2</v>
      </c>
      <c r="Q378" s="8" t="str">
        <f t="shared" si="70"/>
        <v>Gs</v>
      </c>
      <c r="R378" s="10" t="str">
        <f t="shared" si="71"/>
        <v/>
      </c>
      <c r="S378" s="10" t="str">
        <f t="shared" si="72"/>
        <v/>
      </c>
      <c r="T378" s="10" t="str">
        <f t="shared" si="73"/>
        <v/>
      </c>
      <c r="U378" s="8">
        <f t="shared" si="74"/>
        <v>1</v>
      </c>
      <c r="V378" s="8">
        <f t="shared" si="75"/>
        <v>0</v>
      </c>
      <c r="W378" s="8">
        <f t="shared" si="76"/>
        <v>0</v>
      </c>
      <c r="X378" s="8">
        <f t="shared" si="77"/>
        <v>0</v>
      </c>
      <c r="Y378" s="8" t="str">
        <f t="shared" si="78"/>
        <v>G</v>
      </c>
      <c r="Z378" s="10" t="str">
        <f t="shared" si="79"/>
        <v>-</v>
      </c>
      <c r="AA378" s="10" t="str">
        <f t="shared" si="80"/>
        <v>-</v>
      </c>
      <c r="AB378" s="10" t="str">
        <f t="shared" si="81"/>
        <v>-</v>
      </c>
      <c r="AC378" s="10">
        <f t="shared" si="82"/>
        <v>3</v>
      </c>
      <c r="AD378">
        <f t="shared" si="83"/>
        <v>1</v>
      </c>
    </row>
    <row r="379" spans="1:30" x14ac:dyDescent="0.2">
      <c r="A379" t="s">
        <v>857</v>
      </c>
      <c r="B379" t="s">
        <v>1681</v>
      </c>
      <c r="C379" t="str">
        <f>VLOOKUP(A379,RecNamesAll!A:C,3,FALSE)</f>
        <v>ADGRG1</v>
      </c>
      <c r="D379" s="304">
        <v>186</v>
      </c>
      <c r="E379" t="s">
        <v>1682</v>
      </c>
      <c r="F379" t="s">
        <v>1683</v>
      </c>
      <c r="G379" t="s">
        <v>1882</v>
      </c>
      <c r="H379" t="s">
        <v>1605</v>
      </c>
      <c r="I379" t="s">
        <v>1684</v>
      </c>
      <c r="J379" t="s">
        <v>1899</v>
      </c>
      <c r="L379" t="s">
        <v>900</v>
      </c>
      <c r="M379" t="s">
        <v>900</v>
      </c>
      <c r="N379" t="s">
        <v>1685</v>
      </c>
      <c r="O379">
        <v>23001883</v>
      </c>
      <c r="P379" s="9">
        <v>8.3333333333333329E-2</v>
      </c>
      <c r="Q379" s="8" t="str">
        <f t="shared" si="70"/>
        <v/>
      </c>
      <c r="R379" s="10" t="str">
        <f t="shared" si="71"/>
        <v/>
      </c>
      <c r="S379" s="10" t="str">
        <f t="shared" si="72"/>
        <v>Gq/11</v>
      </c>
      <c r="T379" s="10" t="str">
        <f t="shared" si="73"/>
        <v>G12/13</v>
      </c>
      <c r="U379" s="8">
        <f t="shared" si="74"/>
        <v>0</v>
      </c>
      <c r="V379" s="8">
        <f t="shared" si="75"/>
        <v>0</v>
      </c>
      <c r="W379" s="8">
        <f t="shared" si="76"/>
        <v>1</v>
      </c>
      <c r="X379" s="8">
        <f t="shared" si="77"/>
        <v>1</v>
      </c>
      <c r="Y379" s="8" t="str">
        <f t="shared" si="78"/>
        <v>-</v>
      </c>
      <c r="Z379" s="10" t="str">
        <f t="shared" si="79"/>
        <v>-</v>
      </c>
      <c r="AA379" s="10" t="str">
        <f t="shared" si="80"/>
        <v>G</v>
      </c>
      <c r="AB379" s="10" t="str">
        <f t="shared" si="81"/>
        <v>G</v>
      </c>
      <c r="AC379" s="10">
        <f t="shared" si="82"/>
        <v>2</v>
      </c>
      <c r="AD379">
        <f t="shared" si="83"/>
        <v>1</v>
      </c>
    </row>
    <row r="380" spans="1:30" x14ac:dyDescent="0.2">
      <c r="A380" t="s">
        <v>858</v>
      </c>
      <c r="B380" t="s">
        <v>1686</v>
      </c>
      <c r="C380" t="str">
        <f>VLOOKUP(A380,RecNamesAll!A:C,3,FALSE)</f>
        <v>ADGRG2</v>
      </c>
      <c r="D380" s="304">
        <v>187</v>
      </c>
      <c r="E380" t="s">
        <v>1687</v>
      </c>
      <c r="F380" t="s">
        <v>1688</v>
      </c>
      <c r="G380" t="s">
        <v>1882</v>
      </c>
      <c r="H380" t="s">
        <v>1605</v>
      </c>
      <c r="I380" t="s">
        <v>1684</v>
      </c>
      <c r="K380" t="s">
        <v>1888</v>
      </c>
      <c r="L380" t="s">
        <v>906</v>
      </c>
      <c r="M380" t="s">
        <v>884</v>
      </c>
      <c r="N380">
        <v>16442214</v>
      </c>
      <c r="P380" s="9">
        <v>4.1666666666666664E-2</v>
      </c>
      <c r="Q380" s="8" t="str">
        <f t="shared" si="70"/>
        <v/>
      </c>
      <c r="R380" s="10" t="str">
        <f t="shared" si="71"/>
        <v/>
      </c>
      <c r="S380" s="10" t="str">
        <f t="shared" si="72"/>
        <v>Gq/11</v>
      </c>
      <c r="T380" s="10" t="str">
        <f t="shared" si="73"/>
        <v/>
      </c>
      <c r="U380" s="8">
        <f t="shared" si="74"/>
        <v>0</v>
      </c>
      <c r="V380" s="8">
        <f t="shared" si="75"/>
        <v>0</v>
      </c>
      <c r="W380" s="8">
        <f t="shared" si="76"/>
        <v>2</v>
      </c>
      <c r="X380" s="8">
        <f t="shared" si="77"/>
        <v>0</v>
      </c>
      <c r="Y380" s="8" t="str">
        <f t="shared" si="78"/>
        <v>-</v>
      </c>
      <c r="Z380" s="10" t="str">
        <f t="shared" si="79"/>
        <v>-</v>
      </c>
      <c r="AA380" s="10" t="str">
        <f t="shared" si="80"/>
        <v>G</v>
      </c>
      <c r="AB380" s="10" t="str">
        <f t="shared" si="81"/>
        <v>-</v>
      </c>
      <c r="AC380" s="10">
        <f t="shared" si="82"/>
        <v>3</v>
      </c>
      <c r="AD380">
        <f t="shared" si="83"/>
        <v>1</v>
      </c>
    </row>
    <row r="381" spans="1:30" x14ac:dyDescent="0.2">
      <c r="A381" t="s">
        <v>859</v>
      </c>
      <c r="B381" t="s">
        <v>1689</v>
      </c>
      <c r="C381" t="str">
        <f>VLOOKUP(A381,RecNamesAll!A:C,3,FALSE)</f>
        <v>ADGRG3</v>
      </c>
      <c r="D381" s="304">
        <v>188</v>
      </c>
      <c r="E381" t="s">
        <v>1690</v>
      </c>
      <c r="F381" t="s">
        <v>1691</v>
      </c>
      <c r="G381" t="s">
        <v>1882</v>
      </c>
      <c r="H381" t="s">
        <v>1605</v>
      </c>
      <c r="I381" t="s">
        <v>1684</v>
      </c>
      <c r="J381" t="s">
        <v>1891</v>
      </c>
      <c r="N381">
        <v>22575658</v>
      </c>
      <c r="P381" s="9">
        <v>4.1666666666666664E-2</v>
      </c>
      <c r="Q381" s="8" t="str">
        <f t="shared" si="70"/>
        <v/>
      </c>
      <c r="R381" s="10" t="str">
        <f t="shared" si="71"/>
        <v>Gi/o</v>
      </c>
      <c r="S381" s="10" t="str">
        <f t="shared" si="72"/>
        <v/>
      </c>
      <c r="T381" s="10" t="str">
        <f t="shared" si="73"/>
        <v/>
      </c>
      <c r="U381" s="8">
        <f t="shared" si="74"/>
        <v>0</v>
      </c>
      <c r="V381" s="8">
        <f t="shared" si="75"/>
        <v>1</v>
      </c>
      <c r="W381" s="8">
        <f t="shared" si="76"/>
        <v>0</v>
      </c>
      <c r="X381" s="8">
        <f t="shared" si="77"/>
        <v>0</v>
      </c>
      <c r="Y381" s="8" t="str">
        <f t="shared" si="78"/>
        <v>-</v>
      </c>
      <c r="Z381" s="10" t="str">
        <f t="shared" si="79"/>
        <v>G</v>
      </c>
      <c r="AA381" s="10" t="str">
        <f t="shared" si="80"/>
        <v>-</v>
      </c>
      <c r="AB381" s="10" t="str">
        <f t="shared" si="81"/>
        <v>-</v>
      </c>
      <c r="AC381" s="10">
        <f t="shared" si="82"/>
        <v>3</v>
      </c>
      <c r="AD381">
        <f t="shared" si="83"/>
        <v>1</v>
      </c>
    </row>
    <row r="382" spans="1:30" x14ac:dyDescent="0.2">
      <c r="A382" t="s">
        <v>315</v>
      </c>
      <c r="B382" t="s">
        <v>1707</v>
      </c>
      <c r="C382" t="str">
        <f>VLOOKUP(A382,RecNamesAll!A:C,3,FALSE)</f>
        <v>CaS</v>
      </c>
      <c r="D382" s="304">
        <v>54</v>
      </c>
      <c r="E382" t="s">
        <v>315</v>
      </c>
      <c r="F382" t="s">
        <v>1708</v>
      </c>
      <c r="G382" t="s">
        <v>1883</v>
      </c>
      <c r="H382" t="s">
        <v>1709</v>
      </c>
      <c r="I382" t="s">
        <v>1710</v>
      </c>
      <c r="J382" t="s">
        <v>1901</v>
      </c>
      <c r="K382" t="s">
        <v>1908</v>
      </c>
      <c r="L382" t="s">
        <v>1711</v>
      </c>
      <c r="M382" t="s">
        <v>1712</v>
      </c>
      <c r="N382" t="s">
        <v>1713</v>
      </c>
      <c r="O382" t="s">
        <v>1714</v>
      </c>
      <c r="P382" s="9">
        <v>0.20833333333333334</v>
      </c>
      <c r="Q382" s="8" t="str">
        <f t="shared" si="70"/>
        <v/>
      </c>
      <c r="R382" s="10" t="str">
        <f t="shared" si="71"/>
        <v>Gi/o</v>
      </c>
      <c r="S382" s="10" t="str">
        <f t="shared" si="72"/>
        <v>Gq/11</v>
      </c>
      <c r="T382" s="10" t="str">
        <f t="shared" si="73"/>
        <v>G12/13</v>
      </c>
      <c r="U382" s="8">
        <f t="shared" si="74"/>
        <v>0</v>
      </c>
      <c r="V382" s="8">
        <f t="shared" si="75"/>
        <v>1</v>
      </c>
      <c r="W382" s="8">
        <f t="shared" si="76"/>
        <v>1</v>
      </c>
      <c r="X382" s="8">
        <f t="shared" si="77"/>
        <v>1</v>
      </c>
      <c r="Y382" s="8" t="str">
        <f t="shared" si="78"/>
        <v>-</v>
      </c>
      <c r="Z382" s="10" t="str">
        <f t="shared" si="79"/>
        <v>G</v>
      </c>
      <c r="AA382" s="10" t="str">
        <f t="shared" si="80"/>
        <v>G</v>
      </c>
      <c r="AB382" s="10" t="str">
        <f t="shared" si="81"/>
        <v>G</v>
      </c>
      <c r="AC382" s="10">
        <f t="shared" si="82"/>
        <v>1</v>
      </c>
      <c r="AD382">
        <f t="shared" si="83"/>
        <v>1</v>
      </c>
    </row>
    <row r="383" spans="1:30" x14ac:dyDescent="0.2">
      <c r="A383" t="s">
        <v>614</v>
      </c>
      <c r="B383" t="s">
        <v>1723</v>
      </c>
      <c r="C383" t="str">
        <f>VLOOKUP(A383,RecNamesAll!A:C,3,FALSE)</f>
        <v>mGlu1</v>
      </c>
      <c r="D383" s="304">
        <v>289</v>
      </c>
      <c r="E383" t="s">
        <v>614</v>
      </c>
      <c r="F383" t="s">
        <v>1724</v>
      </c>
      <c r="G383" t="s">
        <v>1883</v>
      </c>
      <c r="H383" t="s">
        <v>618</v>
      </c>
      <c r="I383" t="s">
        <v>619</v>
      </c>
      <c r="J383" t="s">
        <v>1888</v>
      </c>
      <c r="K383" t="s">
        <v>1909</v>
      </c>
      <c r="L383" t="s">
        <v>884</v>
      </c>
      <c r="M383" t="s">
        <v>1725</v>
      </c>
      <c r="N383" t="s">
        <v>1726</v>
      </c>
      <c r="O383" t="s">
        <v>1726</v>
      </c>
      <c r="P383" s="9">
        <v>0.16666666666666666</v>
      </c>
      <c r="Q383" s="8" t="str">
        <f t="shared" si="70"/>
        <v>Gs</v>
      </c>
      <c r="R383" s="10" t="str">
        <f t="shared" si="71"/>
        <v>Gi/o</v>
      </c>
      <c r="S383" s="10" t="str">
        <f t="shared" si="72"/>
        <v>Gq/11</v>
      </c>
      <c r="T383" s="10" t="str">
        <f t="shared" si="73"/>
        <v/>
      </c>
      <c r="U383" s="8">
        <f t="shared" si="74"/>
        <v>2</v>
      </c>
      <c r="V383" s="8">
        <f t="shared" si="75"/>
        <v>2</v>
      </c>
      <c r="W383" s="8">
        <f t="shared" si="76"/>
        <v>1</v>
      </c>
      <c r="X383" s="8">
        <f t="shared" si="77"/>
        <v>0</v>
      </c>
      <c r="Y383" s="8" t="str">
        <f t="shared" si="78"/>
        <v>G</v>
      </c>
      <c r="Z383" s="10" t="str">
        <f t="shared" si="79"/>
        <v>G</v>
      </c>
      <c r="AA383" s="10" t="str">
        <f t="shared" si="80"/>
        <v>G</v>
      </c>
      <c r="AB383" s="10" t="str">
        <f t="shared" si="81"/>
        <v>-</v>
      </c>
      <c r="AC383" s="10">
        <f t="shared" si="82"/>
        <v>1</v>
      </c>
      <c r="AD383">
        <f t="shared" si="83"/>
        <v>1</v>
      </c>
    </row>
    <row r="384" spans="1:30" x14ac:dyDescent="0.2">
      <c r="A384" t="s">
        <v>616</v>
      </c>
      <c r="B384" t="s">
        <v>617</v>
      </c>
      <c r="C384" t="str">
        <f>VLOOKUP(A384,RecNamesAll!A:C,3,FALSE)</f>
        <v>mGlu2</v>
      </c>
      <c r="D384" s="304">
        <v>290</v>
      </c>
      <c r="E384" t="s">
        <v>616</v>
      </c>
      <c r="F384" t="s">
        <v>1727</v>
      </c>
      <c r="G384" t="s">
        <v>1883</v>
      </c>
      <c r="H384" t="s">
        <v>618</v>
      </c>
      <c r="I384" t="s">
        <v>619</v>
      </c>
      <c r="J384" t="s">
        <v>1891</v>
      </c>
      <c r="L384" t="s">
        <v>946</v>
      </c>
      <c r="N384" t="s">
        <v>1728</v>
      </c>
      <c r="P384" s="9">
        <v>8.3333333333333329E-2</v>
      </c>
      <c r="Q384" s="8" t="str">
        <f t="shared" si="70"/>
        <v/>
      </c>
      <c r="R384" s="10" t="str">
        <f t="shared" si="71"/>
        <v>Gi/o</v>
      </c>
      <c r="S384" s="10" t="str">
        <f t="shared" si="72"/>
        <v/>
      </c>
      <c r="T384" s="10" t="str">
        <f t="shared" si="73"/>
        <v/>
      </c>
      <c r="U384" s="8">
        <f t="shared" si="74"/>
        <v>0</v>
      </c>
      <c r="V384" s="8">
        <f t="shared" si="75"/>
        <v>1</v>
      </c>
      <c r="W384" s="8">
        <f t="shared" si="76"/>
        <v>0</v>
      </c>
      <c r="X384" s="8">
        <f t="shared" si="77"/>
        <v>0</v>
      </c>
      <c r="Y384" s="8" t="str">
        <f t="shared" si="78"/>
        <v>-</v>
      </c>
      <c r="Z384" s="10" t="str">
        <f t="shared" si="79"/>
        <v>G</v>
      </c>
      <c r="AA384" s="10" t="str">
        <f t="shared" si="80"/>
        <v>-</v>
      </c>
      <c r="AB384" s="10" t="str">
        <f t="shared" si="81"/>
        <v>-</v>
      </c>
      <c r="AC384" s="10">
        <f t="shared" si="82"/>
        <v>3</v>
      </c>
      <c r="AD384">
        <f t="shared" si="83"/>
        <v>1</v>
      </c>
    </row>
    <row r="385" spans="1:30" x14ac:dyDescent="0.2">
      <c r="A385" t="s">
        <v>620</v>
      </c>
      <c r="B385" t="s">
        <v>1729</v>
      </c>
      <c r="C385" t="str">
        <f>VLOOKUP(A385,RecNamesAll!A:C,3,FALSE)</f>
        <v>mGlu3</v>
      </c>
      <c r="D385" s="304">
        <v>291</v>
      </c>
      <c r="E385" t="s">
        <v>620</v>
      </c>
      <c r="F385" t="s">
        <v>1730</v>
      </c>
      <c r="G385" t="s">
        <v>1883</v>
      </c>
      <c r="H385" t="s">
        <v>618</v>
      </c>
      <c r="I385" t="s">
        <v>619</v>
      </c>
      <c r="J385" t="s">
        <v>1891</v>
      </c>
      <c r="L385" t="s">
        <v>930</v>
      </c>
      <c r="N385">
        <v>11168538</v>
      </c>
      <c r="P385" s="9">
        <v>4.1666666666666664E-2</v>
      </c>
      <c r="Q385" s="8" t="str">
        <f t="shared" si="70"/>
        <v/>
      </c>
      <c r="R385" s="10" t="str">
        <f t="shared" si="71"/>
        <v>Gi/o</v>
      </c>
      <c r="S385" s="10" t="str">
        <f t="shared" si="72"/>
        <v/>
      </c>
      <c r="T385" s="10" t="str">
        <f t="shared" si="73"/>
        <v/>
      </c>
      <c r="U385" s="8">
        <f t="shared" si="74"/>
        <v>0</v>
      </c>
      <c r="V385" s="8">
        <f t="shared" si="75"/>
        <v>1</v>
      </c>
      <c r="W385" s="8">
        <f t="shared" si="76"/>
        <v>0</v>
      </c>
      <c r="X385" s="8">
        <f t="shared" si="77"/>
        <v>0</v>
      </c>
      <c r="Y385" s="8" t="str">
        <f t="shared" si="78"/>
        <v>-</v>
      </c>
      <c r="Z385" s="10" t="str">
        <f t="shared" si="79"/>
        <v>G</v>
      </c>
      <c r="AA385" s="10" t="str">
        <f t="shared" si="80"/>
        <v>-</v>
      </c>
      <c r="AB385" s="10" t="str">
        <f t="shared" si="81"/>
        <v>-</v>
      </c>
      <c r="AC385" s="10">
        <f t="shared" si="82"/>
        <v>3</v>
      </c>
      <c r="AD385">
        <f t="shared" si="83"/>
        <v>1</v>
      </c>
    </row>
    <row r="386" spans="1:30" x14ac:dyDescent="0.2">
      <c r="A386" t="s">
        <v>621</v>
      </c>
      <c r="B386" t="s">
        <v>622</v>
      </c>
      <c r="C386" t="str">
        <f>VLOOKUP(A386,RecNamesAll!A:C,3,FALSE)</f>
        <v>mGlu4</v>
      </c>
      <c r="D386" s="304">
        <v>292</v>
      </c>
      <c r="E386" t="s">
        <v>621</v>
      </c>
      <c r="F386" t="s">
        <v>1731</v>
      </c>
      <c r="G386" t="s">
        <v>1883</v>
      </c>
      <c r="H386" t="s">
        <v>618</v>
      </c>
      <c r="I386" t="s">
        <v>619</v>
      </c>
      <c r="J386" t="s">
        <v>1891</v>
      </c>
      <c r="L386" t="s">
        <v>883</v>
      </c>
      <c r="N386" t="s">
        <v>1732</v>
      </c>
      <c r="P386" s="9">
        <v>8.3333333333333329E-2</v>
      </c>
      <c r="Q386" s="8" t="str">
        <f t="shared" ref="Q386:Q397" si="84">IF(OR(ISNUMBER(SEARCH("Gs",$J386)),ISNUMBER(SEARCH("Gs",$K386))),"Gs","")</f>
        <v/>
      </c>
      <c r="R386" s="10" t="str">
        <f t="shared" ref="R386:R397" si="85">IF(OR(ISNUMBER(SEARCH("Gi/o",$J386)),ISNUMBER(SEARCH("Gi/o",$K386))),"Gi/o","")</f>
        <v>Gi/o</v>
      </c>
      <c r="S386" s="10" t="str">
        <f t="shared" ref="S386:S397" si="86">IF(OR(ISNUMBER(SEARCH("Gq/11",$J386)),ISNUMBER(SEARCH("Gq/11",$K386))),"Gq/11","")</f>
        <v/>
      </c>
      <c r="T386" s="10" t="str">
        <f t="shared" ref="T386:T397" si="87">IF(OR(ISNUMBER(SEARCH("G12/13",$J386)),ISNUMBER(SEARCH("G12/13",$K386))),"G12/13","")</f>
        <v/>
      </c>
      <c r="U386" s="8">
        <f t="shared" ref="U386:U401" si="88">IF(ISNUMBER(SEARCH("Gs",$J386)),1,IF(ISNUMBER(SEARCH("Gs",$K386)),2,0))</f>
        <v>0</v>
      </c>
      <c r="V386" s="8">
        <f t="shared" ref="V386:V401" si="89">IF(ISNUMBER(SEARCH("Gi/o",$J386)),1,IF(ISNUMBER(SEARCH("Gi/o",$K386)),2,0))</f>
        <v>1</v>
      </c>
      <c r="W386" s="8">
        <f t="shared" ref="W386:W401" si="90">IF(ISNUMBER(SEARCH("Gq/11",$J386)),1,IF(ISNUMBER(SEARCH("Gq/11",$K386)),2,0))</f>
        <v>0</v>
      </c>
      <c r="X386" s="8">
        <f t="shared" ref="X386:X401" si="91">IF(ISNUMBER(SEARCH("G12/13",$J386)),1,IF(ISNUMBER(SEARCH("G12/13",$K386)),2,0))</f>
        <v>0</v>
      </c>
      <c r="Y386" s="8" t="str">
        <f t="shared" ref="Y386:Y401" si="92">IF(U386&gt;0,"G","-")</f>
        <v>-</v>
      </c>
      <c r="Z386" s="10" t="str">
        <f t="shared" ref="Z386:Z401" si="93">IF(V386&gt;0,"G","-")</f>
        <v>G</v>
      </c>
      <c r="AA386" s="10" t="str">
        <f t="shared" ref="AA386:AA401" si="94">IF(W386&gt;0,"G","-")</f>
        <v>-</v>
      </c>
      <c r="AB386" s="10" t="str">
        <f t="shared" ref="AB386:AB401" si="95">IF(X386&gt;0,"G","-")</f>
        <v>-</v>
      </c>
      <c r="AC386" s="10">
        <f t="shared" ref="AC386:AC401" si="96">IF(SUM(U386:X386)&gt;0,COUNTIF(U386:X386,"0"),"")</f>
        <v>3</v>
      </c>
      <c r="AD386">
        <f t="shared" ref="AD386:AD401" si="97">IF(SUM(U386:X386)&gt;0,1,0)</f>
        <v>1</v>
      </c>
    </row>
    <row r="387" spans="1:30" x14ac:dyDescent="0.2">
      <c r="A387" t="s">
        <v>623</v>
      </c>
      <c r="B387" t="s">
        <v>624</v>
      </c>
      <c r="C387" t="str">
        <f>VLOOKUP(A387,RecNamesAll!A:C,3,FALSE)</f>
        <v>mGlu5</v>
      </c>
      <c r="D387" s="304">
        <v>293</v>
      </c>
      <c r="E387" t="s">
        <v>623</v>
      </c>
      <c r="F387" t="s">
        <v>1733</v>
      </c>
      <c r="G387" t="s">
        <v>1883</v>
      </c>
      <c r="H387" t="s">
        <v>618</v>
      </c>
      <c r="I387" t="s">
        <v>619</v>
      </c>
      <c r="J387" t="s">
        <v>1888</v>
      </c>
      <c r="K387" t="s">
        <v>1900</v>
      </c>
      <c r="L387" t="s">
        <v>884</v>
      </c>
      <c r="M387" t="s">
        <v>1734</v>
      </c>
      <c r="N387" t="s">
        <v>1735</v>
      </c>
      <c r="O387" t="s">
        <v>1736</v>
      </c>
      <c r="P387" s="9">
        <v>8.3333333333333329E-2</v>
      </c>
      <c r="Q387" s="8" t="str">
        <f t="shared" si="84"/>
        <v>Gs</v>
      </c>
      <c r="R387" s="10" t="str">
        <f t="shared" si="85"/>
        <v>Gi/o</v>
      </c>
      <c r="S387" s="10" t="str">
        <f t="shared" si="86"/>
        <v>Gq/11</v>
      </c>
      <c r="T387" s="10" t="str">
        <f t="shared" si="87"/>
        <v/>
      </c>
      <c r="U387" s="8">
        <f t="shared" si="88"/>
        <v>2</v>
      </c>
      <c r="V387" s="8">
        <f t="shared" si="89"/>
        <v>2</v>
      </c>
      <c r="W387" s="8">
        <f t="shared" si="90"/>
        <v>1</v>
      </c>
      <c r="X387" s="8">
        <f t="shared" si="91"/>
        <v>0</v>
      </c>
      <c r="Y387" s="8" t="str">
        <f t="shared" si="92"/>
        <v>G</v>
      </c>
      <c r="Z387" s="10" t="str">
        <f t="shared" si="93"/>
        <v>G</v>
      </c>
      <c r="AA387" s="10" t="str">
        <f t="shared" si="94"/>
        <v>G</v>
      </c>
      <c r="AB387" s="10" t="str">
        <f t="shared" si="95"/>
        <v>-</v>
      </c>
      <c r="AC387" s="10">
        <f t="shared" si="96"/>
        <v>1</v>
      </c>
      <c r="AD387">
        <f t="shared" si="97"/>
        <v>1</v>
      </c>
    </row>
    <row r="388" spans="1:30" x14ac:dyDescent="0.2">
      <c r="A388" t="s">
        <v>625</v>
      </c>
      <c r="B388" t="s">
        <v>626</v>
      </c>
      <c r="C388" t="str">
        <f>VLOOKUP(A388,RecNamesAll!A:C,3,FALSE)</f>
        <v>mGlu6</v>
      </c>
      <c r="D388" s="304">
        <v>294</v>
      </c>
      <c r="E388" t="s">
        <v>625</v>
      </c>
      <c r="F388" t="s">
        <v>1737</v>
      </c>
      <c r="G388" t="s">
        <v>1883</v>
      </c>
      <c r="H388" t="s">
        <v>618</v>
      </c>
      <c r="I388" t="s">
        <v>619</v>
      </c>
      <c r="J388" t="s">
        <v>1891</v>
      </c>
      <c r="K388" t="s">
        <v>1891</v>
      </c>
      <c r="L388" t="s">
        <v>900</v>
      </c>
      <c r="M388" t="s">
        <v>883</v>
      </c>
      <c r="N388" t="s">
        <v>1738</v>
      </c>
      <c r="O388" t="s">
        <v>1739</v>
      </c>
      <c r="P388" s="9">
        <v>8.3333333333333329E-2</v>
      </c>
      <c r="Q388" s="8" t="str">
        <f t="shared" si="84"/>
        <v/>
      </c>
      <c r="R388" s="10" t="str">
        <f t="shared" si="85"/>
        <v>Gi/o</v>
      </c>
      <c r="S388" s="10" t="str">
        <f t="shared" si="86"/>
        <v/>
      </c>
      <c r="T388" s="10" t="str">
        <f t="shared" si="87"/>
        <v/>
      </c>
      <c r="U388" s="8">
        <f t="shared" si="88"/>
        <v>0</v>
      </c>
      <c r="V388" s="8">
        <f t="shared" si="89"/>
        <v>1</v>
      </c>
      <c r="W388" s="8">
        <f t="shared" si="90"/>
        <v>0</v>
      </c>
      <c r="X388" s="8">
        <f t="shared" si="91"/>
        <v>0</v>
      </c>
      <c r="Y388" s="8" t="str">
        <f t="shared" si="92"/>
        <v>-</v>
      </c>
      <c r="Z388" s="10" t="str">
        <f t="shared" si="93"/>
        <v>G</v>
      </c>
      <c r="AA388" s="10" t="str">
        <f t="shared" si="94"/>
        <v>-</v>
      </c>
      <c r="AB388" s="10" t="str">
        <f t="shared" si="95"/>
        <v>-</v>
      </c>
      <c r="AC388" s="10">
        <f t="shared" si="96"/>
        <v>3</v>
      </c>
      <c r="AD388">
        <f t="shared" si="97"/>
        <v>1</v>
      </c>
    </row>
    <row r="389" spans="1:30" x14ac:dyDescent="0.2">
      <c r="A389" t="s">
        <v>627</v>
      </c>
      <c r="B389" t="s">
        <v>1740</v>
      </c>
      <c r="C389" t="str">
        <f>VLOOKUP(A389,RecNamesAll!A:C,3,FALSE)</f>
        <v>mGlu7</v>
      </c>
      <c r="D389" s="304">
        <v>295</v>
      </c>
      <c r="E389" t="s">
        <v>627</v>
      </c>
      <c r="F389" t="s">
        <v>1741</v>
      </c>
      <c r="G389" t="s">
        <v>1883</v>
      </c>
      <c r="H389" t="s">
        <v>618</v>
      </c>
      <c r="I389" t="s">
        <v>619</v>
      </c>
      <c r="J389" t="s">
        <v>1891</v>
      </c>
      <c r="K389" t="s">
        <v>1891</v>
      </c>
      <c r="L389" t="s">
        <v>1078</v>
      </c>
      <c r="M389" t="s">
        <v>884</v>
      </c>
      <c r="N389" t="s">
        <v>1742</v>
      </c>
      <c r="O389">
        <v>11050109</v>
      </c>
      <c r="P389" s="9">
        <v>0.16666666666666666</v>
      </c>
      <c r="Q389" s="8" t="str">
        <f t="shared" si="84"/>
        <v/>
      </c>
      <c r="R389" s="10" t="str">
        <f t="shared" si="85"/>
        <v>Gi/o</v>
      </c>
      <c r="S389" s="10" t="str">
        <f t="shared" si="86"/>
        <v/>
      </c>
      <c r="T389" s="10" t="str">
        <f t="shared" si="87"/>
        <v/>
      </c>
      <c r="U389" s="8">
        <f t="shared" si="88"/>
        <v>0</v>
      </c>
      <c r="V389" s="8">
        <f t="shared" si="89"/>
        <v>1</v>
      </c>
      <c r="W389" s="8">
        <f t="shared" si="90"/>
        <v>0</v>
      </c>
      <c r="X389" s="8">
        <f t="shared" si="91"/>
        <v>0</v>
      </c>
      <c r="Y389" s="8" t="str">
        <f t="shared" si="92"/>
        <v>-</v>
      </c>
      <c r="Z389" s="10" t="str">
        <f t="shared" si="93"/>
        <v>G</v>
      </c>
      <c r="AA389" s="10" t="str">
        <f t="shared" si="94"/>
        <v>-</v>
      </c>
      <c r="AB389" s="10" t="str">
        <f t="shared" si="95"/>
        <v>-</v>
      </c>
      <c r="AC389" s="10">
        <f t="shared" si="96"/>
        <v>3</v>
      </c>
      <c r="AD389">
        <f t="shared" si="97"/>
        <v>1</v>
      </c>
    </row>
    <row r="390" spans="1:30" x14ac:dyDescent="0.2">
      <c r="A390" t="s">
        <v>628</v>
      </c>
      <c r="B390" t="s">
        <v>629</v>
      </c>
      <c r="C390" t="str">
        <f>VLOOKUP(A390,RecNamesAll!A:C,3,FALSE)</f>
        <v>mGlu8</v>
      </c>
      <c r="D390" s="304">
        <v>296</v>
      </c>
      <c r="E390" t="s">
        <v>628</v>
      </c>
      <c r="F390" t="s">
        <v>1743</v>
      </c>
      <c r="G390" t="s">
        <v>1883</v>
      </c>
      <c r="H390" t="s">
        <v>618</v>
      </c>
      <c r="I390" t="s">
        <v>619</v>
      </c>
      <c r="J390" t="s">
        <v>1891</v>
      </c>
      <c r="L390" t="s">
        <v>883</v>
      </c>
      <c r="N390" t="s">
        <v>1744</v>
      </c>
      <c r="P390" s="9">
        <v>0.125</v>
      </c>
      <c r="Q390" s="8" t="str">
        <f t="shared" si="84"/>
        <v/>
      </c>
      <c r="R390" s="10" t="str">
        <f t="shared" si="85"/>
        <v>Gi/o</v>
      </c>
      <c r="S390" s="10" t="str">
        <f t="shared" si="86"/>
        <v/>
      </c>
      <c r="T390" s="10" t="str">
        <f t="shared" si="87"/>
        <v/>
      </c>
      <c r="U390" s="8">
        <f t="shared" si="88"/>
        <v>0</v>
      </c>
      <c r="V390" s="8">
        <f t="shared" si="89"/>
        <v>1</v>
      </c>
      <c r="W390" s="8">
        <f t="shared" si="90"/>
        <v>0</v>
      </c>
      <c r="X390" s="8">
        <f t="shared" si="91"/>
        <v>0</v>
      </c>
      <c r="Y390" s="8" t="str">
        <f t="shared" si="92"/>
        <v>-</v>
      </c>
      <c r="Z390" s="10" t="str">
        <f t="shared" si="93"/>
        <v>G</v>
      </c>
      <c r="AA390" s="10" t="str">
        <f t="shared" si="94"/>
        <v>-</v>
      </c>
      <c r="AB390" s="10" t="str">
        <f t="shared" si="95"/>
        <v>-</v>
      </c>
      <c r="AC390" s="10">
        <f t="shared" si="96"/>
        <v>3</v>
      </c>
      <c r="AD390">
        <f t="shared" si="97"/>
        <v>1</v>
      </c>
    </row>
    <row r="391" spans="1:30" x14ac:dyDescent="0.2">
      <c r="A391" t="s">
        <v>318</v>
      </c>
      <c r="B391" t="s">
        <v>1776</v>
      </c>
      <c r="C391" t="str">
        <f>VLOOKUP(A391,RecNamesAll!A:C,3,FALSE)</f>
        <v>GPRC6</v>
      </c>
      <c r="D391" s="304">
        <v>55</v>
      </c>
      <c r="E391" t="s">
        <v>1777</v>
      </c>
      <c r="G391" t="s">
        <v>1883</v>
      </c>
      <c r="H391" t="s">
        <v>389</v>
      </c>
      <c r="I391" t="s">
        <v>1758</v>
      </c>
      <c r="J391" t="s">
        <v>1888</v>
      </c>
      <c r="L391" t="s">
        <v>884</v>
      </c>
      <c r="N391" t="s">
        <v>1778</v>
      </c>
      <c r="P391" s="9">
        <v>8.3333333333333329E-2</v>
      </c>
      <c r="Q391" s="8" t="str">
        <f t="shared" si="84"/>
        <v/>
      </c>
      <c r="R391" s="10" t="str">
        <f t="shared" si="85"/>
        <v/>
      </c>
      <c r="S391" s="10" t="str">
        <f t="shared" si="86"/>
        <v>Gq/11</v>
      </c>
      <c r="T391" s="10" t="str">
        <f t="shared" si="87"/>
        <v/>
      </c>
      <c r="U391" s="8">
        <f t="shared" si="88"/>
        <v>0</v>
      </c>
      <c r="V391" s="8">
        <f t="shared" si="89"/>
        <v>0</v>
      </c>
      <c r="W391" s="8">
        <f t="shared" si="90"/>
        <v>1</v>
      </c>
      <c r="X391" s="8">
        <f t="shared" si="91"/>
        <v>0</v>
      </c>
      <c r="Y391" s="8" t="str">
        <f t="shared" si="92"/>
        <v>-</v>
      </c>
      <c r="Z391" s="10" t="str">
        <f t="shared" si="93"/>
        <v>-</v>
      </c>
      <c r="AA391" s="10" t="str">
        <f t="shared" si="94"/>
        <v>G</v>
      </c>
      <c r="AB391" s="10" t="str">
        <f t="shared" si="95"/>
        <v>-</v>
      </c>
      <c r="AC391" s="10">
        <f t="shared" si="96"/>
        <v>3</v>
      </c>
      <c r="AD391">
        <f t="shared" si="97"/>
        <v>1</v>
      </c>
    </row>
    <row r="392" spans="1:30" x14ac:dyDescent="0.2">
      <c r="A392" t="s">
        <v>506</v>
      </c>
      <c r="B392" t="s">
        <v>1779</v>
      </c>
      <c r="C392" t="str">
        <f>VLOOKUP(A392,RecNamesAll!A:C,3,FALSE)</f>
        <v>FZD3</v>
      </c>
      <c r="D392" s="304">
        <v>231</v>
      </c>
      <c r="E392" t="s">
        <v>506</v>
      </c>
      <c r="G392" t="s">
        <v>1884</v>
      </c>
      <c r="H392" t="s">
        <v>342</v>
      </c>
      <c r="I392" t="s">
        <v>502</v>
      </c>
      <c r="J392" t="s">
        <v>1886</v>
      </c>
      <c r="N392" t="s">
        <v>1780</v>
      </c>
      <c r="P392" s="9">
        <v>8.3333333333333329E-2</v>
      </c>
      <c r="Q392" s="8" t="str">
        <f t="shared" si="84"/>
        <v>Gs</v>
      </c>
      <c r="R392" s="10" t="str">
        <f t="shared" si="85"/>
        <v/>
      </c>
      <c r="S392" s="10" t="str">
        <f t="shared" si="86"/>
        <v/>
      </c>
      <c r="T392" s="10" t="str">
        <f t="shared" si="87"/>
        <v/>
      </c>
      <c r="U392" s="8">
        <f t="shared" si="88"/>
        <v>1</v>
      </c>
      <c r="V392" s="8">
        <f t="shared" si="89"/>
        <v>0</v>
      </c>
      <c r="W392" s="8">
        <f t="shared" si="90"/>
        <v>0</v>
      </c>
      <c r="X392" s="8">
        <f t="shared" si="91"/>
        <v>0</v>
      </c>
      <c r="Y392" s="8" t="str">
        <f t="shared" si="92"/>
        <v>G</v>
      </c>
      <c r="Z392" s="10" t="str">
        <f t="shared" si="93"/>
        <v>-</v>
      </c>
      <c r="AA392" s="10" t="str">
        <f t="shared" si="94"/>
        <v>-</v>
      </c>
      <c r="AB392" s="10" t="str">
        <f t="shared" si="95"/>
        <v>-</v>
      </c>
      <c r="AC392" s="10">
        <f t="shared" si="96"/>
        <v>3</v>
      </c>
      <c r="AD392">
        <f t="shared" si="97"/>
        <v>1</v>
      </c>
    </row>
    <row r="393" spans="1:30" x14ac:dyDescent="0.2">
      <c r="A393" t="s">
        <v>501</v>
      </c>
      <c r="B393" t="s">
        <v>1781</v>
      </c>
      <c r="C393" t="str">
        <f>VLOOKUP(A393,RecNamesAll!A:C,3,FALSE)</f>
        <v>FZD1</v>
      </c>
      <c r="D393" s="304">
        <v>229</v>
      </c>
      <c r="E393" t="s">
        <v>501</v>
      </c>
      <c r="G393" t="s">
        <v>1884</v>
      </c>
      <c r="H393" t="s">
        <v>342</v>
      </c>
      <c r="I393" t="s">
        <v>502</v>
      </c>
      <c r="K393" t="s">
        <v>1894</v>
      </c>
      <c r="L393" t="s">
        <v>900</v>
      </c>
      <c r="M393" t="s">
        <v>993</v>
      </c>
      <c r="N393" t="s">
        <v>1782</v>
      </c>
      <c r="O393" t="s">
        <v>1783</v>
      </c>
      <c r="P393" s="9">
        <v>0.16666666666666666</v>
      </c>
      <c r="Q393" s="8" t="str">
        <f t="shared" si="84"/>
        <v/>
      </c>
      <c r="R393" s="10" t="str">
        <f t="shared" si="85"/>
        <v>Gi/o</v>
      </c>
      <c r="S393" s="10" t="str">
        <f t="shared" si="86"/>
        <v>Gq/11</v>
      </c>
      <c r="T393" s="10" t="str">
        <f t="shared" si="87"/>
        <v/>
      </c>
      <c r="U393" s="8">
        <f t="shared" si="88"/>
        <v>0</v>
      </c>
      <c r="V393" s="8">
        <f t="shared" si="89"/>
        <v>2</v>
      </c>
      <c r="W393" s="8">
        <f t="shared" si="90"/>
        <v>2</v>
      </c>
      <c r="X393" s="8">
        <f t="shared" si="91"/>
        <v>0</v>
      </c>
      <c r="Y393" s="8" t="str">
        <f t="shared" si="92"/>
        <v>-</v>
      </c>
      <c r="Z393" s="10" t="str">
        <f t="shared" si="93"/>
        <v>G</v>
      </c>
      <c r="AA393" s="10" t="str">
        <f t="shared" si="94"/>
        <v>G</v>
      </c>
      <c r="AB393" s="10" t="str">
        <f t="shared" si="95"/>
        <v>-</v>
      </c>
      <c r="AC393" s="10">
        <f t="shared" si="96"/>
        <v>2</v>
      </c>
      <c r="AD393">
        <f t="shared" si="97"/>
        <v>1</v>
      </c>
    </row>
    <row r="394" spans="1:30" x14ac:dyDescent="0.2">
      <c r="A394" t="s">
        <v>505</v>
      </c>
      <c r="B394" t="s">
        <v>1784</v>
      </c>
      <c r="C394" t="str">
        <f>VLOOKUP(A394,RecNamesAll!A:C,3,FALSE)</f>
        <v>FZD2</v>
      </c>
      <c r="D394" s="304">
        <v>230</v>
      </c>
      <c r="E394" t="s">
        <v>505</v>
      </c>
      <c r="G394" t="s">
        <v>1884</v>
      </c>
      <c r="H394" t="s">
        <v>342</v>
      </c>
      <c r="I394" t="s">
        <v>502</v>
      </c>
      <c r="J394" t="s">
        <v>1896</v>
      </c>
      <c r="L394" t="s">
        <v>943</v>
      </c>
      <c r="N394" t="s">
        <v>1785</v>
      </c>
      <c r="P394" s="9">
        <v>0.125</v>
      </c>
      <c r="Q394" s="8" t="str">
        <f t="shared" si="84"/>
        <v/>
      </c>
      <c r="R394" s="10" t="str">
        <f t="shared" si="85"/>
        <v>Gi/o</v>
      </c>
      <c r="S394" s="10" t="str">
        <f t="shared" si="86"/>
        <v/>
      </c>
      <c r="T394" s="10" t="str">
        <f t="shared" si="87"/>
        <v/>
      </c>
      <c r="U394" s="8">
        <f t="shared" si="88"/>
        <v>0</v>
      </c>
      <c r="V394" s="8">
        <f t="shared" si="89"/>
        <v>1</v>
      </c>
      <c r="W394" s="8">
        <f t="shared" si="90"/>
        <v>0</v>
      </c>
      <c r="X394" s="8">
        <f t="shared" si="91"/>
        <v>0</v>
      </c>
      <c r="Y394" s="8" t="str">
        <f t="shared" si="92"/>
        <v>-</v>
      </c>
      <c r="Z394" s="10" t="str">
        <f t="shared" si="93"/>
        <v>G</v>
      </c>
      <c r="AA394" s="10" t="str">
        <f t="shared" si="94"/>
        <v>-</v>
      </c>
      <c r="AB394" s="10" t="str">
        <f t="shared" si="95"/>
        <v>-</v>
      </c>
      <c r="AC394" s="10">
        <f t="shared" si="96"/>
        <v>3</v>
      </c>
      <c r="AD394">
        <f t="shared" si="97"/>
        <v>1</v>
      </c>
    </row>
    <row r="395" spans="1:30" x14ac:dyDescent="0.2">
      <c r="A395" t="s">
        <v>507</v>
      </c>
      <c r="B395" t="s">
        <v>1786</v>
      </c>
      <c r="C395" t="str">
        <f>VLOOKUP(A395,RecNamesAll!A:C,3,FALSE)</f>
        <v>FZD4</v>
      </c>
      <c r="D395" s="304">
        <v>232</v>
      </c>
      <c r="E395" t="s">
        <v>507</v>
      </c>
      <c r="G395" t="s">
        <v>1884</v>
      </c>
      <c r="H395" t="s">
        <v>342</v>
      </c>
      <c r="I395" t="s">
        <v>502</v>
      </c>
      <c r="J395" t="s">
        <v>1889</v>
      </c>
      <c r="K395" t="s">
        <v>1889</v>
      </c>
      <c r="N395" t="s">
        <v>1787</v>
      </c>
      <c r="O395">
        <v>27458145</v>
      </c>
      <c r="P395" s="9">
        <v>8.3333333333333329E-2</v>
      </c>
      <c r="Q395" s="8" t="str">
        <f t="shared" si="84"/>
        <v/>
      </c>
      <c r="R395" s="10" t="str">
        <f t="shared" si="85"/>
        <v/>
      </c>
      <c r="S395" s="10" t="str">
        <f t="shared" si="86"/>
        <v/>
      </c>
      <c r="T395" s="10" t="str">
        <f t="shared" si="87"/>
        <v>G12/13</v>
      </c>
      <c r="U395" s="8">
        <f t="shared" si="88"/>
        <v>0</v>
      </c>
      <c r="V395" s="8">
        <f t="shared" si="89"/>
        <v>0</v>
      </c>
      <c r="W395" s="8">
        <f t="shared" si="90"/>
        <v>0</v>
      </c>
      <c r="X395" s="8">
        <f t="shared" si="91"/>
        <v>1</v>
      </c>
      <c r="Y395" s="8" t="str">
        <f t="shared" si="92"/>
        <v>-</v>
      </c>
      <c r="Z395" s="10" t="str">
        <f t="shared" si="93"/>
        <v>-</v>
      </c>
      <c r="AA395" s="10" t="str">
        <f t="shared" si="94"/>
        <v>-</v>
      </c>
      <c r="AB395" s="10" t="str">
        <f t="shared" si="95"/>
        <v>G</v>
      </c>
      <c r="AC395" s="10">
        <f t="shared" si="96"/>
        <v>3</v>
      </c>
      <c r="AD395">
        <f t="shared" si="97"/>
        <v>1</v>
      </c>
    </row>
    <row r="396" spans="1:30" x14ac:dyDescent="0.2">
      <c r="A396" t="s">
        <v>509</v>
      </c>
      <c r="B396" t="s">
        <v>1790</v>
      </c>
      <c r="C396" t="str">
        <f>VLOOKUP(A396,RecNamesAll!A:C,3,FALSE)</f>
        <v>FZD6</v>
      </c>
      <c r="D396" s="304">
        <v>234</v>
      </c>
      <c r="E396" t="s">
        <v>509</v>
      </c>
      <c r="G396" t="s">
        <v>1884</v>
      </c>
      <c r="H396" t="s">
        <v>342</v>
      </c>
      <c r="I396" t="s">
        <v>502</v>
      </c>
      <c r="J396" t="s">
        <v>1905</v>
      </c>
      <c r="K396" t="s">
        <v>1891</v>
      </c>
      <c r="M396" t="s">
        <v>900</v>
      </c>
      <c r="N396">
        <v>16936075</v>
      </c>
      <c r="O396">
        <v>21128903</v>
      </c>
      <c r="P396" s="9">
        <v>4.1666666666666664E-2</v>
      </c>
      <c r="Q396" s="8" t="str">
        <f t="shared" si="84"/>
        <v/>
      </c>
      <c r="R396" s="10" t="str">
        <f t="shared" si="85"/>
        <v>Gi/o</v>
      </c>
      <c r="S396" s="10" t="str">
        <f t="shared" si="86"/>
        <v>Gq/11</v>
      </c>
      <c r="T396" s="10" t="str">
        <f t="shared" si="87"/>
        <v/>
      </c>
      <c r="U396" s="8">
        <f t="shared" si="88"/>
        <v>0</v>
      </c>
      <c r="V396" s="8">
        <f t="shared" si="89"/>
        <v>1</v>
      </c>
      <c r="W396" s="8">
        <f t="shared" si="90"/>
        <v>1</v>
      </c>
      <c r="X396" s="8">
        <f t="shared" si="91"/>
        <v>0</v>
      </c>
      <c r="Y396" s="8" t="str">
        <f t="shared" si="92"/>
        <v>-</v>
      </c>
      <c r="Z396" s="10" t="str">
        <f t="shared" si="93"/>
        <v>G</v>
      </c>
      <c r="AA396" s="10" t="str">
        <f t="shared" si="94"/>
        <v>G</v>
      </c>
      <c r="AB396" s="10" t="str">
        <f t="shared" si="95"/>
        <v>-</v>
      </c>
      <c r="AC396" s="10">
        <f t="shared" si="96"/>
        <v>2</v>
      </c>
      <c r="AD396">
        <f t="shared" si="97"/>
        <v>1</v>
      </c>
    </row>
    <row r="397" spans="1:30" x14ac:dyDescent="0.2">
      <c r="A397" t="s">
        <v>510</v>
      </c>
      <c r="B397" t="s">
        <v>1791</v>
      </c>
      <c r="C397" t="str">
        <f>VLOOKUP(A397,RecNamesAll!A:C,3,FALSE)</f>
        <v>FZD7</v>
      </c>
      <c r="D397" s="304">
        <v>235</v>
      </c>
      <c r="E397" t="s">
        <v>510</v>
      </c>
      <c r="G397" t="s">
        <v>1884</v>
      </c>
      <c r="H397" t="s">
        <v>342</v>
      </c>
      <c r="I397" t="s">
        <v>502</v>
      </c>
      <c r="J397" t="s">
        <v>1900</v>
      </c>
      <c r="M397" t="s">
        <v>900</v>
      </c>
      <c r="N397">
        <v>24032637</v>
      </c>
      <c r="O397">
        <v>24032637</v>
      </c>
      <c r="P397" s="9">
        <v>4.1666666666666664E-2</v>
      </c>
      <c r="Q397" s="8" t="str">
        <f t="shared" si="84"/>
        <v>Gs</v>
      </c>
      <c r="R397" s="10" t="str">
        <f t="shared" si="85"/>
        <v>Gi/o</v>
      </c>
      <c r="S397" s="10" t="str">
        <f t="shared" si="86"/>
        <v/>
      </c>
      <c r="T397" s="10" t="str">
        <f t="shared" si="87"/>
        <v/>
      </c>
      <c r="U397" s="8">
        <f t="shared" si="88"/>
        <v>1</v>
      </c>
      <c r="V397" s="8">
        <f t="shared" si="89"/>
        <v>1</v>
      </c>
      <c r="W397" s="8">
        <f t="shared" si="90"/>
        <v>0</v>
      </c>
      <c r="X397" s="8">
        <f t="shared" si="91"/>
        <v>0</v>
      </c>
      <c r="Y397" s="8" t="str">
        <f t="shared" si="92"/>
        <v>G</v>
      </c>
      <c r="Z397" s="10" t="str">
        <f t="shared" si="93"/>
        <v>G</v>
      </c>
      <c r="AA397" s="10" t="str">
        <f t="shared" si="94"/>
        <v>-</v>
      </c>
      <c r="AB397" s="10" t="str">
        <f t="shared" si="95"/>
        <v>-</v>
      </c>
      <c r="AC397" s="10">
        <f t="shared" si="96"/>
        <v>2</v>
      </c>
      <c r="AD397">
        <f t="shared" si="97"/>
        <v>1</v>
      </c>
    </row>
    <row r="398" spans="1:30" x14ac:dyDescent="0.2">
      <c r="A398" t="s">
        <v>512</v>
      </c>
      <c r="B398" t="s">
        <v>1793</v>
      </c>
      <c r="C398" t="str">
        <f>VLOOKUP(A398,RecNamesAll!A:C,3,FALSE)</f>
        <v>FZD9</v>
      </c>
      <c r="D398" s="304">
        <v>237</v>
      </c>
      <c r="E398" t="s">
        <v>512</v>
      </c>
      <c r="F398" t="s">
        <v>506</v>
      </c>
      <c r="G398" t="s">
        <v>1884</v>
      </c>
      <c r="H398" t="s">
        <v>342</v>
      </c>
      <c r="I398" t="s">
        <v>502</v>
      </c>
      <c r="J398" t="s">
        <v>1891</v>
      </c>
      <c r="N398">
        <v>27402827</v>
      </c>
      <c r="P398" s="9">
        <v>4.1666666666666664E-2</v>
      </c>
      <c r="Q398" s="8" t="str">
        <f t="shared" ref="Q398:Q401" si="98">IF(OR(ISNUMBER(SEARCH("Gs",$J398)),ISNUMBER(SEARCH("Gs",$K398))),"Gs","")</f>
        <v/>
      </c>
      <c r="R398" s="10" t="str">
        <f t="shared" ref="R398:R401" si="99">IF(OR(ISNUMBER(SEARCH("Gi/o",$J398)),ISNUMBER(SEARCH("Gi/o",$K398))),"Gi/o","")</f>
        <v>Gi/o</v>
      </c>
      <c r="S398" s="10" t="str">
        <f t="shared" ref="S398:S401" si="100">IF(OR(ISNUMBER(SEARCH("Gq/11",$J398)),ISNUMBER(SEARCH("Gq/11",$K398))),"Gq/11","")</f>
        <v/>
      </c>
      <c r="T398" s="10" t="str">
        <f t="shared" ref="T398:T401" si="101">IF(OR(ISNUMBER(SEARCH("G12/13",$J398)),ISNUMBER(SEARCH("G12/13",$K398))),"G12/13","")</f>
        <v/>
      </c>
      <c r="U398" s="8">
        <f t="shared" si="88"/>
        <v>0</v>
      </c>
      <c r="V398" s="8">
        <f t="shared" si="89"/>
        <v>1</v>
      </c>
      <c r="W398" s="8">
        <f t="shared" si="90"/>
        <v>0</v>
      </c>
      <c r="X398" s="8">
        <f t="shared" si="91"/>
        <v>0</v>
      </c>
      <c r="Y398" s="8" t="str">
        <f t="shared" si="92"/>
        <v>-</v>
      </c>
      <c r="Z398" s="10" t="str">
        <f t="shared" si="93"/>
        <v>G</v>
      </c>
      <c r="AA398" s="10" t="str">
        <f t="shared" si="94"/>
        <v>-</v>
      </c>
      <c r="AB398" s="10" t="str">
        <f t="shared" si="95"/>
        <v>-</v>
      </c>
      <c r="AC398" s="10">
        <f t="shared" si="96"/>
        <v>3</v>
      </c>
      <c r="AD398">
        <f t="shared" si="97"/>
        <v>1</v>
      </c>
    </row>
    <row r="399" spans="1:30" x14ac:dyDescent="0.2">
      <c r="A399" t="s">
        <v>504</v>
      </c>
      <c r="B399" t="s">
        <v>1794</v>
      </c>
      <c r="C399" t="str">
        <f>VLOOKUP(A399,RecNamesAll!A:C,3,FALSE)</f>
        <v>FZD10</v>
      </c>
      <c r="D399" s="304">
        <v>238</v>
      </c>
      <c r="E399" t="s">
        <v>504</v>
      </c>
      <c r="G399" t="s">
        <v>1884</v>
      </c>
      <c r="H399" t="s">
        <v>342</v>
      </c>
      <c r="I399" t="s">
        <v>502</v>
      </c>
      <c r="K399" t="s">
        <v>1889</v>
      </c>
      <c r="O399">
        <v>28126591</v>
      </c>
      <c r="Q399" s="8" t="str">
        <f t="shared" si="98"/>
        <v/>
      </c>
      <c r="R399" s="10" t="str">
        <f t="shared" si="99"/>
        <v/>
      </c>
      <c r="S399" s="10" t="str">
        <f t="shared" si="100"/>
        <v/>
      </c>
      <c r="T399" s="10" t="str">
        <f t="shared" si="101"/>
        <v>G12/13</v>
      </c>
      <c r="U399" s="8">
        <f t="shared" si="88"/>
        <v>0</v>
      </c>
      <c r="V399" s="8">
        <f t="shared" si="89"/>
        <v>0</v>
      </c>
      <c r="W399" s="8">
        <f t="shared" si="90"/>
        <v>0</v>
      </c>
      <c r="X399" s="8">
        <f t="shared" si="91"/>
        <v>2</v>
      </c>
      <c r="Y399" s="8" t="str">
        <f t="shared" si="92"/>
        <v>-</v>
      </c>
      <c r="Z399" s="10" t="str">
        <f t="shared" si="93"/>
        <v>-</v>
      </c>
      <c r="AA399" s="10" t="str">
        <f t="shared" si="94"/>
        <v>-</v>
      </c>
      <c r="AB399" s="10" t="str">
        <f t="shared" si="95"/>
        <v>G</v>
      </c>
      <c r="AC399" s="10">
        <f t="shared" si="96"/>
        <v>3</v>
      </c>
      <c r="AD399">
        <f t="shared" si="97"/>
        <v>1</v>
      </c>
    </row>
    <row r="400" spans="1:30" x14ac:dyDescent="0.2">
      <c r="A400" t="s">
        <v>513</v>
      </c>
      <c r="B400" t="s">
        <v>1795</v>
      </c>
      <c r="C400" t="str">
        <f>VLOOKUP(A400,RecNamesAll!A:C,3,FALSE)</f>
        <v>SMO</v>
      </c>
      <c r="D400" s="304">
        <v>239</v>
      </c>
      <c r="E400" t="s">
        <v>513</v>
      </c>
      <c r="F400" t="s">
        <v>1796</v>
      </c>
      <c r="G400" t="s">
        <v>1884</v>
      </c>
      <c r="H400" t="s">
        <v>342</v>
      </c>
      <c r="I400" t="s">
        <v>502</v>
      </c>
      <c r="J400" t="s">
        <v>1897</v>
      </c>
      <c r="M400" t="s">
        <v>1014</v>
      </c>
      <c r="N400" t="s">
        <v>1797</v>
      </c>
      <c r="P400" s="9">
        <v>8.3333333333333329E-2</v>
      </c>
      <c r="Q400" s="8" t="str">
        <f t="shared" si="98"/>
        <v/>
      </c>
      <c r="R400" s="10" t="str">
        <f t="shared" si="99"/>
        <v>Gi/o</v>
      </c>
      <c r="S400" s="10" t="str">
        <f t="shared" si="100"/>
        <v/>
      </c>
      <c r="T400" s="10" t="str">
        <f t="shared" si="101"/>
        <v>G12/13</v>
      </c>
      <c r="U400" s="8">
        <f t="shared" si="88"/>
        <v>0</v>
      </c>
      <c r="V400" s="8">
        <f t="shared" si="89"/>
        <v>1</v>
      </c>
      <c r="W400" s="8">
        <f t="shared" si="90"/>
        <v>0</v>
      </c>
      <c r="X400" s="8">
        <f t="shared" si="91"/>
        <v>1</v>
      </c>
      <c r="Y400" s="8" t="str">
        <f t="shared" si="92"/>
        <v>-</v>
      </c>
      <c r="Z400" s="10" t="str">
        <f t="shared" si="93"/>
        <v>G</v>
      </c>
      <c r="AA400" s="10" t="str">
        <f t="shared" si="94"/>
        <v>-</v>
      </c>
      <c r="AB400" s="10" t="str">
        <f t="shared" si="95"/>
        <v>G</v>
      </c>
      <c r="AC400" s="10">
        <f t="shared" si="96"/>
        <v>2</v>
      </c>
      <c r="AD400">
        <f t="shared" si="97"/>
        <v>1</v>
      </c>
    </row>
    <row r="401" spans="1:30" x14ac:dyDescent="0.2">
      <c r="A401" t="s">
        <v>2553</v>
      </c>
      <c r="C401" t="s">
        <v>2554</v>
      </c>
      <c r="D401" s="306">
        <v>47</v>
      </c>
      <c r="G401" t="s">
        <v>1881</v>
      </c>
      <c r="I401" t="s">
        <v>312</v>
      </c>
      <c r="J401" t="s">
        <v>0</v>
      </c>
      <c r="Q401" s="8" t="str">
        <f t="shared" si="98"/>
        <v>Gs</v>
      </c>
      <c r="R401" s="10" t="str">
        <f t="shared" si="99"/>
        <v/>
      </c>
      <c r="S401" s="10" t="str">
        <f t="shared" si="100"/>
        <v/>
      </c>
      <c r="T401" s="10" t="str">
        <f t="shared" si="101"/>
        <v/>
      </c>
      <c r="U401" s="8">
        <f t="shared" si="88"/>
        <v>1</v>
      </c>
      <c r="V401" s="8">
        <f t="shared" si="89"/>
        <v>0</v>
      </c>
      <c r="W401" s="8">
        <f t="shared" si="90"/>
        <v>0</v>
      </c>
      <c r="X401" s="8">
        <f t="shared" si="91"/>
        <v>0</v>
      </c>
      <c r="Y401" s="8" t="str">
        <f t="shared" si="92"/>
        <v>G</v>
      </c>
      <c r="Z401" s="10" t="str">
        <f t="shared" si="93"/>
        <v>-</v>
      </c>
      <c r="AA401" s="10" t="str">
        <f t="shared" si="94"/>
        <v>-</v>
      </c>
      <c r="AB401" s="10" t="str">
        <f t="shared" si="95"/>
        <v>-</v>
      </c>
      <c r="AC401" s="10">
        <f t="shared" si="96"/>
        <v>3</v>
      </c>
      <c r="AD401">
        <f t="shared" si="97"/>
        <v>1</v>
      </c>
    </row>
  </sheetData>
  <sortState xmlns:xlrd2="http://schemas.microsoft.com/office/spreadsheetml/2017/richdata2" ref="A2:AD400">
    <sortCondition ref="AD2:AD400"/>
  </sortState>
  <conditionalFormatting sqref="U1:X1048576">
    <cfRule type="colorScale" priority="2">
      <colorScale>
        <cfvo type="min"/>
        <cfvo type="max"/>
        <color rgb="FFFFEF9C"/>
        <color rgb="FF63BE7B"/>
      </colorScale>
    </cfRule>
  </conditionalFormatting>
  <conditionalFormatting sqref="Y1:AC1">
    <cfRule type="colorScale" priority="1">
      <colorScale>
        <cfvo type="min"/>
        <cfvo type="max"/>
        <color rgb="FFFFEF9C"/>
        <color rgb="FF63BE7B"/>
      </colorScale>
    </cfRule>
  </conditionalFormatting>
  <pageMargins left="0.7" right="0.7" top="0.75" bottom="0.75" header="0.3" footer="0.3"/>
  <pageSetup paperSize="9" orientation="portrait" horizontalDpi="0" verticalDpi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6FBF9-59CE-6544-AC6C-BD56E97F8142}">
  <sheetPr>
    <tabColor rgb="FFFF0000"/>
  </sheetPr>
  <dimension ref="A1:DL172"/>
  <sheetViews>
    <sheetView zoomScale="200" zoomScaleNormal="200" workbookViewId="0">
      <pane xSplit="4" ySplit="1" topLeftCell="E2" activePane="bottomRight" state="frozen"/>
      <selection activeCell="AI118" sqref="AI118"/>
      <selection pane="topRight" activeCell="AI118" sqref="AI118"/>
      <selection pane="bottomLeft" activeCell="AI118" sqref="AI118"/>
      <selection pane="bottomRight" activeCell="C71" sqref="B1:C71"/>
    </sheetView>
  </sheetViews>
  <sheetFormatPr baseColWidth="10" defaultColWidth="11.5" defaultRowHeight="10" x14ac:dyDescent="0.15"/>
  <cols>
    <col min="1" max="1" width="17.33203125" style="117" customWidth="1"/>
    <col min="2" max="2" width="5.33203125" style="117" bestFit="1" customWidth="1"/>
    <col min="3" max="3" width="2.33203125" style="118" bestFit="1" customWidth="1"/>
    <col min="4" max="4" width="4.6640625" style="118" bestFit="1" customWidth="1"/>
    <col min="5" max="5" width="3" style="222" bestFit="1" customWidth="1"/>
    <col min="6" max="6" width="3.1640625" style="126" bestFit="1" customWidth="1"/>
    <col min="7" max="7" width="3" style="126" bestFit="1" customWidth="1"/>
    <col min="8" max="8" width="2.83203125" style="126" bestFit="1" customWidth="1"/>
    <col min="9" max="9" width="3" style="126" bestFit="1" customWidth="1"/>
    <col min="10" max="10" width="4" style="126" customWidth="1"/>
    <col min="11" max="11" width="3" style="286" bestFit="1" customWidth="1"/>
    <col min="12" max="14" width="2.83203125" style="120" bestFit="1" customWidth="1"/>
    <col min="15" max="16" width="3.33203125" style="120" bestFit="1" customWidth="1"/>
    <col min="17" max="18" width="2.83203125" style="120" bestFit="1" customWidth="1"/>
    <col min="19" max="20" width="3" style="120" bestFit="1" customWidth="1"/>
    <col min="21" max="21" width="3.5" style="120" bestFit="1" customWidth="1"/>
    <col min="22" max="23" width="3" style="120" bestFit="1" customWidth="1"/>
    <col min="24" max="24" width="4.1640625" style="121" hidden="1" customWidth="1"/>
    <col min="25" max="29" width="4.6640625" style="191" hidden="1" customWidth="1"/>
    <col min="30" max="32" width="3.6640625" style="191" hidden="1" customWidth="1"/>
    <col min="33" max="34" width="4.6640625" style="191" hidden="1" customWidth="1"/>
    <col min="35" max="35" width="3.6640625" style="191" hidden="1" customWidth="1"/>
    <col min="36" max="36" width="4.6640625" style="123" hidden="1" customWidth="1"/>
    <col min="37" max="47" width="4.6640625" style="124" hidden="1" customWidth="1"/>
    <col min="48" max="48" width="4.83203125" style="125" bestFit="1" customWidth="1"/>
    <col min="49" max="59" width="4.83203125" style="127" bestFit="1" customWidth="1"/>
    <col min="60" max="60" width="4.83203125" style="125" bestFit="1" customWidth="1"/>
    <col min="61" max="71" width="4.83203125" style="127" bestFit="1" customWidth="1"/>
    <col min="72" max="72" width="2.1640625" style="127" customWidth="1"/>
    <col min="73" max="73" width="6.6640625" style="117" bestFit="1" customWidth="1"/>
    <col min="74" max="74" width="5.83203125" style="134" bestFit="1" customWidth="1"/>
    <col min="75" max="75" width="2.33203125" style="130" bestFit="1" customWidth="1"/>
    <col min="76" max="76" width="2.6640625" style="130" bestFit="1" customWidth="1"/>
    <col min="77" max="77" width="2.6640625" style="134" bestFit="1" customWidth="1"/>
    <col min="78" max="79" width="2.33203125" style="134" bestFit="1" customWidth="1"/>
    <col min="80" max="80" width="2.33203125" style="130" bestFit="1" customWidth="1"/>
    <col min="81" max="83" width="3" style="134" bestFit="1" customWidth="1"/>
    <col min="84" max="84" width="3" style="130" bestFit="1" customWidth="1"/>
    <col min="85" max="85" width="3" style="134" bestFit="1" customWidth="1"/>
    <col min="86" max="86" width="3.33203125" style="130" bestFit="1" customWidth="1"/>
    <col min="87" max="87" width="1.33203125" style="131" customWidth="1"/>
    <col min="88" max="88" width="2.33203125" style="130" bestFit="1" customWidth="1"/>
    <col min="89" max="89" width="3" style="134" bestFit="1" customWidth="1"/>
    <col min="90" max="90" width="2.5" style="134" bestFit="1" customWidth="1"/>
    <col min="91" max="91" width="3" style="134" bestFit="1" customWidth="1"/>
    <col min="92" max="92" width="3.33203125" style="130" bestFit="1" customWidth="1"/>
    <col min="93" max="93" width="11.5" style="117"/>
    <col min="94" max="95" width="7.33203125" style="117" bestFit="1" customWidth="1"/>
    <col min="96" max="16384" width="11.5" style="117"/>
  </cols>
  <sheetData>
    <row r="1" spans="1:116" s="148" customFormat="1" ht="65" customHeight="1" x14ac:dyDescent="0.15">
      <c r="A1" s="148" t="s">
        <v>169</v>
      </c>
      <c r="B1" s="148" t="s">
        <v>172</v>
      </c>
      <c r="C1" s="213" t="s">
        <v>173</v>
      </c>
      <c r="D1" s="214" t="s">
        <v>872</v>
      </c>
      <c r="E1" s="207" t="s">
        <v>2292</v>
      </c>
      <c r="F1" s="259" t="s">
        <v>0</v>
      </c>
      <c r="G1" s="259" t="s">
        <v>1891</v>
      </c>
      <c r="H1" s="207" t="s">
        <v>2302</v>
      </c>
      <c r="I1" s="260" t="s">
        <v>2189</v>
      </c>
      <c r="J1" s="261"/>
      <c r="K1" s="285" t="s">
        <v>2292</v>
      </c>
      <c r="L1" s="265" t="s">
        <v>0</v>
      </c>
      <c r="M1" s="215" t="s">
        <v>1</v>
      </c>
      <c r="N1" s="216" t="s">
        <v>2</v>
      </c>
      <c r="O1" s="216" t="s">
        <v>3079</v>
      </c>
      <c r="P1" s="216" t="s">
        <v>3080</v>
      </c>
      <c r="Q1" s="216" t="s">
        <v>3</v>
      </c>
      <c r="R1" s="215" t="s">
        <v>6</v>
      </c>
      <c r="S1" s="216" t="s">
        <v>7</v>
      </c>
      <c r="T1" s="216" t="s">
        <v>8</v>
      </c>
      <c r="U1" s="216" t="s">
        <v>177</v>
      </c>
      <c r="V1" s="215" t="s">
        <v>4</v>
      </c>
      <c r="W1" s="216" t="s">
        <v>5</v>
      </c>
      <c r="X1" s="96" t="s">
        <v>2902</v>
      </c>
      <c r="Y1" s="95" t="s">
        <v>2901</v>
      </c>
      <c r="Z1" s="95" t="s">
        <v>2900</v>
      </c>
      <c r="AA1" s="95" t="s">
        <v>2899</v>
      </c>
      <c r="AB1" s="95" t="s">
        <v>2898</v>
      </c>
      <c r="AC1" s="95" t="s">
        <v>2897</v>
      </c>
      <c r="AD1" s="95" t="s">
        <v>2896</v>
      </c>
      <c r="AE1" s="95" t="s">
        <v>2895</v>
      </c>
      <c r="AF1" s="95" t="s">
        <v>2894</v>
      </c>
      <c r="AG1" s="95" t="s">
        <v>2893</v>
      </c>
      <c r="AH1" s="95" t="s">
        <v>2892</v>
      </c>
      <c r="AI1" s="95" t="s">
        <v>2891</v>
      </c>
      <c r="AJ1" s="96" t="s">
        <v>3006</v>
      </c>
      <c r="AK1" s="95" t="s">
        <v>3004</v>
      </c>
      <c r="AL1" s="95" t="s">
        <v>3003</v>
      </c>
      <c r="AM1" s="95" t="s">
        <v>3001</v>
      </c>
      <c r="AN1" s="95" t="s">
        <v>3000</v>
      </c>
      <c r="AO1" s="95" t="s">
        <v>2999</v>
      </c>
      <c r="AP1" s="95" t="s">
        <v>2998</v>
      </c>
      <c r="AQ1" s="95" t="s">
        <v>2997</v>
      </c>
      <c r="AR1" s="95" t="s">
        <v>2996</v>
      </c>
      <c r="AS1" s="95" t="s">
        <v>2995</v>
      </c>
      <c r="AT1" s="95" t="s">
        <v>2994</v>
      </c>
      <c r="AU1" s="95" t="s">
        <v>2993</v>
      </c>
      <c r="AV1" s="98" t="s">
        <v>2932</v>
      </c>
      <c r="AW1" s="97" t="s">
        <v>2931</v>
      </c>
      <c r="AX1" s="97" t="s">
        <v>2930</v>
      </c>
      <c r="AY1" s="97" t="s">
        <v>2929</v>
      </c>
      <c r="AZ1" s="97" t="s">
        <v>2928</v>
      </c>
      <c r="BA1" s="97" t="s">
        <v>2927</v>
      </c>
      <c r="BB1" s="97" t="s">
        <v>2926</v>
      </c>
      <c r="BC1" s="97" t="s">
        <v>2925</v>
      </c>
      <c r="BD1" s="97" t="s">
        <v>2924</v>
      </c>
      <c r="BE1" s="97" t="s">
        <v>2923</v>
      </c>
      <c r="BF1" s="97" t="s">
        <v>2922</v>
      </c>
      <c r="BG1" s="97" t="s">
        <v>2921</v>
      </c>
      <c r="BH1" s="98" t="s">
        <v>3034</v>
      </c>
      <c r="BI1" s="97" t="s">
        <v>3032</v>
      </c>
      <c r="BJ1" s="97" t="s">
        <v>3031</v>
      </c>
      <c r="BK1" s="97" t="s">
        <v>3029</v>
      </c>
      <c r="BL1" s="97" t="s">
        <v>3028</v>
      </c>
      <c r="BM1" s="97" t="s">
        <v>3027</v>
      </c>
      <c r="BN1" s="97" t="s">
        <v>3026</v>
      </c>
      <c r="BO1" s="97" t="s">
        <v>3025</v>
      </c>
      <c r="BP1" s="97" t="s">
        <v>3024</v>
      </c>
      <c r="BQ1" s="97" t="s">
        <v>3023</v>
      </c>
      <c r="BR1" s="97" t="s">
        <v>3022</v>
      </c>
      <c r="BS1" s="97" t="s">
        <v>3021</v>
      </c>
      <c r="BT1" s="97"/>
      <c r="BU1" s="109" t="s">
        <v>2300</v>
      </c>
      <c r="BV1" s="110" t="s">
        <v>169</v>
      </c>
      <c r="BW1" s="114" t="s">
        <v>0</v>
      </c>
      <c r="BX1" s="114" t="s">
        <v>1</v>
      </c>
      <c r="BY1" s="115" t="s">
        <v>2</v>
      </c>
      <c r="BZ1" s="115" t="s">
        <v>2210</v>
      </c>
      <c r="CA1" s="115" t="s">
        <v>3</v>
      </c>
      <c r="CB1" s="114" t="s">
        <v>6</v>
      </c>
      <c r="CC1" s="115" t="s">
        <v>7</v>
      </c>
      <c r="CD1" s="115" t="s">
        <v>8</v>
      </c>
      <c r="CE1" s="115" t="s">
        <v>177</v>
      </c>
      <c r="CF1" s="114" t="s">
        <v>4</v>
      </c>
      <c r="CG1" s="115" t="s">
        <v>5</v>
      </c>
      <c r="CH1" s="112" t="s">
        <v>2293</v>
      </c>
      <c r="CI1" s="113"/>
      <c r="CJ1" s="111" t="s">
        <v>0</v>
      </c>
      <c r="CK1" s="110" t="s">
        <v>1891</v>
      </c>
      <c r="CL1" s="110" t="s">
        <v>2302</v>
      </c>
      <c r="CM1" s="110" t="s">
        <v>2189</v>
      </c>
      <c r="CN1" s="112" t="s">
        <v>2293</v>
      </c>
      <c r="CP1" s="217" t="s">
        <v>2884</v>
      </c>
      <c r="CQ1" s="148" t="s">
        <v>2885</v>
      </c>
      <c r="CR1" s="187" t="s">
        <v>2886</v>
      </c>
    </row>
    <row r="2" spans="1:116" s="132" customFormat="1" x14ac:dyDescent="0.15">
      <c r="A2" s="308" t="s">
        <v>3293</v>
      </c>
      <c r="B2" s="69" t="s">
        <v>480</v>
      </c>
      <c r="C2" s="118" t="str">
        <f>VLOOKUP(B2,RecNamesAll!A:E,5,FALSE)</f>
        <v>A</v>
      </c>
      <c r="D2" s="119" t="b">
        <f>VLOOKUP(B2,Ligands!A:B,2,FALSE)</f>
        <v>1</v>
      </c>
      <c r="E2" s="127"/>
      <c r="F2" s="126" t="str">
        <f t="shared" ref="F2:F33" si="0">L2</f>
        <v>BI-</v>
      </c>
      <c r="G2" s="126" t="str">
        <f t="shared" ref="G2:G33" si="1">IF(ISNUMBER(SEARCH("B",_xlfn.CONCAT(M2:Q2))),"B","-")&amp;IF(ISNUMBER(SEARCH("I",_xlfn.CONCAT(M2:Q2))),"I","-")&amp;IF(ISNUMBER(SEARCH("G",_xlfn.CONCAT(M2:Q2))),"G","-")</f>
        <v>BI-</v>
      </c>
      <c r="H2" s="126" t="str">
        <f t="shared" ref="H2:H33" si="2">IF(ISNUMBER(SEARCH("B",_xlfn.CONCAT(R2:U2))),"B","-")&amp;IF(ISNUMBER(SEARCH("I",_xlfn.CONCAT(R2:U2))),"I","-")&amp;IF(ISNUMBER(SEARCH("G",_xlfn.CONCAT(R2:U2))),"G","-")</f>
        <v>BIG</v>
      </c>
      <c r="I2" s="126" t="str">
        <f t="shared" ref="I2:I33" si="3">IF(ISNUMBER(SEARCH("B",_xlfn.CONCAT(V2:W2))),"B","-")&amp;IF(ISNUMBER(SEARCH("I",_xlfn.CONCAT(V2:W2))),"I","-")&amp;IF(ISNUMBER(SEARCH("G",_xlfn.CONCAT(V2:W2))),"G","-")</f>
        <v>BI-</v>
      </c>
      <c r="J2" s="126"/>
      <c r="K2" s="286"/>
      <c r="L2" s="120" t="str">
        <f>_xlfn.CONCAT(IF(AV2="","-","B"),IF(BH2="","-","I"),VLOOKUP($B2,GtP!$A:$AB,MATCH("Gs_0-1",GtP!$A$1:$AB$1,0),FALSE))</f>
        <v>BI-</v>
      </c>
      <c r="M2" s="120" t="str">
        <f>_xlfn.CONCAT(IF(AW2="","-","B"),IF(BI2="","-","I"),VLOOKUP($B2,GtP!$A:$AB,MATCH("Gi/o_0-1",GtP!$A$1:$AB$1,0),FALSE))</f>
        <v>BI-</v>
      </c>
      <c r="N2" s="120" t="str">
        <f>_xlfn.CONCAT(IF(AX2="","-","B"),IF(BJ2="","-","I"),VLOOKUP($B2,GtP!$A:$AB,MATCH("Gi/o_0-1",GtP!$A$1:$AB$1,0),FALSE))</f>
        <v>BI-</v>
      </c>
      <c r="O2" s="120" t="str">
        <f>_xlfn.CONCAT(IF(AY2="","-","B"),IF(BK2="","-","I"),VLOOKUP($B2,GtP!$A:$AB,MATCH("Gi/o_0-1",GtP!$A$1:$AB$1,0),FALSE))</f>
        <v>BI-</v>
      </c>
      <c r="P2" s="120" t="str">
        <f>_xlfn.CONCAT(IF(AZ2="","-","B"),IF(BL2="","-","I"),VLOOKUP($B2,GtP!$A:$AB,MATCH("Gi/o_0-1",GtP!$A$1:$AB$1,0),FALSE))</f>
        <v>BI-</v>
      </c>
      <c r="Q2" s="120" t="str">
        <f>_xlfn.CONCAT(IF(BA2="","-","B"),IF(BM2="","-","I"),VLOOKUP($B2,GtP!$A:$AB,MATCH("Gi/o_0-1",GtP!$A$1:$AB$1,0),FALSE))</f>
        <v>BI-</v>
      </c>
      <c r="R2" s="120" t="str">
        <f>_xlfn.CONCAT(IF(BB2="","-","B"),IF(BN2="","-","I"),VLOOKUP($B2,GtP!$A:$AB,MATCH("Gq/11_0-1",GtP!$A$1:$AB$1,0),FALSE))</f>
        <v>BIG</v>
      </c>
      <c r="S2" s="120" t="str">
        <f>_xlfn.CONCAT(IF(BC2="","-","B"),IF(BO2="","-","I"),VLOOKUP($B2,GtP!$A:$AB,MATCH("Gq/11_0-1",GtP!$A$1:$AB$1,0),FALSE))</f>
        <v>BIG</v>
      </c>
      <c r="T2" s="120" t="str">
        <f>_xlfn.CONCAT(IF(BD2="","-","B"),IF(BP2="","-","I"),VLOOKUP($B2,GtP!$A:$AB,MATCH("Gq/11_0-1",GtP!$A$1:$AB$1,0),FALSE))</f>
        <v>BIG</v>
      </c>
      <c r="U2" s="120" t="str">
        <f>_xlfn.CONCAT(IF(BE2="","-","B"),IF(BQ2="","-","I"),VLOOKUP($B2,GtP!$A:$AB,MATCH("Gq/11_0-1",GtP!$A$1:$AB$1,0),FALSE))</f>
        <v>BIG</v>
      </c>
      <c r="V2" s="120" t="str">
        <f>_xlfn.CONCAT(IF(BF2="","-","B"),IF(BR2="","-","I"),VLOOKUP($B2,GtP!$A:$AB,MATCH("G12/13_0-1",GtP!$A$1:$AB$1,0),FALSE))</f>
        <v>BI-</v>
      </c>
      <c r="W2" s="120" t="str">
        <f>_xlfn.CONCAT(IF(BG2="","-","B"),IF(BS2="","-","I"),VLOOKUP($B2,GtP!$A:$AB,MATCH("G12/13_0-1",GtP!$A$1:$AB$1,0),FALSE))</f>
        <v>BI-</v>
      </c>
      <c r="X2" s="121">
        <f>_xlfn.IFNA(VLOOKUP($B2,'B-EmEC'!$A:$DH,MATCH(X$1,'B-EmEC'!$A$1:$DH$1,0),FALSE),"")</f>
        <v>8.5730000000000004</v>
      </c>
      <c r="Y2" s="122">
        <f>_xlfn.IFNA(VLOOKUP($B2,'B-EmEC'!$A:$DH,MATCH(Y$1,'B-EmEC'!$A$1:$DH$1,0),FALSE),"")</f>
        <v>9.3729999999999993</v>
      </c>
      <c r="Z2" s="122">
        <f>_xlfn.IFNA(VLOOKUP($B2,'B-EmEC'!$A:$DH,MATCH(Z$1,'B-EmEC'!$A$1:$DH$1,0),FALSE),"")</f>
        <v>9.65</v>
      </c>
      <c r="AA2" s="122">
        <f>_xlfn.IFNA(VLOOKUP($B2,'B-EmEC'!$A:$DH,MATCH(AA$1,'B-EmEC'!$A$1:$DH$1,0),FALSE),"")</f>
        <v>9.76</v>
      </c>
      <c r="AB2" s="122">
        <f>_xlfn.IFNA(VLOOKUP($B2,'B-EmEC'!$A:$DH,MATCH(AB$1,'B-EmEC'!$A$1:$DH$1,0),FALSE),"")</f>
        <v>9.9440000000000008</v>
      </c>
      <c r="AC2" s="122">
        <f>_xlfn.IFNA(VLOOKUP($B2,'B-EmEC'!$A:$DH,MATCH(AC$1,'B-EmEC'!$A$1:$DH$1,0),FALSE),"")</f>
        <v>10.46</v>
      </c>
      <c r="AD2" s="122">
        <f>_xlfn.IFNA(VLOOKUP($B2,'B-EmEC'!$A:$DH,MATCH(AD$1,'B-EmEC'!$A$1:$DH$1,0),FALSE),"")</f>
        <v>9.8149999999999995</v>
      </c>
      <c r="AE2" s="122">
        <f>_xlfn.IFNA(VLOOKUP($B2,'B-EmEC'!$A:$DH,MATCH(AE$1,'B-EmEC'!$A$1:$DH$1,0),FALSE),"")</f>
        <v>9.6769999999999996</v>
      </c>
      <c r="AF2" s="122">
        <f>_xlfn.IFNA(VLOOKUP($B2,'B-EmEC'!$A:$DH,MATCH(AF$1,'B-EmEC'!$A$1:$DH$1,0),FALSE),"")</f>
        <v>9.7520000000000007</v>
      </c>
      <c r="AG2" s="122">
        <f>_xlfn.IFNA(VLOOKUP($B2,'B-EmEC'!$A:$DH,MATCH(AG$1,'B-EmEC'!$A$1:$DH$1,0),FALSE),"")</f>
        <v>8.6419999999999995</v>
      </c>
      <c r="AH2" s="122">
        <f>VLOOKUP($B2,'B-EmEC'!$A:$DH,MATCH(AH$1,'B-EmEC'!$A$1:$DH$1,0),FALSE)</f>
        <v>11.33</v>
      </c>
      <c r="AI2" s="122">
        <f>VLOOKUP($B2,'B-EmEC'!$A:$DH,MATCH(AI$1,'B-EmEC'!$A$1:$DH$1,0),FALSE)</f>
        <v>9.8079999999999998</v>
      </c>
      <c r="AJ2" s="123">
        <f>_xlfn.IFNA(VLOOKUP($B2,'I-EmEC'!$A:$DA,MATCH(AJ$1,'I-EmEC'!$A$1:$DA$1,0),FALSE),"")</f>
        <v>9.84</v>
      </c>
      <c r="AK2" s="124">
        <f>_xlfn.IFNA(VLOOKUP($B2,'I-EmEC'!$A:$DA,MATCH(AK$1,'I-EmEC'!$A$1:$DA$1,0),FALSE),"")</f>
        <v>10.43</v>
      </c>
      <c r="AL2" s="124">
        <f>_xlfn.IFNA(VLOOKUP($B2,'I-EmEC'!$A:$DA,MATCH(AL$1,'I-EmEC'!$A$1:$DA$1,0),FALSE),"")</f>
        <v>10.43</v>
      </c>
      <c r="AM2" s="124">
        <f>_xlfn.IFNA(VLOOKUP($B2,'I-EmEC'!$A:$DA,MATCH(AM$1,'I-EmEC'!$A$1:$DA$1,0),FALSE),"")</f>
        <v>9.8699999999999992</v>
      </c>
      <c r="AN2" s="124">
        <f>_xlfn.IFNA(VLOOKUP($B2,'I-EmEC'!$A:$DA,MATCH(AN$1,'I-EmEC'!$A$1:$DA$1,0),FALSE),"")</f>
        <v>9.8699999999999992</v>
      </c>
      <c r="AO2" s="124">
        <f>_xlfn.IFNA(VLOOKUP($B2,'I-EmEC'!$A:$DA,MATCH(AO$1,'I-EmEC'!$A$1:$DA$1,0),FALSE),"")</f>
        <v>10.26</v>
      </c>
      <c r="AP2" s="124">
        <f>_xlfn.IFNA(VLOOKUP($B2,'I-EmEC'!$A:$DA,MATCH(AP$1,'I-EmEC'!$A$1:$DA$1,0),FALSE),"")</f>
        <v>10.39</v>
      </c>
      <c r="AQ2" s="124">
        <f>_xlfn.IFNA(VLOOKUP($B2,'I-EmEC'!$A:$DA,MATCH(AQ$1,'I-EmEC'!$A$1:$DA$1,0),FALSE),"")</f>
        <v>10.39</v>
      </c>
      <c r="AR2" s="124">
        <f>_xlfn.IFNA(VLOOKUP($B2,'I-EmEC'!$A:$DA,MATCH(AR$1,'I-EmEC'!$A$1:$DA$1,0),FALSE),"")</f>
        <v>10.5</v>
      </c>
      <c r="AS2" s="124">
        <f>_xlfn.IFNA(VLOOKUP($B2,'I-EmEC'!$A:$DA,MATCH(AS$1,'I-EmEC'!$A$1:$DA$1,0),FALSE),"")</f>
        <v>9.81</v>
      </c>
      <c r="AT2" s="124">
        <f>_xlfn.IFNA(VLOOKUP($B2,'I-EmEC'!$A:$DA,MATCH(AT$1,'I-EmEC'!$A$1:$DA$1,0),FALSE),"")</f>
        <v>10.4</v>
      </c>
      <c r="AU2" s="124">
        <f>_xlfn.IFNA(VLOOKUP($B2,'I-EmEC'!$A:$DA,MATCH(AU$1,'I-EmEC'!$A$1:$DA$1,0),FALSE),"")</f>
        <v>9.94</v>
      </c>
      <c r="AV2" s="125">
        <f>_xlfn.IFNA(VLOOKUP($B2,'B-EmEC'!$A:$DH,MATCH(AV$1,'B-EmEC'!$A$1:$DH$1,0),FALSE),"")</f>
        <v>35.318432333129216</v>
      </c>
      <c r="AW2" s="126">
        <f>_xlfn.IFNA(VLOOKUP($B2,'B-EmEC'!$A:$DH,MATCH(AW$1,'B-EmEC'!$A$1:$DH$1,0),FALSE),"")</f>
        <v>90.61755146262189</v>
      </c>
      <c r="AX2" s="126">
        <f>_xlfn.IFNA(VLOOKUP($B2,'B-EmEC'!$A:$DH,MATCH(AX$1,'B-EmEC'!$A$1:$DH$1,0),FALSE),"")</f>
        <v>56.543967280163599</v>
      </c>
      <c r="AY2" s="126">
        <f>_xlfn.IFNA(VLOOKUP($B2,'B-EmEC'!$A:$DH,MATCH(AY$1,'B-EmEC'!$A$1:$DH$1,0),FALSE),"")</f>
        <v>100</v>
      </c>
      <c r="AZ2" s="126">
        <f>_xlfn.IFNA(VLOOKUP($B2,'B-EmEC'!$A:$DH,MATCH(AZ$1,'B-EmEC'!$A$1:$DH$1,0),FALSE),"")</f>
        <v>93.770226537216828</v>
      </c>
      <c r="BA2" s="126">
        <f>_xlfn.IFNA(VLOOKUP($B2,'B-EmEC'!$A:$DH,MATCH(BA$1,'B-EmEC'!$A$1:$DH$1,0),FALSE),"")</f>
        <v>80.916473317865425</v>
      </c>
      <c r="BB2" s="126">
        <f>_xlfn.IFNA(VLOOKUP($B2,'B-EmEC'!$A:$DH,MATCH(BB$1,'B-EmEC'!$A$1:$DH$1,0),FALSE),"")</f>
        <v>66.030177593804254</v>
      </c>
      <c r="BC2" s="126">
        <f>_xlfn.IFNA(VLOOKUP($B2,'B-EmEC'!$A:$DH,MATCH(BC$1,'B-EmEC'!$A$1:$DH$1,0),FALSE),"")</f>
        <v>74.82929126442194</v>
      </c>
      <c r="BD2" s="126">
        <f>_xlfn.IFNA(VLOOKUP($B2,'B-EmEC'!$A:$DH,MATCH(BD$1,'B-EmEC'!$A$1:$DH$1,0),FALSE),"")</f>
        <v>83.800454496266639</v>
      </c>
      <c r="BE2" s="126">
        <f>_xlfn.IFNA(VLOOKUP($B2,'B-EmEC'!$A:$DH,MATCH(BE$1,'B-EmEC'!$A$1:$DH$1,0),FALSE),"")</f>
        <v>36.419868791002813</v>
      </c>
      <c r="BF2" s="126">
        <f>_xlfn.IFNA(VLOOKUP($B2,'B-EmEC'!$A:$DH,MATCH(BF$1,'B-EmEC'!$A$1:$DH$1,0),FALSE),"")</f>
        <v>60.254098360655746</v>
      </c>
      <c r="BG2" s="126">
        <f>_xlfn.IFNA(VLOOKUP($B2,'B-EmEC'!$A:$DH,MATCH(BG$1,'B-EmEC'!$A$1:$DH$1,0),FALSE),"")</f>
        <v>55.7065986972529</v>
      </c>
      <c r="BH2" s="125">
        <f>_xlfn.IFNA(VLOOKUP($B2,'I-EmEC'!$A:$DA,MATCH(BH$1,'I-EmEC'!$A$1:$DA$1,0),FALSE),"")</f>
        <v>88.235294117647058</v>
      </c>
      <c r="BI2" s="127">
        <f>_xlfn.IFNA(VLOOKUP($B2,'I-EmEC'!$A:$DA,MATCH(BI$1,'I-EmEC'!$A$1:$DA$1,0),FALSE),"")</f>
        <v>92.069632495164399</v>
      </c>
      <c r="BJ2" s="127">
        <f>_xlfn.IFNA(VLOOKUP($B2,'I-EmEC'!$A:$DA,MATCH(BJ$1,'I-EmEC'!$A$1:$DA$1,0),FALSE),"")</f>
        <v>92.069632495164399</v>
      </c>
      <c r="BK2" s="127">
        <f>_xlfn.IFNA(VLOOKUP($B2,'I-EmEC'!$A:$DA,MATCH(BK$1,'I-EmEC'!$A$1:$DA$1,0),FALSE),"")</f>
        <v>95.859213250517598</v>
      </c>
      <c r="BL2" s="127">
        <f>_xlfn.IFNA(VLOOKUP($B2,'I-EmEC'!$A:$DA,MATCH(BL$1,'I-EmEC'!$A$1:$DA$1,0),FALSE),"")</f>
        <v>95.859213250517598</v>
      </c>
      <c r="BM2" s="127">
        <f>_xlfn.IFNA(VLOOKUP($B2,'I-EmEC'!$A:$DA,MATCH(BM$1,'I-EmEC'!$A$1:$DA$1,0),FALSE),"")</f>
        <v>100</v>
      </c>
      <c r="BN2" s="127">
        <f>_xlfn.IFNA(VLOOKUP($B2,'I-EmEC'!$A:$DA,MATCH(BN$1,'I-EmEC'!$A$1:$DA$1,0),FALSE),"")</f>
        <v>85.010266940451743</v>
      </c>
      <c r="BO2" s="127">
        <f>_xlfn.IFNA(VLOOKUP($B2,'I-EmEC'!$A:$DA,MATCH(BO$1,'I-EmEC'!$A$1:$DA$1,0),FALSE),"")</f>
        <v>85.010266940451743</v>
      </c>
      <c r="BP2" s="127">
        <f>_xlfn.IFNA(VLOOKUP($B2,'I-EmEC'!$A:$DA,MATCH(BP$1,'I-EmEC'!$A$1:$DA$1,0),FALSE),"")</f>
        <v>95.730337078651687</v>
      </c>
      <c r="BQ2" s="127">
        <f>_xlfn.IFNA(VLOOKUP($B2,'I-EmEC'!$A:$DA,MATCH(BQ$1,'I-EmEC'!$A$1:$DA$1,0),FALSE),"")</f>
        <v>96.449704142011825</v>
      </c>
      <c r="BR2" s="127">
        <f>_xlfn.IFNA(VLOOKUP($B2,'I-EmEC'!$A:$DA,MATCH(BR$1,'I-EmEC'!$A$1:$DA$1,0),FALSE),"")</f>
        <v>95.428571428571431</v>
      </c>
      <c r="BS2" s="127">
        <f>_xlfn.IFNA(VLOOKUP($B2,'I-EmEC'!$A:$DA,MATCH(BS$1,'I-EmEC'!$A$1:$DA$1,0),FALSE),"")</f>
        <v>94.664031620553359</v>
      </c>
      <c r="BT2" s="127"/>
      <c r="BU2" s="117"/>
      <c r="BV2" s="308" t="s">
        <v>3293</v>
      </c>
      <c r="BW2" s="129">
        <f t="shared" ref="BW2:BW33" si="4">IF(L2="BI-",1,"")</f>
        <v>1</v>
      </c>
      <c r="BX2" s="129">
        <f t="shared" ref="BX2:BX33" si="5">IF(M2="BI-",1,"")</f>
        <v>1</v>
      </c>
      <c r="BY2" s="128">
        <f t="shared" ref="BY2:BY33" si="6">IF(N2="BI-",1,"")</f>
        <v>1</v>
      </c>
      <c r="BZ2" s="128">
        <f t="shared" ref="BZ2:BZ33" si="7">IF(P2="BI-",1,"")</f>
        <v>1</v>
      </c>
      <c r="CA2" s="128">
        <f t="shared" ref="CA2:CA33" si="8">IF(Q2="BI-",1,"")</f>
        <v>1</v>
      </c>
      <c r="CB2" s="129" t="str">
        <f t="shared" ref="CB2:CB33" si="9">IF(R2="BI-",1,"")</f>
        <v/>
      </c>
      <c r="CC2" s="128" t="str">
        <f t="shared" ref="CC2:CC33" si="10">IF(S2="BI-",1,"")</f>
        <v/>
      </c>
      <c r="CD2" s="128" t="str">
        <f t="shared" ref="CD2:CD33" si="11">IF(T2="BI-",1,"")</f>
        <v/>
      </c>
      <c r="CE2" s="128" t="str">
        <f t="shared" ref="CE2:CE33" si="12">IF(U2="BI-",1,"")</f>
        <v/>
      </c>
      <c r="CF2" s="129">
        <f t="shared" ref="CF2:CF33" si="13">IF(V2="BI-",1,"")</f>
        <v>1</v>
      </c>
      <c r="CG2" s="128">
        <f t="shared" ref="CG2:CG33" si="14">IF(W2="BI-",1,"")</f>
        <v>1</v>
      </c>
      <c r="CH2" s="130">
        <f t="shared" ref="CH2:CH33" si="15">SUM(BW2:CG2)</f>
        <v>7</v>
      </c>
      <c r="CI2" s="131"/>
      <c r="CJ2" s="129">
        <f t="shared" ref="CJ2:CJ33" si="16">BW2</f>
        <v>1</v>
      </c>
      <c r="CK2" s="128">
        <f t="shared" ref="CK2:CK33" si="17">IF(SUM(BX2:CA2)&gt;0,1,"")</f>
        <v>1</v>
      </c>
      <c r="CL2" s="128" t="str">
        <f t="shared" ref="CL2:CL33" si="18">IF(SUM(CB2:CE2)&gt;0,1,"")</f>
        <v/>
      </c>
      <c r="CM2" s="128">
        <f t="shared" ref="CM2:CM33" si="19">IF(SUM(CF2:CG2)&gt;0,1,"")</f>
        <v>1</v>
      </c>
      <c r="CN2" s="130">
        <f t="shared" ref="CN2:CN33" si="20">SUM(CJ2:CM2)</f>
        <v>3</v>
      </c>
      <c r="CO2" s="117"/>
      <c r="CP2" s="117">
        <f t="shared" ref="CP2:CP33" si="21">COUNTIF(F2:H2,"BIG")+COUNTIF(F2:H2,"BI-")</f>
        <v>3</v>
      </c>
      <c r="CQ2" s="117">
        <f t="shared" ref="CQ2:CQ33" si="22">COUNTIF(L2:U2,"BIG")+COUNTIF(L2:U2,"BI-")</f>
        <v>10</v>
      </c>
      <c r="CR2" s="117"/>
      <c r="CS2" s="117"/>
      <c r="CT2" s="117"/>
      <c r="CU2" s="117"/>
      <c r="CV2" s="117"/>
      <c r="CW2" s="117"/>
      <c r="CX2" s="117"/>
      <c r="CY2" s="117"/>
      <c r="CZ2" s="117"/>
      <c r="DA2" s="117"/>
      <c r="DB2" s="117"/>
      <c r="DC2" s="117"/>
      <c r="DD2" s="117"/>
      <c r="DE2" s="117"/>
      <c r="DF2" s="117"/>
      <c r="DG2" s="117"/>
      <c r="DH2" s="117"/>
      <c r="DI2" s="117"/>
      <c r="DJ2" s="117"/>
      <c r="DK2" s="117"/>
      <c r="DL2" s="117"/>
    </row>
    <row r="3" spans="1:116" s="132" customFormat="1" x14ac:dyDescent="0.15">
      <c r="A3" s="308" t="s">
        <v>3295</v>
      </c>
      <c r="B3" s="69" t="s">
        <v>548</v>
      </c>
      <c r="C3" s="118" t="str">
        <f>VLOOKUP(B3,RecNamesAll!A:E,5,FALSE)</f>
        <v>A</v>
      </c>
      <c r="D3" s="119" t="b">
        <f>VLOOKUP(B3,Ligands!A:B,2,FALSE)</f>
        <v>1</v>
      </c>
      <c r="E3" s="127"/>
      <c r="F3" s="126" t="str">
        <f t="shared" si="0"/>
        <v>BI-</v>
      </c>
      <c r="G3" s="126" t="str">
        <f t="shared" si="1"/>
        <v>BI-</v>
      </c>
      <c r="H3" s="126" t="str">
        <f t="shared" si="2"/>
        <v>BIG</v>
      </c>
      <c r="I3" s="126" t="str">
        <f t="shared" si="3"/>
        <v>BI-</v>
      </c>
      <c r="J3" s="126"/>
      <c r="K3" s="286"/>
      <c r="L3" s="120" t="str">
        <f>_xlfn.CONCAT(IF(AV3="","-","B"),IF(BH3="","-","I"),VLOOKUP($B3,GtP!$A:$AB,MATCH("Gs_0-1",GtP!$A$1:$AB$1,0),FALSE))</f>
        <v>BI-</v>
      </c>
      <c r="M3" s="120" t="str">
        <f>_xlfn.CONCAT(IF(AW3="","-","B"),IF(BI3="","-","I"),VLOOKUP($B3,GtP!$A:$AB,MATCH("Gi/o_0-1",GtP!$A$1:$AB$1,0),FALSE))</f>
        <v>BI-</v>
      </c>
      <c r="N3" s="120" t="str">
        <f>_xlfn.CONCAT(IF(AX3="","-","B"),IF(BJ3="","-","I"),VLOOKUP($B3,GtP!$A:$AB,MATCH("Gi/o_0-1",GtP!$A$1:$AB$1,0),FALSE))</f>
        <v>BI-</v>
      </c>
      <c r="O3" s="120" t="str">
        <f>_xlfn.CONCAT(IF(AY3="","-","B"),IF(BK3="","-","I"),VLOOKUP($B3,GtP!$A:$AB,MATCH("Gi/o_0-1",GtP!$A$1:$AB$1,0),FALSE))</f>
        <v>BI-</v>
      </c>
      <c r="P3" s="120" t="str">
        <f>_xlfn.CONCAT(IF(AZ3="","-","B"),IF(BL3="","-","I"),VLOOKUP($B3,GtP!$A:$AB,MATCH("Gi/o_0-1",GtP!$A$1:$AB$1,0),FALSE))</f>
        <v>BI-</v>
      </c>
      <c r="Q3" s="120" t="str">
        <f>_xlfn.CONCAT(IF(BA3="","-","B"),IF(BM3="","-","I"),VLOOKUP($B3,GtP!$A:$AB,MATCH("Gi/o_0-1",GtP!$A$1:$AB$1,0),FALSE))</f>
        <v>BI-</v>
      </c>
      <c r="R3" s="120" t="str">
        <f>_xlfn.CONCAT(IF(BB3="","-","B"),IF(BN3="","-","I"),VLOOKUP($B3,GtP!$A:$AB,MATCH("Gq/11_0-1",GtP!$A$1:$AB$1,0),FALSE))</f>
        <v>BIG</v>
      </c>
      <c r="S3" s="120" t="str">
        <f>_xlfn.CONCAT(IF(BC3="","-","B"),IF(BO3="","-","I"),VLOOKUP($B3,GtP!$A:$AB,MATCH("Gq/11_0-1",GtP!$A$1:$AB$1,0),FALSE))</f>
        <v>BIG</v>
      </c>
      <c r="T3" s="120" t="str">
        <f>_xlfn.CONCAT(IF(BD3="","-","B"),IF(BP3="","-","I"),VLOOKUP($B3,GtP!$A:$AB,MATCH("Gq/11_0-1",GtP!$A$1:$AB$1,0),FALSE))</f>
        <v>BIG</v>
      </c>
      <c r="U3" s="120" t="str">
        <f>_xlfn.CONCAT(IF(BE3="","-","B"),IF(BQ3="","-","I"),VLOOKUP($B3,GtP!$A:$AB,MATCH("Gq/11_0-1",GtP!$A$1:$AB$1,0),FALSE))</f>
        <v>BIG</v>
      </c>
      <c r="V3" s="120" t="str">
        <f>_xlfn.CONCAT(IF(BF3="","-","B"),IF(BR3="","-","I"),VLOOKUP($B3,GtP!$A:$AB,MATCH("G12/13_0-1",GtP!$A$1:$AB$1,0),FALSE))</f>
        <v>BI-</v>
      </c>
      <c r="W3" s="120" t="str">
        <f>_xlfn.CONCAT(IF(BG3="","-","B"),IF(BS3="","-","I"),VLOOKUP($B3,GtP!$A:$AB,MATCH("G12/13_0-1",GtP!$A$1:$AB$1,0),FALSE))</f>
        <v>BI-</v>
      </c>
      <c r="X3" s="121">
        <f>_xlfn.IFNA(VLOOKUP($B3,'B-EmEC'!$A:$DH,MATCH(X$1,'B-EmEC'!$A$1:$DH$1,0),FALSE),"")</f>
        <v>5.8159999999999998</v>
      </c>
      <c r="Y3" s="122">
        <f>_xlfn.IFNA(VLOOKUP($B3,'B-EmEC'!$A:$DH,MATCH(Y$1,'B-EmEC'!$A$1:$DH$1,0),FALSE),"")</f>
        <v>6.407</v>
      </c>
      <c r="Z3" s="122">
        <f>_xlfn.IFNA(VLOOKUP($B3,'B-EmEC'!$A:$DH,MATCH(Z$1,'B-EmEC'!$A$1:$DH$1,0),FALSE),"")</f>
        <v>6.3840000000000003</v>
      </c>
      <c r="AA3" s="122">
        <f>_xlfn.IFNA(VLOOKUP($B3,'B-EmEC'!$A:$DH,MATCH(AA$1,'B-EmEC'!$A$1:$DH$1,0),FALSE),"")</f>
        <v>6.4160000000000004</v>
      </c>
      <c r="AB3" s="122">
        <f>_xlfn.IFNA(VLOOKUP($B3,'B-EmEC'!$A:$DH,MATCH(AB$1,'B-EmEC'!$A$1:$DH$1,0),FALSE),"")</f>
        <v>6.3659999999999997</v>
      </c>
      <c r="AC3" s="122">
        <f>_xlfn.IFNA(VLOOKUP($B3,'B-EmEC'!$A:$DH,MATCH(AC$1,'B-EmEC'!$A$1:$DH$1,0),FALSE),"")</f>
        <v>7.1929999999999996</v>
      </c>
      <c r="AD3" s="122">
        <f>_xlfn.IFNA(VLOOKUP($B3,'B-EmEC'!$A:$DH,MATCH(AD$1,'B-EmEC'!$A$1:$DH$1,0),FALSE),"")</f>
        <v>7.8719999999999999</v>
      </c>
      <c r="AE3" s="122">
        <f>_xlfn.IFNA(VLOOKUP($B3,'B-EmEC'!$A:$DH,MATCH(AE$1,'B-EmEC'!$A$1:$DH$1,0),FALSE),"")</f>
        <v>8.0239999999999991</v>
      </c>
      <c r="AF3" s="122">
        <f>_xlfn.IFNA(VLOOKUP($B3,'B-EmEC'!$A:$DH,MATCH(AF$1,'B-EmEC'!$A$1:$DH$1,0),FALSE),"")</f>
        <v>8.1560000000000006</v>
      </c>
      <c r="AG3" s="122">
        <f>_xlfn.IFNA(VLOOKUP($B3,'B-EmEC'!$A:$DH,MATCH(AG$1,'B-EmEC'!$A$1:$DH$1,0),FALSE),"")</f>
        <v>8.6039999999999992</v>
      </c>
      <c r="AH3" s="122">
        <f>VLOOKUP($B3,'B-EmEC'!$A:$DH,MATCH(AH$1,'B-EmEC'!$A$1:$DH$1,0),FALSE)</f>
        <v>6.782</v>
      </c>
      <c r="AI3" s="122">
        <f>VLOOKUP($B3,'B-EmEC'!$A:$DH,MATCH(AI$1,'B-EmEC'!$A$1:$DH$1,0),FALSE)</f>
        <v>5.7190000000000003</v>
      </c>
      <c r="AJ3" s="123">
        <f>_xlfn.IFNA(VLOOKUP($B3,'I-EmEC'!$A:$DA,MATCH(AJ$1,'I-EmEC'!$A$1:$DA$1,0),FALSE),"")</f>
        <v>7.27</v>
      </c>
      <c r="AK3" s="124">
        <f>_xlfn.IFNA(VLOOKUP($B3,'I-EmEC'!$A:$DA,MATCH(AK$1,'I-EmEC'!$A$1:$DA$1,0),FALSE),"")</f>
        <v>8.0299999999999994</v>
      </c>
      <c r="AL3" s="124">
        <f>_xlfn.IFNA(VLOOKUP($B3,'I-EmEC'!$A:$DA,MATCH(AL$1,'I-EmEC'!$A$1:$DA$1,0),FALSE),"")</f>
        <v>8.0299999999999994</v>
      </c>
      <c r="AM3" s="124">
        <f>_xlfn.IFNA(VLOOKUP($B3,'I-EmEC'!$A:$DA,MATCH(AM$1,'I-EmEC'!$A$1:$DA$1,0),FALSE),"")</f>
        <v>7.32</v>
      </c>
      <c r="AN3" s="124">
        <f>_xlfn.IFNA(VLOOKUP($B3,'I-EmEC'!$A:$DA,MATCH(AN$1,'I-EmEC'!$A$1:$DA$1,0),FALSE),"")</f>
        <v>7.32</v>
      </c>
      <c r="AO3" s="124">
        <f>_xlfn.IFNA(VLOOKUP($B3,'I-EmEC'!$A:$DA,MATCH(AO$1,'I-EmEC'!$A$1:$DA$1,0),FALSE),"")</f>
        <v>7.57</v>
      </c>
      <c r="AP3" s="124">
        <f>_xlfn.IFNA(VLOOKUP($B3,'I-EmEC'!$A:$DA,MATCH(AP$1,'I-EmEC'!$A$1:$DA$1,0),FALSE),"")</f>
        <v>8.0299999999999994</v>
      </c>
      <c r="AQ3" s="124">
        <f>_xlfn.IFNA(VLOOKUP($B3,'I-EmEC'!$A:$DA,MATCH(AQ$1,'I-EmEC'!$A$1:$DA$1,0),FALSE),"")</f>
        <v>8.0299999999999994</v>
      </c>
      <c r="AR3" s="124">
        <f>_xlfn.IFNA(VLOOKUP($B3,'I-EmEC'!$A:$DA,MATCH(AR$1,'I-EmEC'!$A$1:$DA$1,0),FALSE),"")</f>
        <v>7.98</v>
      </c>
      <c r="AS3" s="124">
        <f>_xlfn.IFNA(VLOOKUP($B3,'I-EmEC'!$A:$DA,MATCH(AS$1,'I-EmEC'!$A$1:$DA$1,0),FALSE),"")</f>
        <v>7.24</v>
      </c>
      <c r="AT3" s="124">
        <f>_xlfn.IFNA(VLOOKUP($B3,'I-EmEC'!$A:$DA,MATCH(AT$1,'I-EmEC'!$A$1:$DA$1,0),FALSE),"")</f>
        <v>6.48</v>
      </c>
      <c r="AU3" s="124">
        <f>_xlfn.IFNA(VLOOKUP($B3,'I-EmEC'!$A:$DA,MATCH(AU$1,'I-EmEC'!$A$1:$DA$1,0),FALSE),"")</f>
        <v>5.99</v>
      </c>
      <c r="AV3" s="125">
        <f>_xlfn.IFNA(VLOOKUP($B3,'B-EmEC'!$A:$DH,MATCH(AV$1,'B-EmEC'!$A$1:$DH$1,0),FALSE),"")</f>
        <v>49.418248622167795</v>
      </c>
      <c r="AW3" s="126">
        <f>_xlfn.IFNA(VLOOKUP($B3,'B-EmEC'!$A:$DH,MATCH(AW$1,'B-EmEC'!$A$1:$DH$1,0),FALSE),"")</f>
        <v>100</v>
      </c>
      <c r="AX3" s="126">
        <f>_xlfn.IFNA(VLOOKUP($B3,'B-EmEC'!$A:$DH,MATCH(AX$1,'B-EmEC'!$A$1:$DH$1,0),FALSE),"")</f>
        <v>66.885772713993575</v>
      </c>
      <c r="AY3" s="126">
        <f>_xlfn.IFNA(VLOOKUP($B3,'B-EmEC'!$A:$DH,MATCH(AY$1,'B-EmEC'!$A$1:$DH$1,0),FALSE),"")</f>
        <v>86.908602150537632</v>
      </c>
      <c r="AZ3" s="126">
        <f>_xlfn.IFNA(VLOOKUP($B3,'B-EmEC'!$A:$DH,MATCH(AZ$1,'B-EmEC'!$A$1:$DH$1,0),FALSE),"")</f>
        <v>98.563915857605181</v>
      </c>
      <c r="BA3" s="126">
        <f>_xlfn.IFNA(VLOOKUP($B3,'B-EmEC'!$A:$DH,MATCH(BA$1,'B-EmEC'!$A$1:$DH$1,0),FALSE),"")</f>
        <v>100</v>
      </c>
      <c r="BB3" s="126">
        <f>_xlfn.IFNA(VLOOKUP($B3,'B-EmEC'!$A:$DH,MATCH(BB$1,'B-EmEC'!$A$1:$DH$1,0),FALSE),"")</f>
        <v>63.079182801442116</v>
      </c>
      <c r="BC3" s="126">
        <f>_xlfn.IFNA(VLOOKUP($B3,'B-EmEC'!$A:$DH,MATCH(BC$1,'B-EmEC'!$A$1:$DH$1,0),FALSE),"")</f>
        <v>62.797268660230756</v>
      </c>
      <c r="BD3" s="126">
        <f>_xlfn.IFNA(VLOOKUP($B3,'B-EmEC'!$A:$DH,MATCH(BD$1,'B-EmEC'!$A$1:$DH$1,0),FALSE),"")</f>
        <v>46.120549724055834</v>
      </c>
      <c r="BE3" s="126">
        <f>_xlfn.IFNA(VLOOKUP($B3,'B-EmEC'!$A:$DH,MATCH(BE$1,'B-EmEC'!$A$1:$DH$1,0),FALSE),"")</f>
        <v>34.601686972820993</v>
      </c>
      <c r="BF3" s="126">
        <f>_xlfn.IFNA(VLOOKUP($B3,'B-EmEC'!$A:$DH,MATCH(BF$1,'B-EmEC'!$A$1:$DH$1,0),FALSE),"")</f>
        <v>59.360655737704917</v>
      </c>
      <c r="BG3" s="126">
        <f>_xlfn.IFNA(VLOOKUP($B3,'B-EmEC'!$A:$DH,MATCH(BG$1,'B-EmEC'!$A$1:$DH$1,0),FALSE),"")</f>
        <v>54.120645709430754</v>
      </c>
      <c r="BH3" s="125">
        <f>_xlfn.IFNA(VLOOKUP($B3,'I-EmEC'!$A:$DA,MATCH(BH$1,'I-EmEC'!$A$1:$DA$1,0),FALSE),"")</f>
        <v>65.257352941176478</v>
      </c>
      <c r="BI3" s="127">
        <f>_xlfn.IFNA(VLOOKUP($B3,'I-EmEC'!$A:$DA,MATCH(BI$1,'I-EmEC'!$A$1:$DA$1,0),FALSE),"")</f>
        <v>41.586073500967117</v>
      </c>
      <c r="BJ3" s="127">
        <f>_xlfn.IFNA(VLOOKUP($B3,'I-EmEC'!$A:$DA,MATCH(BJ$1,'I-EmEC'!$A$1:$DA$1,0),FALSE),"")</f>
        <v>41.586073500967117</v>
      </c>
      <c r="BK3" s="127">
        <f>_xlfn.IFNA(VLOOKUP($B3,'I-EmEC'!$A:$DA,MATCH(BK$1,'I-EmEC'!$A$1:$DA$1,0),FALSE),"")</f>
        <v>64.182194616977227</v>
      </c>
      <c r="BL3" s="127">
        <f>_xlfn.IFNA(VLOOKUP($B3,'I-EmEC'!$A:$DA,MATCH(BL$1,'I-EmEC'!$A$1:$DA$1,0),FALSE),"")</f>
        <v>64.182194616977227</v>
      </c>
      <c r="BM3" s="127">
        <f>_xlfn.IFNA(VLOOKUP($B3,'I-EmEC'!$A:$DA,MATCH(BM$1,'I-EmEC'!$A$1:$DA$1,0),FALSE),"")</f>
        <v>70.724637681159422</v>
      </c>
      <c r="BN3" s="127">
        <f>_xlfn.IFNA(VLOOKUP($B3,'I-EmEC'!$A:$DA,MATCH(BN$1,'I-EmEC'!$A$1:$DA$1,0),FALSE),"")</f>
        <v>29.158110882956876</v>
      </c>
      <c r="BO3" s="127">
        <f>_xlfn.IFNA(VLOOKUP($B3,'I-EmEC'!$A:$DA,MATCH(BO$1,'I-EmEC'!$A$1:$DA$1,0),FALSE),"")</f>
        <v>29.158110882956876</v>
      </c>
      <c r="BP3" s="127">
        <f>_xlfn.IFNA(VLOOKUP($B3,'I-EmEC'!$A:$DA,MATCH(BP$1,'I-EmEC'!$A$1:$DA$1,0),FALSE),"")</f>
        <v>19.325842696629213</v>
      </c>
      <c r="BQ3" s="127">
        <f>_xlfn.IFNA(VLOOKUP($B3,'I-EmEC'!$A:$DA,MATCH(BQ$1,'I-EmEC'!$A$1:$DA$1,0),FALSE),"")</f>
        <v>72.189349112426029</v>
      </c>
      <c r="BR3" s="127">
        <f>_xlfn.IFNA(VLOOKUP($B3,'I-EmEC'!$A:$DA,MATCH(BR$1,'I-EmEC'!$A$1:$DA$1,0),FALSE),"")</f>
        <v>57.333333333333336</v>
      </c>
      <c r="BS3" s="127">
        <f>_xlfn.IFNA(VLOOKUP($B3,'I-EmEC'!$A:$DA,MATCH(BS$1,'I-EmEC'!$A$1:$DA$1,0),FALSE),"")</f>
        <v>37.944664031620555</v>
      </c>
      <c r="BT3" s="127"/>
      <c r="BU3" s="117"/>
      <c r="BV3" s="308" t="s">
        <v>3295</v>
      </c>
      <c r="BW3" s="129">
        <f t="shared" si="4"/>
        <v>1</v>
      </c>
      <c r="BX3" s="129">
        <f t="shared" si="5"/>
        <v>1</v>
      </c>
      <c r="BY3" s="128">
        <f t="shared" si="6"/>
        <v>1</v>
      </c>
      <c r="BZ3" s="128">
        <f t="shared" si="7"/>
        <v>1</v>
      </c>
      <c r="CA3" s="128">
        <f t="shared" si="8"/>
        <v>1</v>
      </c>
      <c r="CB3" s="129" t="str">
        <f t="shared" si="9"/>
        <v/>
      </c>
      <c r="CC3" s="128" t="str">
        <f t="shared" si="10"/>
        <v/>
      </c>
      <c r="CD3" s="128" t="str">
        <f t="shared" si="11"/>
        <v/>
      </c>
      <c r="CE3" s="128" t="str">
        <f t="shared" si="12"/>
        <v/>
      </c>
      <c r="CF3" s="129">
        <f t="shared" si="13"/>
        <v>1</v>
      </c>
      <c r="CG3" s="128">
        <f t="shared" si="14"/>
        <v>1</v>
      </c>
      <c r="CH3" s="130">
        <f t="shared" si="15"/>
        <v>7</v>
      </c>
      <c r="CI3" s="131"/>
      <c r="CJ3" s="129">
        <f t="shared" si="16"/>
        <v>1</v>
      </c>
      <c r="CK3" s="128">
        <f t="shared" si="17"/>
        <v>1</v>
      </c>
      <c r="CL3" s="128" t="str">
        <f t="shared" si="18"/>
        <v/>
      </c>
      <c r="CM3" s="128">
        <f t="shared" si="19"/>
        <v>1</v>
      </c>
      <c r="CN3" s="130">
        <f t="shared" si="20"/>
        <v>3</v>
      </c>
      <c r="CO3" s="117"/>
      <c r="CP3" s="117">
        <f t="shared" si="21"/>
        <v>3</v>
      </c>
      <c r="CQ3" s="117">
        <f t="shared" si="22"/>
        <v>10</v>
      </c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</row>
    <row r="4" spans="1:116" s="132" customFormat="1" x14ac:dyDescent="0.15">
      <c r="A4" s="308" t="s">
        <v>3276</v>
      </c>
      <c r="B4" s="69" t="s">
        <v>258</v>
      </c>
      <c r="C4" s="118" t="str">
        <f>VLOOKUP(B4,RecNamesAll!A:E,5,FALSE)</f>
        <v>A</v>
      </c>
      <c r="D4" s="119" t="b">
        <f>VLOOKUP(B4,Ligands!A:B,2,FALSE)</f>
        <v>1</v>
      </c>
      <c r="E4" s="127"/>
      <c r="F4" s="126" t="str">
        <f t="shared" si="0"/>
        <v>BI-</v>
      </c>
      <c r="G4" s="126" t="str">
        <f t="shared" si="1"/>
        <v>BI-</v>
      </c>
      <c r="H4" s="126" t="str">
        <f t="shared" si="2"/>
        <v>BIG</v>
      </c>
      <c r="I4" s="126" t="str">
        <f t="shared" si="3"/>
        <v>-IG</v>
      </c>
      <c r="J4" s="126"/>
      <c r="K4" s="286"/>
      <c r="L4" s="120" t="str">
        <f>_xlfn.CONCAT(IF(AV4="","-","B"),IF(BH4="","-","I"),VLOOKUP($B4,GtP!$A:$AB,MATCH("Gs_0-1",GtP!$A$1:$AB$1,0),FALSE))</f>
        <v>BI-</v>
      </c>
      <c r="M4" s="120" t="str">
        <f>_xlfn.CONCAT(IF(AW4="","-","B"),IF(BI4="","-","I"),VLOOKUP($B4,GtP!$A:$AB,MATCH("Gi/o_0-1",GtP!$A$1:$AB$1,0),FALSE))</f>
        <v>BI-</v>
      </c>
      <c r="N4" s="120" t="str">
        <f>_xlfn.CONCAT(IF(AX4="","-","B"),IF(BJ4="","-","I"),VLOOKUP($B4,GtP!$A:$AB,MATCH("Gi/o_0-1",GtP!$A$1:$AB$1,0),FALSE))</f>
        <v>-I-</v>
      </c>
      <c r="O4" s="120" t="str">
        <f>_xlfn.CONCAT(IF(AY4="","-","B"),IF(BK4="","-","I"),VLOOKUP($B4,GtP!$A:$AB,MATCH("Gi/o_0-1",GtP!$A$1:$AB$1,0),FALSE))</f>
        <v>BI-</v>
      </c>
      <c r="P4" s="120" t="str">
        <f>_xlfn.CONCAT(IF(AZ4="","-","B"),IF(BL4="","-","I"),VLOOKUP($B4,GtP!$A:$AB,MATCH("Gi/o_0-1",GtP!$A$1:$AB$1,0),FALSE))</f>
        <v>-I-</v>
      </c>
      <c r="Q4" s="120" t="str">
        <f>_xlfn.CONCAT(IF(BA4="","-","B"),IF(BM4="","-","I"),VLOOKUP($B4,GtP!$A:$AB,MATCH("Gi/o_0-1",GtP!$A$1:$AB$1,0),FALSE))</f>
        <v>-I-</v>
      </c>
      <c r="R4" s="120" t="str">
        <f>_xlfn.CONCAT(IF(BB4="","-","B"),IF(BN4="","-","I"),VLOOKUP($B4,GtP!$A:$AB,MATCH("Gq/11_0-1",GtP!$A$1:$AB$1,0),FALSE))</f>
        <v>BIG</v>
      </c>
      <c r="S4" s="120" t="str">
        <f>_xlfn.CONCAT(IF(BC4="","-","B"),IF(BO4="","-","I"),VLOOKUP($B4,GtP!$A:$AB,MATCH("Gq/11_0-1",GtP!$A$1:$AB$1,0),FALSE))</f>
        <v>BIG</v>
      </c>
      <c r="T4" s="120" t="str">
        <f>_xlfn.CONCAT(IF(BD4="","-","B"),IF(BP4="","-","I"),VLOOKUP($B4,GtP!$A:$AB,MATCH("Gq/11_0-1",GtP!$A$1:$AB$1,0),FALSE))</f>
        <v>BIG</v>
      </c>
      <c r="U4" s="120" t="str">
        <f>_xlfn.CONCAT(IF(BE4="","-","B"),IF(BQ4="","-","I"),VLOOKUP($B4,GtP!$A:$AB,MATCH("Gq/11_0-1",GtP!$A$1:$AB$1,0),FALSE))</f>
        <v>BIG</v>
      </c>
      <c r="V4" s="120" t="str">
        <f>_xlfn.CONCAT(IF(BF4="","-","B"),IF(BR4="","-","I"),VLOOKUP($B4,GtP!$A:$AB,MATCH("G12/13_0-1",GtP!$A$1:$AB$1,0),FALSE))</f>
        <v>-IG</v>
      </c>
      <c r="W4" s="120" t="str">
        <f>_xlfn.CONCAT(IF(BG4="","-","B"),IF(BS4="","-","I"),VLOOKUP($B4,GtP!$A:$AB,MATCH("G12/13_0-1",GtP!$A$1:$AB$1,0),FALSE))</f>
        <v>-IG</v>
      </c>
      <c r="X4" s="121">
        <f>_xlfn.IFNA(VLOOKUP($B4,'B-EmEC'!$A:$DH,MATCH(X$1,'B-EmEC'!$A$1:$DH$1,0),FALSE),"")</f>
        <v>6.8220000000000001</v>
      </c>
      <c r="Y4" s="122">
        <f>_xlfn.IFNA(VLOOKUP($B4,'B-EmEC'!$A:$DH,MATCH(Y$1,'B-EmEC'!$A$1:$DH$1,0),FALSE),"")</f>
        <v>7.2450000000000001</v>
      </c>
      <c r="Z4" s="122" t="str">
        <f>_xlfn.IFNA(VLOOKUP($B4,'B-EmEC'!$A:$DH,MATCH(Z$1,'B-EmEC'!$A$1:$DH$1,0),FALSE),"")</f>
        <v/>
      </c>
      <c r="AA4" s="122">
        <f>_xlfn.IFNA(VLOOKUP($B4,'B-EmEC'!$A:$DH,MATCH(AA$1,'B-EmEC'!$A$1:$DH$1,0),FALSE),"")</f>
        <v>7.4359999999999999</v>
      </c>
      <c r="AB4" s="122" t="str">
        <f>_xlfn.IFNA(VLOOKUP($B4,'B-EmEC'!$A:$DH,MATCH(AB$1,'B-EmEC'!$A$1:$DH$1,0),FALSE),"")</f>
        <v/>
      </c>
      <c r="AC4" s="122" t="str">
        <f>_xlfn.IFNA(VLOOKUP($B4,'B-EmEC'!$A:$DH,MATCH(AC$1,'B-EmEC'!$A$1:$DH$1,0),FALSE),"")</f>
        <v/>
      </c>
      <c r="AD4" s="122">
        <f>_xlfn.IFNA(VLOOKUP($B4,'B-EmEC'!$A:$DH,MATCH(AD$1,'B-EmEC'!$A$1:$DH$1,0),FALSE),"")</f>
        <v>7.7409999999999997</v>
      </c>
      <c r="AE4" s="122">
        <f>_xlfn.IFNA(VLOOKUP($B4,'B-EmEC'!$A:$DH,MATCH(AE$1,'B-EmEC'!$A$1:$DH$1,0),FALSE),"")</f>
        <v>7.6760000000000002</v>
      </c>
      <c r="AF4" s="122">
        <f>_xlfn.IFNA(VLOOKUP($B4,'B-EmEC'!$A:$DH,MATCH(AF$1,'B-EmEC'!$A$1:$DH$1,0),FALSE),"")</f>
        <v>6.7130000000000001</v>
      </c>
      <c r="AG4" s="122">
        <f>_xlfn.IFNA(VLOOKUP($B4,'B-EmEC'!$A:$DH,MATCH(AG$1,'B-EmEC'!$A$1:$DH$1,0),FALSE),"")</f>
        <v>7.782</v>
      </c>
      <c r="AH4" s="122" t="str">
        <f>VLOOKUP($B4,'B-EmEC'!$A:$DH,MATCH(AH$1,'B-EmEC'!$A$1:$DH$1,0),FALSE)</f>
        <v/>
      </c>
      <c r="AI4" s="122" t="str">
        <f>VLOOKUP($B4,'B-EmEC'!$A:$DH,MATCH(AI$1,'B-EmEC'!$A$1:$DH$1,0),FALSE)</f>
        <v/>
      </c>
      <c r="AJ4" s="123">
        <f>_xlfn.IFNA(VLOOKUP($B4,'I-EmEC'!$A:$DA,MATCH(AJ$1,'I-EmEC'!$A$1:$DA$1,0),FALSE),"")</f>
        <v>8.57</v>
      </c>
      <c r="AK4" s="124">
        <f>_xlfn.IFNA(VLOOKUP($B4,'I-EmEC'!$A:$DA,MATCH(AK$1,'I-EmEC'!$A$1:$DA$1,0),FALSE),"")</f>
        <v>7.1</v>
      </c>
      <c r="AL4" s="124">
        <f>_xlfn.IFNA(VLOOKUP($B4,'I-EmEC'!$A:$DA,MATCH(AL$1,'I-EmEC'!$A$1:$DA$1,0),FALSE),"")</f>
        <v>7.1</v>
      </c>
      <c r="AM4" s="124">
        <f>_xlfn.IFNA(VLOOKUP($B4,'I-EmEC'!$A:$DA,MATCH(AM$1,'I-EmEC'!$A$1:$DA$1,0),FALSE),"")</f>
        <v>6.71</v>
      </c>
      <c r="AN4" s="124">
        <f>_xlfn.IFNA(VLOOKUP($B4,'I-EmEC'!$A:$DA,MATCH(AN$1,'I-EmEC'!$A$1:$DA$1,0),FALSE),"")</f>
        <v>6.71</v>
      </c>
      <c r="AO4" s="124">
        <f>_xlfn.IFNA(VLOOKUP($B4,'I-EmEC'!$A:$DA,MATCH(AO$1,'I-EmEC'!$A$1:$DA$1,0),FALSE),"")</f>
        <v>6.87</v>
      </c>
      <c r="AP4" s="124">
        <f>_xlfn.IFNA(VLOOKUP($B4,'I-EmEC'!$A:$DA,MATCH(AP$1,'I-EmEC'!$A$1:$DA$1,0),FALSE),"")</f>
        <v>8.4499999999999993</v>
      </c>
      <c r="AQ4" s="124">
        <f>_xlfn.IFNA(VLOOKUP($B4,'I-EmEC'!$A:$DA,MATCH(AQ$1,'I-EmEC'!$A$1:$DA$1,0),FALSE),"")</f>
        <v>8.4499999999999993</v>
      </c>
      <c r="AR4" s="124">
        <f>_xlfn.IFNA(VLOOKUP($B4,'I-EmEC'!$A:$DA,MATCH(AR$1,'I-EmEC'!$A$1:$DA$1,0),FALSE),"")</f>
        <v>8.68</v>
      </c>
      <c r="AS4" s="124">
        <f>_xlfn.IFNA(VLOOKUP($B4,'I-EmEC'!$A:$DA,MATCH(AS$1,'I-EmEC'!$A$1:$DA$1,0),FALSE),"")</f>
        <v>6.72</v>
      </c>
      <c r="AT4" s="124">
        <f>_xlfn.IFNA(VLOOKUP($B4,'I-EmEC'!$A:$DA,MATCH(AT$1,'I-EmEC'!$A$1:$DA$1,0),FALSE),"")</f>
        <v>6.61</v>
      </c>
      <c r="AU4" s="124">
        <f>_xlfn.IFNA(VLOOKUP($B4,'I-EmEC'!$A:$DA,MATCH(AU$1,'I-EmEC'!$A$1:$DA$1,0),FALSE),"")</f>
        <v>7.59</v>
      </c>
      <c r="AV4" s="125">
        <f>_xlfn.IFNA(VLOOKUP($B4,'B-EmEC'!$A:$DH,MATCH(AV$1,'B-EmEC'!$A$1:$DH$1,0),FALSE),"")</f>
        <v>56.950398040416424</v>
      </c>
      <c r="AW4" s="126">
        <f>_xlfn.IFNA(VLOOKUP($B4,'B-EmEC'!$A:$DH,MATCH(AW$1,'B-EmEC'!$A$1:$DH$1,0),FALSE),"")</f>
        <v>4.5059588299024922</v>
      </c>
      <c r="AX4" s="126" t="str">
        <f>_xlfn.IFNA(VLOOKUP($B4,'B-EmEC'!$A:$DH,MATCH(AX$1,'B-EmEC'!$A$1:$DH$1,0),FALSE),"")</f>
        <v/>
      </c>
      <c r="AY4" s="126">
        <f>_xlfn.IFNA(VLOOKUP($B4,'B-EmEC'!$A:$DH,MATCH(AY$1,'B-EmEC'!$A$1:$DH$1,0),FALSE),"")</f>
        <v>10.241935483870968</v>
      </c>
      <c r="AZ4" s="126" t="str">
        <f>_xlfn.IFNA(VLOOKUP($B4,'B-EmEC'!$A:$DH,MATCH(AZ$1,'B-EmEC'!$A$1:$DH$1,0),FALSE),"")</f>
        <v/>
      </c>
      <c r="BA4" s="126" t="str">
        <f>_xlfn.IFNA(VLOOKUP($B4,'B-EmEC'!$A:$DH,MATCH(BA$1,'B-EmEC'!$A$1:$DH$1,0),FALSE),"")</f>
        <v/>
      </c>
      <c r="BB4" s="126">
        <f>_xlfn.IFNA(VLOOKUP($B4,'B-EmEC'!$A:$DH,MATCH(BB$1,'B-EmEC'!$A$1:$DH$1,0),FALSE),"")</f>
        <v>92.402189878488457</v>
      </c>
      <c r="BC4" s="126">
        <f>_xlfn.IFNA(VLOOKUP($B4,'B-EmEC'!$A:$DH,MATCH(BC$1,'B-EmEC'!$A$1:$DH$1,0),FALSE),"")</f>
        <v>87.932658347068525</v>
      </c>
      <c r="BD4" s="126">
        <f>_xlfn.IFNA(VLOOKUP($B4,'B-EmEC'!$A:$DH,MATCH(BD$1,'B-EmEC'!$A$1:$DH$1,0),FALSE),"")</f>
        <v>89.546585867330379</v>
      </c>
      <c r="BE4" s="126">
        <f>_xlfn.IFNA(VLOOKUP($B4,'B-EmEC'!$A:$DH,MATCH(BE$1,'B-EmEC'!$A$1:$DH$1,0),FALSE),"")</f>
        <v>97.469540768509844</v>
      </c>
      <c r="BF4" s="126" t="str">
        <f>_xlfn.IFNA(VLOOKUP($B4,'B-EmEC'!$A:$DH,MATCH(BF$1,'B-EmEC'!$A$1:$DH$1,0),FALSE),"")</f>
        <v/>
      </c>
      <c r="BG4" s="126" t="str">
        <f>_xlfn.IFNA(VLOOKUP($B4,'B-EmEC'!$A:$DH,MATCH(BG$1,'B-EmEC'!$A$1:$DH$1,0),FALSE),"")</f>
        <v/>
      </c>
      <c r="BH4" s="125">
        <f>_xlfn.IFNA(VLOOKUP($B4,'I-EmEC'!$A:$DA,MATCH(BH$1,'I-EmEC'!$A$1:$DA$1,0),FALSE),"")</f>
        <v>68.014705882352942</v>
      </c>
      <c r="BI4" s="127">
        <f>_xlfn.IFNA(VLOOKUP($B4,'I-EmEC'!$A:$DA,MATCH(BI$1,'I-EmEC'!$A$1:$DA$1,0),FALSE),"")</f>
        <v>81.431334622823982</v>
      </c>
      <c r="BJ4" s="127">
        <f>_xlfn.IFNA(VLOOKUP($B4,'I-EmEC'!$A:$DA,MATCH(BJ$1,'I-EmEC'!$A$1:$DA$1,0),FALSE),"")</f>
        <v>81.431334622823982</v>
      </c>
      <c r="BK4" s="127">
        <f>_xlfn.IFNA(VLOOKUP($B4,'I-EmEC'!$A:$DA,MATCH(BK$1,'I-EmEC'!$A$1:$DA$1,0),FALSE),"")</f>
        <v>79.917184265010363</v>
      </c>
      <c r="BL4" s="127">
        <f>_xlfn.IFNA(VLOOKUP($B4,'I-EmEC'!$A:$DA,MATCH(BL$1,'I-EmEC'!$A$1:$DA$1,0),FALSE),"")</f>
        <v>79.917184265010363</v>
      </c>
      <c r="BM4" s="127">
        <f>_xlfn.IFNA(VLOOKUP($B4,'I-EmEC'!$A:$DA,MATCH(BM$1,'I-EmEC'!$A$1:$DA$1,0),FALSE),"")</f>
        <v>78.550724637681157</v>
      </c>
      <c r="BN4" s="127">
        <f>_xlfn.IFNA(VLOOKUP($B4,'I-EmEC'!$A:$DA,MATCH(BN$1,'I-EmEC'!$A$1:$DA$1,0),FALSE),"")</f>
        <v>71.663244353182748</v>
      </c>
      <c r="BO4" s="127">
        <f>_xlfn.IFNA(VLOOKUP($B4,'I-EmEC'!$A:$DA,MATCH(BO$1,'I-EmEC'!$A$1:$DA$1,0),FALSE),"")</f>
        <v>71.663244353182748</v>
      </c>
      <c r="BP4" s="127">
        <f>_xlfn.IFNA(VLOOKUP($B4,'I-EmEC'!$A:$DA,MATCH(BP$1,'I-EmEC'!$A$1:$DA$1,0),FALSE),"")</f>
        <v>68.089887640449433</v>
      </c>
      <c r="BQ4" s="127">
        <f>_xlfn.IFNA(VLOOKUP($B4,'I-EmEC'!$A:$DA,MATCH(BQ$1,'I-EmEC'!$A$1:$DA$1,0),FALSE),"")</f>
        <v>81.459566074950686</v>
      </c>
      <c r="BR4" s="127">
        <f>_xlfn.IFNA(VLOOKUP($B4,'I-EmEC'!$A:$DA,MATCH(BR$1,'I-EmEC'!$A$1:$DA$1,0),FALSE),"")</f>
        <v>75.619047619047635</v>
      </c>
      <c r="BS4" s="127">
        <f>_xlfn.IFNA(VLOOKUP($B4,'I-EmEC'!$A:$DA,MATCH(BS$1,'I-EmEC'!$A$1:$DA$1,0),FALSE),"")</f>
        <v>81.22529644268775</v>
      </c>
      <c r="BT4" s="127"/>
      <c r="BU4" s="117"/>
      <c r="BV4" s="308" t="s">
        <v>3276</v>
      </c>
      <c r="BW4" s="129">
        <f t="shared" si="4"/>
        <v>1</v>
      </c>
      <c r="BX4" s="129">
        <f t="shared" si="5"/>
        <v>1</v>
      </c>
      <c r="BY4" s="128" t="str">
        <f t="shared" si="6"/>
        <v/>
      </c>
      <c r="BZ4" s="128" t="str">
        <f t="shared" si="7"/>
        <v/>
      </c>
      <c r="CA4" s="128" t="str">
        <f t="shared" si="8"/>
        <v/>
      </c>
      <c r="CB4" s="129" t="str">
        <f t="shared" si="9"/>
        <v/>
      </c>
      <c r="CC4" s="128" t="str">
        <f t="shared" si="10"/>
        <v/>
      </c>
      <c r="CD4" s="128" t="str">
        <f t="shared" si="11"/>
        <v/>
      </c>
      <c r="CE4" s="128" t="str">
        <f t="shared" si="12"/>
        <v/>
      </c>
      <c r="CF4" s="129" t="str">
        <f t="shared" si="13"/>
        <v/>
      </c>
      <c r="CG4" s="128" t="str">
        <f t="shared" si="14"/>
        <v/>
      </c>
      <c r="CH4" s="130">
        <f t="shared" si="15"/>
        <v>2</v>
      </c>
      <c r="CI4" s="131"/>
      <c r="CJ4" s="129">
        <f t="shared" si="16"/>
        <v>1</v>
      </c>
      <c r="CK4" s="128">
        <f t="shared" si="17"/>
        <v>1</v>
      </c>
      <c r="CL4" s="128" t="str">
        <f t="shared" si="18"/>
        <v/>
      </c>
      <c r="CM4" s="128" t="str">
        <f t="shared" si="19"/>
        <v/>
      </c>
      <c r="CN4" s="130">
        <f t="shared" si="20"/>
        <v>2</v>
      </c>
      <c r="CO4" s="117"/>
      <c r="CP4" s="117">
        <f t="shared" si="21"/>
        <v>3</v>
      </c>
      <c r="CQ4" s="117">
        <f t="shared" si="22"/>
        <v>7</v>
      </c>
      <c r="CR4" s="117"/>
      <c r="CS4" s="117"/>
      <c r="CT4" s="117"/>
      <c r="CU4" s="117"/>
      <c r="CV4" s="117"/>
      <c r="CW4" s="117"/>
      <c r="CX4" s="117"/>
      <c r="CY4" s="117"/>
      <c r="CZ4" s="117"/>
      <c r="DA4" s="117"/>
      <c r="DB4" s="117"/>
      <c r="DC4" s="117"/>
      <c r="DD4" s="117"/>
      <c r="DE4" s="117"/>
      <c r="DF4" s="117"/>
      <c r="DG4" s="117"/>
      <c r="DH4" s="117"/>
      <c r="DI4" s="117"/>
      <c r="DJ4" s="117"/>
      <c r="DK4" s="117"/>
      <c r="DL4" s="117"/>
    </row>
    <row r="5" spans="1:116" s="132" customFormat="1" x14ac:dyDescent="0.15">
      <c r="A5" s="308" t="s">
        <v>3285</v>
      </c>
      <c r="B5" s="69" t="s">
        <v>357</v>
      </c>
      <c r="C5" s="118" t="str">
        <f>VLOOKUP(B5,RecNamesAll!A:E,5,FALSE)</f>
        <v>A</v>
      </c>
      <c r="D5" s="119" t="b">
        <f>VLOOKUP(B5,Ligands!A:B,2,FALSE)</f>
        <v>1</v>
      </c>
      <c r="E5" s="127"/>
      <c r="F5" s="126" t="str">
        <f t="shared" si="0"/>
        <v>BIG</v>
      </c>
      <c r="G5" s="126" t="str">
        <f t="shared" si="1"/>
        <v>BI-</v>
      </c>
      <c r="H5" s="126" t="str">
        <f t="shared" si="2"/>
        <v>BIG</v>
      </c>
      <c r="I5" s="126" t="str">
        <f t="shared" si="3"/>
        <v>BI-</v>
      </c>
      <c r="J5" s="126"/>
      <c r="K5" s="286"/>
      <c r="L5" s="120" t="str">
        <f>_xlfn.CONCAT(IF(AV5="","-","B"),IF(BH5="","-","I"),VLOOKUP($B5,GtP!$A:$AB,MATCH("Gs_0-1",GtP!$A$1:$AB$1,0),FALSE))</f>
        <v>BIG</v>
      </c>
      <c r="M5" s="120" t="str">
        <f>_xlfn.CONCAT(IF(AW5="","-","B"),IF(BI5="","-","I"),VLOOKUP($B5,GtP!$A:$AB,MATCH("Gi/o_0-1",GtP!$A$1:$AB$1,0),FALSE))</f>
        <v>BI-</v>
      </c>
      <c r="N5" s="120" t="str">
        <f>_xlfn.CONCAT(IF(AX5="","-","B"),IF(BJ5="","-","I"),VLOOKUP($B5,GtP!$A:$AB,MATCH("Gi/o_0-1",GtP!$A$1:$AB$1,0),FALSE))</f>
        <v>BI-</v>
      </c>
      <c r="O5" s="120" t="str">
        <f>_xlfn.CONCAT(IF(AY5="","-","B"),IF(BK5="","-","I"),VLOOKUP($B5,GtP!$A:$AB,MATCH("Gi/o_0-1",GtP!$A$1:$AB$1,0),FALSE))</f>
        <v>BI-</v>
      </c>
      <c r="P5" s="120" t="str">
        <f>_xlfn.CONCAT(IF(AZ5="","-","B"),IF(BL5="","-","I"),VLOOKUP($B5,GtP!$A:$AB,MATCH("Gi/o_0-1",GtP!$A$1:$AB$1,0),FALSE))</f>
        <v>BI-</v>
      </c>
      <c r="Q5" s="120" t="str">
        <f>_xlfn.CONCAT(IF(BA5="","-","B"),IF(BM5="","-","I"),VLOOKUP($B5,GtP!$A:$AB,MATCH("Gi/o_0-1",GtP!$A$1:$AB$1,0),FALSE))</f>
        <v>BI-</v>
      </c>
      <c r="R5" s="120" t="str">
        <f>_xlfn.CONCAT(IF(BB5="","-","B"),IF(BN5="","-","I"),VLOOKUP($B5,GtP!$A:$AB,MATCH("Gq/11_0-1",GtP!$A$1:$AB$1,0),FALSE))</f>
        <v>BIG</v>
      </c>
      <c r="S5" s="120" t="str">
        <f>_xlfn.CONCAT(IF(BC5="","-","B"),IF(BO5="","-","I"),VLOOKUP($B5,GtP!$A:$AB,MATCH("Gq/11_0-1",GtP!$A$1:$AB$1,0),FALSE))</f>
        <v>BIG</v>
      </c>
      <c r="T5" s="120" t="str">
        <f>_xlfn.CONCAT(IF(BD5="","-","B"),IF(BP5="","-","I"),VLOOKUP($B5,GtP!$A:$AB,MATCH("Gq/11_0-1",GtP!$A$1:$AB$1,0),FALSE))</f>
        <v>BIG</v>
      </c>
      <c r="U5" s="120" t="str">
        <f>_xlfn.CONCAT(IF(BE5="","-","B"),IF(BQ5="","-","I"),VLOOKUP($B5,GtP!$A:$AB,MATCH("Gq/11_0-1",GtP!$A$1:$AB$1,0),FALSE))</f>
        <v>BIG</v>
      </c>
      <c r="V5" s="120" t="str">
        <f>_xlfn.CONCAT(IF(BF5="","-","B"),IF(BR5="","-","I"),VLOOKUP($B5,GtP!$A:$AB,MATCH("G12/13_0-1",GtP!$A$1:$AB$1,0),FALSE))</f>
        <v>BI-</v>
      </c>
      <c r="W5" s="120" t="str">
        <f>_xlfn.CONCAT(IF(BG5="","-","B"),IF(BS5="","-","I"),VLOOKUP($B5,GtP!$A:$AB,MATCH("G12/13_0-1",GtP!$A$1:$AB$1,0),FALSE))</f>
        <v>BI-</v>
      </c>
      <c r="X5" s="121">
        <f>_xlfn.IFNA(VLOOKUP($B5,'B-EmEC'!$A:$DH,MATCH(X$1,'B-EmEC'!$A$1:$DH$1,0),FALSE),"")</f>
        <v>8.4770000000000003</v>
      </c>
      <c r="Y5" s="122">
        <f>_xlfn.IFNA(VLOOKUP($B5,'B-EmEC'!$A:$DH,MATCH(Y$1,'B-EmEC'!$A$1:$DH$1,0),FALSE),"")</f>
        <v>8.6950000000000003</v>
      </c>
      <c r="Z5" s="122">
        <f>_xlfn.IFNA(VLOOKUP($B5,'B-EmEC'!$A:$DH,MATCH(Z$1,'B-EmEC'!$A$1:$DH$1,0),FALSE),"")</f>
        <v>8.8520000000000003</v>
      </c>
      <c r="AA5" s="122">
        <f>_xlfn.IFNA(VLOOKUP($B5,'B-EmEC'!$A:$DH,MATCH(AA$1,'B-EmEC'!$A$1:$DH$1,0),FALSE),"")</f>
        <v>9.1289999999999996</v>
      </c>
      <c r="AB5" s="122">
        <f>_xlfn.IFNA(VLOOKUP($B5,'B-EmEC'!$A:$DH,MATCH(AB$1,'B-EmEC'!$A$1:$DH$1,0),FALSE),"")</f>
        <v>9.0380000000000003</v>
      </c>
      <c r="AC5" s="122">
        <f>_xlfn.IFNA(VLOOKUP($B5,'B-EmEC'!$A:$DH,MATCH(AC$1,'B-EmEC'!$A$1:$DH$1,0),FALSE),"")</f>
        <v>8.5329999999999995</v>
      </c>
      <c r="AD5" s="122">
        <f>_xlfn.IFNA(VLOOKUP($B5,'B-EmEC'!$A:$DH,MATCH(AD$1,'B-EmEC'!$A$1:$DH$1,0),FALSE),"")</f>
        <v>9.7289999999999992</v>
      </c>
      <c r="AE5" s="122">
        <f>_xlfn.IFNA(VLOOKUP($B5,'B-EmEC'!$A:$DH,MATCH(AE$1,'B-EmEC'!$A$1:$DH$1,0),FALSE),"")</f>
        <v>9.8859999999999992</v>
      </c>
      <c r="AF5" s="122">
        <f>_xlfn.IFNA(VLOOKUP($B5,'B-EmEC'!$A:$DH,MATCH(AF$1,'B-EmEC'!$A$1:$DH$1,0),FALSE),"")</f>
        <v>9.9250000000000007</v>
      </c>
      <c r="AG5" s="122">
        <f>_xlfn.IFNA(VLOOKUP($B5,'B-EmEC'!$A:$DH,MATCH(AG$1,'B-EmEC'!$A$1:$DH$1,0),FALSE),"")</f>
        <v>8.9109999999999996</v>
      </c>
      <c r="AH5" s="122">
        <f>VLOOKUP($B5,'B-EmEC'!$A:$DH,MATCH(AH$1,'B-EmEC'!$A$1:$DH$1,0),FALSE)</f>
        <v>10.62</v>
      </c>
      <c r="AI5" s="122">
        <f>VLOOKUP($B5,'B-EmEC'!$A:$DH,MATCH(AI$1,'B-EmEC'!$A$1:$DH$1,0),FALSE)</f>
        <v>9.1880000000000006</v>
      </c>
      <c r="AJ5" s="123">
        <f>_xlfn.IFNA(VLOOKUP($B5,'I-EmEC'!$A:$DA,MATCH(AJ$1,'I-EmEC'!$A$1:$DA$1,0),FALSE),"")</f>
        <v>10.44</v>
      </c>
      <c r="AK5" s="124">
        <f>_xlfn.IFNA(VLOOKUP($B5,'I-EmEC'!$A:$DA,MATCH(AK$1,'I-EmEC'!$A$1:$DA$1,0),FALSE),"")</f>
        <v>10.85</v>
      </c>
      <c r="AL5" s="124">
        <f>_xlfn.IFNA(VLOOKUP($B5,'I-EmEC'!$A:$DA,MATCH(AL$1,'I-EmEC'!$A$1:$DA$1,0),FALSE),"")</f>
        <v>10.85</v>
      </c>
      <c r="AM5" s="124">
        <f>_xlfn.IFNA(VLOOKUP($B5,'I-EmEC'!$A:$DA,MATCH(AM$1,'I-EmEC'!$A$1:$DA$1,0),FALSE),"")</f>
        <v>10.220000000000001</v>
      </c>
      <c r="AN5" s="124">
        <f>_xlfn.IFNA(VLOOKUP($B5,'I-EmEC'!$A:$DA,MATCH(AN$1,'I-EmEC'!$A$1:$DA$1,0),FALSE),"")</f>
        <v>10.220000000000001</v>
      </c>
      <c r="AO5" s="124">
        <f>_xlfn.IFNA(VLOOKUP($B5,'I-EmEC'!$A:$DA,MATCH(AO$1,'I-EmEC'!$A$1:$DA$1,0),FALSE),"")</f>
        <v>9.83</v>
      </c>
      <c r="AP5" s="124">
        <f>_xlfn.IFNA(VLOOKUP($B5,'I-EmEC'!$A:$DA,MATCH(AP$1,'I-EmEC'!$A$1:$DA$1,0),FALSE),"")</f>
        <v>10.83</v>
      </c>
      <c r="AQ5" s="124">
        <f>_xlfn.IFNA(VLOOKUP($B5,'I-EmEC'!$A:$DA,MATCH(AQ$1,'I-EmEC'!$A$1:$DA$1,0),FALSE),"")</f>
        <v>10.83</v>
      </c>
      <c r="AR5" s="124">
        <f>_xlfn.IFNA(VLOOKUP($B5,'I-EmEC'!$A:$DA,MATCH(AR$1,'I-EmEC'!$A$1:$DA$1,0),FALSE),"")</f>
        <v>11.12</v>
      </c>
      <c r="AS5" s="124">
        <f>_xlfn.IFNA(VLOOKUP($B5,'I-EmEC'!$A:$DA,MATCH(AS$1,'I-EmEC'!$A$1:$DA$1,0),FALSE),"")</f>
        <v>10.28</v>
      </c>
      <c r="AT5" s="124">
        <f>_xlfn.IFNA(VLOOKUP($B5,'I-EmEC'!$A:$DA,MATCH(AT$1,'I-EmEC'!$A$1:$DA$1,0),FALSE),"")</f>
        <v>10.39</v>
      </c>
      <c r="AU5" s="124">
        <f>_xlfn.IFNA(VLOOKUP($B5,'I-EmEC'!$A:$DA,MATCH(AU$1,'I-EmEC'!$A$1:$DA$1,0),FALSE),"")</f>
        <v>10.039999999999999</v>
      </c>
      <c r="AV5" s="125">
        <f>_xlfn.IFNA(VLOOKUP($B5,'B-EmEC'!$A:$DH,MATCH(AV$1,'B-EmEC'!$A$1:$DH$1,0),FALSE),"")</f>
        <v>39.941824862216784</v>
      </c>
      <c r="AW5" s="126">
        <f>_xlfn.IFNA(VLOOKUP($B5,'B-EmEC'!$A:$DH,MATCH(AW$1,'B-EmEC'!$A$1:$DH$1,0),FALSE),"")</f>
        <v>54.387865655471288</v>
      </c>
      <c r="AX5" s="126">
        <f>_xlfn.IFNA(VLOOKUP($B5,'B-EmEC'!$A:$DH,MATCH(AX$1,'B-EmEC'!$A$1:$DH$1,0),FALSE),"")</f>
        <v>32.369266725094946</v>
      </c>
      <c r="AY5" s="126">
        <f>_xlfn.IFNA(VLOOKUP($B5,'B-EmEC'!$A:$DH,MATCH(AY$1,'B-EmEC'!$A$1:$DH$1,0),FALSE),"")</f>
        <v>63.27956989247312</v>
      </c>
      <c r="AZ5" s="126">
        <f>_xlfn.IFNA(VLOOKUP($B5,'B-EmEC'!$A:$DH,MATCH(AZ$1,'B-EmEC'!$A$1:$DH$1,0),FALSE),"")</f>
        <v>48.644822006472495</v>
      </c>
      <c r="BA5" s="126">
        <f>_xlfn.IFNA(VLOOKUP($B5,'B-EmEC'!$A:$DH,MATCH(BA$1,'B-EmEC'!$A$1:$DH$1,0),FALSE),"")</f>
        <v>48.839907192575403</v>
      </c>
      <c r="BB5" s="126">
        <f>_xlfn.IFNA(VLOOKUP($B5,'B-EmEC'!$A:$DH,MATCH(BB$1,'B-EmEC'!$A$1:$DH$1,0),FALSE),"")</f>
        <v>61.036186406729875</v>
      </c>
      <c r="BC5" s="126">
        <f>_xlfn.IFNA(VLOOKUP($B5,'B-EmEC'!$A:$DH,MATCH(BC$1,'B-EmEC'!$A$1:$DH$1,0),FALSE),"")</f>
        <v>64.5043560160113</v>
      </c>
      <c r="BD5" s="126">
        <f>_xlfn.IFNA(VLOOKUP($B5,'B-EmEC'!$A:$DH,MATCH(BD$1,'B-EmEC'!$A$1:$DH$1,0),FALSE),"")</f>
        <v>65.090358186343465</v>
      </c>
      <c r="BE5" s="126">
        <f>_xlfn.IFNA(VLOOKUP($B5,'B-EmEC'!$A:$DH,MATCH(BE$1,'B-EmEC'!$A$1:$DH$1,0),FALSE),"")</f>
        <v>79.512652296157455</v>
      </c>
      <c r="BF5" s="126">
        <f>_xlfn.IFNA(VLOOKUP($B5,'B-EmEC'!$A:$DH,MATCH(BF$1,'B-EmEC'!$A$1:$DH$1,0),FALSE),"")</f>
        <v>77.196721311475414</v>
      </c>
      <c r="BG5" s="126">
        <f>_xlfn.IFNA(VLOOKUP($B5,'B-EmEC'!$A:$DH,MATCH(BG$1,'B-EmEC'!$A$1:$DH$1,0),FALSE),"")</f>
        <v>100</v>
      </c>
      <c r="BH5" s="125">
        <f>_xlfn.IFNA(VLOOKUP($B5,'I-EmEC'!$A:$DA,MATCH(BH$1,'I-EmEC'!$A$1:$DA$1,0),FALSE),"")</f>
        <v>100</v>
      </c>
      <c r="BI5" s="127">
        <f>_xlfn.IFNA(VLOOKUP($B5,'I-EmEC'!$A:$DA,MATCH(BI$1,'I-EmEC'!$A$1:$DA$1,0),FALSE),"")</f>
        <v>100</v>
      </c>
      <c r="BJ5" s="127">
        <f>_xlfn.IFNA(VLOOKUP($B5,'I-EmEC'!$A:$DA,MATCH(BJ$1,'I-EmEC'!$A$1:$DA$1,0),FALSE),"")</f>
        <v>100</v>
      </c>
      <c r="BK5" s="127">
        <f>_xlfn.IFNA(VLOOKUP($B5,'I-EmEC'!$A:$DA,MATCH(BK$1,'I-EmEC'!$A$1:$DA$1,0),FALSE),"")</f>
        <v>100</v>
      </c>
      <c r="BL5" s="127">
        <f>_xlfn.IFNA(VLOOKUP($B5,'I-EmEC'!$A:$DA,MATCH(BL$1,'I-EmEC'!$A$1:$DA$1,0),FALSE),"")</f>
        <v>100</v>
      </c>
      <c r="BM5" s="127">
        <f>_xlfn.IFNA(VLOOKUP($B5,'I-EmEC'!$A:$DA,MATCH(BM$1,'I-EmEC'!$A$1:$DA$1,0),FALSE),"")</f>
        <v>98.550724637681157</v>
      </c>
      <c r="BN5" s="127">
        <f>_xlfn.IFNA(VLOOKUP($B5,'I-EmEC'!$A:$DA,MATCH(BN$1,'I-EmEC'!$A$1:$DA$1,0),FALSE),"")</f>
        <v>96.919917864476375</v>
      </c>
      <c r="BO5" s="127">
        <f>_xlfn.IFNA(VLOOKUP($B5,'I-EmEC'!$A:$DA,MATCH(BO$1,'I-EmEC'!$A$1:$DA$1,0),FALSE),"")</f>
        <v>96.919917864476375</v>
      </c>
      <c r="BP5" s="127">
        <f>_xlfn.IFNA(VLOOKUP($B5,'I-EmEC'!$A:$DA,MATCH(BP$1,'I-EmEC'!$A$1:$DA$1,0),FALSE),"")</f>
        <v>100</v>
      </c>
      <c r="BQ5" s="127">
        <f>_xlfn.IFNA(VLOOKUP($B5,'I-EmEC'!$A:$DA,MATCH(BQ$1,'I-EmEC'!$A$1:$DA$1,0),FALSE),"")</f>
        <v>99.605522682445752</v>
      </c>
      <c r="BR5" s="127">
        <f>_xlfn.IFNA(VLOOKUP($B5,'I-EmEC'!$A:$DA,MATCH(BR$1,'I-EmEC'!$A$1:$DA$1,0),FALSE),"")</f>
        <v>100</v>
      </c>
      <c r="BS5" s="127">
        <f>_xlfn.IFNA(VLOOKUP($B5,'I-EmEC'!$A:$DA,MATCH(BS$1,'I-EmEC'!$A$1:$DA$1,0),FALSE),"")</f>
        <v>94.664031620553359</v>
      </c>
      <c r="BT5" s="127"/>
      <c r="BU5" s="117"/>
      <c r="BV5" s="308" t="s">
        <v>3285</v>
      </c>
      <c r="BW5" s="129" t="str">
        <f t="shared" si="4"/>
        <v/>
      </c>
      <c r="BX5" s="129">
        <f t="shared" si="5"/>
        <v>1</v>
      </c>
      <c r="BY5" s="128">
        <f t="shared" si="6"/>
        <v>1</v>
      </c>
      <c r="BZ5" s="128">
        <f t="shared" si="7"/>
        <v>1</v>
      </c>
      <c r="CA5" s="128">
        <f t="shared" si="8"/>
        <v>1</v>
      </c>
      <c r="CB5" s="129" t="str">
        <f t="shared" si="9"/>
        <v/>
      </c>
      <c r="CC5" s="128" t="str">
        <f t="shared" si="10"/>
        <v/>
      </c>
      <c r="CD5" s="128" t="str">
        <f t="shared" si="11"/>
        <v/>
      </c>
      <c r="CE5" s="128" t="str">
        <f t="shared" si="12"/>
        <v/>
      </c>
      <c r="CF5" s="129">
        <f t="shared" si="13"/>
        <v>1</v>
      </c>
      <c r="CG5" s="128">
        <f t="shared" si="14"/>
        <v>1</v>
      </c>
      <c r="CH5" s="130">
        <f t="shared" si="15"/>
        <v>6</v>
      </c>
      <c r="CI5" s="131"/>
      <c r="CJ5" s="129" t="str">
        <f t="shared" si="16"/>
        <v/>
      </c>
      <c r="CK5" s="128">
        <f t="shared" si="17"/>
        <v>1</v>
      </c>
      <c r="CL5" s="128" t="str">
        <f t="shared" si="18"/>
        <v/>
      </c>
      <c r="CM5" s="128">
        <f t="shared" si="19"/>
        <v>1</v>
      </c>
      <c r="CN5" s="130">
        <f t="shared" si="20"/>
        <v>2</v>
      </c>
      <c r="CO5" s="117"/>
      <c r="CP5" s="117">
        <f t="shared" si="21"/>
        <v>3</v>
      </c>
      <c r="CQ5" s="117">
        <f t="shared" si="22"/>
        <v>10</v>
      </c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</row>
    <row r="6" spans="1:116" s="132" customFormat="1" x14ac:dyDescent="0.15">
      <c r="A6" s="308" t="s">
        <v>3288</v>
      </c>
      <c r="B6" s="69" t="s">
        <v>319</v>
      </c>
      <c r="C6" s="118" t="str">
        <f>VLOOKUP(B6,RecNamesAll!A:E,5,FALSE)</f>
        <v>A</v>
      </c>
      <c r="D6" s="119" t="b">
        <f>VLOOKUP(B6,Ligands!A:B,2,FALSE)</f>
        <v>0</v>
      </c>
      <c r="E6" s="127"/>
      <c r="F6" s="126" t="str">
        <f t="shared" si="0"/>
        <v>--G</v>
      </c>
      <c r="G6" s="126" t="str">
        <f t="shared" si="1"/>
        <v>BIG</v>
      </c>
      <c r="H6" s="126" t="str">
        <f t="shared" si="2"/>
        <v>BI-</v>
      </c>
      <c r="I6" s="126" t="str">
        <f t="shared" si="3"/>
        <v>BI-</v>
      </c>
      <c r="J6" s="126"/>
      <c r="K6" s="286"/>
      <c r="L6" s="120" t="str">
        <f>_xlfn.CONCAT(IF(AV6="","-","B"),IF(BH6="","-","I"),VLOOKUP($B6,GtP!$A:$AB,MATCH("Gs_0-1",GtP!$A$1:$AB$1,0),FALSE))</f>
        <v>--G</v>
      </c>
      <c r="M6" s="120" t="str">
        <f>_xlfn.CONCAT(IF(AW6="","-","B"),IF(BI6="","-","I"),VLOOKUP($B6,GtP!$A:$AB,MATCH("Gi/o_0-1",GtP!$A$1:$AB$1,0),FALSE))</f>
        <v>BIG</v>
      </c>
      <c r="N6" s="120" t="str">
        <f>_xlfn.CONCAT(IF(AX6="","-","B"),IF(BJ6="","-","I"),VLOOKUP($B6,GtP!$A:$AB,MATCH("Gi/o_0-1",GtP!$A$1:$AB$1,0),FALSE))</f>
        <v>BIG</v>
      </c>
      <c r="O6" s="120" t="str">
        <f>_xlfn.CONCAT(IF(AY6="","-","B"),IF(BK6="","-","I"),VLOOKUP($B6,GtP!$A:$AB,MATCH("Gi/o_0-1",GtP!$A$1:$AB$1,0),FALSE))</f>
        <v>BIG</v>
      </c>
      <c r="P6" s="120" t="str">
        <f>_xlfn.CONCAT(IF(AZ6="","-","B"),IF(BL6="","-","I"),VLOOKUP($B6,GtP!$A:$AB,MATCH("Gi/o_0-1",GtP!$A$1:$AB$1,0),FALSE))</f>
        <v>BIG</v>
      </c>
      <c r="Q6" s="120" t="str">
        <f>_xlfn.CONCAT(IF(BA6="","-","B"),IF(BM6="","-","I"),VLOOKUP($B6,GtP!$A:$AB,MATCH("Gi/o_0-1",GtP!$A$1:$AB$1,0),FALSE))</f>
        <v>B-G</v>
      </c>
      <c r="R6" s="120" t="str">
        <f>_xlfn.CONCAT(IF(BB6="","-","B"),IF(BN6="","-","I"),VLOOKUP($B6,GtP!$A:$AB,MATCH("Gq/11_0-1",GtP!$A$1:$AB$1,0),FALSE))</f>
        <v>---</v>
      </c>
      <c r="S6" s="120" t="str">
        <f>_xlfn.CONCAT(IF(BC6="","-","B"),IF(BO6="","-","I"),VLOOKUP($B6,GtP!$A:$AB,MATCH("Gq/11_0-1",GtP!$A$1:$AB$1,0),FALSE))</f>
        <v>---</v>
      </c>
      <c r="T6" s="120" t="str">
        <f>_xlfn.CONCAT(IF(BD6="","-","B"),IF(BP6="","-","I"),VLOOKUP($B6,GtP!$A:$AB,MATCH("Gq/11_0-1",GtP!$A$1:$AB$1,0),FALSE))</f>
        <v>BI-</v>
      </c>
      <c r="U6" s="120" t="str">
        <f>_xlfn.CONCAT(IF(BE6="","-","B"),IF(BQ6="","-","I"),VLOOKUP($B6,GtP!$A:$AB,MATCH("Gq/11_0-1",GtP!$A$1:$AB$1,0),FALSE))</f>
        <v>B--</v>
      </c>
      <c r="V6" s="120" t="str">
        <f>_xlfn.CONCAT(IF(BF6="","-","B"),IF(BR6="","-","I"),VLOOKUP($B6,GtP!$A:$AB,MATCH("G12/13_0-1",GtP!$A$1:$AB$1,0),FALSE))</f>
        <v>BI-</v>
      </c>
      <c r="W6" s="120" t="str">
        <f>_xlfn.CONCAT(IF(BG6="","-","B"),IF(BS6="","-","I"),VLOOKUP($B6,GtP!$A:$AB,MATCH("G12/13_0-1",GtP!$A$1:$AB$1,0),FALSE))</f>
        <v>BI-</v>
      </c>
      <c r="X6" s="121" t="str">
        <f>_xlfn.IFNA(VLOOKUP($B6,'B-EmEC'!$A:$DH,MATCH(X$1,'B-EmEC'!$A$1:$DH$1,0),FALSE),"")</f>
        <v/>
      </c>
      <c r="Y6" s="122">
        <f>_xlfn.IFNA(VLOOKUP($B6,'B-EmEC'!$A:$DH,MATCH(Y$1,'B-EmEC'!$A$1:$DH$1,0),FALSE),"")</f>
        <v>7.7859999999999996</v>
      </c>
      <c r="Z6" s="122">
        <f>_xlfn.IFNA(VLOOKUP($B6,'B-EmEC'!$A:$DH,MATCH(Z$1,'B-EmEC'!$A$1:$DH$1,0),FALSE),"")</f>
        <v>7.5270000000000001</v>
      </c>
      <c r="AA6" s="122">
        <f>_xlfn.IFNA(VLOOKUP($B6,'B-EmEC'!$A:$DH,MATCH(AA$1,'B-EmEC'!$A$1:$DH$1,0),FALSE),"")</f>
        <v>8</v>
      </c>
      <c r="AB6" s="122">
        <f>_xlfn.IFNA(VLOOKUP($B6,'B-EmEC'!$A:$DH,MATCH(AB$1,'B-EmEC'!$A$1:$DH$1,0),FALSE),"")</f>
        <v>8.0180000000000007</v>
      </c>
      <c r="AC6" s="122">
        <f>_xlfn.IFNA(VLOOKUP($B6,'B-EmEC'!$A:$DH,MATCH(AC$1,'B-EmEC'!$A$1:$DH$1,0),FALSE),"")</f>
        <v>8.1280000000000001</v>
      </c>
      <c r="AD6" s="122" t="str">
        <f>_xlfn.IFNA(VLOOKUP($B6,'B-EmEC'!$A:$DH,MATCH(AD$1,'B-EmEC'!$A$1:$DH$1,0),FALSE),"")</f>
        <v/>
      </c>
      <c r="AE6" s="122" t="str">
        <f>_xlfn.IFNA(VLOOKUP($B6,'B-EmEC'!$A:$DH,MATCH(AE$1,'B-EmEC'!$A$1:$DH$1,0),FALSE),"")</f>
        <v/>
      </c>
      <c r="AF6" s="122">
        <f>_xlfn.IFNA(VLOOKUP($B6,'B-EmEC'!$A:$DH,MATCH(AF$1,'B-EmEC'!$A$1:$DH$1,0),FALSE),"")</f>
        <v>5.234</v>
      </c>
      <c r="AG6" s="122">
        <f>_xlfn.IFNA(VLOOKUP($B6,'B-EmEC'!$A:$DH,MATCH(AG$1,'B-EmEC'!$A$1:$DH$1,0),FALSE),"")</f>
        <v>7.9749999999999996</v>
      </c>
      <c r="AH6" s="122">
        <f>VLOOKUP($B6,'B-EmEC'!$A:$DH,MATCH(AH$1,'B-EmEC'!$A$1:$DH$1,0),FALSE)</f>
        <v>8.0389999999999997</v>
      </c>
      <c r="AI6" s="122">
        <f>VLOOKUP($B6,'B-EmEC'!$A:$DH,MATCH(AI$1,'B-EmEC'!$A$1:$DH$1,0),FALSE)</f>
        <v>7.1660000000000004</v>
      </c>
      <c r="AJ6" s="123" t="str">
        <f>_xlfn.IFNA(VLOOKUP($B6,'I-EmEC'!$A:$DA,MATCH(AJ$1,'I-EmEC'!$A$1:$DA$1,0),FALSE),"")</f>
        <v/>
      </c>
      <c r="AK6" s="124">
        <f>_xlfn.IFNA(VLOOKUP($B6,'I-EmEC'!$A:$DA,MATCH(AK$1,'I-EmEC'!$A$1:$DA$1,0),FALSE),"")</f>
        <v>7.88</v>
      </c>
      <c r="AL6" s="124">
        <f>_xlfn.IFNA(VLOOKUP($B6,'I-EmEC'!$A:$DA,MATCH(AL$1,'I-EmEC'!$A$1:$DA$1,0),FALSE),"")</f>
        <v>7.88</v>
      </c>
      <c r="AM6" s="124">
        <f>_xlfn.IFNA(VLOOKUP($B6,'I-EmEC'!$A:$DA,MATCH(AM$1,'I-EmEC'!$A$1:$DA$1,0),FALSE),"")</f>
        <v>7.94</v>
      </c>
      <c r="AN6" s="124">
        <f>_xlfn.IFNA(VLOOKUP($B6,'I-EmEC'!$A:$DA,MATCH(AN$1,'I-EmEC'!$A$1:$DA$1,0),FALSE),"")</f>
        <v>7.94</v>
      </c>
      <c r="AO6" s="124" t="str">
        <f>_xlfn.IFNA(VLOOKUP($B6,'I-EmEC'!$A:$DA,MATCH(AO$1,'I-EmEC'!$A$1:$DA$1,0),FALSE),"")</f>
        <v/>
      </c>
      <c r="AP6" s="124" t="str">
        <f>_xlfn.IFNA(VLOOKUP($B6,'I-EmEC'!$A:$DA,MATCH(AP$1,'I-EmEC'!$A$1:$DA$1,0),FALSE),"")</f>
        <v/>
      </c>
      <c r="AQ6" s="124" t="str">
        <f>_xlfn.IFNA(VLOOKUP($B6,'I-EmEC'!$A:$DA,MATCH(AQ$1,'I-EmEC'!$A$1:$DA$1,0),FALSE),"")</f>
        <v/>
      </c>
      <c r="AR6" s="124">
        <f>_xlfn.IFNA(VLOOKUP($B6,'I-EmEC'!$A:$DA,MATCH(AR$1,'I-EmEC'!$A$1:$DA$1,0),FALSE),"")</f>
        <v>7.31</v>
      </c>
      <c r="AS6" s="124" t="str">
        <f>_xlfn.IFNA(VLOOKUP($B6,'I-EmEC'!$A:$DA,MATCH(AS$1,'I-EmEC'!$A$1:$DA$1,0),FALSE),"")</f>
        <v/>
      </c>
      <c r="AT6" s="124">
        <f>_xlfn.IFNA(VLOOKUP($B6,'I-EmEC'!$A:$DA,MATCH(AT$1,'I-EmEC'!$A$1:$DA$1,0),FALSE),"")</f>
        <v>7.85</v>
      </c>
      <c r="AU6" s="124">
        <f>_xlfn.IFNA(VLOOKUP($B6,'I-EmEC'!$A:$DA,MATCH(AU$1,'I-EmEC'!$A$1:$DA$1,0),FALSE),"")</f>
        <v>7.72</v>
      </c>
      <c r="AV6" s="125" t="str">
        <f>_xlfn.IFNA(VLOOKUP($B6,'B-EmEC'!$A:$DH,MATCH(AV$1,'B-EmEC'!$A$1:$DH$1,0),FALSE),"")</f>
        <v/>
      </c>
      <c r="AW6" s="126">
        <f>_xlfn.IFNA(VLOOKUP($B6,'B-EmEC'!$A:$DH,MATCH(AW$1,'B-EmEC'!$A$1:$DH$1,0),FALSE),"")</f>
        <v>60.671722643553629</v>
      </c>
      <c r="AX6" s="126">
        <f>_xlfn.IFNA(VLOOKUP($B6,'B-EmEC'!$A:$DH,MATCH(AX$1,'B-EmEC'!$A$1:$DH$1,0),FALSE),"")</f>
        <v>45.807770961145195</v>
      </c>
      <c r="AY6" s="126">
        <f>_xlfn.IFNA(VLOOKUP($B6,'B-EmEC'!$A:$DH,MATCH(AY$1,'B-EmEC'!$A$1:$DH$1,0),FALSE),"")</f>
        <v>57.715053763440864</v>
      </c>
      <c r="AZ6" s="126">
        <f>_xlfn.IFNA(VLOOKUP($B6,'B-EmEC'!$A:$DH,MATCH(AZ$1,'B-EmEC'!$A$1:$DH$1,0),FALSE),"")</f>
        <v>61.286407766990294</v>
      </c>
      <c r="BA6" s="126">
        <f>_xlfn.IFNA(VLOOKUP($B6,'B-EmEC'!$A:$DH,MATCH(BA$1,'B-EmEC'!$A$1:$DH$1,0),FALSE),"")</f>
        <v>19.559164733178655</v>
      </c>
      <c r="BB6" s="126" t="str">
        <f>_xlfn.IFNA(VLOOKUP($B6,'B-EmEC'!$A:$DH,MATCH(BB$1,'B-EmEC'!$A$1:$DH$1,0),FALSE),"")</f>
        <v/>
      </c>
      <c r="BC6" s="126" t="str">
        <f>_xlfn.IFNA(VLOOKUP($B6,'B-EmEC'!$A:$DH,MATCH(BC$1,'B-EmEC'!$A$1:$DH$1,0),FALSE),"")</f>
        <v/>
      </c>
      <c r="BD6" s="126">
        <f>_xlfn.IFNA(VLOOKUP($B6,'B-EmEC'!$A:$DH,MATCH(BD$1,'B-EmEC'!$A$1:$DH$1,0),FALSE),"")</f>
        <v>2.8167947191862353</v>
      </c>
      <c r="BE6" s="126">
        <f>_xlfn.IFNA(VLOOKUP($B6,'B-EmEC'!$A:$DH,MATCH(BE$1,'B-EmEC'!$A$1:$DH$1,0),FALSE),"")</f>
        <v>39.737582005623246</v>
      </c>
      <c r="BF6" s="126">
        <f>_xlfn.IFNA(VLOOKUP($B6,'B-EmEC'!$A:$DH,MATCH(BF$1,'B-EmEC'!$A$1:$DH$1,0),FALSE),"")</f>
        <v>42.491803278688522</v>
      </c>
      <c r="BG6" s="126">
        <f>_xlfn.IFNA(VLOOKUP($B6,'B-EmEC'!$A:$DH,MATCH(BG$1,'B-EmEC'!$A$1:$DH$1,0),FALSE),"")</f>
        <v>32.101387708864344</v>
      </c>
      <c r="BH6" s="125" t="str">
        <f>_xlfn.IFNA(VLOOKUP($B6,'I-EmEC'!$A:$DA,MATCH(BH$1,'I-EmEC'!$A$1:$DA$1,0),FALSE),"")</f>
        <v/>
      </c>
      <c r="BI6" s="127">
        <f>_xlfn.IFNA(VLOOKUP($B6,'I-EmEC'!$A:$DA,MATCH(BI$1,'I-EmEC'!$A$1:$DA$1,0),FALSE),"")</f>
        <v>21.663442940038685</v>
      </c>
      <c r="BJ6" s="127">
        <f>_xlfn.IFNA(VLOOKUP($B6,'I-EmEC'!$A:$DA,MATCH(BJ$1,'I-EmEC'!$A$1:$DA$1,0),FALSE),"")</f>
        <v>21.663442940038685</v>
      </c>
      <c r="BK6" s="127">
        <f>_xlfn.IFNA(VLOOKUP($B6,'I-EmEC'!$A:$DA,MATCH(BK$1,'I-EmEC'!$A$1:$DA$1,0),FALSE),"")</f>
        <v>21.946169772256731</v>
      </c>
      <c r="BL6" s="127">
        <f>_xlfn.IFNA(VLOOKUP($B6,'I-EmEC'!$A:$DA,MATCH(BL$1,'I-EmEC'!$A$1:$DA$1,0),FALSE),"")</f>
        <v>21.946169772256731</v>
      </c>
      <c r="BM6" s="127" t="str">
        <f>_xlfn.IFNA(VLOOKUP($B6,'I-EmEC'!$A:$DA,MATCH(BM$1,'I-EmEC'!$A$1:$DA$1,0),FALSE),"")</f>
        <v/>
      </c>
      <c r="BN6" s="127" t="str">
        <f>_xlfn.IFNA(VLOOKUP($B6,'I-EmEC'!$A:$DA,MATCH(BN$1,'I-EmEC'!$A$1:$DA$1,0),FALSE),"")</f>
        <v/>
      </c>
      <c r="BO6" s="127" t="str">
        <f>_xlfn.IFNA(VLOOKUP($B6,'I-EmEC'!$A:$DA,MATCH(BO$1,'I-EmEC'!$A$1:$DA$1,0),FALSE),"")</f>
        <v/>
      </c>
      <c r="BP6" s="127">
        <f>_xlfn.IFNA(VLOOKUP($B6,'I-EmEC'!$A:$DA,MATCH(BP$1,'I-EmEC'!$A$1:$DA$1,0),FALSE),"")</f>
        <v>18.202247191011235</v>
      </c>
      <c r="BQ6" s="127" t="str">
        <f>_xlfn.IFNA(VLOOKUP($B6,'I-EmEC'!$A:$DA,MATCH(BQ$1,'I-EmEC'!$A$1:$DA$1,0),FALSE),"")</f>
        <v/>
      </c>
      <c r="BR6" s="127">
        <f>_xlfn.IFNA(VLOOKUP($B6,'I-EmEC'!$A:$DA,MATCH(BR$1,'I-EmEC'!$A$1:$DA$1,0),FALSE),"")</f>
        <v>21.904761904761905</v>
      </c>
      <c r="BS6" s="127">
        <f>_xlfn.IFNA(VLOOKUP($B6,'I-EmEC'!$A:$DA,MATCH(BS$1,'I-EmEC'!$A$1:$DA$1,0),FALSE),"")</f>
        <v>20.158102766798415</v>
      </c>
      <c r="BT6" s="127"/>
      <c r="BU6" s="117"/>
      <c r="BV6" s="308" t="s">
        <v>3288</v>
      </c>
      <c r="BW6" s="129" t="str">
        <f t="shared" si="4"/>
        <v/>
      </c>
      <c r="BX6" s="129" t="str">
        <f t="shared" si="5"/>
        <v/>
      </c>
      <c r="BY6" s="128" t="str">
        <f t="shared" si="6"/>
        <v/>
      </c>
      <c r="BZ6" s="128" t="str">
        <f t="shared" si="7"/>
        <v/>
      </c>
      <c r="CA6" s="128" t="str">
        <f t="shared" si="8"/>
        <v/>
      </c>
      <c r="CB6" s="129" t="str">
        <f t="shared" si="9"/>
        <v/>
      </c>
      <c r="CC6" s="128" t="str">
        <f t="shared" si="10"/>
        <v/>
      </c>
      <c r="CD6" s="128">
        <f t="shared" si="11"/>
        <v>1</v>
      </c>
      <c r="CE6" s="128" t="str">
        <f t="shared" si="12"/>
        <v/>
      </c>
      <c r="CF6" s="129">
        <f t="shared" si="13"/>
        <v>1</v>
      </c>
      <c r="CG6" s="128">
        <f t="shared" si="14"/>
        <v>1</v>
      </c>
      <c r="CH6" s="130">
        <f t="shared" si="15"/>
        <v>3</v>
      </c>
      <c r="CI6" s="131"/>
      <c r="CJ6" s="129" t="str">
        <f t="shared" si="16"/>
        <v/>
      </c>
      <c r="CK6" s="128" t="str">
        <f t="shared" si="17"/>
        <v/>
      </c>
      <c r="CL6" s="128">
        <f t="shared" si="18"/>
        <v>1</v>
      </c>
      <c r="CM6" s="128">
        <f t="shared" si="19"/>
        <v>1</v>
      </c>
      <c r="CN6" s="130">
        <f t="shared" si="20"/>
        <v>2</v>
      </c>
      <c r="CO6" s="117"/>
      <c r="CP6" s="117">
        <f t="shared" si="21"/>
        <v>2</v>
      </c>
      <c r="CQ6" s="117">
        <f t="shared" si="22"/>
        <v>5</v>
      </c>
      <c r="CR6" s="117"/>
      <c r="CS6" s="117"/>
      <c r="CT6" s="117"/>
      <c r="CU6" s="117"/>
      <c r="CV6" s="117"/>
      <c r="CW6" s="117"/>
      <c r="CX6" s="117"/>
      <c r="CY6" s="117"/>
      <c r="CZ6" s="117"/>
      <c r="DA6" s="117"/>
      <c r="DB6" s="117"/>
      <c r="DC6" s="117"/>
      <c r="DD6" s="117"/>
      <c r="DE6" s="117"/>
      <c r="DF6" s="117"/>
      <c r="DG6" s="117"/>
      <c r="DH6" s="117"/>
      <c r="DI6" s="117"/>
      <c r="DJ6" s="117"/>
      <c r="DK6" s="117"/>
      <c r="DL6" s="117"/>
    </row>
    <row r="7" spans="1:116" s="132" customFormat="1" x14ac:dyDescent="0.15">
      <c r="A7" s="308" t="s">
        <v>3277</v>
      </c>
      <c r="B7" s="69" t="s">
        <v>266</v>
      </c>
      <c r="C7" s="118" t="str">
        <f>VLOOKUP(B7,RecNamesAll!A:E,5,FALSE)</f>
        <v>A</v>
      </c>
      <c r="D7" s="119" t="b">
        <f>VLOOKUP(B7,Ligands!A:B,2,FALSE)</f>
        <v>1</v>
      </c>
      <c r="E7" s="127"/>
      <c r="F7" s="126" t="str">
        <f t="shared" si="0"/>
        <v>BIG</v>
      </c>
      <c r="G7" s="126" t="str">
        <f t="shared" si="1"/>
        <v>BIG</v>
      </c>
      <c r="H7" s="126" t="str">
        <f t="shared" si="2"/>
        <v>BI-</v>
      </c>
      <c r="I7" s="126" t="str">
        <f t="shared" si="3"/>
        <v>BI-</v>
      </c>
      <c r="J7" s="126"/>
      <c r="K7" s="286"/>
      <c r="L7" s="120" t="str">
        <f>_xlfn.CONCAT(IF(AV7="","-","B"),IF(BH7="","-","I"),VLOOKUP($B7,GtP!$A:$AB,MATCH("Gs_0-1",GtP!$A$1:$AB$1,0),FALSE))</f>
        <v>BIG</v>
      </c>
      <c r="M7" s="120" t="str">
        <f>_xlfn.CONCAT(IF(AW7="","-","B"),IF(BI7="","-","I"),VLOOKUP($B7,GtP!$A:$AB,MATCH("Gi/o_0-1",GtP!$A$1:$AB$1,0),FALSE))</f>
        <v>BIG</v>
      </c>
      <c r="N7" s="120" t="str">
        <f>_xlfn.CONCAT(IF(AX7="","-","B"),IF(BJ7="","-","I"),VLOOKUP($B7,GtP!$A:$AB,MATCH("Gi/o_0-1",GtP!$A$1:$AB$1,0),FALSE))</f>
        <v>BIG</v>
      </c>
      <c r="O7" s="120" t="str">
        <f>_xlfn.CONCAT(IF(AY7="","-","B"),IF(BK7="","-","I"),VLOOKUP($B7,GtP!$A:$AB,MATCH("Gi/o_0-1",GtP!$A$1:$AB$1,0),FALSE))</f>
        <v>BIG</v>
      </c>
      <c r="P7" s="120" t="str">
        <f>_xlfn.CONCAT(IF(AZ7="","-","B"),IF(BL7="","-","I"),VLOOKUP($B7,GtP!$A:$AB,MATCH("Gi/o_0-1",GtP!$A$1:$AB$1,0),FALSE))</f>
        <v>BIG</v>
      </c>
      <c r="Q7" s="120" t="str">
        <f>_xlfn.CONCAT(IF(BA7="","-","B"),IF(BM7="","-","I"),VLOOKUP($B7,GtP!$A:$AB,MATCH("Gi/o_0-1",GtP!$A$1:$AB$1,0),FALSE))</f>
        <v>BIG</v>
      </c>
      <c r="R7" s="120" t="str">
        <f>_xlfn.CONCAT(IF(BB7="","-","B"),IF(BN7="","-","I"),VLOOKUP($B7,GtP!$A:$AB,MATCH("Gq/11_0-1",GtP!$A$1:$AB$1,0),FALSE))</f>
        <v>BI-</v>
      </c>
      <c r="S7" s="120" t="str">
        <f>_xlfn.CONCAT(IF(BC7="","-","B"),IF(BO7="","-","I"),VLOOKUP($B7,GtP!$A:$AB,MATCH("Gq/11_0-1",GtP!$A$1:$AB$1,0),FALSE))</f>
        <v>BI-</v>
      </c>
      <c r="T7" s="120" t="str">
        <f>_xlfn.CONCAT(IF(BD7="","-","B"),IF(BP7="","-","I"),VLOOKUP($B7,GtP!$A:$AB,MATCH("Gq/11_0-1",GtP!$A$1:$AB$1,0),FALSE))</f>
        <v>BI-</v>
      </c>
      <c r="U7" s="120" t="str">
        <f>_xlfn.CONCAT(IF(BE7="","-","B"),IF(BQ7="","-","I"),VLOOKUP($B7,GtP!$A:$AB,MATCH("Gq/11_0-1",GtP!$A$1:$AB$1,0),FALSE))</f>
        <v>BI-</v>
      </c>
      <c r="V7" s="120" t="str">
        <f>_xlfn.CONCAT(IF(BF7="","-","B"),IF(BR7="","-","I"),VLOOKUP($B7,GtP!$A:$AB,MATCH("G12/13_0-1",GtP!$A$1:$AB$1,0),FALSE))</f>
        <v>BI-</v>
      </c>
      <c r="W7" s="120" t="str">
        <f>_xlfn.CONCAT(IF(BG7="","-","B"),IF(BS7="","-","I"),VLOOKUP($B7,GtP!$A:$AB,MATCH("G12/13_0-1",GtP!$A$1:$AB$1,0),FALSE))</f>
        <v>BI-</v>
      </c>
      <c r="X7" s="121">
        <f>_xlfn.IFNA(VLOOKUP($B7,'B-EmEC'!$A:$DH,MATCH(X$1,'B-EmEC'!$A$1:$DH$1,0),FALSE),"")</f>
        <v>5.8620000000000001</v>
      </c>
      <c r="Y7" s="122">
        <f>_xlfn.IFNA(VLOOKUP($B7,'B-EmEC'!$A:$DH,MATCH(Y$1,'B-EmEC'!$A$1:$DH$1,0),FALSE),"")</f>
        <v>8.5169999999999995</v>
      </c>
      <c r="Z7" s="122">
        <f>_xlfn.IFNA(VLOOKUP($B7,'B-EmEC'!$A:$DH,MATCH(Z$1,'B-EmEC'!$A$1:$DH$1,0),FALSE),"")</f>
        <v>8.5730000000000004</v>
      </c>
      <c r="AA7" s="122">
        <f>_xlfn.IFNA(VLOOKUP($B7,'B-EmEC'!$A:$DH,MATCH(AA$1,'B-EmEC'!$A$1:$DH$1,0),FALSE),"")</f>
        <v>8.859</v>
      </c>
      <c r="AB7" s="122">
        <f>_xlfn.IFNA(VLOOKUP($B7,'B-EmEC'!$A:$DH,MATCH(AB$1,'B-EmEC'!$A$1:$DH$1,0),FALSE),"")</f>
        <v>9.1460000000000008</v>
      </c>
      <c r="AC7" s="122">
        <f>_xlfn.IFNA(VLOOKUP($B7,'B-EmEC'!$A:$DH,MATCH(AC$1,'B-EmEC'!$A$1:$DH$1,0),FALSE),"")</f>
        <v>10.029999999999999</v>
      </c>
      <c r="AD7" s="122">
        <f>_xlfn.IFNA(VLOOKUP($B7,'B-EmEC'!$A:$DH,MATCH(AD$1,'B-EmEC'!$A$1:$DH$1,0),FALSE),"")</f>
        <v>5.8460000000000001</v>
      </c>
      <c r="AE7" s="122">
        <f>_xlfn.IFNA(VLOOKUP($B7,'B-EmEC'!$A:$DH,MATCH(AE$1,'B-EmEC'!$A$1:$DH$1,0),FALSE),"")</f>
        <v>5.9889999999999999</v>
      </c>
      <c r="AF7" s="122">
        <f>_xlfn.IFNA(VLOOKUP($B7,'B-EmEC'!$A:$DH,MATCH(AF$1,'B-EmEC'!$A$1:$DH$1,0),FALSE),"")</f>
        <v>5.649</v>
      </c>
      <c r="AG7" s="122">
        <f>_xlfn.IFNA(VLOOKUP($B7,'B-EmEC'!$A:$DH,MATCH(AG$1,'B-EmEC'!$A$1:$DH$1,0),FALSE),"")</f>
        <v>6.32</v>
      </c>
      <c r="AH7" s="122">
        <f>VLOOKUP($B7,'B-EmEC'!$A:$DH,MATCH(AH$1,'B-EmEC'!$A$1:$DH$1,0),FALSE)</f>
        <v>6.194</v>
      </c>
      <c r="AI7" s="122">
        <f>VLOOKUP($B7,'B-EmEC'!$A:$DH,MATCH(AI$1,'B-EmEC'!$A$1:$DH$1,0),FALSE)</f>
        <v>5.6550000000000002</v>
      </c>
      <c r="AJ7" s="123">
        <f>_xlfn.IFNA(VLOOKUP($B7,'I-EmEC'!$A:$DA,MATCH(AJ$1,'I-EmEC'!$A$1:$DA$1,0),FALSE),"")</f>
        <v>5.79</v>
      </c>
      <c r="AK7" s="124">
        <f>_xlfn.IFNA(VLOOKUP($B7,'I-EmEC'!$A:$DA,MATCH(AK$1,'I-EmEC'!$A$1:$DA$1,0),FALSE),"")</f>
        <v>8.07</v>
      </c>
      <c r="AL7" s="124">
        <f>_xlfn.IFNA(VLOOKUP($B7,'I-EmEC'!$A:$DA,MATCH(AL$1,'I-EmEC'!$A$1:$DA$1,0),FALSE),"")</f>
        <v>8.07</v>
      </c>
      <c r="AM7" s="124">
        <f>_xlfn.IFNA(VLOOKUP($B7,'I-EmEC'!$A:$DA,MATCH(AM$1,'I-EmEC'!$A$1:$DA$1,0),FALSE),"")</f>
        <v>7.73</v>
      </c>
      <c r="AN7" s="124">
        <f>_xlfn.IFNA(VLOOKUP($B7,'I-EmEC'!$A:$DA,MATCH(AN$1,'I-EmEC'!$A$1:$DA$1,0),FALSE),"")</f>
        <v>7.73</v>
      </c>
      <c r="AO7" s="124">
        <f>_xlfn.IFNA(VLOOKUP($B7,'I-EmEC'!$A:$DA,MATCH(AO$1,'I-EmEC'!$A$1:$DA$1,0),FALSE),"")</f>
        <v>8.5</v>
      </c>
      <c r="AP7" s="124">
        <f>_xlfn.IFNA(VLOOKUP($B7,'I-EmEC'!$A:$DA,MATCH(AP$1,'I-EmEC'!$A$1:$DA$1,0),FALSE),"")</f>
        <v>6.08</v>
      </c>
      <c r="AQ7" s="124">
        <f>_xlfn.IFNA(VLOOKUP($B7,'I-EmEC'!$A:$DA,MATCH(AQ$1,'I-EmEC'!$A$1:$DA$1,0),FALSE),"")</f>
        <v>6.08</v>
      </c>
      <c r="AR7" s="124">
        <f>_xlfn.IFNA(VLOOKUP($B7,'I-EmEC'!$A:$DA,MATCH(AR$1,'I-EmEC'!$A$1:$DA$1,0),FALSE),"")</f>
        <v>6.19</v>
      </c>
      <c r="AS7" s="124">
        <f>_xlfn.IFNA(VLOOKUP($B7,'I-EmEC'!$A:$DA,MATCH(AS$1,'I-EmEC'!$A$1:$DA$1,0),FALSE),"")</f>
        <v>6.31</v>
      </c>
      <c r="AT7" s="124">
        <f>_xlfn.IFNA(VLOOKUP($B7,'I-EmEC'!$A:$DA,MATCH(AT$1,'I-EmEC'!$A$1:$DA$1,0),FALSE),"")</f>
        <v>6.44</v>
      </c>
      <c r="AU7" s="124">
        <f>_xlfn.IFNA(VLOOKUP($B7,'I-EmEC'!$A:$DA,MATCH(AU$1,'I-EmEC'!$A$1:$DA$1,0),FALSE),"")</f>
        <v>6.37</v>
      </c>
      <c r="AV7" s="125">
        <f>_xlfn.IFNA(VLOOKUP($B7,'B-EmEC'!$A:$DH,MATCH(AV$1,'B-EmEC'!$A$1:$DH$1,0),FALSE),"")</f>
        <v>27.587262706674835</v>
      </c>
      <c r="AW7" s="126">
        <f>_xlfn.IFNA(VLOOKUP($B7,'B-EmEC'!$A:$DH,MATCH(AW$1,'B-EmEC'!$A$1:$DH$1,0),FALSE),"")</f>
        <v>93.304442036836406</v>
      </c>
      <c r="AX7" s="126">
        <f>_xlfn.IFNA(VLOOKUP($B7,'B-EmEC'!$A:$DH,MATCH(AX$1,'B-EmEC'!$A$1:$DH$1,0),FALSE),"")</f>
        <v>71.004966403739402</v>
      </c>
      <c r="AY7" s="126">
        <f>_xlfn.IFNA(VLOOKUP($B7,'B-EmEC'!$A:$DH,MATCH(AY$1,'B-EmEC'!$A$1:$DH$1,0),FALSE),"")</f>
        <v>63.951612903225808</v>
      </c>
      <c r="AZ7" s="126">
        <f>_xlfn.IFNA(VLOOKUP($B7,'B-EmEC'!$A:$DH,MATCH(AZ$1,'B-EmEC'!$A$1:$DH$1,0),FALSE),"")</f>
        <v>78.580097087378647</v>
      </c>
      <c r="BA7" s="126">
        <f>_xlfn.IFNA(VLOOKUP($B7,'B-EmEC'!$A:$DH,MATCH(BA$1,'B-EmEC'!$A$1:$DH$1,0),FALSE),"")</f>
        <v>32.395591647331784</v>
      </c>
      <c r="BB7" s="126">
        <f>_xlfn.IFNA(VLOOKUP($B7,'B-EmEC'!$A:$DH,MATCH(BB$1,'B-EmEC'!$A$1:$DH$1,0),FALSE),"")</f>
        <v>7.529710241687809</v>
      </c>
      <c r="BC7" s="126">
        <f>_xlfn.IFNA(VLOOKUP($B7,'B-EmEC'!$A:$DH,MATCH(BC$1,'B-EmEC'!$A$1:$DH$1,0),FALSE),"")</f>
        <v>3.4377207440546269</v>
      </c>
      <c r="BD7" s="126">
        <f>_xlfn.IFNA(VLOOKUP($B7,'B-EmEC'!$A:$DH,MATCH(BD$1,'B-EmEC'!$A$1:$DH$1,0),FALSE),"")</f>
        <v>7.0944702954225729</v>
      </c>
      <c r="BE7" s="126">
        <f>_xlfn.IFNA(VLOOKUP($B7,'B-EmEC'!$A:$DH,MATCH(BE$1,'B-EmEC'!$A$1:$DH$1,0),FALSE),"")</f>
        <v>81.565135895032796</v>
      </c>
      <c r="BF7" s="126">
        <f>_xlfn.IFNA(VLOOKUP($B7,'B-EmEC'!$A:$DH,MATCH(BF$1,'B-EmEC'!$A$1:$DH$1,0),FALSE),"")</f>
        <v>55.491803278688522</v>
      </c>
      <c r="BG7" s="126">
        <f>_xlfn.IFNA(VLOOKUP($B7,'B-EmEC'!$A:$DH,MATCH(BG$1,'B-EmEC'!$A$1:$DH$1,0),FALSE),"")</f>
        <v>64.00453129425091</v>
      </c>
      <c r="BH7" s="125">
        <f>_xlfn.IFNA(VLOOKUP($B7,'I-EmEC'!$A:$DA,MATCH(BH$1,'I-EmEC'!$A$1:$DA$1,0),FALSE),"")</f>
        <v>40.07352941176471</v>
      </c>
      <c r="BI7" s="127">
        <f>_xlfn.IFNA(VLOOKUP($B7,'I-EmEC'!$A:$DA,MATCH(BI$1,'I-EmEC'!$A$1:$DA$1,0),FALSE),"")</f>
        <v>80.07736943907156</v>
      </c>
      <c r="BJ7" s="127">
        <f>_xlfn.IFNA(VLOOKUP($B7,'I-EmEC'!$A:$DA,MATCH(BJ$1,'I-EmEC'!$A$1:$DA$1,0),FALSE),"")</f>
        <v>80.07736943907156</v>
      </c>
      <c r="BK7" s="127">
        <f>_xlfn.IFNA(VLOOKUP($B7,'I-EmEC'!$A:$DA,MATCH(BK$1,'I-EmEC'!$A$1:$DA$1,0),FALSE),"")</f>
        <v>80.952380952380963</v>
      </c>
      <c r="BL7" s="127">
        <f>_xlfn.IFNA(VLOOKUP($B7,'I-EmEC'!$A:$DA,MATCH(BL$1,'I-EmEC'!$A$1:$DA$1,0),FALSE),"")</f>
        <v>80.952380952380963</v>
      </c>
      <c r="BM7" s="127">
        <f>_xlfn.IFNA(VLOOKUP($B7,'I-EmEC'!$A:$DA,MATCH(BM$1,'I-EmEC'!$A$1:$DA$1,0),FALSE),"")</f>
        <v>84.347826086956516</v>
      </c>
      <c r="BN7" s="127">
        <f>_xlfn.IFNA(VLOOKUP($B7,'I-EmEC'!$A:$DA,MATCH(BN$1,'I-EmEC'!$A$1:$DA$1,0),FALSE),"")</f>
        <v>66.735112936344962</v>
      </c>
      <c r="BO7" s="127">
        <f>_xlfn.IFNA(VLOOKUP($B7,'I-EmEC'!$A:$DA,MATCH(BO$1,'I-EmEC'!$A$1:$DA$1,0),FALSE),"")</f>
        <v>66.735112936344962</v>
      </c>
      <c r="BP7" s="127">
        <f>_xlfn.IFNA(VLOOKUP($B7,'I-EmEC'!$A:$DA,MATCH(BP$1,'I-EmEC'!$A$1:$DA$1,0),FALSE),"")</f>
        <v>64.719101123595507</v>
      </c>
      <c r="BQ7" s="127">
        <f>_xlfn.IFNA(VLOOKUP($B7,'I-EmEC'!$A:$DA,MATCH(BQ$1,'I-EmEC'!$A$1:$DA$1,0),FALSE),"")</f>
        <v>81.262327416173562</v>
      </c>
      <c r="BR7" s="127">
        <f>_xlfn.IFNA(VLOOKUP($B7,'I-EmEC'!$A:$DA,MATCH(BR$1,'I-EmEC'!$A$1:$DA$1,0),FALSE),"")</f>
        <v>76.571428571428584</v>
      </c>
      <c r="BS7" s="127">
        <f>_xlfn.IFNA(VLOOKUP($B7,'I-EmEC'!$A:$DA,MATCH(BS$1,'I-EmEC'!$A$1:$DA$1,0),FALSE),"")</f>
        <v>76.086956521739125</v>
      </c>
      <c r="BT7" s="127"/>
      <c r="BU7" s="117"/>
      <c r="BV7" s="308" t="s">
        <v>3277</v>
      </c>
      <c r="BW7" s="129" t="str">
        <f t="shared" si="4"/>
        <v/>
      </c>
      <c r="BX7" s="129" t="str">
        <f t="shared" si="5"/>
        <v/>
      </c>
      <c r="BY7" s="128" t="str">
        <f t="shared" si="6"/>
        <v/>
      </c>
      <c r="BZ7" s="128" t="str">
        <f t="shared" si="7"/>
        <v/>
      </c>
      <c r="CA7" s="128" t="str">
        <f t="shared" si="8"/>
        <v/>
      </c>
      <c r="CB7" s="129">
        <f t="shared" si="9"/>
        <v>1</v>
      </c>
      <c r="CC7" s="128">
        <f t="shared" si="10"/>
        <v>1</v>
      </c>
      <c r="CD7" s="128">
        <f t="shared" si="11"/>
        <v>1</v>
      </c>
      <c r="CE7" s="128">
        <f t="shared" si="12"/>
        <v>1</v>
      </c>
      <c r="CF7" s="129">
        <f t="shared" si="13"/>
        <v>1</v>
      </c>
      <c r="CG7" s="128">
        <f t="shared" si="14"/>
        <v>1</v>
      </c>
      <c r="CH7" s="130">
        <f t="shared" si="15"/>
        <v>6</v>
      </c>
      <c r="CI7" s="131"/>
      <c r="CJ7" s="129" t="str">
        <f t="shared" si="16"/>
        <v/>
      </c>
      <c r="CK7" s="128" t="str">
        <f t="shared" si="17"/>
        <v/>
      </c>
      <c r="CL7" s="128">
        <f t="shared" si="18"/>
        <v>1</v>
      </c>
      <c r="CM7" s="128">
        <f t="shared" si="19"/>
        <v>1</v>
      </c>
      <c r="CN7" s="130">
        <f t="shared" si="20"/>
        <v>2</v>
      </c>
      <c r="CO7" s="117"/>
      <c r="CP7" s="117">
        <f t="shared" si="21"/>
        <v>3</v>
      </c>
      <c r="CQ7" s="117">
        <f t="shared" si="22"/>
        <v>10</v>
      </c>
      <c r="CR7" s="117"/>
      <c r="CS7" s="117"/>
      <c r="CT7" s="117"/>
      <c r="CU7" s="117"/>
      <c r="CV7" s="117"/>
      <c r="CW7" s="117"/>
      <c r="CX7" s="117"/>
      <c r="CY7" s="117"/>
      <c r="CZ7" s="117"/>
      <c r="DA7" s="117"/>
      <c r="DB7" s="117"/>
      <c r="DC7" s="117"/>
      <c r="DD7" s="117"/>
      <c r="DE7" s="117"/>
      <c r="DF7" s="117"/>
      <c r="DG7" s="117"/>
      <c r="DH7" s="117"/>
      <c r="DI7" s="117"/>
      <c r="DJ7" s="117"/>
      <c r="DK7" s="117"/>
      <c r="DL7" s="117"/>
    </row>
    <row r="8" spans="1:116" s="132" customFormat="1" x14ac:dyDescent="0.15">
      <c r="A8" s="308" t="s">
        <v>3272</v>
      </c>
      <c r="B8" s="69" t="s">
        <v>215</v>
      </c>
      <c r="C8" s="118" t="str">
        <f>VLOOKUP(B8,RecNamesAll!A:E,5,FALSE)</f>
        <v>A</v>
      </c>
      <c r="D8" s="119" t="b">
        <f>VLOOKUP(B8,Ligands!A:B,2,FALSE)</f>
        <v>1</v>
      </c>
      <c r="E8" s="127"/>
      <c r="F8" s="126" t="str">
        <f t="shared" si="0"/>
        <v>BI-</v>
      </c>
      <c r="G8" s="126" t="str">
        <f t="shared" si="1"/>
        <v>BI-</v>
      </c>
      <c r="H8" s="126" t="str">
        <f t="shared" si="2"/>
        <v>BIG</v>
      </c>
      <c r="I8" s="126" t="str">
        <f t="shared" si="3"/>
        <v>-I-</v>
      </c>
      <c r="J8" s="126"/>
      <c r="K8" s="286"/>
      <c r="L8" s="120" t="str">
        <f>_xlfn.CONCAT(IF(AV8="","-","B"),IF(BH8="","-","I"),VLOOKUP($B8,GtP!$A:$AB,MATCH("Gs_0-1",GtP!$A$1:$AB$1,0),FALSE))</f>
        <v>BI-</v>
      </c>
      <c r="M8" s="120" t="str">
        <f>_xlfn.CONCAT(IF(AW8="","-","B"),IF(BI8="","-","I"),VLOOKUP($B8,GtP!$A:$AB,MATCH("Gi/o_0-1",GtP!$A$1:$AB$1,0),FALSE))</f>
        <v>BI-</v>
      </c>
      <c r="N8" s="120" t="str">
        <f>_xlfn.CONCAT(IF(AX8="","-","B"),IF(BJ8="","-","I"),VLOOKUP($B8,GtP!$A:$AB,MATCH("Gi/o_0-1",GtP!$A$1:$AB$1,0),FALSE))</f>
        <v>BI-</v>
      </c>
      <c r="O8" s="120" t="str">
        <f>_xlfn.CONCAT(IF(AY8="","-","B"),IF(BK8="","-","I"),VLOOKUP($B8,GtP!$A:$AB,MATCH("Gi/o_0-1",GtP!$A$1:$AB$1,0),FALSE))</f>
        <v>BI-</v>
      </c>
      <c r="P8" s="120" t="str">
        <f>_xlfn.CONCAT(IF(AZ8="","-","B"),IF(BL8="","-","I"),VLOOKUP($B8,GtP!$A:$AB,MATCH("Gi/o_0-1",GtP!$A$1:$AB$1,0),FALSE))</f>
        <v>BI-</v>
      </c>
      <c r="Q8" s="120" t="str">
        <f>_xlfn.CONCAT(IF(BA8="","-","B"),IF(BM8="","-","I"),VLOOKUP($B8,GtP!$A:$AB,MATCH("Gi/o_0-1",GtP!$A$1:$AB$1,0),FALSE))</f>
        <v>BI-</v>
      </c>
      <c r="R8" s="120" t="str">
        <f>_xlfn.CONCAT(IF(BB8="","-","B"),IF(BN8="","-","I"),VLOOKUP($B8,GtP!$A:$AB,MATCH("Gq/11_0-1",GtP!$A$1:$AB$1,0),FALSE))</f>
        <v>BIG</v>
      </c>
      <c r="S8" s="120" t="str">
        <f>_xlfn.CONCAT(IF(BC8="","-","B"),IF(BO8="","-","I"),VLOOKUP($B8,GtP!$A:$AB,MATCH("Gq/11_0-1",GtP!$A$1:$AB$1,0),FALSE))</f>
        <v>BIG</v>
      </c>
      <c r="T8" s="120" t="str">
        <f>_xlfn.CONCAT(IF(BD8="","-","B"),IF(BP8="","-","I"),VLOOKUP($B8,GtP!$A:$AB,MATCH("Gq/11_0-1",GtP!$A$1:$AB$1,0),FALSE))</f>
        <v>BIG</v>
      </c>
      <c r="U8" s="120" t="str">
        <f>_xlfn.CONCAT(IF(BE8="","-","B"),IF(BQ8="","-","I"),VLOOKUP($B8,GtP!$A:$AB,MATCH("Gq/11_0-1",GtP!$A$1:$AB$1,0),FALSE))</f>
        <v>BIG</v>
      </c>
      <c r="V8" s="120" t="str">
        <f>_xlfn.CONCAT(IF(BF8="","-","B"),IF(BR8="","-","I"),VLOOKUP($B8,GtP!$A:$AB,MATCH("G12/13_0-1",GtP!$A$1:$AB$1,0),FALSE))</f>
        <v>-I-</v>
      </c>
      <c r="W8" s="120" t="str">
        <f>_xlfn.CONCAT(IF(BG8="","-","B"),IF(BS8="","-","I"),VLOOKUP($B8,GtP!$A:$AB,MATCH("G12/13_0-1",GtP!$A$1:$AB$1,0),FALSE))</f>
        <v>-I-</v>
      </c>
      <c r="X8" s="121">
        <f>_xlfn.IFNA(VLOOKUP($B8,'B-EmEC'!$A:$DH,MATCH(X$1,'B-EmEC'!$A$1:$DH$1,0),FALSE),"")</f>
        <v>6.1109999999999998</v>
      </c>
      <c r="Y8" s="122">
        <f>_xlfn.IFNA(VLOOKUP($B8,'B-EmEC'!$A:$DH,MATCH(Y$1,'B-EmEC'!$A$1:$DH$1,0),FALSE),"")</f>
        <v>5.4690000000000003</v>
      </c>
      <c r="Z8" s="122">
        <f>_xlfn.IFNA(VLOOKUP($B8,'B-EmEC'!$A:$DH,MATCH(Z$1,'B-EmEC'!$A$1:$DH$1,0),FALSE),"")</f>
        <v>5.34</v>
      </c>
      <c r="AA8" s="122">
        <f>_xlfn.IFNA(VLOOKUP($B8,'B-EmEC'!$A:$DH,MATCH(AA$1,'B-EmEC'!$A$1:$DH$1,0),FALSE),"")</f>
        <v>5.2709999999999999</v>
      </c>
      <c r="AB8" s="122">
        <f>_xlfn.IFNA(VLOOKUP($B8,'B-EmEC'!$A:$DH,MATCH(AB$1,'B-EmEC'!$A$1:$DH$1,0),FALSE),"")</f>
        <v>5.3979999999999997</v>
      </c>
      <c r="AC8" s="122">
        <f>_xlfn.IFNA(VLOOKUP($B8,'B-EmEC'!$A:$DH,MATCH(AC$1,'B-EmEC'!$A$1:$DH$1,0),FALSE),"")</f>
        <v>5.9139999999999997</v>
      </c>
      <c r="AD8" s="122">
        <f>_xlfn.IFNA(VLOOKUP($B8,'B-EmEC'!$A:$DH,MATCH(AD$1,'B-EmEC'!$A$1:$DH$1,0),FALSE),"")</f>
        <v>7.8220000000000001</v>
      </c>
      <c r="AE8" s="122">
        <f>_xlfn.IFNA(VLOOKUP($B8,'B-EmEC'!$A:$DH,MATCH(AE$1,'B-EmEC'!$A$1:$DH$1,0),FALSE),"")</f>
        <v>8.0030000000000001</v>
      </c>
      <c r="AF8" s="122">
        <f>_xlfn.IFNA(VLOOKUP($B8,'B-EmEC'!$A:$DH,MATCH(AF$1,'B-EmEC'!$A$1:$DH$1,0),FALSE),"")</f>
        <v>7.7709999999999999</v>
      </c>
      <c r="AG8" s="122">
        <f>_xlfn.IFNA(VLOOKUP($B8,'B-EmEC'!$A:$DH,MATCH(AG$1,'B-EmEC'!$A$1:$DH$1,0),FALSE),"")</f>
        <v>7.7220000000000004</v>
      </c>
      <c r="AH8" s="122" t="str">
        <f>VLOOKUP($B8,'B-EmEC'!$A:$DH,MATCH(AH$1,'B-EmEC'!$A$1:$DH$1,0),FALSE)</f>
        <v/>
      </c>
      <c r="AI8" s="122" t="str">
        <f>VLOOKUP($B8,'B-EmEC'!$A:$DH,MATCH(AI$1,'B-EmEC'!$A$1:$DH$1,0),FALSE)</f>
        <v/>
      </c>
      <c r="AJ8" s="123">
        <f>_xlfn.IFNA(VLOOKUP($B8,'I-EmEC'!$A:$DA,MATCH(AJ$1,'I-EmEC'!$A$1:$DA$1,0),FALSE),"")</f>
        <v>6.5</v>
      </c>
      <c r="AK8" s="124">
        <f>_xlfn.IFNA(VLOOKUP($B8,'I-EmEC'!$A:$DA,MATCH(AK$1,'I-EmEC'!$A$1:$DA$1,0),FALSE),"")</f>
        <v>7.25</v>
      </c>
      <c r="AL8" s="124">
        <f>_xlfn.IFNA(VLOOKUP($B8,'I-EmEC'!$A:$DA,MATCH(AL$1,'I-EmEC'!$A$1:$DA$1,0),FALSE),"")</f>
        <v>7.25</v>
      </c>
      <c r="AM8" s="124">
        <f>_xlfn.IFNA(VLOOKUP($B8,'I-EmEC'!$A:$DA,MATCH(AM$1,'I-EmEC'!$A$1:$DA$1,0),FALSE),"")</f>
        <v>6.66</v>
      </c>
      <c r="AN8" s="124">
        <f>_xlfn.IFNA(VLOOKUP($B8,'I-EmEC'!$A:$DA,MATCH(AN$1,'I-EmEC'!$A$1:$DA$1,0),FALSE),"")</f>
        <v>6.66</v>
      </c>
      <c r="AO8" s="124">
        <f>_xlfn.IFNA(VLOOKUP($B8,'I-EmEC'!$A:$DA,MATCH(AO$1,'I-EmEC'!$A$1:$DA$1,0),FALSE),"")</f>
        <v>6.97</v>
      </c>
      <c r="AP8" s="124">
        <f>_xlfn.IFNA(VLOOKUP($B8,'I-EmEC'!$A:$DA,MATCH(AP$1,'I-EmEC'!$A$1:$DA$1,0),FALSE),"")</f>
        <v>7.93</v>
      </c>
      <c r="AQ8" s="124">
        <f>_xlfn.IFNA(VLOOKUP($B8,'I-EmEC'!$A:$DA,MATCH(AQ$1,'I-EmEC'!$A$1:$DA$1,0),FALSE),"")</f>
        <v>7.93</v>
      </c>
      <c r="AR8" s="124">
        <f>_xlfn.IFNA(VLOOKUP($B8,'I-EmEC'!$A:$DA,MATCH(AR$1,'I-EmEC'!$A$1:$DA$1,0),FALSE),"")</f>
        <v>7.8</v>
      </c>
      <c r="AS8" s="124">
        <f>_xlfn.IFNA(VLOOKUP($B8,'I-EmEC'!$A:$DA,MATCH(AS$1,'I-EmEC'!$A$1:$DA$1,0),FALSE),"")</f>
        <v>6.42</v>
      </c>
      <c r="AT8" s="124">
        <f>_xlfn.IFNA(VLOOKUP($B8,'I-EmEC'!$A:$DA,MATCH(AT$1,'I-EmEC'!$A$1:$DA$1,0),FALSE),"")</f>
        <v>5.86</v>
      </c>
      <c r="AU8" s="124">
        <f>_xlfn.IFNA(VLOOKUP($B8,'I-EmEC'!$A:$DA,MATCH(AU$1,'I-EmEC'!$A$1:$DA$1,0),FALSE),"")</f>
        <v>5.41</v>
      </c>
      <c r="AV8" s="125">
        <f>_xlfn.IFNA(VLOOKUP($B8,'B-EmEC'!$A:$DH,MATCH(AV$1,'B-EmEC'!$A$1:$DH$1,0),FALSE),"")</f>
        <v>52.480097979179433</v>
      </c>
      <c r="AW8" s="126">
        <f>_xlfn.IFNA(VLOOKUP($B8,'B-EmEC'!$A:$DH,MATCH(AW$1,'B-EmEC'!$A$1:$DH$1,0),FALSE),"")</f>
        <v>28.862405200433365</v>
      </c>
      <c r="AX8" s="126">
        <f>_xlfn.IFNA(VLOOKUP($B8,'B-EmEC'!$A:$DH,MATCH(AX$1,'B-EmEC'!$A$1:$DH$1,0),FALSE),"")</f>
        <v>23.590417762196903</v>
      </c>
      <c r="AY8" s="126">
        <f>_xlfn.IFNA(VLOOKUP($B8,'B-EmEC'!$A:$DH,MATCH(AY$1,'B-EmEC'!$A$1:$DH$1,0),FALSE),"")</f>
        <v>33.01075268817204</v>
      </c>
      <c r="AZ8" s="126">
        <f>_xlfn.IFNA(VLOOKUP($B8,'B-EmEC'!$A:$DH,MATCH(AZ$1,'B-EmEC'!$A$1:$DH$1,0),FALSE),"")</f>
        <v>44.194983818770226</v>
      </c>
      <c r="BA8" s="126">
        <f>_xlfn.IFNA(VLOOKUP($B8,'B-EmEC'!$A:$DH,MATCH(BA$1,'B-EmEC'!$A$1:$DH$1,0),FALSE),"")</f>
        <v>60.324825986078885</v>
      </c>
      <c r="BB8" s="126">
        <f>_xlfn.IFNA(VLOOKUP($B8,'B-EmEC'!$A:$DH,MATCH(BB$1,'B-EmEC'!$A$1:$DH$1,0),FALSE),"")</f>
        <v>72.412872212578435</v>
      </c>
      <c r="BC8" s="126">
        <f>_xlfn.IFNA(VLOOKUP($B8,'B-EmEC'!$A:$DH,MATCH(BC$1,'B-EmEC'!$A$1:$DH$1,0),FALSE),"")</f>
        <v>71.768307040263721</v>
      </c>
      <c r="BD8" s="126">
        <f>_xlfn.IFNA(VLOOKUP($B8,'B-EmEC'!$A:$DH,MATCH(BD$1,'B-EmEC'!$A$1:$DH$1,0),FALSE),"")</f>
        <v>82.631749810626559</v>
      </c>
      <c r="BE8" s="126">
        <f>_xlfn.IFNA(VLOOKUP($B8,'B-EmEC'!$A:$DH,MATCH(BE$1,'B-EmEC'!$A$1:$DH$1,0),FALSE),"")</f>
        <v>83.514526710403004</v>
      </c>
      <c r="BF8" s="126" t="str">
        <f>_xlfn.IFNA(VLOOKUP($B8,'B-EmEC'!$A:$DH,MATCH(BF$1,'B-EmEC'!$A$1:$DH$1,0),FALSE),"")</f>
        <v/>
      </c>
      <c r="BG8" s="126" t="str">
        <f>_xlfn.IFNA(VLOOKUP($B8,'B-EmEC'!$A:$DH,MATCH(BG$1,'B-EmEC'!$A$1:$DH$1,0),FALSE),"")</f>
        <v/>
      </c>
      <c r="BH8" s="125">
        <f>_xlfn.IFNA(VLOOKUP($B8,'I-EmEC'!$A:$DA,MATCH(BH$1,'I-EmEC'!$A$1:$DA$1,0),FALSE),"")</f>
        <v>96.691176470588232</v>
      </c>
      <c r="BI8" s="127">
        <f>_xlfn.IFNA(VLOOKUP($B8,'I-EmEC'!$A:$DA,MATCH(BI$1,'I-EmEC'!$A$1:$DA$1,0),FALSE),"")</f>
        <v>89.361702127659569</v>
      </c>
      <c r="BJ8" s="127">
        <f>_xlfn.IFNA(VLOOKUP($B8,'I-EmEC'!$A:$DA,MATCH(BJ$1,'I-EmEC'!$A$1:$DA$1,0),FALSE),"")</f>
        <v>89.361702127659569</v>
      </c>
      <c r="BK8" s="127">
        <f>_xlfn.IFNA(VLOOKUP($B8,'I-EmEC'!$A:$DA,MATCH(BK$1,'I-EmEC'!$A$1:$DA$1,0),FALSE),"")</f>
        <v>90.269151138716367</v>
      </c>
      <c r="BL8" s="127">
        <f>_xlfn.IFNA(VLOOKUP($B8,'I-EmEC'!$A:$DA,MATCH(BL$1,'I-EmEC'!$A$1:$DA$1,0),FALSE),"")</f>
        <v>90.269151138716367</v>
      </c>
      <c r="BM8" s="127">
        <f>_xlfn.IFNA(VLOOKUP($B8,'I-EmEC'!$A:$DA,MATCH(BM$1,'I-EmEC'!$A$1:$DA$1,0),FALSE),"")</f>
        <v>86.666666666666671</v>
      </c>
      <c r="BN8" s="127">
        <f>_xlfn.IFNA(VLOOKUP($B8,'I-EmEC'!$A:$DA,MATCH(BN$1,'I-EmEC'!$A$1:$DA$1,0),FALSE),"")</f>
        <v>79.466119096509246</v>
      </c>
      <c r="BO8" s="127">
        <f>_xlfn.IFNA(VLOOKUP($B8,'I-EmEC'!$A:$DA,MATCH(BO$1,'I-EmEC'!$A$1:$DA$1,0),FALSE),"")</f>
        <v>79.466119096509246</v>
      </c>
      <c r="BP8" s="127">
        <f>_xlfn.IFNA(VLOOKUP($B8,'I-EmEC'!$A:$DA,MATCH(BP$1,'I-EmEC'!$A$1:$DA$1,0),FALSE),"")</f>
        <v>77.752808988764045</v>
      </c>
      <c r="BQ8" s="127">
        <f>_xlfn.IFNA(VLOOKUP($B8,'I-EmEC'!$A:$DA,MATCH(BQ$1,'I-EmEC'!$A$1:$DA$1,0),FALSE),"")</f>
        <v>93.293885601577898</v>
      </c>
      <c r="BR8" s="127">
        <f>_xlfn.IFNA(VLOOKUP($B8,'I-EmEC'!$A:$DA,MATCH(BR$1,'I-EmEC'!$A$1:$DA$1,0),FALSE),"")</f>
        <v>83.61904761904762</v>
      </c>
      <c r="BS8" s="127">
        <f>_xlfn.IFNA(VLOOKUP($B8,'I-EmEC'!$A:$DA,MATCH(BS$1,'I-EmEC'!$A$1:$DA$1,0),FALSE),"")</f>
        <v>68.774703557312236</v>
      </c>
      <c r="BT8" s="127"/>
      <c r="BU8" s="117"/>
      <c r="BV8" s="308" t="s">
        <v>3272</v>
      </c>
      <c r="BW8" s="129">
        <f t="shared" si="4"/>
        <v>1</v>
      </c>
      <c r="BX8" s="129">
        <f t="shared" si="5"/>
        <v>1</v>
      </c>
      <c r="BY8" s="128">
        <f t="shared" si="6"/>
        <v>1</v>
      </c>
      <c r="BZ8" s="128">
        <f t="shared" si="7"/>
        <v>1</v>
      </c>
      <c r="CA8" s="128">
        <f t="shared" si="8"/>
        <v>1</v>
      </c>
      <c r="CB8" s="129" t="str">
        <f t="shared" si="9"/>
        <v/>
      </c>
      <c r="CC8" s="128" t="str">
        <f t="shared" si="10"/>
        <v/>
      </c>
      <c r="CD8" s="128" t="str">
        <f t="shared" si="11"/>
        <v/>
      </c>
      <c r="CE8" s="128" t="str">
        <f t="shared" si="12"/>
        <v/>
      </c>
      <c r="CF8" s="129" t="str">
        <f t="shared" si="13"/>
        <v/>
      </c>
      <c r="CG8" s="128" t="str">
        <f t="shared" si="14"/>
        <v/>
      </c>
      <c r="CH8" s="130">
        <f t="shared" si="15"/>
        <v>5</v>
      </c>
      <c r="CI8" s="131"/>
      <c r="CJ8" s="129">
        <f t="shared" si="16"/>
        <v>1</v>
      </c>
      <c r="CK8" s="128">
        <f t="shared" si="17"/>
        <v>1</v>
      </c>
      <c r="CL8" s="128" t="str">
        <f t="shared" si="18"/>
        <v/>
      </c>
      <c r="CM8" s="128" t="str">
        <f t="shared" si="19"/>
        <v/>
      </c>
      <c r="CN8" s="130">
        <f t="shared" si="20"/>
        <v>2</v>
      </c>
      <c r="CO8" s="117"/>
      <c r="CP8" s="117">
        <f t="shared" si="21"/>
        <v>3</v>
      </c>
      <c r="CQ8" s="117">
        <f t="shared" si="22"/>
        <v>10</v>
      </c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</row>
    <row r="9" spans="1:116" s="132" customFormat="1" x14ac:dyDescent="0.15">
      <c r="A9" s="308" t="s">
        <v>3280</v>
      </c>
      <c r="B9" s="69" t="s">
        <v>275</v>
      </c>
      <c r="C9" s="118" t="str">
        <f>VLOOKUP(B9,RecNamesAll!A:E,5,FALSE)</f>
        <v>A</v>
      </c>
      <c r="D9" s="119" t="b">
        <f>VLOOKUP(B9,Ligands!A:B,2,FALSE)</f>
        <v>0</v>
      </c>
      <c r="E9" s="127"/>
      <c r="F9" s="126" t="str">
        <f t="shared" si="0"/>
        <v>BIG</v>
      </c>
      <c r="G9" s="126" t="str">
        <f t="shared" si="1"/>
        <v>BIG</v>
      </c>
      <c r="H9" s="126" t="str">
        <f t="shared" si="2"/>
        <v>BI-</v>
      </c>
      <c r="I9" s="126" t="str">
        <f t="shared" si="3"/>
        <v>BI-</v>
      </c>
      <c r="J9" s="126"/>
      <c r="K9" s="286"/>
      <c r="L9" s="120" t="str">
        <f>_xlfn.CONCAT(IF(AV9="","-","B"),IF(BH9="","-","I"),VLOOKUP($B9,GtP!$A:$AB,MATCH("Gs_0-1",GtP!$A$1:$AB$1,0),FALSE))</f>
        <v>BIG</v>
      </c>
      <c r="M9" s="120" t="str">
        <f>_xlfn.CONCAT(IF(AW9="","-","B"),IF(BI9="","-","I"),VLOOKUP($B9,GtP!$A:$AB,MATCH("Gi/o_0-1",GtP!$A$1:$AB$1,0),FALSE))</f>
        <v>-IG</v>
      </c>
      <c r="N9" s="120" t="str">
        <f>_xlfn.CONCAT(IF(AX9="","-","B"),IF(BJ9="","-","I"),VLOOKUP($B9,GtP!$A:$AB,MATCH("Gi/o_0-1",GtP!$A$1:$AB$1,0),FALSE))</f>
        <v>-IG</v>
      </c>
      <c r="O9" s="120" t="str">
        <f>_xlfn.CONCAT(IF(AY9="","-","B"),IF(BK9="","-","I"),VLOOKUP($B9,GtP!$A:$AB,MATCH("Gi/o_0-1",GtP!$A$1:$AB$1,0),FALSE))</f>
        <v>BIG</v>
      </c>
      <c r="P9" s="120" t="str">
        <f>_xlfn.CONCAT(IF(AZ9="","-","B"),IF(BL9="","-","I"),VLOOKUP($B9,GtP!$A:$AB,MATCH("Gi/o_0-1",GtP!$A$1:$AB$1,0),FALSE))</f>
        <v>BIG</v>
      </c>
      <c r="Q9" s="120" t="str">
        <f>_xlfn.CONCAT(IF(BA9="","-","B"),IF(BM9="","-","I"),VLOOKUP($B9,GtP!$A:$AB,MATCH("Gi/o_0-1",GtP!$A$1:$AB$1,0),FALSE))</f>
        <v>BIG</v>
      </c>
      <c r="R9" s="120" t="str">
        <f>_xlfn.CONCAT(IF(BB9="","-","B"),IF(BN9="","-","I"),VLOOKUP($B9,GtP!$A:$AB,MATCH("Gq/11_0-1",GtP!$A$1:$AB$1,0),FALSE))</f>
        <v>BI-</v>
      </c>
      <c r="S9" s="120" t="str">
        <f>_xlfn.CONCAT(IF(BC9="","-","B"),IF(BO9="","-","I"),VLOOKUP($B9,GtP!$A:$AB,MATCH("Gq/11_0-1",GtP!$A$1:$AB$1,0),FALSE))</f>
        <v>-I-</v>
      </c>
      <c r="T9" s="120" t="str">
        <f>_xlfn.CONCAT(IF(BD9="","-","B"),IF(BP9="","-","I"),VLOOKUP($B9,GtP!$A:$AB,MATCH("Gq/11_0-1",GtP!$A$1:$AB$1,0),FALSE))</f>
        <v>BI-</v>
      </c>
      <c r="U9" s="120" t="str">
        <f>_xlfn.CONCAT(IF(BE9="","-","B"),IF(BQ9="","-","I"),VLOOKUP($B9,GtP!$A:$AB,MATCH("Gq/11_0-1",GtP!$A$1:$AB$1,0),FALSE))</f>
        <v>B--</v>
      </c>
      <c r="V9" s="120" t="str">
        <f>_xlfn.CONCAT(IF(BF9="","-","B"),IF(BR9="","-","I"),VLOOKUP($B9,GtP!$A:$AB,MATCH("G12/13_0-1",GtP!$A$1:$AB$1,0),FALSE))</f>
        <v>B--</v>
      </c>
      <c r="W9" s="120" t="str">
        <f>_xlfn.CONCAT(IF(BG9="","-","B"),IF(BS9="","-","I"),VLOOKUP($B9,GtP!$A:$AB,MATCH("G12/13_0-1",GtP!$A$1:$AB$1,0),FALSE))</f>
        <v>BI-</v>
      </c>
      <c r="X9" s="121">
        <f>_xlfn.IFNA(VLOOKUP($B9,'B-EmEC'!$A:$DH,MATCH(X$1,'B-EmEC'!$A$1:$DH$1,0),FALSE),"")</f>
        <v>9.7029999999999994</v>
      </c>
      <c r="Y9" s="122" t="str">
        <f>_xlfn.IFNA(VLOOKUP($B9,'B-EmEC'!$A:$DH,MATCH(Y$1,'B-EmEC'!$A$1:$DH$1,0),FALSE),"")</f>
        <v/>
      </c>
      <c r="Z9" s="122" t="str">
        <f>_xlfn.IFNA(VLOOKUP($B9,'B-EmEC'!$A:$DH,MATCH(Z$1,'B-EmEC'!$A$1:$DH$1,0),FALSE),"")</f>
        <v/>
      </c>
      <c r="AA9" s="122">
        <f>_xlfn.IFNA(VLOOKUP($B9,'B-EmEC'!$A:$DH,MATCH(AA$1,'B-EmEC'!$A$1:$DH$1,0),FALSE),"")</f>
        <v>6.5730000000000004</v>
      </c>
      <c r="AB9" s="122">
        <f>_xlfn.IFNA(VLOOKUP($B9,'B-EmEC'!$A:$DH,MATCH(AB$1,'B-EmEC'!$A$1:$DH$1,0),FALSE),"")</f>
        <v>6.5620000000000003</v>
      </c>
      <c r="AC9" s="122">
        <f>_xlfn.IFNA(VLOOKUP($B9,'B-EmEC'!$A:$DH,MATCH(AC$1,'B-EmEC'!$A$1:$DH$1,0),FALSE),"")</f>
        <v>6.915</v>
      </c>
      <c r="AD9" s="122">
        <f>_xlfn.IFNA(VLOOKUP($B9,'B-EmEC'!$A:$DH,MATCH(AD$1,'B-EmEC'!$A$1:$DH$1,0),FALSE),"")</f>
        <v>6.1029999999999998</v>
      </c>
      <c r="AE9" s="122" t="str">
        <f>_xlfn.IFNA(VLOOKUP($B9,'B-EmEC'!$A:$DH,MATCH(AE$1,'B-EmEC'!$A$1:$DH$1,0),FALSE),"")</f>
        <v/>
      </c>
      <c r="AF9" s="122">
        <f>_xlfn.IFNA(VLOOKUP($B9,'B-EmEC'!$A:$DH,MATCH(AF$1,'B-EmEC'!$A$1:$DH$1,0),FALSE),"")</f>
        <v>6.0940000000000003</v>
      </c>
      <c r="AG9" s="122">
        <f>_xlfn.IFNA(VLOOKUP($B9,'B-EmEC'!$A:$DH,MATCH(AG$1,'B-EmEC'!$A$1:$DH$1,0),FALSE),"")</f>
        <v>8.3800000000000008</v>
      </c>
      <c r="AH9" s="122">
        <f>VLOOKUP($B9,'B-EmEC'!$A:$DH,MATCH(AH$1,'B-EmEC'!$A$1:$DH$1,0),FALSE)</f>
        <v>6.3920000000000003</v>
      </c>
      <c r="AI9" s="122">
        <f>VLOOKUP($B9,'B-EmEC'!$A:$DH,MATCH(AI$1,'B-EmEC'!$A$1:$DH$1,0),FALSE)</f>
        <v>6.05</v>
      </c>
      <c r="AJ9" s="123">
        <f>_xlfn.IFNA(VLOOKUP($B9,'I-EmEC'!$A:$DA,MATCH(AJ$1,'I-EmEC'!$A$1:$DA$1,0),FALSE),"")</f>
        <v>8.08</v>
      </c>
      <c r="AK9" s="124">
        <f>_xlfn.IFNA(VLOOKUP($B9,'I-EmEC'!$A:$DA,MATCH(AK$1,'I-EmEC'!$A$1:$DA$1,0),FALSE),"")</f>
        <v>7.2</v>
      </c>
      <c r="AL9" s="124">
        <f>_xlfn.IFNA(VLOOKUP($B9,'I-EmEC'!$A:$DA,MATCH(AL$1,'I-EmEC'!$A$1:$DA$1,0),FALSE),"")</f>
        <v>7.2</v>
      </c>
      <c r="AM9" s="124">
        <f>_xlfn.IFNA(VLOOKUP($B9,'I-EmEC'!$A:$DA,MATCH(AM$1,'I-EmEC'!$A$1:$DA$1,0),FALSE),"")</f>
        <v>7.09</v>
      </c>
      <c r="AN9" s="124">
        <f>_xlfn.IFNA(VLOOKUP($B9,'I-EmEC'!$A:$DA,MATCH(AN$1,'I-EmEC'!$A$1:$DA$1,0),FALSE),"")</f>
        <v>7.09</v>
      </c>
      <c r="AO9" s="124">
        <f>_xlfn.IFNA(VLOOKUP($B9,'I-EmEC'!$A:$DA,MATCH(AO$1,'I-EmEC'!$A$1:$DA$1,0),FALSE),"")</f>
        <v>7.28</v>
      </c>
      <c r="AP9" s="124">
        <f>_xlfn.IFNA(VLOOKUP($B9,'I-EmEC'!$A:$DA,MATCH(AP$1,'I-EmEC'!$A$1:$DA$1,0),FALSE),"")</f>
        <v>7.39</v>
      </c>
      <c r="AQ9" s="124">
        <f>_xlfn.IFNA(VLOOKUP($B9,'I-EmEC'!$A:$DA,MATCH(AQ$1,'I-EmEC'!$A$1:$DA$1,0),FALSE),"")</f>
        <v>7.39</v>
      </c>
      <c r="AR9" s="124">
        <f>_xlfn.IFNA(VLOOKUP($B9,'I-EmEC'!$A:$DA,MATCH(AR$1,'I-EmEC'!$A$1:$DA$1,0),FALSE),"")</f>
        <v>8.31</v>
      </c>
      <c r="AS9" s="124" t="str">
        <f>_xlfn.IFNA(VLOOKUP($B9,'I-EmEC'!$A:$DA,MATCH(AS$1,'I-EmEC'!$A$1:$DA$1,0),FALSE),"")</f>
        <v/>
      </c>
      <c r="AT9" s="124" t="str">
        <f>_xlfn.IFNA(VLOOKUP($B9,'I-EmEC'!$A:$DA,MATCH(AT$1,'I-EmEC'!$A$1:$DA$1,0),FALSE),"")</f>
        <v/>
      </c>
      <c r="AU9" s="124">
        <f>_xlfn.IFNA(VLOOKUP($B9,'I-EmEC'!$A:$DA,MATCH(AU$1,'I-EmEC'!$A$1:$DA$1,0),FALSE),"")</f>
        <v>7.19</v>
      </c>
      <c r="AV9" s="125">
        <f>_xlfn.IFNA(VLOOKUP($B9,'B-EmEC'!$A:$DH,MATCH(AV$1,'B-EmEC'!$A$1:$DH$1,0),FALSE),"")</f>
        <v>84.491733006736084</v>
      </c>
      <c r="AW9" s="126" t="str">
        <f>_xlfn.IFNA(VLOOKUP($B9,'B-EmEC'!$A:$DH,MATCH(AW$1,'B-EmEC'!$A$1:$DH$1,0),FALSE),"")</f>
        <v/>
      </c>
      <c r="AX9" s="126" t="str">
        <f>_xlfn.IFNA(VLOOKUP($B9,'B-EmEC'!$A:$DH,MATCH(AX$1,'B-EmEC'!$A$1:$DH$1,0),FALSE),"")</f>
        <v/>
      </c>
      <c r="AY9" s="126">
        <f>_xlfn.IFNA(VLOOKUP($B9,'B-EmEC'!$A:$DH,MATCH(AY$1,'B-EmEC'!$A$1:$DH$1,0),FALSE),"")</f>
        <v>15.126344086021506</v>
      </c>
      <c r="AZ9" s="126">
        <f>_xlfn.IFNA(VLOOKUP($B9,'B-EmEC'!$A:$DH,MATCH(AZ$1,'B-EmEC'!$A$1:$DH$1,0),FALSE),"")</f>
        <v>31.027508090614887</v>
      </c>
      <c r="BA9" s="126">
        <f>_xlfn.IFNA(VLOOKUP($B9,'B-EmEC'!$A:$DH,MATCH(BA$1,'B-EmEC'!$A$1:$DH$1,0),FALSE),"")</f>
        <v>43.039443155452432</v>
      </c>
      <c r="BB9" s="126">
        <f>_xlfn.IFNA(VLOOKUP($B9,'B-EmEC'!$A:$DH,MATCH(BB$1,'B-EmEC'!$A$1:$DH$1,0),FALSE),"")</f>
        <v>4.6361329950594206</v>
      </c>
      <c r="BC9" s="126" t="str">
        <f>_xlfn.IFNA(VLOOKUP($B9,'B-EmEC'!$A:$DH,MATCH(BC$1,'B-EmEC'!$A$1:$DH$1,0),FALSE),"")</f>
        <v/>
      </c>
      <c r="BD9" s="126">
        <f>_xlfn.IFNA(VLOOKUP($B9,'B-EmEC'!$A:$DH,MATCH(BD$1,'B-EmEC'!$A$1:$DH$1,0),FALSE),"")</f>
        <v>20.874364246293691</v>
      </c>
      <c r="BE9" s="126">
        <f>_xlfn.IFNA(VLOOKUP($B9,'B-EmEC'!$A:$DH,MATCH(BE$1,'B-EmEC'!$A$1:$DH$1,0),FALSE),"")</f>
        <v>66.01686972820994</v>
      </c>
      <c r="BF9" s="126">
        <f>_xlfn.IFNA(VLOOKUP($B9,'B-EmEC'!$A:$DH,MATCH(BF$1,'B-EmEC'!$A$1:$DH$1,0),FALSE),"")</f>
        <v>78.696721311475414</v>
      </c>
      <c r="BG9" s="126">
        <f>_xlfn.IFNA(VLOOKUP($B9,'B-EmEC'!$A:$DH,MATCH(BG$1,'B-EmEC'!$A$1:$DH$1,0),FALSE),"")</f>
        <v>13.435287453979042</v>
      </c>
      <c r="BH9" s="125">
        <f>_xlfn.IFNA(VLOOKUP($B9,'I-EmEC'!$A:$DA,MATCH(BH$1,'I-EmEC'!$A$1:$DA$1,0),FALSE),"")</f>
        <v>69.301470588235304</v>
      </c>
      <c r="BI9" s="127">
        <f>_xlfn.IFNA(VLOOKUP($B9,'I-EmEC'!$A:$DA,MATCH(BI$1,'I-EmEC'!$A$1:$DA$1,0),FALSE),"")</f>
        <v>27.466150870406189</v>
      </c>
      <c r="BJ9" s="127">
        <f>_xlfn.IFNA(VLOOKUP($B9,'I-EmEC'!$A:$DA,MATCH(BJ$1,'I-EmEC'!$A$1:$DA$1,0),FALSE),"")</f>
        <v>27.466150870406189</v>
      </c>
      <c r="BK9" s="127">
        <f>_xlfn.IFNA(VLOOKUP($B9,'I-EmEC'!$A:$DA,MATCH(BK$1,'I-EmEC'!$A$1:$DA$1,0),FALSE),"")</f>
        <v>21.946169772256731</v>
      </c>
      <c r="BL9" s="127">
        <f>_xlfn.IFNA(VLOOKUP($B9,'I-EmEC'!$A:$DA,MATCH(BL$1,'I-EmEC'!$A$1:$DA$1,0),FALSE),"")</f>
        <v>21.946169772256731</v>
      </c>
      <c r="BM9" s="127">
        <f>_xlfn.IFNA(VLOOKUP($B9,'I-EmEC'!$A:$DA,MATCH(BM$1,'I-EmEC'!$A$1:$DA$1,0),FALSE),"")</f>
        <v>15.652173913043478</v>
      </c>
      <c r="BN9" s="127">
        <f>_xlfn.IFNA(VLOOKUP($B9,'I-EmEC'!$A:$DA,MATCH(BN$1,'I-EmEC'!$A$1:$DA$1,0),FALSE),"")</f>
        <v>51.950718685831617</v>
      </c>
      <c r="BO9" s="127">
        <f>_xlfn.IFNA(VLOOKUP($B9,'I-EmEC'!$A:$DA,MATCH(BO$1,'I-EmEC'!$A$1:$DA$1,0),FALSE),"")</f>
        <v>51.950718685831617</v>
      </c>
      <c r="BP9" s="127">
        <f>_xlfn.IFNA(VLOOKUP($B9,'I-EmEC'!$A:$DA,MATCH(BP$1,'I-EmEC'!$A$1:$DA$1,0),FALSE),"")</f>
        <v>71.011235955056179</v>
      </c>
      <c r="BQ9" s="127" t="str">
        <f>_xlfn.IFNA(VLOOKUP($B9,'I-EmEC'!$A:$DA,MATCH(BQ$1,'I-EmEC'!$A$1:$DA$1,0),FALSE),"")</f>
        <v/>
      </c>
      <c r="BR9" s="127" t="str">
        <f>_xlfn.IFNA(VLOOKUP($B9,'I-EmEC'!$A:$DA,MATCH(BR$1,'I-EmEC'!$A$1:$DA$1,0),FALSE),"")</f>
        <v/>
      </c>
      <c r="BS9" s="127">
        <f>_xlfn.IFNA(VLOOKUP($B9,'I-EmEC'!$A:$DA,MATCH(BS$1,'I-EmEC'!$A$1:$DA$1,0),FALSE),"")</f>
        <v>12.252964426877471</v>
      </c>
      <c r="BT9" s="127"/>
      <c r="BU9" s="117"/>
      <c r="BV9" s="308" t="s">
        <v>3280</v>
      </c>
      <c r="BW9" s="129" t="str">
        <f t="shared" si="4"/>
        <v/>
      </c>
      <c r="BX9" s="129" t="str">
        <f t="shared" si="5"/>
        <v/>
      </c>
      <c r="BY9" s="128" t="str">
        <f t="shared" si="6"/>
        <v/>
      </c>
      <c r="BZ9" s="128" t="str">
        <f t="shared" si="7"/>
        <v/>
      </c>
      <c r="CA9" s="128" t="str">
        <f t="shared" si="8"/>
        <v/>
      </c>
      <c r="CB9" s="129">
        <f t="shared" si="9"/>
        <v>1</v>
      </c>
      <c r="CC9" s="128" t="str">
        <f t="shared" si="10"/>
        <v/>
      </c>
      <c r="CD9" s="128">
        <f t="shared" si="11"/>
        <v>1</v>
      </c>
      <c r="CE9" s="128" t="str">
        <f t="shared" si="12"/>
        <v/>
      </c>
      <c r="CF9" s="129" t="str">
        <f t="shared" si="13"/>
        <v/>
      </c>
      <c r="CG9" s="128">
        <f t="shared" si="14"/>
        <v>1</v>
      </c>
      <c r="CH9" s="130">
        <f t="shared" si="15"/>
        <v>3</v>
      </c>
      <c r="CI9" s="131"/>
      <c r="CJ9" s="129" t="str">
        <f t="shared" si="16"/>
        <v/>
      </c>
      <c r="CK9" s="128" t="str">
        <f t="shared" si="17"/>
        <v/>
      </c>
      <c r="CL9" s="128">
        <f t="shared" si="18"/>
        <v>1</v>
      </c>
      <c r="CM9" s="128">
        <f t="shared" si="19"/>
        <v>1</v>
      </c>
      <c r="CN9" s="130">
        <f t="shared" si="20"/>
        <v>2</v>
      </c>
      <c r="CO9" s="117"/>
      <c r="CP9" s="117">
        <f t="shared" si="21"/>
        <v>3</v>
      </c>
      <c r="CQ9" s="117">
        <f t="shared" si="22"/>
        <v>6</v>
      </c>
      <c r="CR9" s="117"/>
      <c r="CS9" s="117"/>
      <c r="CT9" s="117"/>
      <c r="CU9" s="117"/>
      <c r="CV9" s="117"/>
      <c r="CW9" s="117"/>
      <c r="CX9" s="117"/>
      <c r="CY9" s="117"/>
      <c r="CZ9" s="117"/>
      <c r="DA9" s="117"/>
      <c r="DB9" s="117"/>
      <c r="DC9" s="117"/>
      <c r="DD9" s="117"/>
      <c r="DE9" s="117"/>
      <c r="DF9" s="117"/>
      <c r="DG9" s="117"/>
      <c r="DH9" s="117"/>
      <c r="DI9" s="117"/>
      <c r="DJ9" s="117"/>
      <c r="DK9" s="117"/>
      <c r="DL9" s="117"/>
    </row>
    <row r="10" spans="1:116" s="132" customFormat="1" x14ac:dyDescent="0.15">
      <c r="A10" s="308" t="s">
        <v>2822</v>
      </c>
      <c r="B10" s="69" t="s">
        <v>742</v>
      </c>
      <c r="C10" s="118" t="str">
        <f>VLOOKUP(B10,RecNamesAll!A:E,5,FALSE)</f>
        <v>A</v>
      </c>
      <c r="D10" s="119" t="b">
        <f>VLOOKUP(B10,Ligands!A:B,2,FALSE)</f>
        <v>1</v>
      </c>
      <c r="E10" s="127"/>
      <c r="F10" s="126" t="str">
        <f t="shared" si="0"/>
        <v>-IG</v>
      </c>
      <c r="G10" s="126" t="str">
        <f t="shared" si="1"/>
        <v>BI-</v>
      </c>
      <c r="H10" s="126" t="str">
        <f t="shared" si="2"/>
        <v>BIG</v>
      </c>
      <c r="I10" s="126" t="str">
        <f t="shared" si="3"/>
        <v>BI-</v>
      </c>
      <c r="J10" s="126"/>
      <c r="K10" s="286"/>
      <c r="L10" s="120" t="str">
        <f>_xlfn.CONCAT(IF(AV10="","-","B"),IF(BH10="","-","I"),VLOOKUP($B10,GtP!$A:$AB,MATCH("Gs_0-1",GtP!$A$1:$AB$1,0),FALSE))</f>
        <v>-IG</v>
      </c>
      <c r="M10" s="120" t="str">
        <f>_xlfn.CONCAT(IF(AW10="","-","B"),IF(BI10="","-","I"),VLOOKUP($B10,GtP!$A:$AB,MATCH("Gi/o_0-1",GtP!$A$1:$AB$1,0),FALSE))</f>
        <v>-I-</v>
      </c>
      <c r="N10" s="120" t="str">
        <f>_xlfn.CONCAT(IF(AX10="","-","B"),IF(BJ10="","-","I"),VLOOKUP($B10,GtP!$A:$AB,MATCH("Gi/o_0-1",GtP!$A$1:$AB$1,0),FALSE))</f>
        <v>-I-</v>
      </c>
      <c r="O10" s="120" t="str">
        <f>_xlfn.CONCAT(IF(AY10="","-","B"),IF(BK10="","-","I"),VLOOKUP($B10,GtP!$A:$AB,MATCH("Gi/o_0-1",GtP!$A$1:$AB$1,0),FALSE))</f>
        <v>BI-</v>
      </c>
      <c r="P10" s="120" t="str">
        <f>_xlfn.CONCAT(IF(AZ10="","-","B"),IF(BL10="","-","I"),VLOOKUP($B10,GtP!$A:$AB,MATCH("Gi/o_0-1",GtP!$A$1:$AB$1,0),FALSE))</f>
        <v>BI-</v>
      </c>
      <c r="Q10" s="120" t="str">
        <f>_xlfn.CONCAT(IF(BA10="","-","B"),IF(BM10="","-","I"),VLOOKUP($B10,GtP!$A:$AB,MATCH("Gi/o_0-1",GtP!$A$1:$AB$1,0),FALSE))</f>
        <v>BI-</v>
      </c>
      <c r="R10" s="120" t="str">
        <f>_xlfn.CONCAT(IF(BB10="","-","B"),IF(BN10="","-","I"),VLOOKUP($B10,GtP!$A:$AB,MATCH("Gq/11_0-1",GtP!$A$1:$AB$1,0),FALSE))</f>
        <v>BIG</v>
      </c>
      <c r="S10" s="120" t="str">
        <f>_xlfn.CONCAT(IF(BC10="","-","B"),IF(BO10="","-","I"),VLOOKUP($B10,GtP!$A:$AB,MATCH("Gq/11_0-1",GtP!$A$1:$AB$1,0),FALSE))</f>
        <v>BIG</v>
      </c>
      <c r="T10" s="120" t="str">
        <f>_xlfn.CONCAT(IF(BD10="","-","B"),IF(BP10="","-","I"),VLOOKUP($B10,GtP!$A:$AB,MATCH("Gq/11_0-1",GtP!$A$1:$AB$1,0),FALSE))</f>
        <v>BIG</v>
      </c>
      <c r="U10" s="120" t="str">
        <f>_xlfn.CONCAT(IF(BE10="","-","B"),IF(BQ10="","-","I"),VLOOKUP($B10,GtP!$A:$AB,MATCH("Gq/11_0-1",GtP!$A$1:$AB$1,0),FALSE))</f>
        <v>BIG</v>
      </c>
      <c r="V10" s="120" t="str">
        <f>_xlfn.CONCAT(IF(BF10="","-","B"),IF(BR10="","-","I"),VLOOKUP($B10,GtP!$A:$AB,MATCH("G12/13_0-1",GtP!$A$1:$AB$1,0),FALSE))</f>
        <v>BI-</v>
      </c>
      <c r="W10" s="120" t="str">
        <f>_xlfn.CONCAT(IF(BG10="","-","B"),IF(BS10="","-","I"),VLOOKUP($B10,GtP!$A:$AB,MATCH("G12/13_0-1",GtP!$A$1:$AB$1,0),FALSE))</f>
        <v>BI-</v>
      </c>
      <c r="X10" s="121" t="str">
        <f>_xlfn.IFNA(VLOOKUP($B10,'B-EmEC'!$A:$DH,MATCH(X$1,'B-EmEC'!$A$1:$DH$1,0),FALSE),"")</f>
        <v/>
      </c>
      <c r="Y10" s="122" t="str">
        <f>_xlfn.IFNA(VLOOKUP($B10,'B-EmEC'!$A:$DH,MATCH(Y$1,'B-EmEC'!$A$1:$DH$1,0),FALSE),"")</f>
        <v/>
      </c>
      <c r="Z10" s="122" t="str">
        <f>_xlfn.IFNA(VLOOKUP($B10,'B-EmEC'!$A:$DH,MATCH(Z$1,'B-EmEC'!$A$1:$DH$1,0),FALSE),"")</f>
        <v/>
      </c>
      <c r="AA10" s="122">
        <f>_xlfn.IFNA(VLOOKUP($B10,'B-EmEC'!$A:$DH,MATCH(AA$1,'B-EmEC'!$A$1:$DH$1,0),FALSE),"")</f>
        <v>6.92</v>
      </c>
      <c r="AB10" s="122">
        <f>_xlfn.IFNA(VLOOKUP($B10,'B-EmEC'!$A:$DH,MATCH(AB$1,'B-EmEC'!$A$1:$DH$1,0),FALSE),"")</f>
        <v>6.9909999999999997</v>
      </c>
      <c r="AC10" s="122">
        <f>_xlfn.IFNA(VLOOKUP($B10,'B-EmEC'!$A:$DH,MATCH(AC$1,'B-EmEC'!$A$1:$DH$1,0),FALSE),"")</f>
        <v>7.4640000000000004</v>
      </c>
      <c r="AD10" s="122">
        <f>_xlfn.IFNA(VLOOKUP($B10,'B-EmEC'!$A:$DH,MATCH(AD$1,'B-EmEC'!$A$1:$DH$1,0),FALSE),"")</f>
        <v>8.734</v>
      </c>
      <c r="AE10" s="122">
        <f>_xlfn.IFNA(VLOOKUP($B10,'B-EmEC'!$A:$DH,MATCH(AE$1,'B-EmEC'!$A$1:$DH$1,0),FALSE),"")</f>
        <v>8.6639999999999997</v>
      </c>
      <c r="AF10" s="122">
        <f>_xlfn.IFNA(VLOOKUP($B10,'B-EmEC'!$A:$DH,MATCH(AF$1,'B-EmEC'!$A$1:$DH$1,0),FALSE),"")</f>
        <v>8.1739999999999995</v>
      </c>
      <c r="AG10" s="122">
        <f>_xlfn.IFNA(VLOOKUP($B10,'B-EmEC'!$A:$DH,MATCH(AG$1,'B-EmEC'!$A$1:$DH$1,0),FALSE),"")</f>
        <v>8.8770000000000007</v>
      </c>
      <c r="AH10" s="122">
        <f>VLOOKUP($B10,'B-EmEC'!$A:$DH,MATCH(AH$1,'B-EmEC'!$A$1:$DH$1,0),FALSE)</f>
        <v>8.3789999999999996</v>
      </c>
      <c r="AI10" s="122">
        <f>VLOOKUP($B10,'B-EmEC'!$A:$DH,MATCH(AI$1,'B-EmEC'!$A$1:$DH$1,0),FALSE)</f>
        <v>8.7769999999999992</v>
      </c>
      <c r="AJ10" s="123">
        <f>_xlfn.IFNA(VLOOKUP($B10,'I-EmEC'!$A:$DA,MATCH(AJ$1,'I-EmEC'!$A$1:$DA$1,0),FALSE),"")</f>
        <v>9.0399999999999991</v>
      </c>
      <c r="AK10" s="124">
        <f>_xlfn.IFNA(VLOOKUP($B10,'I-EmEC'!$A:$DA,MATCH(AK$1,'I-EmEC'!$A$1:$DA$1,0),FALSE),"")</f>
        <v>7.59</v>
      </c>
      <c r="AL10" s="124">
        <f>_xlfn.IFNA(VLOOKUP($B10,'I-EmEC'!$A:$DA,MATCH(AL$1,'I-EmEC'!$A$1:$DA$1,0),FALSE),"")</f>
        <v>7.59</v>
      </c>
      <c r="AM10" s="124">
        <f>_xlfn.IFNA(VLOOKUP($B10,'I-EmEC'!$A:$DA,MATCH(AM$1,'I-EmEC'!$A$1:$DA$1,0),FALSE),"")</f>
        <v>7.59</v>
      </c>
      <c r="AN10" s="124">
        <f>_xlfn.IFNA(VLOOKUP($B10,'I-EmEC'!$A:$DA,MATCH(AN$1,'I-EmEC'!$A$1:$DA$1,0),FALSE),"")</f>
        <v>7.59</v>
      </c>
      <c r="AO10" s="124">
        <f>_xlfn.IFNA(VLOOKUP($B10,'I-EmEC'!$A:$DA,MATCH(AO$1,'I-EmEC'!$A$1:$DA$1,0),FALSE),"")</f>
        <v>7.34</v>
      </c>
      <c r="AP10" s="124">
        <f>_xlfn.IFNA(VLOOKUP($B10,'I-EmEC'!$A:$DA,MATCH(AP$1,'I-EmEC'!$A$1:$DA$1,0),FALSE),"")</f>
        <v>9.09</v>
      </c>
      <c r="AQ10" s="124">
        <f>_xlfn.IFNA(VLOOKUP($B10,'I-EmEC'!$A:$DA,MATCH(AQ$1,'I-EmEC'!$A$1:$DA$1,0),FALSE),"")</f>
        <v>9.09</v>
      </c>
      <c r="AR10" s="124">
        <f>_xlfn.IFNA(VLOOKUP($B10,'I-EmEC'!$A:$DA,MATCH(AR$1,'I-EmEC'!$A$1:$DA$1,0),FALSE),"")</f>
        <v>8.84</v>
      </c>
      <c r="AS10" s="124">
        <f>_xlfn.IFNA(VLOOKUP($B10,'I-EmEC'!$A:$DA,MATCH(AS$1,'I-EmEC'!$A$1:$DA$1,0),FALSE),"")</f>
        <v>7.86</v>
      </c>
      <c r="AT10" s="124">
        <f>_xlfn.IFNA(VLOOKUP($B10,'I-EmEC'!$A:$DA,MATCH(AT$1,'I-EmEC'!$A$1:$DA$1,0),FALSE),"")</f>
        <v>7.71</v>
      </c>
      <c r="AU10" s="124">
        <f>_xlfn.IFNA(VLOOKUP($B10,'I-EmEC'!$A:$DA,MATCH(AU$1,'I-EmEC'!$A$1:$DA$1,0),FALSE),"")</f>
        <v>8.23</v>
      </c>
      <c r="AV10" s="125" t="str">
        <f>_xlfn.IFNA(VLOOKUP($B10,'B-EmEC'!$A:$DH,MATCH(AV$1,'B-EmEC'!$A$1:$DH$1,0),FALSE),"")</f>
        <v/>
      </c>
      <c r="AW10" s="126" t="str">
        <f>_xlfn.IFNA(VLOOKUP($B10,'B-EmEC'!$A:$DH,MATCH(AW$1,'B-EmEC'!$A$1:$DH$1,0),FALSE),"")</f>
        <v/>
      </c>
      <c r="AX10" s="126" t="str">
        <f>_xlfn.IFNA(VLOOKUP($B10,'B-EmEC'!$A:$DH,MATCH(AX$1,'B-EmEC'!$A$1:$DH$1,0),FALSE),"")</f>
        <v/>
      </c>
      <c r="AY10" s="126">
        <f>_xlfn.IFNA(VLOOKUP($B10,'B-EmEC'!$A:$DH,MATCH(AY$1,'B-EmEC'!$A$1:$DH$1,0),FALSE),"")</f>
        <v>22.801075268817204</v>
      </c>
      <c r="AZ10" s="126">
        <f>_xlfn.IFNA(VLOOKUP($B10,'B-EmEC'!$A:$DH,MATCH(AZ$1,'B-EmEC'!$A$1:$DH$1,0),FALSE),"")</f>
        <v>23.159385113268609</v>
      </c>
      <c r="BA10" s="126">
        <f>_xlfn.IFNA(VLOOKUP($B10,'B-EmEC'!$A:$DH,MATCH(BA$1,'B-EmEC'!$A$1:$DH$1,0),FALSE),"")</f>
        <v>35.527842227378187</v>
      </c>
      <c r="BB10" s="126">
        <f>_xlfn.IFNA(VLOOKUP($B10,'B-EmEC'!$A:$DH,MATCH(BB$1,'B-EmEC'!$A$1:$DH$1,0),FALSE),"")</f>
        <v>40.873280811857398</v>
      </c>
      <c r="BC10" s="126">
        <f>_xlfn.IFNA(VLOOKUP($B10,'B-EmEC'!$A:$DH,MATCH(BC$1,'B-EmEC'!$A$1:$DH$1,0),FALSE),"")</f>
        <v>54.049917588886274</v>
      </c>
      <c r="BD10" s="126">
        <f>_xlfn.IFNA(VLOOKUP($B10,'B-EmEC'!$A:$DH,MATCH(BD$1,'B-EmEC'!$A$1:$DH$1,0),FALSE),"")</f>
        <v>62.493236662698841</v>
      </c>
      <c r="BE10" s="126">
        <f>_xlfn.IFNA(VLOOKUP($B10,'B-EmEC'!$A:$DH,MATCH(BE$1,'B-EmEC'!$A$1:$DH$1,0),FALSE),"")</f>
        <v>40.955951265229615</v>
      </c>
      <c r="BF10" s="126">
        <f>_xlfn.IFNA(VLOOKUP($B10,'B-EmEC'!$A:$DH,MATCH(BF$1,'B-EmEC'!$A$1:$DH$1,0),FALSE),"")</f>
        <v>85.163934426229503</v>
      </c>
      <c r="BG10" s="126">
        <f>_xlfn.IFNA(VLOOKUP($B10,'B-EmEC'!$A:$DH,MATCH(BG$1,'B-EmEC'!$A$1:$DH$1,0),FALSE),"")</f>
        <v>25.955819881053525</v>
      </c>
      <c r="BH10" s="125">
        <f>_xlfn.IFNA(VLOOKUP($B10,'I-EmEC'!$A:$DA,MATCH(BH$1,'I-EmEC'!$A$1:$DA$1,0),FALSE),"")</f>
        <v>56.985294117647058</v>
      </c>
      <c r="BI10" s="127">
        <f>_xlfn.IFNA(VLOOKUP($B10,'I-EmEC'!$A:$DA,MATCH(BI$1,'I-EmEC'!$A$1:$DA$1,0),FALSE),"")</f>
        <v>22.823984526112184</v>
      </c>
      <c r="BJ10" s="127">
        <f>_xlfn.IFNA(VLOOKUP($B10,'I-EmEC'!$A:$DA,MATCH(BJ$1,'I-EmEC'!$A$1:$DA$1,0),FALSE),"")</f>
        <v>22.823984526112184</v>
      </c>
      <c r="BK10" s="127">
        <f>_xlfn.IFNA(VLOOKUP($B10,'I-EmEC'!$A:$DA,MATCH(BK$1,'I-EmEC'!$A$1:$DA$1,0),FALSE),"")</f>
        <v>19.047619047619047</v>
      </c>
      <c r="BL10" s="127">
        <f>_xlfn.IFNA(VLOOKUP($B10,'I-EmEC'!$A:$DA,MATCH(BL$1,'I-EmEC'!$A$1:$DA$1,0),FALSE),"")</f>
        <v>19.047619047619047</v>
      </c>
      <c r="BM10" s="127">
        <f>_xlfn.IFNA(VLOOKUP($B10,'I-EmEC'!$A:$DA,MATCH(BM$1,'I-EmEC'!$A$1:$DA$1,0),FALSE),"")</f>
        <v>24.927536231884059</v>
      </c>
      <c r="BN10" s="127">
        <f>_xlfn.IFNA(VLOOKUP($B10,'I-EmEC'!$A:$DA,MATCH(BN$1,'I-EmEC'!$A$1:$DA$1,0),FALSE),"")</f>
        <v>61.806981519507183</v>
      </c>
      <c r="BO10" s="127">
        <f>_xlfn.IFNA(VLOOKUP($B10,'I-EmEC'!$A:$DA,MATCH(BO$1,'I-EmEC'!$A$1:$DA$1,0),FALSE),"")</f>
        <v>61.806981519507183</v>
      </c>
      <c r="BP10" s="127">
        <f>_xlfn.IFNA(VLOOKUP($B10,'I-EmEC'!$A:$DA,MATCH(BP$1,'I-EmEC'!$A$1:$DA$1,0),FALSE),"")</f>
        <v>57.977528089887642</v>
      </c>
      <c r="BQ10" s="127">
        <f>_xlfn.IFNA(VLOOKUP($B10,'I-EmEC'!$A:$DA,MATCH(BQ$1,'I-EmEC'!$A$1:$DA$1,0),FALSE),"")</f>
        <v>35.305719921104533</v>
      </c>
      <c r="BR10" s="127">
        <f>_xlfn.IFNA(VLOOKUP($B10,'I-EmEC'!$A:$DA,MATCH(BR$1,'I-EmEC'!$A$1:$DA$1,0),FALSE),"")</f>
        <v>28.761904761904763</v>
      </c>
      <c r="BS10" s="127">
        <f>_xlfn.IFNA(VLOOKUP($B10,'I-EmEC'!$A:$DA,MATCH(BS$1,'I-EmEC'!$A$1:$DA$1,0),FALSE),"")</f>
        <v>44.861660079051383</v>
      </c>
      <c r="BT10" s="127"/>
      <c r="BU10" s="117"/>
      <c r="BV10" s="308" t="s">
        <v>2822</v>
      </c>
      <c r="BW10" s="129" t="str">
        <f t="shared" si="4"/>
        <v/>
      </c>
      <c r="BX10" s="129" t="str">
        <f t="shared" si="5"/>
        <v/>
      </c>
      <c r="BY10" s="128" t="str">
        <f t="shared" si="6"/>
        <v/>
      </c>
      <c r="BZ10" s="128">
        <f t="shared" si="7"/>
        <v>1</v>
      </c>
      <c r="CA10" s="128">
        <f t="shared" si="8"/>
        <v>1</v>
      </c>
      <c r="CB10" s="129" t="str">
        <f t="shared" si="9"/>
        <v/>
      </c>
      <c r="CC10" s="128" t="str">
        <f t="shared" si="10"/>
        <v/>
      </c>
      <c r="CD10" s="128" t="str">
        <f t="shared" si="11"/>
        <v/>
      </c>
      <c r="CE10" s="128" t="str">
        <f t="shared" si="12"/>
        <v/>
      </c>
      <c r="CF10" s="129">
        <f t="shared" si="13"/>
        <v>1</v>
      </c>
      <c r="CG10" s="128">
        <f t="shared" si="14"/>
        <v>1</v>
      </c>
      <c r="CH10" s="130">
        <f t="shared" si="15"/>
        <v>4</v>
      </c>
      <c r="CI10" s="131"/>
      <c r="CJ10" s="129" t="str">
        <f t="shared" si="16"/>
        <v/>
      </c>
      <c r="CK10" s="128">
        <f t="shared" si="17"/>
        <v>1</v>
      </c>
      <c r="CL10" s="128" t="str">
        <f t="shared" si="18"/>
        <v/>
      </c>
      <c r="CM10" s="128">
        <f t="shared" si="19"/>
        <v>1</v>
      </c>
      <c r="CN10" s="130">
        <f t="shared" si="20"/>
        <v>2</v>
      </c>
      <c r="CO10" s="117"/>
      <c r="CP10" s="117">
        <f t="shared" si="21"/>
        <v>2</v>
      </c>
      <c r="CQ10" s="117">
        <f t="shared" si="22"/>
        <v>7</v>
      </c>
      <c r="CR10" s="117"/>
      <c r="CS10" s="117"/>
      <c r="CT10" s="117"/>
      <c r="CU10" s="117"/>
      <c r="CV10" s="117"/>
      <c r="CW10" s="117"/>
      <c r="CX10" s="117"/>
      <c r="CY10" s="117"/>
      <c r="CZ10" s="117"/>
      <c r="DA10" s="117"/>
      <c r="DB10" s="117"/>
      <c r="DC10" s="117"/>
      <c r="DD10" s="117"/>
      <c r="DE10" s="117"/>
      <c r="DF10" s="117"/>
      <c r="DG10" s="117"/>
      <c r="DH10" s="117"/>
      <c r="DI10" s="117"/>
      <c r="DJ10" s="117"/>
      <c r="DK10" s="117"/>
      <c r="DL10" s="117"/>
    </row>
    <row r="11" spans="1:116" s="132" customFormat="1" x14ac:dyDescent="0.15">
      <c r="A11" s="308" t="s">
        <v>2612</v>
      </c>
      <c r="B11" s="69" t="s">
        <v>498</v>
      </c>
      <c r="C11" s="118" t="str">
        <f>VLOOKUP(B11,RecNamesAll!A:E,5,FALSE)</f>
        <v>A</v>
      </c>
      <c r="D11" s="119" t="b">
        <f>VLOOKUP(B11,Ligands!A:B,2,FALSE)</f>
        <v>0</v>
      </c>
      <c r="E11" s="127"/>
      <c r="F11" s="126" t="str">
        <f t="shared" si="0"/>
        <v>-I-</v>
      </c>
      <c r="G11" s="126" t="str">
        <f t="shared" si="1"/>
        <v>BI-</v>
      </c>
      <c r="H11" s="126" t="str">
        <f t="shared" si="2"/>
        <v>BIG</v>
      </c>
      <c r="I11" s="126" t="str">
        <f t="shared" si="3"/>
        <v>BI-</v>
      </c>
      <c r="J11" s="126"/>
      <c r="K11" s="286"/>
      <c r="L11" s="120" t="str">
        <f>_xlfn.CONCAT(IF(AV11="","-","B"),IF(BH11="","-","I"),VLOOKUP($B11,GtP!$A:$AB,MATCH("Gs_0-1",GtP!$A$1:$AB$1,0),FALSE))</f>
        <v>-I-</v>
      </c>
      <c r="M11" s="120" t="str">
        <f>_xlfn.CONCAT(IF(AW11="","-","B"),IF(BI11="","-","I"),VLOOKUP($B11,GtP!$A:$AB,MATCH("Gi/o_0-1",GtP!$A$1:$AB$1,0),FALSE))</f>
        <v>BI-</v>
      </c>
      <c r="N11" s="120" t="str">
        <f>_xlfn.CONCAT(IF(AX11="","-","B"),IF(BJ11="","-","I"),VLOOKUP($B11,GtP!$A:$AB,MATCH("Gi/o_0-1",GtP!$A$1:$AB$1,0),FALSE))</f>
        <v>BI-</v>
      </c>
      <c r="O11" s="120" t="str">
        <f>_xlfn.CONCAT(IF(AY11="","-","B"),IF(BK11="","-","I"),VLOOKUP($B11,GtP!$A:$AB,MATCH("Gi/o_0-1",GtP!$A$1:$AB$1,0),FALSE))</f>
        <v>BI-</v>
      </c>
      <c r="P11" s="120" t="str">
        <f>_xlfn.CONCAT(IF(AZ11="","-","B"),IF(BL11="","-","I"),VLOOKUP($B11,GtP!$A:$AB,MATCH("Gi/o_0-1",GtP!$A$1:$AB$1,0),FALSE))</f>
        <v>BI-</v>
      </c>
      <c r="Q11" s="120" t="str">
        <f>_xlfn.CONCAT(IF(BA11="","-","B"),IF(BM11="","-","I"),VLOOKUP($B11,GtP!$A:$AB,MATCH("Gi/o_0-1",GtP!$A$1:$AB$1,0),FALSE))</f>
        <v>-I-</v>
      </c>
      <c r="R11" s="120" t="str">
        <f>_xlfn.CONCAT(IF(BB11="","-","B"),IF(BN11="","-","I"),VLOOKUP($B11,GtP!$A:$AB,MATCH("Gq/11_0-1",GtP!$A$1:$AB$1,0),FALSE))</f>
        <v>BIG</v>
      </c>
      <c r="S11" s="120" t="str">
        <f>_xlfn.CONCAT(IF(BC11="","-","B"),IF(BO11="","-","I"),VLOOKUP($B11,GtP!$A:$AB,MATCH("Gq/11_0-1",GtP!$A$1:$AB$1,0),FALSE))</f>
        <v>BIG</v>
      </c>
      <c r="T11" s="120" t="str">
        <f>_xlfn.CONCAT(IF(BD11="","-","B"),IF(BP11="","-","I"),VLOOKUP($B11,GtP!$A:$AB,MATCH("Gq/11_0-1",GtP!$A$1:$AB$1,0),FALSE))</f>
        <v>BIG</v>
      </c>
      <c r="U11" s="120" t="str">
        <f>_xlfn.CONCAT(IF(BE11="","-","B"),IF(BQ11="","-","I"),VLOOKUP($B11,GtP!$A:$AB,MATCH("Gq/11_0-1",GtP!$A$1:$AB$1,0),FALSE))</f>
        <v>BIG</v>
      </c>
      <c r="V11" s="120" t="str">
        <f>_xlfn.CONCAT(IF(BF11="","-","B"),IF(BR11="","-","I"),VLOOKUP($B11,GtP!$A:$AB,MATCH("G12/13_0-1",GtP!$A$1:$AB$1,0),FALSE))</f>
        <v>-I-</v>
      </c>
      <c r="W11" s="120" t="str">
        <f>_xlfn.CONCAT(IF(BG11="","-","B"),IF(BS11="","-","I"),VLOOKUP($B11,GtP!$A:$AB,MATCH("G12/13_0-1",GtP!$A$1:$AB$1,0),FALSE))</f>
        <v>BI-</v>
      </c>
      <c r="X11" s="121" t="str">
        <f>_xlfn.IFNA(VLOOKUP($B11,'B-EmEC'!$A:$DH,MATCH(X$1,'B-EmEC'!$A$1:$DH$1,0),FALSE),"")</f>
        <v/>
      </c>
      <c r="Y11" s="122">
        <f>_xlfn.IFNA(VLOOKUP($B11,'B-EmEC'!$A:$DH,MATCH(Y$1,'B-EmEC'!$A$1:$DH$1,0),FALSE),"")</f>
        <v>6.1219999999999999</v>
      </c>
      <c r="Z11" s="122">
        <f>_xlfn.IFNA(VLOOKUP($B11,'B-EmEC'!$A:$DH,MATCH(Z$1,'B-EmEC'!$A$1:$DH$1,0),FALSE),"")</f>
        <v>6.3109999999999999</v>
      </c>
      <c r="AA11" s="122">
        <f>_xlfn.IFNA(VLOOKUP($B11,'B-EmEC'!$A:$DH,MATCH(AA$1,'B-EmEC'!$A$1:$DH$1,0),FALSE),"")</f>
        <v>5.5979999999999999</v>
      </c>
      <c r="AB11" s="122">
        <f>_xlfn.IFNA(VLOOKUP($B11,'B-EmEC'!$A:$DH,MATCH(AB$1,'B-EmEC'!$A$1:$DH$1,0),FALSE),"")</f>
        <v>6.266</v>
      </c>
      <c r="AC11" s="122" t="str">
        <f>_xlfn.IFNA(VLOOKUP($B11,'B-EmEC'!$A:$DH,MATCH(AC$1,'B-EmEC'!$A$1:$DH$1,0),FALSE),"")</f>
        <v/>
      </c>
      <c r="AD11" s="122">
        <f>_xlfn.IFNA(VLOOKUP($B11,'B-EmEC'!$A:$DH,MATCH(AD$1,'B-EmEC'!$A$1:$DH$1,0),FALSE),"")</f>
        <v>5.0970000000000004</v>
      </c>
      <c r="AE11" s="122">
        <f>_xlfn.IFNA(VLOOKUP($B11,'B-EmEC'!$A:$DH,MATCH(AE$1,'B-EmEC'!$A$1:$DH$1,0),FALSE),"")</f>
        <v>5.0750000000000002</v>
      </c>
      <c r="AF11" s="122">
        <f>_xlfn.IFNA(VLOOKUP($B11,'B-EmEC'!$A:$DH,MATCH(AF$1,'B-EmEC'!$A$1:$DH$1,0),FALSE),"")</f>
        <v>5.5049999999999999</v>
      </c>
      <c r="AG11" s="122">
        <f>_xlfn.IFNA(VLOOKUP($B11,'B-EmEC'!$A:$DH,MATCH(AG$1,'B-EmEC'!$A$1:$DH$1,0),FALSE),"")</f>
        <v>5.5330000000000004</v>
      </c>
      <c r="AH11" s="122" t="str">
        <f>VLOOKUP($B11,'B-EmEC'!$A:$DH,MATCH(AH$1,'B-EmEC'!$A$1:$DH$1,0),FALSE)</f>
        <v/>
      </c>
      <c r="AI11" s="122">
        <f>VLOOKUP($B11,'B-EmEC'!$A:$DH,MATCH(AI$1,'B-EmEC'!$A$1:$DH$1,0),FALSE)</f>
        <v>4.8010000000000002</v>
      </c>
      <c r="AJ11" s="123">
        <f>_xlfn.IFNA(VLOOKUP($B11,'I-EmEC'!$A:$DA,MATCH(AJ$1,'I-EmEC'!$A$1:$DA$1,0),FALSE),"")</f>
        <v>7.49</v>
      </c>
      <c r="AK11" s="124">
        <f>_xlfn.IFNA(VLOOKUP($B11,'I-EmEC'!$A:$DA,MATCH(AK$1,'I-EmEC'!$A$1:$DA$1,0),FALSE),"")</f>
        <v>8.1</v>
      </c>
      <c r="AL11" s="124">
        <f>_xlfn.IFNA(VLOOKUP($B11,'I-EmEC'!$A:$DA,MATCH(AL$1,'I-EmEC'!$A$1:$DA$1,0),FALSE),"")</f>
        <v>8.1</v>
      </c>
      <c r="AM11" s="124">
        <f>_xlfn.IFNA(VLOOKUP($B11,'I-EmEC'!$A:$DA,MATCH(AM$1,'I-EmEC'!$A$1:$DA$1,0),FALSE),"")</f>
        <v>7.59</v>
      </c>
      <c r="AN11" s="124">
        <f>_xlfn.IFNA(VLOOKUP($B11,'I-EmEC'!$A:$DA,MATCH(AN$1,'I-EmEC'!$A$1:$DA$1,0),FALSE),"")</f>
        <v>7.59</v>
      </c>
      <c r="AO11" s="124">
        <f>_xlfn.IFNA(VLOOKUP($B11,'I-EmEC'!$A:$DA,MATCH(AO$1,'I-EmEC'!$A$1:$DA$1,0),FALSE),"")</f>
        <v>7.87</v>
      </c>
      <c r="AP11" s="124">
        <f>_xlfn.IFNA(VLOOKUP($B11,'I-EmEC'!$A:$DA,MATCH(AP$1,'I-EmEC'!$A$1:$DA$1,0),FALSE),"")</f>
        <v>7.43</v>
      </c>
      <c r="AQ11" s="124">
        <f>_xlfn.IFNA(VLOOKUP($B11,'I-EmEC'!$A:$DA,MATCH(AQ$1,'I-EmEC'!$A$1:$DA$1,0),FALSE),"")</f>
        <v>7.43</v>
      </c>
      <c r="AR11" s="124">
        <f>_xlfn.IFNA(VLOOKUP($B11,'I-EmEC'!$A:$DA,MATCH(AR$1,'I-EmEC'!$A$1:$DA$1,0),FALSE),"")</f>
        <v>7.85</v>
      </c>
      <c r="AS11" s="124">
        <f>_xlfn.IFNA(VLOOKUP($B11,'I-EmEC'!$A:$DA,MATCH(AS$1,'I-EmEC'!$A$1:$DA$1,0),FALSE),"")</f>
        <v>6.49</v>
      </c>
      <c r="AT11" s="124">
        <f>_xlfn.IFNA(VLOOKUP($B11,'I-EmEC'!$A:$DA,MATCH(AT$1,'I-EmEC'!$A$1:$DA$1,0),FALSE),"")</f>
        <v>7.23</v>
      </c>
      <c r="AU11" s="124">
        <f>_xlfn.IFNA(VLOOKUP($B11,'I-EmEC'!$A:$DA,MATCH(AU$1,'I-EmEC'!$A$1:$DA$1,0),FALSE),"")</f>
        <v>7.14</v>
      </c>
      <c r="AV11" s="125" t="str">
        <f>_xlfn.IFNA(VLOOKUP($B11,'B-EmEC'!$A:$DH,MATCH(AV$1,'B-EmEC'!$A$1:$DH$1,0),FALSE),"")</f>
        <v/>
      </c>
      <c r="AW11" s="126">
        <f>_xlfn.IFNA(VLOOKUP($B11,'B-EmEC'!$A:$DH,MATCH(AW$1,'B-EmEC'!$A$1:$DH$1,0),FALSE),"")</f>
        <v>3.788732394366197</v>
      </c>
      <c r="AX11" s="126">
        <f>_xlfn.IFNA(VLOOKUP($B11,'B-EmEC'!$A:$DH,MATCH(AX$1,'B-EmEC'!$A$1:$DH$1,0),FALSE),"")</f>
        <v>3.4049079754601226</v>
      </c>
      <c r="AY11" s="126">
        <f>_xlfn.IFNA(VLOOKUP($B11,'B-EmEC'!$A:$DH,MATCH(AY$1,'B-EmEC'!$A$1:$DH$1,0),FALSE),"")</f>
        <v>17.20967741935484</v>
      </c>
      <c r="AZ11" s="126">
        <f>_xlfn.IFNA(VLOOKUP($B11,'B-EmEC'!$A:$DH,MATCH(AZ$1,'B-EmEC'!$A$1:$DH$1,0),FALSE),"")</f>
        <v>6.1185275080906152</v>
      </c>
      <c r="BA11" s="126" t="str">
        <f>_xlfn.IFNA(VLOOKUP($B11,'B-EmEC'!$A:$DH,MATCH(BA$1,'B-EmEC'!$A$1:$DH$1,0),FALSE),"")</f>
        <v/>
      </c>
      <c r="BB11" s="126">
        <f>_xlfn.IFNA(VLOOKUP($B11,'B-EmEC'!$A:$DH,MATCH(BB$1,'B-EmEC'!$A$1:$DH$1,0),FALSE),"")</f>
        <v>26.425423955134196</v>
      </c>
      <c r="BC11" s="126">
        <f>_xlfn.IFNA(VLOOKUP($B11,'B-EmEC'!$A:$DH,MATCH(BC$1,'B-EmEC'!$A$1:$DH$1,0),FALSE),"")</f>
        <v>33.882740758182244</v>
      </c>
      <c r="BD11" s="126">
        <f>_xlfn.IFNA(VLOOKUP($B11,'B-EmEC'!$A:$DH,MATCH(BD$1,'B-EmEC'!$A$1:$DH$1,0),FALSE),"")</f>
        <v>32.161021534465966</v>
      </c>
      <c r="BE11" s="126">
        <f>_xlfn.IFNA(VLOOKUP($B11,'B-EmEC'!$A:$DH,MATCH(BE$1,'B-EmEC'!$A$1:$DH$1,0),FALSE),"")</f>
        <v>44.564198687910029</v>
      </c>
      <c r="BF11" s="126" t="str">
        <f>_xlfn.IFNA(VLOOKUP($B11,'B-EmEC'!$A:$DH,MATCH(BF$1,'B-EmEC'!$A$1:$DH$1,0),FALSE),"")</f>
        <v/>
      </c>
      <c r="BG11" s="126">
        <f>_xlfn.IFNA(VLOOKUP($B11,'B-EmEC'!$A:$DH,MATCH(BG$1,'B-EmEC'!$A$1:$DH$1,0),FALSE),"")</f>
        <v>16.978193146417443</v>
      </c>
      <c r="BH11" s="125">
        <f>_xlfn.IFNA(VLOOKUP($B11,'I-EmEC'!$A:$DA,MATCH(BH$1,'I-EmEC'!$A$1:$DA$1,0),FALSE),"")</f>
        <v>38.235294117647058</v>
      </c>
      <c r="BI11" s="127">
        <f>_xlfn.IFNA(VLOOKUP($B11,'I-EmEC'!$A:$DA,MATCH(BI$1,'I-EmEC'!$A$1:$DA$1,0),FALSE),"")</f>
        <v>29.400386847195357</v>
      </c>
      <c r="BJ11" s="127">
        <f>_xlfn.IFNA(VLOOKUP($B11,'I-EmEC'!$A:$DA,MATCH(BJ$1,'I-EmEC'!$A$1:$DA$1,0),FALSE),"")</f>
        <v>29.400386847195357</v>
      </c>
      <c r="BK11" s="127">
        <f>_xlfn.IFNA(VLOOKUP($B11,'I-EmEC'!$A:$DA,MATCH(BK$1,'I-EmEC'!$A$1:$DA$1,0),FALSE),"")</f>
        <v>45.134575569358184</v>
      </c>
      <c r="BL11" s="127">
        <f>_xlfn.IFNA(VLOOKUP($B11,'I-EmEC'!$A:$DA,MATCH(BL$1,'I-EmEC'!$A$1:$DA$1,0),FALSE),"")</f>
        <v>45.134575569358184</v>
      </c>
      <c r="BM11" s="127">
        <f>_xlfn.IFNA(VLOOKUP($B11,'I-EmEC'!$A:$DA,MATCH(BM$1,'I-EmEC'!$A$1:$DA$1,0),FALSE),"")</f>
        <v>31.014492753623188</v>
      </c>
      <c r="BN11" s="127">
        <f>_xlfn.IFNA(VLOOKUP($B11,'I-EmEC'!$A:$DA,MATCH(BN$1,'I-EmEC'!$A$1:$DA$1,0),FALSE),"")</f>
        <v>42.299794661190965</v>
      </c>
      <c r="BO11" s="127">
        <f>_xlfn.IFNA(VLOOKUP($B11,'I-EmEC'!$A:$DA,MATCH(BO$1,'I-EmEC'!$A$1:$DA$1,0),FALSE),"")</f>
        <v>42.299794661190965</v>
      </c>
      <c r="BP11" s="127">
        <f>_xlfn.IFNA(VLOOKUP($B11,'I-EmEC'!$A:$DA,MATCH(BP$1,'I-EmEC'!$A$1:$DA$1,0),FALSE),"")</f>
        <v>24.269662921348313</v>
      </c>
      <c r="BQ11" s="127">
        <f>_xlfn.IFNA(VLOOKUP($B11,'I-EmEC'!$A:$DA,MATCH(BQ$1,'I-EmEC'!$A$1:$DA$1,0),FALSE),"")</f>
        <v>38.46153846153846</v>
      </c>
      <c r="BR11" s="127">
        <f>_xlfn.IFNA(VLOOKUP($B11,'I-EmEC'!$A:$DA,MATCH(BR$1,'I-EmEC'!$A$1:$DA$1,0),FALSE),"")</f>
        <v>46.095238095238095</v>
      </c>
      <c r="BS11" s="127">
        <f>_xlfn.IFNA(VLOOKUP($B11,'I-EmEC'!$A:$DA,MATCH(BS$1,'I-EmEC'!$A$1:$DA$1,0),FALSE),"")</f>
        <v>45.454545454545453</v>
      </c>
      <c r="BT11" s="127"/>
      <c r="BU11" s="117"/>
      <c r="BV11" s="308" t="s">
        <v>2612</v>
      </c>
      <c r="BW11" s="129" t="str">
        <f t="shared" si="4"/>
        <v/>
      </c>
      <c r="BX11" s="129">
        <f t="shared" si="5"/>
        <v>1</v>
      </c>
      <c r="BY11" s="128">
        <f t="shared" si="6"/>
        <v>1</v>
      </c>
      <c r="BZ11" s="128">
        <f t="shared" si="7"/>
        <v>1</v>
      </c>
      <c r="CA11" s="128" t="str">
        <f t="shared" si="8"/>
        <v/>
      </c>
      <c r="CB11" s="129" t="str">
        <f t="shared" si="9"/>
        <v/>
      </c>
      <c r="CC11" s="128" t="str">
        <f t="shared" si="10"/>
        <v/>
      </c>
      <c r="CD11" s="128" t="str">
        <f t="shared" si="11"/>
        <v/>
      </c>
      <c r="CE11" s="128" t="str">
        <f t="shared" si="12"/>
        <v/>
      </c>
      <c r="CF11" s="129" t="str">
        <f t="shared" si="13"/>
        <v/>
      </c>
      <c r="CG11" s="128">
        <f t="shared" si="14"/>
        <v>1</v>
      </c>
      <c r="CH11" s="130">
        <f t="shared" si="15"/>
        <v>4</v>
      </c>
      <c r="CI11" s="131"/>
      <c r="CJ11" s="129" t="str">
        <f t="shared" si="16"/>
        <v/>
      </c>
      <c r="CK11" s="128">
        <f t="shared" si="17"/>
        <v>1</v>
      </c>
      <c r="CL11" s="128" t="str">
        <f t="shared" si="18"/>
        <v/>
      </c>
      <c r="CM11" s="128">
        <f t="shared" si="19"/>
        <v>1</v>
      </c>
      <c r="CN11" s="130">
        <f t="shared" si="20"/>
        <v>2</v>
      </c>
      <c r="CO11" s="117"/>
      <c r="CP11" s="117">
        <f t="shared" si="21"/>
        <v>2</v>
      </c>
      <c r="CQ11" s="117">
        <f t="shared" si="22"/>
        <v>8</v>
      </c>
      <c r="CR11" s="117"/>
      <c r="CS11" s="117"/>
      <c r="CT11" s="117"/>
      <c r="CU11" s="117"/>
      <c r="CV11" s="117"/>
      <c r="CW11" s="117"/>
      <c r="CX11" s="117"/>
      <c r="CY11" s="117"/>
      <c r="CZ11" s="117"/>
      <c r="DA11" s="117"/>
      <c r="DB11" s="117"/>
      <c r="DC11" s="117"/>
      <c r="DD11" s="117"/>
      <c r="DE11" s="117"/>
      <c r="DF11" s="117"/>
      <c r="DG11" s="117"/>
      <c r="DH11" s="117"/>
      <c r="DI11" s="117"/>
      <c r="DJ11" s="117"/>
      <c r="DK11" s="117"/>
      <c r="DL11" s="117"/>
    </row>
    <row r="12" spans="1:116" s="132" customFormat="1" x14ac:dyDescent="0.15">
      <c r="A12" s="308" t="s">
        <v>288</v>
      </c>
      <c r="B12" s="69" t="s">
        <v>9</v>
      </c>
      <c r="C12" s="118" t="str">
        <f>VLOOKUP(B12,RecNamesAll!A:E,5,FALSE)</f>
        <v>A</v>
      </c>
      <c r="D12" s="119" t="b">
        <f>VLOOKUP(B12,Ligands!A:B,2,FALSE)</f>
        <v>1</v>
      </c>
      <c r="E12" s="127"/>
      <c r="F12" s="126" t="str">
        <f t="shared" si="0"/>
        <v>---</v>
      </c>
      <c r="G12" s="126" t="str">
        <f t="shared" si="1"/>
        <v>BIG</v>
      </c>
      <c r="H12" s="126" t="str">
        <f t="shared" si="2"/>
        <v>BI-</v>
      </c>
      <c r="I12" s="126" t="str">
        <f t="shared" si="3"/>
        <v>BI-</v>
      </c>
      <c r="J12" s="126"/>
      <c r="K12" s="286"/>
      <c r="L12" s="120" t="str">
        <f>_xlfn.CONCAT(IF(AV12="","-","B"),IF(BH12="","-","I"),VLOOKUP($B12,GtP!$A:$AB,MATCH("Gs_0-1",GtP!$A$1:$AB$1,0),FALSE))</f>
        <v>---</v>
      </c>
      <c r="M12" s="120" t="str">
        <f>_xlfn.CONCAT(IF(AW12="","-","B"),IF(BI12="","-","I"),VLOOKUP($B12,GtP!$A:$AB,MATCH("Gi/o_0-1",GtP!$A$1:$AB$1,0),FALSE))</f>
        <v>BIG</v>
      </c>
      <c r="N12" s="120" t="str">
        <f>_xlfn.CONCAT(IF(AX12="","-","B"),IF(BJ12="","-","I"),VLOOKUP($B12,GtP!$A:$AB,MATCH("Gi/o_0-1",GtP!$A$1:$AB$1,0),FALSE))</f>
        <v>BIG</v>
      </c>
      <c r="O12" s="120" t="str">
        <f>_xlfn.CONCAT(IF(AY12="","-","B"),IF(BK12="","-","I"),VLOOKUP($B12,GtP!$A:$AB,MATCH("Gi/o_0-1",GtP!$A$1:$AB$1,0),FALSE))</f>
        <v>BIG</v>
      </c>
      <c r="P12" s="120" t="str">
        <f>_xlfn.CONCAT(IF(AZ12="","-","B"),IF(BL12="","-","I"),VLOOKUP($B12,GtP!$A:$AB,MATCH("Gi/o_0-1",GtP!$A$1:$AB$1,0),FALSE))</f>
        <v>BIG</v>
      </c>
      <c r="Q12" s="120" t="str">
        <f>_xlfn.CONCAT(IF(BA12="","-","B"),IF(BM12="","-","I"),VLOOKUP($B12,GtP!$A:$AB,MATCH("Gi/o_0-1",GtP!$A$1:$AB$1,0),FALSE))</f>
        <v>BIG</v>
      </c>
      <c r="R12" s="120" t="str">
        <f>_xlfn.CONCAT(IF(BB12="","-","B"),IF(BN12="","-","I"),VLOOKUP($B12,GtP!$A:$AB,MATCH("Gq/11_0-1",GtP!$A$1:$AB$1,0),FALSE))</f>
        <v>-I-</v>
      </c>
      <c r="S12" s="120" t="str">
        <f>_xlfn.CONCAT(IF(BC12="","-","B"),IF(BO12="","-","I"),VLOOKUP($B12,GtP!$A:$AB,MATCH("Gq/11_0-1",GtP!$A$1:$AB$1,0),FALSE))</f>
        <v>-I-</v>
      </c>
      <c r="T12" s="120" t="str">
        <f>_xlfn.CONCAT(IF(BD12="","-","B"),IF(BP12="","-","I"),VLOOKUP($B12,GtP!$A:$AB,MATCH("Gq/11_0-1",GtP!$A$1:$AB$1,0),FALSE))</f>
        <v>---</v>
      </c>
      <c r="U12" s="120" t="str">
        <f>_xlfn.CONCAT(IF(BE12="","-","B"),IF(BQ12="","-","I"),VLOOKUP($B12,GtP!$A:$AB,MATCH("Gq/11_0-1",GtP!$A$1:$AB$1,0),FALSE))</f>
        <v>B--</v>
      </c>
      <c r="V12" s="120" t="str">
        <f>_xlfn.CONCAT(IF(BF12="","-","B"),IF(BR12="","-","I"),VLOOKUP($B12,GtP!$A:$AB,MATCH("G12/13_0-1",GtP!$A$1:$AB$1,0),FALSE))</f>
        <v>BI-</v>
      </c>
      <c r="W12" s="120" t="str">
        <f>_xlfn.CONCAT(IF(BG12="","-","B"),IF(BS12="","-","I"),VLOOKUP($B12,GtP!$A:$AB,MATCH("G12/13_0-1",GtP!$A$1:$AB$1,0),FALSE))</f>
        <v>B--</v>
      </c>
      <c r="X12" s="121" t="str">
        <f>_xlfn.IFNA(VLOOKUP($B12,'B-EmEC'!$A:$DH,MATCH(X$1,'B-EmEC'!$A$1:$DH$1,0),FALSE),"")</f>
        <v/>
      </c>
      <c r="Y12" s="122">
        <f>_xlfn.IFNA(VLOOKUP($B12,'B-EmEC'!$A:$DH,MATCH(Y$1,'B-EmEC'!$A$1:$DH$1,0),FALSE),"")</f>
        <v>9.5139999999999993</v>
      </c>
      <c r="Z12" s="122">
        <f>_xlfn.IFNA(VLOOKUP($B12,'B-EmEC'!$A:$DH,MATCH(Z$1,'B-EmEC'!$A$1:$DH$1,0),FALSE),"")</f>
        <v>9.6129999999999995</v>
      </c>
      <c r="AA12" s="122">
        <f>_xlfn.IFNA(VLOOKUP($B12,'B-EmEC'!$A:$DH,MATCH(AA$1,'B-EmEC'!$A$1:$DH$1,0),FALSE),"")</f>
        <v>9.4469999999999992</v>
      </c>
      <c r="AB12" s="122">
        <f>_xlfn.IFNA(VLOOKUP($B12,'B-EmEC'!$A:$DH,MATCH(AB$1,'B-EmEC'!$A$1:$DH$1,0),FALSE),"")</f>
        <v>9.4380000000000006</v>
      </c>
      <c r="AC12" s="122">
        <f>_xlfn.IFNA(VLOOKUP($B12,'B-EmEC'!$A:$DH,MATCH(AC$1,'B-EmEC'!$A$1:$DH$1,0),FALSE),"")</f>
        <v>8.7929999999999993</v>
      </c>
      <c r="AD12" s="122" t="str">
        <f>_xlfn.IFNA(VLOOKUP($B12,'B-EmEC'!$A:$DH,MATCH(AD$1,'B-EmEC'!$A$1:$DH$1,0),FALSE),"")</f>
        <v/>
      </c>
      <c r="AE12" s="122" t="str">
        <f>_xlfn.IFNA(VLOOKUP($B12,'B-EmEC'!$A:$DH,MATCH(AE$1,'B-EmEC'!$A$1:$DH$1,0),FALSE),"")</f>
        <v/>
      </c>
      <c r="AF12" s="122" t="str">
        <f>_xlfn.IFNA(VLOOKUP($B12,'B-EmEC'!$A:$DH,MATCH(AF$1,'B-EmEC'!$A$1:$DH$1,0),FALSE),"")</f>
        <v/>
      </c>
      <c r="AG12" s="122">
        <f>_xlfn.IFNA(VLOOKUP($B12,'B-EmEC'!$A:$DH,MATCH(AG$1,'B-EmEC'!$A$1:$DH$1,0),FALSE),"")</f>
        <v>7.2830000000000004</v>
      </c>
      <c r="AH12" s="122">
        <f>VLOOKUP($B12,'B-EmEC'!$A:$DH,MATCH(AH$1,'B-EmEC'!$A$1:$DH$1,0),FALSE)</f>
        <v>8.2349999999999994</v>
      </c>
      <c r="AI12" s="122">
        <f>VLOOKUP($B12,'B-EmEC'!$A:$DH,MATCH(AI$1,'B-EmEC'!$A$1:$DH$1,0),FALSE)</f>
        <v>7.25</v>
      </c>
      <c r="AJ12" s="123" t="str">
        <f>_xlfn.IFNA(VLOOKUP($B12,'I-EmEC'!$A:$DA,MATCH(AJ$1,'I-EmEC'!$A$1:$DA$1,0),FALSE),"")</f>
        <v/>
      </c>
      <c r="AK12" s="124">
        <f>_xlfn.IFNA(VLOOKUP($B12,'I-EmEC'!$A:$DA,MATCH(AK$1,'I-EmEC'!$A$1:$DA$1,0),FALSE),"")</f>
        <v>7.8</v>
      </c>
      <c r="AL12" s="124">
        <f>_xlfn.IFNA(VLOOKUP($B12,'I-EmEC'!$A:$DA,MATCH(AL$1,'I-EmEC'!$A$1:$DA$1,0),FALSE),"")</f>
        <v>7.8</v>
      </c>
      <c r="AM12" s="124">
        <f>_xlfn.IFNA(VLOOKUP($B12,'I-EmEC'!$A:$DA,MATCH(AM$1,'I-EmEC'!$A$1:$DA$1,0),FALSE),"")</f>
        <v>7</v>
      </c>
      <c r="AN12" s="124">
        <f>_xlfn.IFNA(VLOOKUP($B12,'I-EmEC'!$A:$DA,MATCH(AN$1,'I-EmEC'!$A$1:$DA$1,0),FALSE),"")</f>
        <v>7</v>
      </c>
      <c r="AO12" s="124">
        <f>_xlfn.IFNA(VLOOKUP($B12,'I-EmEC'!$A:$DA,MATCH(AO$1,'I-EmEC'!$A$1:$DA$1,0),FALSE),"")</f>
        <v>7.01</v>
      </c>
      <c r="AP12" s="124">
        <f>_xlfn.IFNA(VLOOKUP($B12,'I-EmEC'!$A:$DA,MATCH(AP$1,'I-EmEC'!$A$1:$DA$1,0),FALSE),"")</f>
        <v>7.31</v>
      </c>
      <c r="AQ12" s="124">
        <f>_xlfn.IFNA(VLOOKUP($B12,'I-EmEC'!$A:$DA,MATCH(AQ$1,'I-EmEC'!$A$1:$DA$1,0),FALSE),"")</f>
        <v>7.31</v>
      </c>
      <c r="AR12" s="124" t="str">
        <f>_xlfn.IFNA(VLOOKUP($B12,'I-EmEC'!$A:$DA,MATCH(AR$1,'I-EmEC'!$A$1:$DA$1,0),FALSE),"")</f>
        <v/>
      </c>
      <c r="AS12" s="124" t="str">
        <f>_xlfn.IFNA(VLOOKUP($B12,'I-EmEC'!$A:$DA,MATCH(AS$1,'I-EmEC'!$A$1:$DA$1,0),FALSE),"")</f>
        <v/>
      </c>
      <c r="AT12" s="124">
        <f>_xlfn.IFNA(VLOOKUP($B12,'I-EmEC'!$A:$DA,MATCH(AT$1,'I-EmEC'!$A$1:$DA$1,0),FALSE),"")</f>
        <v>6.58</v>
      </c>
      <c r="AU12" s="124" t="str">
        <f>_xlfn.IFNA(VLOOKUP($B12,'I-EmEC'!$A:$DA,MATCH(AU$1,'I-EmEC'!$A$1:$DA$1,0),FALSE),"")</f>
        <v/>
      </c>
      <c r="AV12" s="125" t="str">
        <f>_xlfn.IFNA(VLOOKUP($B12,'B-EmEC'!$A:$DH,MATCH(AV$1,'B-EmEC'!$A$1:$DH$1,0),FALSE),"")</f>
        <v/>
      </c>
      <c r="AW12" s="126">
        <f>_xlfn.IFNA(VLOOKUP($B12,'B-EmEC'!$A:$DH,MATCH(AW$1,'B-EmEC'!$A$1:$DH$1,0),FALSE),"")</f>
        <v>58.353196099674975</v>
      </c>
      <c r="AX12" s="126">
        <f>_xlfn.IFNA(VLOOKUP($B12,'B-EmEC'!$A:$DH,MATCH(AX$1,'B-EmEC'!$A$1:$DH$1,0),FALSE),"")</f>
        <v>47.692082968156583</v>
      </c>
      <c r="AY12" s="126">
        <f>_xlfn.IFNA(VLOOKUP($B12,'B-EmEC'!$A:$DH,MATCH(AY$1,'B-EmEC'!$A$1:$DH$1,0),FALSE),"")</f>
        <v>42.473118279569896</v>
      </c>
      <c r="AZ12" s="126">
        <f>_xlfn.IFNA(VLOOKUP($B12,'B-EmEC'!$A:$DH,MATCH(AZ$1,'B-EmEC'!$A$1:$DH$1,0),FALSE),"")</f>
        <v>55.805016181229767</v>
      </c>
      <c r="BA12" s="126">
        <f>_xlfn.IFNA(VLOOKUP($B12,'B-EmEC'!$A:$DH,MATCH(BA$1,'B-EmEC'!$A$1:$DH$1,0),FALSE),"")</f>
        <v>36.832946635730856</v>
      </c>
      <c r="BB12" s="126" t="str">
        <f>_xlfn.IFNA(VLOOKUP($B12,'B-EmEC'!$A:$DH,MATCH(BB$1,'B-EmEC'!$A$1:$DH$1,0),FALSE),"")</f>
        <v/>
      </c>
      <c r="BC12" s="126" t="str">
        <f>_xlfn.IFNA(VLOOKUP($B12,'B-EmEC'!$A:$DH,MATCH(BC$1,'B-EmEC'!$A$1:$DH$1,0),FALSE),"")</f>
        <v/>
      </c>
      <c r="BD12" s="126" t="str">
        <f>_xlfn.IFNA(VLOOKUP($B12,'B-EmEC'!$A:$DH,MATCH(BD$1,'B-EmEC'!$A$1:$DH$1,0),FALSE),"")</f>
        <v/>
      </c>
      <c r="BE12" s="126">
        <f>_xlfn.IFNA(VLOOKUP($B12,'B-EmEC'!$A:$DH,MATCH(BE$1,'B-EmEC'!$A$1:$DH$1,0),FALSE),"")</f>
        <v>3.6879100281162138</v>
      </c>
      <c r="BF12" s="126">
        <f>_xlfn.IFNA(VLOOKUP($B12,'B-EmEC'!$A:$DH,MATCH(BF$1,'B-EmEC'!$A$1:$DH$1,0),FALSE),"")</f>
        <v>17.516393442622952</v>
      </c>
      <c r="BG12" s="126">
        <f>_xlfn.IFNA(VLOOKUP($B12,'B-EmEC'!$A:$DH,MATCH(BG$1,'B-EmEC'!$A$1:$DH$1,0),FALSE),"")</f>
        <v>4.5525346927216086</v>
      </c>
      <c r="BH12" s="125" t="str">
        <f>_xlfn.IFNA(VLOOKUP($B12,'I-EmEC'!$A:$DA,MATCH(BH$1,'I-EmEC'!$A$1:$DA$1,0),FALSE),"")</f>
        <v/>
      </c>
      <c r="BI12" s="127">
        <f>_xlfn.IFNA(VLOOKUP($B12,'I-EmEC'!$A:$DA,MATCH(BI$1,'I-EmEC'!$A$1:$DA$1,0),FALSE),"")</f>
        <v>62.669245647969049</v>
      </c>
      <c r="BJ12" s="127">
        <f>_xlfn.IFNA(VLOOKUP($B12,'I-EmEC'!$A:$DA,MATCH(BJ$1,'I-EmEC'!$A$1:$DA$1,0),FALSE),"")</f>
        <v>62.669245647969049</v>
      </c>
      <c r="BK12" s="127">
        <f>_xlfn.IFNA(VLOOKUP($B12,'I-EmEC'!$A:$DA,MATCH(BK$1,'I-EmEC'!$A$1:$DA$1,0),FALSE),"")</f>
        <v>31.677018633540374</v>
      </c>
      <c r="BL12" s="127">
        <f>_xlfn.IFNA(VLOOKUP($B12,'I-EmEC'!$A:$DA,MATCH(BL$1,'I-EmEC'!$A$1:$DA$1,0),FALSE),"")</f>
        <v>31.677018633540374</v>
      </c>
      <c r="BM12" s="127">
        <f>_xlfn.IFNA(VLOOKUP($B12,'I-EmEC'!$A:$DA,MATCH(BM$1,'I-EmEC'!$A$1:$DA$1,0),FALSE),"")</f>
        <v>19.710144927536231</v>
      </c>
      <c r="BN12" s="127">
        <f>_xlfn.IFNA(VLOOKUP($B12,'I-EmEC'!$A:$DA,MATCH(BN$1,'I-EmEC'!$A$1:$DA$1,0),FALSE),"")</f>
        <v>16.427104722792606</v>
      </c>
      <c r="BO12" s="127">
        <f>_xlfn.IFNA(VLOOKUP($B12,'I-EmEC'!$A:$DA,MATCH(BO$1,'I-EmEC'!$A$1:$DA$1,0),FALSE),"")</f>
        <v>16.427104722792606</v>
      </c>
      <c r="BP12" s="127" t="str">
        <f>_xlfn.IFNA(VLOOKUP($B12,'I-EmEC'!$A:$DA,MATCH(BP$1,'I-EmEC'!$A$1:$DA$1,0),FALSE),"")</f>
        <v/>
      </c>
      <c r="BQ12" s="127" t="str">
        <f>_xlfn.IFNA(VLOOKUP($B12,'I-EmEC'!$A:$DA,MATCH(BQ$1,'I-EmEC'!$A$1:$DA$1,0),FALSE),"")</f>
        <v/>
      </c>
      <c r="BR12" s="127">
        <f>_xlfn.IFNA(VLOOKUP($B12,'I-EmEC'!$A:$DA,MATCH(BR$1,'I-EmEC'!$A$1:$DA$1,0),FALSE),"")</f>
        <v>12.380952380952381</v>
      </c>
      <c r="BS12" s="127" t="str">
        <f>_xlfn.IFNA(VLOOKUP($B12,'I-EmEC'!$A:$DA,MATCH(BS$1,'I-EmEC'!$A$1:$DA$1,0),FALSE),"")</f>
        <v/>
      </c>
      <c r="BT12" s="127"/>
      <c r="BU12" s="117"/>
      <c r="BV12" s="308" t="s">
        <v>288</v>
      </c>
      <c r="BW12" s="129" t="str">
        <f t="shared" si="4"/>
        <v/>
      </c>
      <c r="BX12" s="129" t="str">
        <f t="shared" si="5"/>
        <v/>
      </c>
      <c r="BY12" s="128" t="str">
        <f t="shared" si="6"/>
        <v/>
      </c>
      <c r="BZ12" s="128" t="str">
        <f t="shared" si="7"/>
        <v/>
      </c>
      <c r="CA12" s="128" t="str">
        <f t="shared" si="8"/>
        <v/>
      </c>
      <c r="CB12" s="129" t="str">
        <f t="shared" si="9"/>
        <v/>
      </c>
      <c r="CC12" s="128" t="str">
        <f t="shared" si="10"/>
        <v/>
      </c>
      <c r="CD12" s="128" t="str">
        <f t="shared" si="11"/>
        <v/>
      </c>
      <c r="CE12" s="128" t="str">
        <f t="shared" si="12"/>
        <v/>
      </c>
      <c r="CF12" s="129">
        <f t="shared" si="13"/>
        <v>1</v>
      </c>
      <c r="CG12" s="128" t="str">
        <f t="shared" si="14"/>
        <v/>
      </c>
      <c r="CH12" s="130">
        <f t="shared" si="15"/>
        <v>1</v>
      </c>
      <c r="CI12" s="131"/>
      <c r="CJ12" s="129" t="str">
        <f t="shared" si="16"/>
        <v/>
      </c>
      <c r="CK12" s="128" t="str">
        <f t="shared" si="17"/>
        <v/>
      </c>
      <c r="CL12" s="128" t="str">
        <f t="shared" si="18"/>
        <v/>
      </c>
      <c r="CM12" s="128">
        <f t="shared" si="19"/>
        <v>1</v>
      </c>
      <c r="CN12" s="130">
        <f t="shared" si="20"/>
        <v>1</v>
      </c>
      <c r="CO12" s="117"/>
      <c r="CP12" s="117">
        <f t="shared" si="21"/>
        <v>2</v>
      </c>
      <c r="CQ12" s="117">
        <f t="shared" si="22"/>
        <v>5</v>
      </c>
      <c r="CR12" s="117"/>
      <c r="CS12" s="117"/>
      <c r="CT12" s="117"/>
      <c r="CU12" s="117"/>
      <c r="CV12" s="117"/>
      <c r="CW12" s="117"/>
      <c r="CX12" s="117"/>
      <c r="CY12" s="117"/>
      <c r="CZ12" s="117"/>
      <c r="DA12" s="117"/>
      <c r="DB12" s="117"/>
      <c r="DC12" s="117"/>
      <c r="DD12" s="117"/>
      <c r="DE12" s="117"/>
      <c r="DF12" s="117"/>
      <c r="DG12" s="117"/>
      <c r="DH12" s="117"/>
      <c r="DI12" s="117"/>
      <c r="DJ12" s="117"/>
      <c r="DK12" s="117"/>
      <c r="DL12" s="117"/>
    </row>
    <row r="13" spans="1:116" s="132" customFormat="1" x14ac:dyDescent="0.15">
      <c r="A13" s="308" t="s">
        <v>3299</v>
      </c>
      <c r="B13" s="69" t="s">
        <v>574</v>
      </c>
      <c r="C13" s="118" t="str">
        <f>VLOOKUP(B13,RecNamesAll!A:E,5,FALSE)</f>
        <v>A</v>
      </c>
      <c r="D13" s="119" t="b">
        <f>VLOOKUP(B13,Ligands!A:B,2,FALSE)</f>
        <v>1</v>
      </c>
      <c r="E13" s="127"/>
      <c r="F13" s="126" t="str">
        <f t="shared" si="0"/>
        <v>-I-</v>
      </c>
      <c r="G13" s="126" t="str">
        <f t="shared" si="1"/>
        <v>BIG</v>
      </c>
      <c r="H13" s="126" t="str">
        <f t="shared" si="2"/>
        <v>BIG</v>
      </c>
      <c r="I13" s="126" t="str">
        <f t="shared" si="3"/>
        <v>BI-</v>
      </c>
      <c r="J13" s="126"/>
      <c r="K13" s="286"/>
      <c r="L13" s="120" t="str">
        <f>_xlfn.CONCAT(IF(AV13="","-","B"),IF(BH13="","-","I"),VLOOKUP($B13,GtP!$A:$AB,MATCH("Gs_0-1",GtP!$A$1:$AB$1,0),FALSE))</f>
        <v>-I-</v>
      </c>
      <c r="M13" s="120" t="str">
        <f>_xlfn.CONCAT(IF(AW13="","-","B"),IF(BI13="","-","I"),VLOOKUP($B13,GtP!$A:$AB,MATCH("Gi/o_0-1",GtP!$A$1:$AB$1,0),FALSE))</f>
        <v>BIG</v>
      </c>
      <c r="N13" s="120" t="str">
        <f>_xlfn.CONCAT(IF(AX13="","-","B"),IF(BJ13="","-","I"),VLOOKUP($B13,GtP!$A:$AB,MATCH("Gi/o_0-1",GtP!$A$1:$AB$1,0),FALSE))</f>
        <v>BIG</v>
      </c>
      <c r="O13" s="120" t="str">
        <f>_xlfn.CONCAT(IF(AY13="","-","B"),IF(BK13="","-","I"),VLOOKUP($B13,GtP!$A:$AB,MATCH("Gi/o_0-1",GtP!$A$1:$AB$1,0),FALSE))</f>
        <v>BIG</v>
      </c>
      <c r="P13" s="120" t="str">
        <f>_xlfn.CONCAT(IF(AZ13="","-","B"),IF(BL13="","-","I"),VLOOKUP($B13,GtP!$A:$AB,MATCH("Gi/o_0-1",GtP!$A$1:$AB$1,0),FALSE))</f>
        <v>BIG</v>
      </c>
      <c r="Q13" s="120" t="str">
        <f>_xlfn.CONCAT(IF(BA13="","-","B"),IF(BM13="","-","I"),VLOOKUP($B13,GtP!$A:$AB,MATCH("Gi/o_0-1",GtP!$A$1:$AB$1,0),FALSE))</f>
        <v>BIG</v>
      </c>
      <c r="R13" s="120" t="str">
        <f>_xlfn.CONCAT(IF(BB13="","-","B"),IF(BN13="","-","I"),VLOOKUP($B13,GtP!$A:$AB,MATCH("Gq/11_0-1",GtP!$A$1:$AB$1,0),FALSE))</f>
        <v>BIG</v>
      </c>
      <c r="S13" s="120" t="str">
        <f>_xlfn.CONCAT(IF(BC13="","-","B"),IF(BO13="","-","I"),VLOOKUP($B13,GtP!$A:$AB,MATCH("Gq/11_0-1",GtP!$A$1:$AB$1,0),FALSE))</f>
        <v>BIG</v>
      </c>
      <c r="T13" s="120" t="str">
        <f>_xlfn.CONCAT(IF(BD13="","-","B"),IF(BP13="","-","I"),VLOOKUP($B13,GtP!$A:$AB,MATCH("Gq/11_0-1",GtP!$A$1:$AB$1,0),FALSE))</f>
        <v>BIG</v>
      </c>
      <c r="U13" s="120" t="str">
        <f>_xlfn.CONCAT(IF(BE13="","-","B"),IF(BQ13="","-","I"),VLOOKUP($B13,GtP!$A:$AB,MATCH("Gq/11_0-1",GtP!$A$1:$AB$1,0),FALSE))</f>
        <v>BIG</v>
      </c>
      <c r="V13" s="120" t="str">
        <f>_xlfn.CONCAT(IF(BF13="","-","B"),IF(BR13="","-","I"),VLOOKUP($B13,GtP!$A:$AB,MATCH("G12/13_0-1",GtP!$A$1:$AB$1,0),FALSE))</f>
        <v>BI-</v>
      </c>
      <c r="W13" s="120" t="str">
        <f>_xlfn.CONCAT(IF(BG13="","-","B"),IF(BS13="","-","I"),VLOOKUP($B13,GtP!$A:$AB,MATCH("G12/13_0-1",GtP!$A$1:$AB$1,0),FALSE))</f>
        <v>BI-</v>
      </c>
      <c r="X13" s="121" t="str">
        <f>_xlfn.IFNA(VLOOKUP($B13,'B-EmEC'!$A:$DH,MATCH(X$1,'B-EmEC'!$A$1:$DH$1,0),FALSE),"")</f>
        <v/>
      </c>
      <c r="Y13" s="122">
        <f>_xlfn.IFNA(VLOOKUP($B13,'B-EmEC'!$A:$DH,MATCH(Y$1,'B-EmEC'!$A$1:$DH$1,0),FALSE),"")</f>
        <v>10.06</v>
      </c>
      <c r="Z13" s="122">
        <f>_xlfn.IFNA(VLOOKUP($B13,'B-EmEC'!$A:$DH,MATCH(Z$1,'B-EmEC'!$A$1:$DH$1,0),FALSE),"")</f>
        <v>10.34</v>
      </c>
      <c r="AA13" s="122">
        <f>_xlfn.IFNA(VLOOKUP($B13,'B-EmEC'!$A:$DH,MATCH(AA$1,'B-EmEC'!$A$1:$DH$1,0),FALSE),"")</f>
        <v>10.18</v>
      </c>
      <c r="AB13" s="122">
        <f>_xlfn.IFNA(VLOOKUP($B13,'B-EmEC'!$A:$DH,MATCH(AB$1,'B-EmEC'!$A$1:$DH$1,0),FALSE),"")</f>
        <v>10.47</v>
      </c>
      <c r="AC13" s="122">
        <f>_xlfn.IFNA(VLOOKUP($B13,'B-EmEC'!$A:$DH,MATCH(AC$1,'B-EmEC'!$A$1:$DH$1,0),FALSE),"")</f>
        <v>9.8469999999999995</v>
      </c>
      <c r="AD13" s="122">
        <f>_xlfn.IFNA(VLOOKUP($B13,'B-EmEC'!$A:$DH,MATCH(AD$1,'B-EmEC'!$A$1:$DH$1,0),FALSE),"")</f>
        <v>7.0880000000000001</v>
      </c>
      <c r="AE13" s="122">
        <f>_xlfn.IFNA(VLOOKUP($B13,'B-EmEC'!$A:$DH,MATCH(AE$1,'B-EmEC'!$A$1:$DH$1,0),FALSE),"")</f>
        <v>6.5609999999999999</v>
      </c>
      <c r="AF13" s="122">
        <f>_xlfn.IFNA(VLOOKUP($B13,'B-EmEC'!$A:$DH,MATCH(AF$1,'B-EmEC'!$A$1:$DH$1,0),FALSE),"")</f>
        <v>6.97</v>
      </c>
      <c r="AG13" s="122">
        <f>_xlfn.IFNA(VLOOKUP($B13,'B-EmEC'!$A:$DH,MATCH(AG$1,'B-EmEC'!$A$1:$DH$1,0),FALSE),"")</f>
        <v>9.8870000000000005</v>
      </c>
      <c r="AH13" s="122">
        <f>VLOOKUP($B13,'B-EmEC'!$A:$DH,MATCH(AH$1,'B-EmEC'!$A$1:$DH$1,0),FALSE)</f>
        <v>9.5190000000000001</v>
      </c>
      <c r="AI13" s="122">
        <f>VLOOKUP($B13,'B-EmEC'!$A:$DH,MATCH(AI$1,'B-EmEC'!$A$1:$DH$1,0),FALSE)</f>
        <v>9.0269999999999992</v>
      </c>
      <c r="AJ13" s="123">
        <f>_xlfn.IFNA(VLOOKUP($B13,'I-EmEC'!$A:$DA,MATCH(AJ$1,'I-EmEC'!$A$1:$DA$1,0),FALSE),"")</f>
        <v>8.5500000000000007</v>
      </c>
      <c r="AK13" s="124">
        <f>_xlfn.IFNA(VLOOKUP($B13,'I-EmEC'!$A:$DA,MATCH(AK$1,'I-EmEC'!$A$1:$DA$1,0),FALSE),"")</f>
        <v>8.67</v>
      </c>
      <c r="AL13" s="124">
        <f>_xlfn.IFNA(VLOOKUP($B13,'I-EmEC'!$A:$DA,MATCH(AL$1,'I-EmEC'!$A$1:$DA$1,0),FALSE),"")</f>
        <v>8.67</v>
      </c>
      <c r="AM13" s="124">
        <f>_xlfn.IFNA(VLOOKUP($B13,'I-EmEC'!$A:$DA,MATCH(AM$1,'I-EmEC'!$A$1:$DA$1,0),FALSE),"")</f>
        <v>8.58</v>
      </c>
      <c r="AN13" s="124">
        <f>_xlfn.IFNA(VLOOKUP($B13,'I-EmEC'!$A:$DA,MATCH(AN$1,'I-EmEC'!$A$1:$DA$1,0),FALSE),"")</f>
        <v>8.58</v>
      </c>
      <c r="AO13" s="124">
        <f>_xlfn.IFNA(VLOOKUP($B13,'I-EmEC'!$A:$DA,MATCH(AO$1,'I-EmEC'!$A$1:$DA$1,0),FALSE),"")</f>
        <v>8.4499999999999993</v>
      </c>
      <c r="AP13" s="124">
        <f>_xlfn.IFNA(VLOOKUP($B13,'I-EmEC'!$A:$DA,MATCH(AP$1,'I-EmEC'!$A$1:$DA$1,0),FALSE),"")</f>
        <v>8.4499999999999993</v>
      </c>
      <c r="AQ13" s="124">
        <f>_xlfn.IFNA(VLOOKUP($B13,'I-EmEC'!$A:$DA,MATCH(AQ$1,'I-EmEC'!$A$1:$DA$1,0),FALSE),"")</f>
        <v>8.4499999999999993</v>
      </c>
      <c r="AR13" s="124">
        <f>_xlfn.IFNA(VLOOKUP($B13,'I-EmEC'!$A:$DA,MATCH(AR$1,'I-EmEC'!$A$1:$DA$1,0),FALSE),"")</f>
        <v>8.41</v>
      </c>
      <c r="AS13" s="124">
        <f>_xlfn.IFNA(VLOOKUP($B13,'I-EmEC'!$A:$DA,MATCH(AS$1,'I-EmEC'!$A$1:$DA$1,0),FALSE),"")</f>
        <v>8.48</v>
      </c>
      <c r="AT13" s="124">
        <f>_xlfn.IFNA(VLOOKUP($B13,'I-EmEC'!$A:$DA,MATCH(AT$1,'I-EmEC'!$A$1:$DA$1,0),FALSE),"")</f>
        <v>8.59</v>
      </c>
      <c r="AU13" s="124">
        <f>_xlfn.IFNA(VLOOKUP($B13,'I-EmEC'!$A:$DA,MATCH(AU$1,'I-EmEC'!$A$1:$DA$1,0),FALSE),"")</f>
        <v>8.57</v>
      </c>
      <c r="AV13" s="125" t="str">
        <f>_xlfn.IFNA(VLOOKUP($B13,'B-EmEC'!$A:$DH,MATCH(AV$1,'B-EmEC'!$A$1:$DH$1,0),FALSE),"")</f>
        <v/>
      </c>
      <c r="AW13" s="126">
        <f>_xlfn.IFNA(VLOOKUP($B13,'B-EmEC'!$A:$DH,MATCH(AW$1,'B-EmEC'!$A$1:$DH$1,0),FALSE),"")</f>
        <v>81.105092091007577</v>
      </c>
      <c r="AX13" s="126">
        <f>_xlfn.IFNA(VLOOKUP($B13,'B-EmEC'!$A:$DH,MATCH(AX$1,'B-EmEC'!$A$1:$DH$1,0),FALSE),"")</f>
        <v>60.487876132047909</v>
      </c>
      <c r="AY13" s="126">
        <f>_xlfn.IFNA(VLOOKUP($B13,'B-EmEC'!$A:$DH,MATCH(AY$1,'B-EmEC'!$A$1:$DH$1,0),FALSE),"")</f>
        <v>56.048387096774192</v>
      </c>
      <c r="AZ13" s="126">
        <f>_xlfn.IFNA(VLOOKUP($B13,'B-EmEC'!$A:$DH,MATCH(AZ$1,'B-EmEC'!$A$1:$DH$1,0),FALSE),"")</f>
        <v>74.23139158576052</v>
      </c>
      <c r="BA13" s="126">
        <f>_xlfn.IFNA(VLOOKUP($B13,'B-EmEC'!$A:$DH,MATCH(BA$1,'B-EmEC'!$A$1:$DH$1,0),FALSE),"")</f>
        <v>57.134570765661252</v>
      </c>
      <c r="BB13" s="126">
        <f>_xlfn.IFNA(VLOOKUP($B13,'B-EmEC'!$A:$DH,MATCH(BB$1,'B-EmEC'!$A$1:$DH$1,0),FALSE),"")</f>
        <v>10.065429296301241</v>
      </c>
      <c r="BC13" s="126">
        <f>_xlfn.IFNA(VLOOKUP($B13,'B-EmEC'!$A:$DH,MATCH(BC$1,'B-EmEC'!$A$1:$DH$1,0),FALSE),"")</f>
        <v>7.9562043795620436</v>
      </c>
      <c r="BD13" s="126">
        <f>_xlfn.IFNA(VLOOKUP($B13,'B-EmEC'!$A:$DH,MATCH(BD$1,'B-EmEC'!$A$1:$DH$1,0),FALSE),"")</f>
        <v>43.252894708364892</v>
      </c>
      <c r="BE13" s="126">
        <f>_xlfn.IFNA(VLOOKUP($B13,'B-EmEC'!$A:$DH,MATCH(BE$1,'B-EmEC'!$A$1:$DH$1,0),FALSE),"")</f>
        <v>68.378631677600751</v>
      </c>
      <c r="BF13" s="126">
        <f>_xlfn.IFNA(VLOOKUP($B13,'B-EmEC'!$A:$DH,MATCH(BF$1,'B-EmEC'!$A$1:$DH$1,0),FALSE),"")</f>
        <v>62.606557377049178</v>
      </c>
      <c r="BG13" s="126">
        <f>_xlfn.IFNA(VLOOKUP($B13,'B-EmEC'!$A:$DH,MATCH(BG$1,'B-EmEC'!$A$1:$DH$1,0),FALSE),"")</f>
        <v>34.140470121778527</v>
      </c>
      <c r="BH13" s="125">
        <f>_xlfn.IFNA(VLOOKUP($B13,'I-EmEC'!$A:$DA,MATCH(BH$1,'I-EmEC'!$A$1:$DA$1,0),FALSE),"")</f>
        <v>13.051470588235295</v>
      </c>
      <c r="BI13" s="127">
        <f>_xlfn.IFNA(VLOOKUP($B13,'I-EmEC'!$A:$DA,MATCH(BI$1,'I-EmEC'!$A$1:$DA$1,0),FALSE),"")</f>
        <v>42.553191489361701</v>
      </c>
      <c r="BJ13" s="127">
        <f>_xlfn.IFNA(VLOOKUP($B13,'I-EmEC'!$A:$DA,MATCH(BJ$1,'I-EmEC'!$A$1:$DA$1,0),FALSE),"")</f>
        <v>42.553191489361701</v>
      </c>
      <c r="BK13" s="127">
        <f>_xlfn.IFNA(VLOOKUP($B13,'I-EmEC'!$A:$DA,MATCH(BK$1,'I-EmEC'!$A$1:$DA$1,0),FALSE),"")</f>
        <v>18.633540372670808</v>
      </c>
      <c r="BL13" s="127">
        <f>_xlfn.IFNA(VLOOKUP($B13,'I-EmEC'!$A:$DA,MATCH(BL$1,'I-EmEC'!$A$1:$DA$1,0),FALSE),"")</f>
        <v>18.633540372670808</v>
      </c>
      <c r="BM13" s="127">
        <f>_xlfn.IFNA(VLOOKUP($B13,'I-EmEC'!$A:$DA,MATCH(BM$1,'I-EmEC'!$A$1:$DA$1,0),FALSE),"")</f>
        <v>17.391304347826086</v>
      </c>
      <c r="BN13" s="127">
        <f>_xlfn.IFNA(VLOOKUP($B13,'I-EmEC'!$A:$DA,MATCH(BN$1,'I-EmEC'!$A$1:$DA$1,0),FALSE),"")</f>
        <v>14.37371663244353</v>
      </c>
      <c r="BO13" s="127">
        <f>_xlfn.IFNA(VLOOKUP($B13,'I-EmEC'!$A:$DA,MATCH(BO$1,'I-EmEC'!$A$1:$DA$1,0),FALSE),"")</f>
        <v>14.37371663244353</v>
      </c>
      <c r="BP13" s="127">
        <f>_xlfn.IFNA(VLOOKUP($B13,'I-EmEC'!$A:$DA,MATCH(BP$1,'I-EmEC'!$A$1:$DA$1,0),FALSE),"")</f>
        <v>45.393258426966291</v>
      </c>
      <c r="BQ13" s="127">
        <f>_xlfn.IFNA(VLOOKUP($B13,'I-EmEC'!$A:$DA,MATCH(BQ$1,'I-EmEC'!$A$1:$DA$1,0),FALSE),"")</f>
        <v>11.242603550295858</v>
      </c>
      <c r="BR13" s="127">
        <f>_xlfn.IFNA(VLOOKUP($B13,'I-EmEC'!$A:$DA,MATCH(BR$1,'I-EmEC'!$A$1:$DA$1,0),FALSE),"")</f>
        <v>15.238095238095237</v>
      </c>
      <c r="BS13" s="127">
        <f>_xlfn.IFNA(VLOOKUP($B13,'I-EmEC'!$A:$DA,MATCH(BS$1,'I-EmEC'!$A$1:$DA$1,0),FALSE),"")</f>
        <v>11.660079051383399</v>
      </c>
      <c r="BT13" s="127"/>
      <c r="BU13" s="117"/>
      <c r="BV13" s="308" t="s">
        <v>3299</v>
      </c>
      <c r="BW13" s="129" t="str">
        <f t="shared" si="4"/>
        <v/>
      </c>
      <c r="BX13" s="129" t="str">
        <f t="shared" si="5"/>
        <v/>
      </c>
      <c r="BY13" s="128" t="str">
        <f t="shared" si="6"/>
        <v/>
      </c>
      <c r="BZ13" s="128" t="str">
        <f t="shared" si="7"/>
        <v/>
      </c>
      <c r="CA13" s="128" t="str">
        <f t="shared" si="8"/>
        <v/>
      </c>
      <c r="CB13" s="129" t="str">
        <f t="shared" si="9"/>
        <v/>
      </c>
      <c r="CC13" s="128" t="str">
        <f t="shared" si="10"/>
        <v/>
      </c>
      <c r="CD13" s="128" t="str">
        <f t="shared" si="11"/>
        <v/>
      </c>
      <c r="CE13" s="128" t="str">
        <f t="shared" si="12"/>
        <v/>
      </c>
      <c r="CF13" s="129">
        <f t="shared" si="13"/>
        <v>1</v>
      </c>
      <c r="CG13" s="128">
        <f t="shared" si="14"/>
        <v>1</v>
      </c>
      <c r="CH13" s="130">
        <f t="shared" si="15"/>
        <v>2</v>
      </c>
      <c r="CI13" s="131"/>
      <c r="CJ13" s="129" t="str">
        <f t="shared" si="16"/>
        <v/>
      </c>
      <c r="CK13" s="128" t="str">
        <f t="shared" si="17"/>
        <v/>
      </c>
      <c r="CL13" s="128" t="str">
        <f t="shared" si="18"/>
        <v/>
      </c>
      <c r="CM13" s="128">
        <f t="shared" si="19"/>
        <v>1</v>
      </c>
      <c r="CN13" s="130">
        <f t="shared" si="20"/>
        <v>1</v>
      </c>
      <c r="CO13" s="117"/>
      <c r="CP13" s="117">
        <f t="shared" si="21"/>
        <v>2</v>
      </c>
      <c r="CQ13" s="117">
        <f t="shared" si="22"/>
        <v>9</v>
      </c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</row>
    <row r="14" spans="1:116" s="132" customFormat="1" x14ac:dyDescent="0.15">
      <c r="A14" s="308" t="s">
        <v>3284</v>
      </c>
      <c r="B14" s="69" t="s">
        <v>307</v>
      </c>
      <c r="C14" s="118" t="str">
        <f>VLOOKUP(B14,RecNamesAll!A:E,5,FALSE)</f>
        <v>A</v>
      </c>
      <c r="D14" s="119" t="b">
        <f>VLOOKUP(B14,Ligands!A:B,2,FALSE)</f>
        <v>0</v>
      </c>
      <c r="E14" s="127"/>
      <c r="F14" s="126" t="str">
        <f t="shared" si="0"/>
        <v>-IG</v>
      </c>
      <c r="G14" s="126" t="str">
        <f t="shared" si="1"/>
        <v>BIG</v>
      </c>
      <c r="H14" s="126" t="str">
        <f t="shared" si="2"/>
        <v>BIG</v>
      </c>
      <c r="I14" s="126" t="str">
        <f t="shared" si="3"/>
        <v>BI-</v>
      </c>
      <c r="J14" s="126"/>
      <c r="K14" s="286"/>
      <c r="L14" s="120" t="str">
        <f>_xlfn.CONCAT(IF(AV14="","-","B"),IF(BH14="","-","I"),VLOOKUP($B14,GtP!$A:$AB,MATCH("Gs_0-1",GtP!$A$1:$AB$1,0),FALSE))</f>
        <v>-IG</v>
      </c>
      <c r="M14" s="120" t="str">
        <f>_xlfn.CONCAT(IF(AW14="","-","B"),IF(BI14="","-","I"),VLOOKUP($B14,GtP!$A:$AB,MATCH("Gi/o_0-1",GtP!$A$1:$AB$1,0),FALSE))</f>
        <v>BIG</v>
      </c>
      <c r="N14" s="120" t="str">
        <f>_xlfn.CONCAT(IF(AX14="","-","B"),IF(BJ14="","-","I"),VLOOKUP($B14,GtP!$A:$AB,MATCH("Gi/o_0-1",GtP!$A$1:$AB$1,0),FALSE))</f>
        <v>BIG</v>
      </c>
      <c r="O14" s="120" t="str">
        <f>_xlfn.CONCAT(IF(AY14="","-","B"),IF(BK14="","-","I"),VLOOKUP($B14,GtP!$A:$AB,MATCH("Gi/o_0-1",GtP!$A$1:$AB$1,0),FALSE))</f>
        <v>BIG</v>
      </c>
      <c r="P14" s="120" t="str">
        <f>_xlfn.CONCAT(IF(AZ14="","-","B"),IF(BL14="","-","I"),VLOOKUP($B14,GtP!$A:$AB,MATCH("Gi/o_0-1",GtP!$A$1:$AB$1,0),FALSE))</f>
        <v>BIG</v>
      </c>
      <c r="Q14" s="120" t="str">
        <f>_xlfn.CONCAT(IF(BA14="","-","B"),IF(BM14="","-","I"),VLOOKUP($B14,GtP!$A:$AB,MATCH("Gi/o_0-1",GtP!$A$1:$AB$1,0),FALSE))</f>
        <v>BIG</v>
      </c>
      <c r="R14" s="120" t="str">
        <f>_xlfn.CONCAT(IF(BB14="","-","B"),IF(BN14="","-","I"),VLOOKUP($B14,GtP!$A:$AB,MATCH("Gq/11_0-1",GtP!$A$1:$AB$1,0),FALSE))</f>
        <v>BIG</v>
      </c>
      <c r="S14" s="120" t="str">
        <f>_xlfn.CONCAT(IF(BC14="","-","B"),IF(BO14="","-","I"),VLOOKUP($B14,GtP!$A:$AB,MATCH("Gq/11_0-1",GtP!$A$1:$AB$1,0),FALSE))</f>
        <v>BIG</v>
      </c>
      <c r="T14" s="120" t="str">
        <f>_xlfn.CONCAT(IF(BD14="","-","B"),IF(BP14="","-","I"),VLOOKUP($B14,GtP!$A:$AB,MATCH("Gq/11_0-1",GtP!$A$1:$AB$1,0),FALSE))</f>
        <v>BIG</v>
      </c>
      <c r="U14" s="120" t="str">
        <f>_xlfn.CONCAT(IF(BE14="","-","B"),IF(BQ14="","-","I"),VLOOKUP($B14,GtP!$A:$AB,MATCH("Gq/11_0-1",GtP!$A$1:$AB$1,0),FALSE))</f>
        <v>BIG</v>
      </c>
      <c r="V14" s="120" t="str">
        <f>_xlfn.CONCAT(IF(BF14="","-","B"),IF(BR14="","-","I"),VLOOKUP($B14,GtP!$A:$AB,MATCH("G12/13_0-1",GtP!$A$1:$AB$1,0),FALSE))</f>
        <v>BI-</v>
      </c>
      <c r="W14" s="120" t="str">
        <f>_xlfn.CONCAT(IF(BG14="","-","B"),IF(BS14="","-","I"),VLOOKUP($B14,GtP!$A:$AB,MATCH("G12/13_0-1",GtP!$A$1:$AB$1,0),FALSE))</f>
        <v>BI-</v>
      </c>
      <c r="X14" s="121" t="str">
        <f>_xlfn.IFNA(VLOOKUP($B14,'B-EmEC'!$A:$DH,MATCH(X$1,'B-EmEC'!$A$1:$DH$1,0),FALSE),"")</f>
        <v/>
      </c>
      <c r="Y14" s="122">
        <f>_xlfn.IFNA(VLOOKUP($B14,'B-EmEC'!$A:$DH,MATCH(Y$1,'B-EmEC'!$A$1:$DH$1,0),FALSE),"")</f>
        <v>8.1430000000000007</v>
      </c>
      <c r="Z14" s="122">
        <f>_xlfn.IFNA(VLOOKUP($B14,'B-EmEC'!$A:$DH,MATCH(Z$1,'B-EmEC'!$A$1:$DH$1,0),FALSE),"")</f>
        <v>7.8710000000000004</v>
      </c>
      <c r="AA14" s="122">
        <f>_xlfn.IFNA(VLOOKUP($B14,'B-EmEC'!$A:$DH,MATCH(AA$1,'B-EmEC'!$A$1:$DH$1,0),FALSE),"")</f>
        <v>7.8330000000000002</v>
      </c>
      <c r="AB14" s="122">
        <f>_xlfn.IFNA(VLOOKUP($B14,'B-EmEC'!$A:$DH,MATCH(AB$1,'B-EmEC'!$A$1:$DH$1,0),FALSE),"")</f>
        <v>8.1359999999999992</v>
      </c>
      <c r="AC14" s="122">
        <f>_xlfn.IFNA(VLOOKUP($B14,'B-EmEC'!$A:$DH,MATCH(AC$1,'B-EmEC'!$A$1:$DH$1,0),FALSE),"")</f>
        <v>8.6489999999999991</v>
      </c>
      <c r="AD14" s="122">
        <f>_xlfn.IFNA(VLOOKUP($B14,'B-EmEC'!$A:$DH,MATCH(AD$1,'B-EmEC'!$A$1:$DH$1,0),FALSE),"")</f>
        <v>9.7140000000000004</v>
      </c>
      <c r="AE14" s="122">
        <f>_xlfn.IFNA(VLOOKUP($B14,'B-EmEC'!$A:$DH,MATCH(AE$1,'B-EmEC'!$A$1:$DH$1,0),FALSE),"")</f>
        <v>9.5419999999999998</v>
      </c>
      <c r="AF14" s="122">
        <f>_xlfn.IFNA(VLOOKUP($B14,'B-EmEC'!$A:$DH,MATCH(AF$1,'B-EmEC'!$A$1:$DH$1,0),FALSE),"")</f>
        <v>9.5350000000000001</v>
      </c>
      <c r="AG14" s="122">
        <f>_xlfn.IFNA(VLOOKUP($B14,'B-EmEC'!$A:$DH,MATCH(AG$1,'B-EmEC'!$A$1:$DH$1,0),FALSE),"")</f>
        <v>8.7539999999999996</v>
      </c>
      <c r="AH14" s="122">
        <f>VLOOKUP($B14,'B-EmEC'!$A:$DH,MATCH(AH$1,'B-EmEC'!$A$1:$DH$1,0),FALSE)</f>
        <v>10.16</v>
      </c>
      <c r="AI14" s="122">
        <f>VLOOKUP($B14,'B-EmEC'!$A:$DH,MATCH(AI$1,'B-EmEC'!$A$1:$DH$1,0),FALSE)</f>
        <v>9.1579999999999995</v>
      </c>
      <c r="AJ14" s="123">
        <f>_xlfn.IFNA(VLOOKUP($B14,'I-EmEC'!$A:$DA,MATCH(AJ$1,'I-EmEC'!$A$1:$DA$1,0),FALSE),"")</f>
        <v>8.48</v>
      </c>
      <c r="AK14" s="124">
        <f>_xlfn.IFNA(VLOOKUP($B14,'I-EmEC'!$A:$DA,MATCH(AK$1,'I-EmEC'!$A$1:$DA$1,0),FALSE),"")</f>
        <v>9.93</v>
      </c>
      <c r="AL14" s="124">
        <f>_xlfn.IFNA(VLOOKUP($B14,'I-EmEC'!$A:$DA,MATCH(AL$1,'I-EmEC'!$A$1:$DA$1,0),FALSE),"")</f>
        <v>9.93</v>
      </c>
      <c r="AM14" s="124">
        <f>_xlfn.IFNA(VLOOKUP($B14,'I-EmEC'!$A:$DA,MATCH(AM$1,'I-EmEC'!$A$1:$DA$1,0),FALSE),"")</f>
        <v>9.5</v>
      </c>
      <c r="AN14" s="124">
        <f>_xlfn.IFNA(VLOOKUP($B14,'I-EmEC'!$A:$DA,MATCH(AN$1,'I-EmEC'!$A$1:$DA$1,0),FALSE),"")</f>
        <v>9.5</v>
      </c>
      <c r="AO14" s="124">
        <f>_xlfn.IFNA(VLOOKUP($B14,'I-EmEC'!$A:$DA,MATCH(AO$1,'I-EmEC'!$A$1:$DA$1,0),FALSE),"")</f>
        <v>8.73</v>
      </c>
      <c r="AP14" s="124">
        <f>_xlfn.IFNA(VLOOKUP($B14,'I-EmEC'!$A:$DA,MATCH(AP$1,'I-EmEC'!$A$1:$DA$1,0),FALSE),"")</f>
        <v>10.32</v>
      </c>
      <c r="AQ14" s="124">
        <f>_xlfn.IFNA(VLOOKUP($B14,'I-EmEC'!$A:$DA,MATCH(AQ$1,'I-EmEC'!$A$1:$DA$1,0),FALSE),"")</f>
        <v>10.32</v>
      </c>
      <c r="AR14" s="124">
        <f>_xlfn.IFNA(VLOOKUP($B14,'I-EmEC'!$A:$DA,MATCH(AR$1,'I-EmEC'!$A$1:$DA$1,0),FALSE),"")</f>
        <v>10.3</v>
      </c>
      <c r="AS14" s="124">
        <f>_xlfn.IFNA(VLOOKUP($B14,'I-EmEC'!$A:$DA,MATCH(AS$1,'I-EmEC'!$A$1:$DA$1,0),FALSE),"")</f>
        <v>10.01</v>
      </c>
      <c r="AT14" s="124">
        <f>_xlfn.IFNA(VLOOKUP($B14,'I-EmEC'!$A:$DA,MATCH(AT$1,'I-EmEC'!$A$1:$DA$1,0),FALSE),"")</f>
        <v>9.33</v>
      </c>
      <c r="AU14" s="124">
        <f>_xlfn.IFNA(VLOOKUP($B14,'I-EmEC'!$A:$DA,MATCH(AU$1,'I-EmEC'!$A$1:$DA$1,0),FALSE),"")</f>
        <v>9.5500000000000007</v>
      </c>
      <c r="AV14" s="125" t="str">
        <f>_xlfn.IFNA(VLOOKUP($B14,'B-EmEC'!$A:$DH,MATCH(AV$1,'B-EmEC'!$A$1:$DH$1,0),FALSE),"")</f>
        <v/>
      </c>
      <c r="AW14" s="126">
        <f>_xlfn.IFNA(VLOOKUP($B14,'B-EmEC'!$A:$DH,MATCH(AW$1,'B-EmEC'!$A$1:$DH$1,0),FALSE),"")</f>
        <v>51.787648970747561</v>
      </c>
      <c r="AX14" s="126">
        <f>_xlfn.IFNA(VLOOKUP($B14,'B-EmEC'!$A:$DH,MATCH(AX$1,'B-EmEC'!$A$1:$DH$1,0),FALSE),"")</f>
        <v>37.569383581653518</v>
      </c>
      <c r="AY14" s="126">
        <f>_xlfn.IFNA(VLOOKUP($B14,'B-EmEC'!$A:$DH,MATCH(AY$1,'B-EmEC'!$A$1:$DH$1,0),FALSE),"")</f>
        <v>40.026881720430104</v>
      </c>
      <c r="AZ14" s="126">
        <f>_xlfn.IFNA(VLOOKUP($B14,'B-EmEC'!$A:$DH,MATCH(AZ$1,'B-EmEC'!$A$1:$DH$1,0),FALSE),"")</f>
        <v>72.876213592233015</v>
      </c>
      <c r="BA14" s="126">
        <f>_xlfn.IFNA(VLOOKUP($B14,'B-EmEC'!$A:$DH,MATCH(BA$1,'B-EmEC'!$A$1:$DH$1,0),FALSE),"")</f>
        <v>59.135730858468676</v>
      </c>
      <c r="BB14" s="126">
        <f>_xlfn.IFNA(VLOOKUP($B14,'B-EmEC'!$A:$DH,MATCH(BB$1,'B-EmEC'!$A$1:$DH$1,0),FALSE),"")</f>
        <v>76.926158365602888</v>
      </c>
      <c r="BC14" s="126">
        <f>_xlfn.IFNA(VLOOKUP($B14,'B-EmEC'!$A:$DH,MATCH(BC$1,'B-EmEC'!$A$1:$DH$1,0),FALSE),"")</f>
        <v>94.360725217800805</v>
      </c>
      <c r="BD14" s="126">
        <f>_xlfn.IFNA(VLOOKUP($B14,'B-EmEC'!$A:$DH,MATCH(BD$1,'B-EmEC'!$A$1:$DH$1,0),FALSE),"")</f>
        <v>94.275511308299969</v>
      </c>
      <c r="BE14" s="126">
        <f>_xlfn.IFNA(VLOOKUP($B14,'B-EmEC'!$A:$DH,MATCH(BE$1,'B-EmEC'!$A$1:$DH$1,0),FALSE),"")</f>
        <v>98.313027179006554</v>
      </c>
      <c r="BF14" s="126">
        <f>_xlfn.IFNA(VLOOKUP($B14,'B-EmEC'!$A:$DH,MATCH(BF$1,'B-EmEC'!$A$1:$DH$1,0),FALSE),"")</f>
        <v>68.180327868852459</v>
      </c>
      <c r="BG14" s="126">
        <f>_xlfn.IFNA(VLOOKUP($B14,'B-EmEC'!$A:$DH,MATCH(BG$1,'B-EmEC'!$A$1:$DH$1,0),FALSE),"")</f>
        <v>68.535825545171335</v>
      </c>
      <c r="BH14" s="125">
        <f>_xlfn.IFNA(VLOOKUP($B14,'I-EmEC'!$A:$DA,MATCH(BH$1,'I-EmEC'!$A$1:$DA$1,0),FALSE),"")</f>
        <v>56.801470588235297</v>
      </c>
      <c r="BI14" s="127">
        <f>_xlfn.IFNA(VLOOKUP($B14,'I-EmEC'!$A:$DA,MATCH(BI$1,'I-EmEC'!$A$1:$DA$1,0),FALSE),"")</f>
        <v>77.756286266924576</v>
      </c>
      <c r="BJ14" s="127">
        <f>_xlfn.IFNA(VLOOKUP($B14,'I-EmEC'!$A:$DA,MATCH(BJ$1,'I-EmEC'!$A$1:$DA$1,0),FALSE),"")</f>
        <v>77.756286266924576</v>
      </c>
      <c r="BK14" s="127">
        <f>_xlfn.IFNA(VLOOKUP($B14,'I-EmEC'!$A:$DA,MATCH(BK$1,'I-EmEC'!$A$1:$DA$1,0),FALSE),"")</f>
        <v>79.296066252587991</v>
      </c>
      <c r="BL14" s="127">
        <f>_xlfn.IFNA(VLOOKUP($B14,'I-EmEC'!$A:$DA,MATCH(BL$1,'I-EmEC'!$A$1:$DA$1,0),FALSE),"")</f>
        <v>79.296066252587991</v>
      </c>
      <c r="BM14" s="127">
        <f>_xlfn.IFNA(VLOOKUP($B14,'I-EmEC'!$A:$DA,MATCH(BM$1,'I-EmEC'!$A$1:$DA$1,0),FALSE),"")</f>
        <v>71.594202898550719</v>
      </c>
      <c r="BN14" s="127">
        <f>_xlfn.IFNA(VLOOKUP($B14,'I-EmEC'!$A:$DA,MATCH(BN$1,'I-EmEC'!$A$1:$DA$1,0),FALSE),"")</f>
        <v>63.244353182751539</v>
      </c>
      <c r="BO14" s="127">
        <f>_xlfn.IFNA(VLOOKUP($B14,'I-EmEC'!$A:$DA,MATCH(BO$1,'I-EmEC'!$A$1:$DA$1,0),FALSE),"")</f>
        <v>63.244353182751539</v>
      </c>
      <c r="BP14" s="127">
        <f>_xlfn.IFNA(VLOOKUP($B14,'I-EmEC'!$A:$DA,MATCH(BP$1,'I-EmEC'!$A$1:$DA$1,0),FALSE),"")</f>
        <v>66.067415730337075</v>
      </c>
      <c r="BQ14" s="127">
        <f>_xlfn.IFNA(VLOOKUP($B14,'I-EmEC'!$A:$DA,MATCH(BQ$1,'I-EmEC'!$A$1:$DA$1,0),FALSE),"")</f>
        <v>83.431952662721883</v>
      </c>
      <c r="BR14" s="127">
        <f>_xlfn.IFNA(VLOOKUP($B14,'I-EmEC'!$A:$DA,MATCH(BR$1,'I-EmEC'!$A$1:$DA$1,0),FALSE),"")</f>
        <v>77.333333333333329</v>
      </c>
      <c r="BS14" s="127">
        <f>_xlfn.IFNA(VLOOKUP($B14,'I-EmEC'!$A:$DA,MATCH(BS$1,'I-EmEC'!$A$1:$DA$1,0),FALSE),"")</f>
        <v>76.284584980237156</v>
      </c>
      <c r="BT14" s="127"/>
      <c r="BU14" s="117"/>
      <c r="BV14" s="308" t="s">
        <v>3284</v>
      </c>
      <c r="BW14" s="129" t="str">
        <f t="shared" si="4"/>
        <v/>
      </c>
      <c r="BX14" s="129" t="str">
        <f t="shared" si="5"/>
        <v/>
      </c>
      <c r="BY14" s="128" t="str">
        <f t="shared" si="6"/>
        <v/>
      </c>
      <c r="BZ14" s="128" t="str">
        <f t="shared" si="7"/>
        <v/>
      </c>
      <c r="CA14" s="128" t="str">
        <f t="shared" si="8"/>
        <v/>
      </c>
      <c r="CB14" s="129" t="str">
        <f t="shared" si="9"/>
        <v/>
      </c>
      <c r="CC14" s="128" t="str">
        <f t="shared" si="10"/>
        <v/>
      </c>
      <c r="CD14" s="128" t="str">
        <f t="shared" si="11"/>
        <v/>
      </c>
      <c r="CE14" s="128" t="str">
        <f t="shared" si="12"/>
        <v/>
      </c>
      <c r="CF14" s="129">
        <f t="shared" si="13"/>
        <v>1</v>
      </c>
      <c r="CG14" s="128">
        <f t="shared" si="14"/>
        <v>1</v>
      </c>
      <c r="CH14" s="130">
        <f t="shared" si="15"/>
        <v>2</v>
      </c>
      <c r="CI14" s="131"/>
      <c r="CJ14" s="129" t="str">
        <f t="shared" si="16"/>
        <v/>
      </c>
      <c r="CK14" s="128" t="str">
        <f t="shared" si="17"/>
        <v/>
      </c>
      <c r="CL14" s="128" t="str">
        <f t="shared" si="18"/>
        <v/>
      </c>
      <c r="CM14" s="128">
        <f t="shared" si="19"/>
        <v>1</v>
      </c>
      <c r="CN14" s="130">
        <f t="shared" si="20"/>
        <v>1</v>
      </c>
      <c r="CO14" s="117"/>
      <c r="CP14" s="117">
        <f t="shared" si="21"/>
        <v>2</v>
      </c>
      <c r="CQ14" s="117">
        <f t="shared" si="22"/>
        <v>9</v>
      </c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</row>
    <row r="15" spans="1:116" s="132" customFormat="1" x14ac:dyDescent="0.15">
      <c r="A15" s="308" t="s">
        <v>3301</v>
      </c>
      <c r="B15" s="69" t="s">
        <v>63</v>
      </c>
      <c r="C15" s="118" t="str">
        <f>VLOOKUP(B15,RecNamesAll!A:E,5,FALSE)</f>
        <v>A</v>
      </c>
      <c r="D15" s="119" t="b">
        <f>VLOOKUP(B15,Ligands!A:B,2,FALSE)</f>
        <v>0</v>
      </c>
      <c r="E15" s="127"/>
      <c r="F15" s="126" t="str">
        <f t="shared" si="0"/>
        <v>BIG</v>
      </c>
      <c r="G15" s="126" t="str">
        <f t="shared" si="1"/>
        <v>BI-</v>
      </c>
      <c r="H15" s="126" t="str">
        <f t="shared" si="2"/>
        <v>BI-</v>
      </c>
      <c r="I15" s="126" t="str">
        <f t="shared" si="3"/>
        <v>B--</v>
      </c>
      <c r="J15" s="126"/>
      <c r="K15" s="286"/>
      <c r="L15" s="120" t="str">
        <f>_xlfn.CONCAT(IF(AV15="","-","B"),IF(BH15="","-","I"),VLOOKUP($B15,GtP!$A:$AB,MATCH("Gs_0-1",GtP!$A$1:$AB$1,0),FALSE))</f>
        <v>BIG</v>
      </c>
      <c r="M15" s="120" t="str">
        <f>_xlfn.CONCAT(IF(AW15="","-","B"),IF(BI15="","-","I"),VLOOKUP($B15,GtP!$A:$AB,MATCH("Gi/o_0-1",GtP!$A$1:$AB$1,0),FALSE))</f>
        <v>---</v>
      </c>
      <c r="N15" s="120" t="str">
        <f>_xlfn.CONCAT(IF(AX15="","-","B"),IF(BJ15="","-","I"),VLOOKUP($B15,GtP!$A:$AB,MATCH("Gi/o_0-1",GtP!$A$1:$AB$1,0),FALSE))</f>
        <v>---</v>
      </c>
      <c r="O15" s="120" t="str">
        <f>_xlfn.CONCAT(IF(AY15="","-","B"),IF(BK15="","-","I"),VLOOKUP($B15,GtP!$A:$AB,MATCH("Gi/o_0-1",GtP!$A$1:$AB$1,0),FALSE))</f>
        <v>---</v>
      </c>
      <c r="P15" s="120" t="str">
        <f>_xlfn.CONCAT(IF(AZ15="","-","B"),IF(BL15="","-","I"),VLOOKUP($B15,GtP!$A:$AB,MATCH("Gi/o_0-1",GtP!$A$1:$AB$1,0),FALSE))</f>
        <v>B--</v>
      </c>
      <c r="Q15" s="120" t="str">
        <f>_xlfn.CONCAT(IF(BA15="","-","B"),IF(BM15="","-","I"),VLOOKUP($B15,GtP!$A:$AB,MATCH("Gi/o_0-1",GtP!$A$1:$AB$1,0),FALSE))</f>
        <v>BI-</v>
      </c>
      <c r="R15" s="120" t="str">
        <f>_xlfn.CONCAT(IF(BB15="","-","B"),IF(BN15="","-","I"),VLOOKUP($B15,GtP!$A:$AB,MATCH("Gq/11_0-1",GtP!$A$1:$AB$1,0),FALSE))</f>
        <v>---</v>
      </c>
      <c r="S15" s="120" t="str">
        <f>_xlfn.CONCAT(IF(BC15="","-","B"),IF(BO15="","-","I"),VLOOKUP($B15,GtP!$A:$AB,MATCH("Gq/11_0-1",GtP!$A$1:$AB$1,0),FALSE))</f>
        <v>---</v>
      </c>
      <c r="T15" s="120" t="str">
        <f>_xlfn.CONCAT(IF(BD15="","-","B"),IF(BP15="","-","I"),VLOOKUP($B15,GtP!$A:$AB,MATCH("Gq/11_0-1",GtP!$A$1:$AB$1,0),FALSE))</f>
        <v>-I-</v>
      </c>
      <c r="U15" s="120" t="str">
        <f>_xlfn.CONCAT(IF(BE15="","-","B"),IF(BQ15="","-","I"),VLOOKUP($B15,GtP!$A:$AB,MATCH("Gq/11_0-1",GtP!$A$1:$AB$1,0),FALSE))</f>
        <v>B--</v>
      </c>
      <c r="V15" s="120" t="str">
        <f>_xlfn.CONCAT(IF(BF15="","-","B"),IF(BR15="","-","I"),VLOOKUP($B15,GtP!$A:$AB,MATCH("G12/13_0-1",GtP!$A$1:$AB$1,0),FALSE))</f>
        <v>B--</v>
      </c>
      <c r="W15" s="120" t="str">
        <f>_xlfn.CONCAT(IF(BG15="","-","B"),IF(BS15="","-","I"),VLOOKUP($B15,GtP!$A:$AB,MATCH("G12/13_0-1",GtP!$A$1:$AB$1,0),FALSE))</f>
        <v>B--</v>
      </c>
      <c r="X15" s="121">
        <f>_xlfn.IFNA(VLOOKUP($B15,'B-EmEC'!$A:$DH,MATCH(X$1,'B-EmEC'!$A$1:$DH$1,0),FALSE),"")</f>
        <v>9.5559999999999992</v>
      </c>
      <c r="Y15" s="122" t="str">
        <f>_xlfn.IFNA(VLOOKUP($B15,'B-EmEC'!$A:$DH,MATCH(Y$1,'B-EmEC'!$A$1:$DH$1,0),FALSE),"")</f>
        <v/>
      </c>
      <c r="Z15" s="122" t="str">
        <f>_xlfn.IFNA(VLOOKUP($B15,'B-EmEC'!$A:$DH,MATCH(Z$1,'B-EmEC'!$A$1:$DH$1,0),FALSE),"")</f>
        <v/>
      </c>
      <c r="AA15" s="122" t="str">
        <f>_xlfn.IFNA(VLOOKUP($B15,'B-EmEC'!$A:$DH,MATCH(AA$1,'B-EmEC'!$A$1:$DH$1,0),FALSE),"")</f>
        <v/>
      </c>
      <c r="AB15" s="122">
        <f>_xlfn.IFNA(VLOOKUP($B15,'B-EmEC'!$A:$DH,MATCH(AB$1,'B-EmEC'!$A$1:$DH$1,0),FALSE),"")</f>
        <v>8.3030000000000008</v>
      </c>
      <c r="AC15" s="122">
        <f>_xlfn.IFNA(VLOOKUP($B15,'B-EmEC'!$A:$DH,MATCH(AC$1,'B-EmEC'!$A$1:$DH$1,0),FALSE),"")</f>
        <v>8.6379999999999999</v>
      </c>
      <c r="AD15" s="122" t="str">
        <f>_xlfn.IFNA(VLOOKUP($B15,'B-EmEC'!$A:$DH,MATCH(AD$1,'B-EmEC'!$A$1:$DH$1,0),FALSE),"")</f>
        <v/>
      </c>
      <c r="AE15" s="122" t="str">
        <f>_xlfn.IFNA(VLOOKUP($B15,'B-EmEC'!$A:$DH,MATCH(AE$1,'B-EmEC'!$A$1:$DH$1,0),FALSE),"")</f>
        <v/>
      </c>
      <c r="AF15" s="122" t="str">
        <f>_xlfn.IFNA(VLOOKUP($B15,'B-EmEC'!$A:$DH,MATCH(AF$1,'B-EmEC'!$A$1:$DH$1,0),FALSE),"")</f>
        <v/>
      </c>
      <c r="AG15" s="122">
        <f>_xlfn.IFNA(VLOOKUP($B15,'B-EmEC'!$A:$DH,MATCH(AG$1,'B-EmEC'!$A$1:$DH$1,0),FALSE),"")</f>
        <v>10.59</v>
      </c>
      <c r="AH15" s="122">
        <f>VLOOKUP($B15,'B-EmEC'!$A:$DH,MATCH(AH$1,'B-EmEC'!$A$1:$DH$1,0),FALSE)</f>
        <v>7.4569999999999999</v>
      </c>
      <c r="AI15" s="122">
        <f>VLOOKUP($B15,'B-EmEC'!$A:$DH,MATCH(AI$1,'B-EmEC'!$A$1:$DH$1,0),FALSE)</f>
        <v>6.7469999999999999</v>
      </c>
      <c r="AJ15" s="123">
        <f>_xlfn.IFNA(VLOOKUP($B15,'I-EmEC'!$A:$DA,MATCH(AJ$1,'I-EmEC'!$A$1:$DA$1,0),FALSE),"")</f>
        <v>8.2899999999999991</v>
      </c>
      <c r="AK15" s="124" t="str">
        <f>_xlfn.IFNA(VLOOKUP($B15,'I-EmEC'!$A:$DA,MATCH(AK$1,'I-EmEC'!$A$1:$DA$1,0),FALSE),"")</f>
        <v/>
      </c>
      <c r="AL15" s="124" t="str">
        <f>_xlfn.IFNA(VLOOKUP($B15,'I-EmEC'!$A:$DA,MATCH(AL$1,'I-EmEC'!$A$1:$DA$1,0),FALSE),"")</f>
        <v/>
      </c>
      <c r="AM15" s="124" t="str">
        <f>_xlfn.IFNA(VLOOKUP($B15,'I-EmEC'!$A:$DA,MATCH(AM$1,'I-EmEC'!$A$1:$DA$1,0),FALSE),"")</f>
        <v/>
      </c>
      <c r="AN15" s="124" t="str">
        <f>_xlfn.IFNA(VLOOKUP($B15,'I-EmEC'!$A:$DA,MATCH(AN$1,'I-EmEC'!$A$1:$DA$1,0),FALSE),"")</f>
        <v/>
      </c>
      <c r="AO15" s="124">
        <f>_xlfn.IFNA(VLOOKUP($B15,'I-EmEC'!$A:$DA,MATCH(AO$1,'I-EmEC'!$A$1:$DA$1,0),FALSE),"")</f>
        <v>8.89</v>
      </c>
      <c r="AP15" s="124" t="str">
        <f>_xlfn.IFNA(VLOOKUP($B15,'I-EmEC'!$A:$DA,MATCH(AP$1,'I-EmEC'!$A$1:$DA$1,0),FALSE),"")</f>
        <v/>
      </c>
      <c r="AQ15" s="124" t="str">
        <f>_xlfn.IFNA(VLOOKUP($B15,'I-EmEC'!$A:$DA,MATCH(AQ$1,'I-EmEC'!$A$1:$DA$1,0),FALSE),"")</f>
        <v/>
      </c>
      <c r="AR15" s="124">
        <f>_xlfn.IFNA(VLOOKUP($B15,'I-EmEC'!$A:$DA,MATCH(AR$1,'I-EmEC'!$A$1:$DA$1,0),FALSE),"")</f>
        <v>8.86</v>
      </c>
      <c r="AS15" s="124" t="str">
        <f>_xlfn.IFNA(VLOOKUP($B15,'I-EmEC'!$A:$DA,MATCH(AS$1,'I-EmEC'!$A$1:$DA$1,0),FALSE),"")</f>
        <v/>
      </c>
      <c r="AT15" s="124" t="str">
        <f>_xlfn.IFNA(VLOOKUP($B15,'I-EmEC'!$A:$DA,MATCH(AT$1,'I-EmEC'!$A$1:$DA$1,0),FALSE),"")</f>
        <v/>
      </c>
      <c r="AU15" s="124" t="str">
        <f>_xlfn.IFNA(VLOOKUP($B15,'I-EmEC'!$A:$DA,MATCH(AU$1,'I-EmEC'!$A$1:$DA$1,0),FALSE),"")</f>
        <v/>
      </c>
      <c r="AV15" s="125">
        <f>_xlfn.IFNA(VLOOKUP($B15,'B-EmEC'!$A:$DH,MATCH(AV$1,'B-EmEC'!$A$1:$DH$1,0),FALSE),"")</f>
        <v>88.946723821188002</v>
      </c>
      <c r="AW15" s="126" t="str">
        <f>_xlfn.IFNA(VLOOKUP($B15,'B-EmEC'!$A:$DH,MATCH(AW$1,'B-EmEC'!$A$1:$DH$1,0),FALSE),"")</f>
        <v/>
      </c>
      <c r="AX15" s="126" t="str">
        <f>_xlfn.IFNA(VLOOKUP($B15,'B-EmEC'!$A:$DH,MATCH(AX$1,'B-EmEC'!$A$1:$DH$1,0),FALSE),"")</f>
        <v/>
      </c>
      <c r="AY15" s="126" t="str">
        <f>_xlfn.IFNA(VLOOKUP($B15,'B-EmEC'!$A:$DH,MATCH(AY$1,'B-EmEC'!$A$1:$DH$1,0),FALSE),"")</f>
        <v/>
      </c>
      <c r="AZ15" s="126">
        <f>_xlfn.IFNA(VLOOKUP($B15,'B-EmEC'!$A:$DH,MATCH(AZ$1,'B-EmEC'!$A$1:$DH$1,0),FALSE),"")</f>
        <v>7.0691747572815542</v>
      </c>
      <c r="BA15" s="126">
        <f>_xlfn.IFNA(VLOOKUP($B15,'B-EmEC'!$A:$DH,MATCH(BA$1,'B-EmEC'!$A$1:$DH$1,0),FALSE),"")</f>
        <v>36.223897911832942</v>
      </c>
      <c r="BB15" s="126" t="str">
        <f>_xlfn.IFNA(VLOOKUP($B15,'B-EmEC'!$A:$DH,MATCH(BB$1,'B-EmEC'!$A$1:$DH$1,0),FALSE),"")</f>
        <v/>
      </c>
      <c r="BC15" s="126" t="str">
        <f>_xlfn.IFNA(VLOOKUP($B15,'B-EmEC'!$A:$DH,MATCH(BC$1,'B-EmEC'!$A$1:$DH$1,0),FALSE),"")</f>
        <v/>
      </c>
      <c r="BD15" s="126" t="str">
        <f>_xlfn.IFNA(VLOOKUP($B15,'B-EmEC'!$A:$DH,MATCH(BD$1,'B-EmEC'!$A$1:$DH$1,0),FALSE),"")</f>
        <v/>
      </c>
      <c r="BE15" s="126">
        <f>_xlfn.IFNA(VLOOKUP($B15,'B-EmEC'!$A:$DH,MATCH(BE$1,'B-EmEC'!$A$1:$DH$1,0),FALSE),"")</f>
        <v>54.967197750702908</v>
      </c>
      <c r="BF15" s="126">
        <f>_xlfn.IFNA(VLOOKUP($B15,'B-EmEC'!$A:$DH,MATCH(BF$1,'B-EmEC'!$A$1:$DH$1,0),FALSE),"")</f>
        <v>41.622950819672134</v>
      </c>
      <c r="BG15" s="126">
        <f>_xlfn.IFNA(VLOOKUP($B15,'B-EmEC'!$A:$DH,MATCH(BG$1,'B-EmEC'!$A$1:$DH$1,0),FALSE),"")</f>
        <v>27.032002265647122</v>
      </c>
      <c r="BH15" s="125">
        <f>_xlfn.IFNA(VLOOKUP($B15,'I-EmEC'!$A:$DA,MATCH(BH$1,'I-EmEC'!$A$1:$DA$1,0),FALSE),"")</f>
        <v>6.6176470588235299</v>
      </c>
      <c r="BI15" s="127" t="str">
        <f>_xlfn.IFNA(VLOOKUP($B15,'I-EmEC'!$A:$DA,MATCH(BI$1,'I-EmEC'!$A$1:$DA$1,0),FALSE),"")</f>
        <v/>
      </c>
      <c r="BJ15" s="127" t="str">
        <f>_xlfn.IFNA(VLOOKUP($B15,'I-EmEC'!$A:$DA,MATCH(BJ$1,'I-EmEC'!$A$1:$DA$1,0),FALSE),"")</f>
        <v/>
      </c>
      <c r="BK15" s="127" t="str">
        <f>_xlfn.IFNA(VLOOKUP($B15,'I-EmEC'!$A:$DA,MATCH(BK$1,'I-EmEC'!$A$1:$DA$1,0),FALSE),"")</f>
        <v/>
      </c>
      <c r="BL15" s="127" t="str">
        <f>_xlfn.IFNA(VLOOKUP($B15,'I-EmEC'!$A:$DA,MATCH(BL$1,'I-EmEC'!$A$1:$DA$1,0),FALSE),"")</f>
        <v/>
      </c>
      <c r="BM15" s="127">
        <f>_xlfn.IFNA(VLOOKUP($B15,'I-EmEC'!$A:$DA,MATCH(BM$1,'I-EmEC'!$A$1:$DA$1,0),FALSE),"")</f>
        <v>16.811594202898551</v>
      </c>
      <c r="BN15" s="127" t="str">
        <f>_xlfn.IFNA(VLOOKUP($B15,'I-EmEC'!$A:$DA,MATCH(BN$1,'I-EmEC'!$A$1:$DA$1,0),FALSE),"")</f>
        <v/>
      </c>
      <c r="BO15" s="127" t="str">
        <f>_xlfn.IFNA(VLOOKUP($B15,'I-EmEC'!$A:$DA,MATCH(BO$1,'I-EmEC'!$A$1:$DA$1,0),FALSE),"")</f>
        <v/>
      </c>
      <c r="BP15" s="127">
        <f>_xlfn.IFNA(VLOOKUP($B15,'I-EmEC'!$A:$DA,MATCH(BP$1,'I-EmEC'!$A$1:$DA$1,0),FALSE),"")</f>
        <v>20.674157303370784</v>
      </c>
      <c r="BQ15" s="127" t="str">
        <f>_xlfn.IFNA(VLOOKUP($B15,'I-EmEC'!$A:$DA,MATCH(BQ$1,'I-EmEC'!$A$1:$DA$1,0),FALSE),"")</f>
        <v/>
      </c>
      <c r="BR15" s="127" t="str">
        <f>_xlfn.IFNA(VLOOKUP($B15,'I-EmEC'!$A:$DA,MATCH(BR$1,'I-EmEC'!$A$1:$DA$1,0),FALSE),"")</f>
        <v/>
      </c>
      <c r="BS15" s="127" t="str">
        <f>_xlfn.IFNA(VLOOKUP($B15,'I-EmEC'!$A:$DA,MATCH(BS$1,'I-EmEC'!$A$1:$DA$1,0),FALSE),"")</f>
        <v/>
      </c>
      <c r="BT15" s="127"/>
      <c r="BU15" s="117"/>
      <c r="BV15" s="308" t="s">
        <v>3301</v>
      </c>
      <c r="BW15" s="129" t="str">
        <f t="shared" si="4"/>
        <v/>
      </c>
      <c r="BX15" s="129" t="str">
        <f t="shared" si="5"/>
        <v/>
      </c>
      <c r="BY15" s="128" t="str">
        <f t="shared" si="6"/>
        <v/>
      </c>
      <c r="BZ15" s="128" t="str">
        <f t="shared" si="7"/>
        <v/>
      </c>
      <c r="CA15" s="128">
        <f t="shared" si="8"/>
        <v>1</v>
      </c>
      <c r="CB15" s="129" t="str">
        <f t="shared" si="9"/>
        <v/>
      </c>
      <c r="CC15" s="128" t="str">
        <f t="shared" si="10"/>
        <v/>
      </c>
      <c r="CD15" s="128" t="str">
        <f t="shared" si="11"/>
        <v/>
      </c>
      <c r="CE15" s="128" t="str">
        <f t="shared" si="12"/>
        <v/>
      </c>
      <c r="CF15" s="129" t="str">
        <f t="shared" si="13"/>
        <v/>
      </c>
      <c r="CG15" s="128" t="str">
        <f t="shared" si="14"/>
        <v/>
      </c>
      <c r="CH15" s="130">
        <f t="shared" si="15"/>
        <v>1</v>
      </c>
      <c r="CI15" s="131"/>
      <c r="CJ15" s="129" t="str">
        <f t="shared" si="16"/>
        <v/>
      </c>
      <c r="CK15" s="128">
        <f t="shared" si="17"/>
        <v>1</v>
      </c>
      <c r="CL15" s="128" t="str">
        <f t="shared" si="18"/>
        <v/>
      </c>
      <c r="CM15" s="128" t="str">
        <f t="shared" si="19"/>
        <v/>
      </c>
      <c r="CN15" s="130">
        <f t="shared" si="20"/>
        <v>1</v>
      </c>
      <c r="CO15" s="117"/>
      <c r="CP15" s="117">
        <f t="shared" si="21"/>
        <v>3</v>
      </c>
      <c r="CQ15" s="117">
        <f t="shared" si="22"/>
        <v>2</v>
      </c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</row>
    <row r="16" spans="1:116" s="132" customFormat="1" x14ac:dyDescent="0.15">
      <c r="A16" s="308" t="s">
        <v>3302</v>
      </c>
      <c r="B16" s="69" t="s">
        <v>95</v>
      </c>
      <c r="C16" s="118" t="str">
        <f>VLOOKUP(B16,RecNamesAll!A:E,5,FALSE)</f>
        <v>A</v>
      </c>
      <c r="D16" s="119" t="b">
        <f>VLOOKUP(B16,Ligands!A:B,2,FALSE)</f>
        <v>1</v>
      </c>
      <c r="E16" s="127"/>
      <c r="F16" s="126" t="str">
        <f t="shared" si="0"/>
        <v>BIG</v>
      </c>
      <c r="G16" s="126" t="str">
        <f t="shared" si="1"/>
        <v>BI-</v>
      </c>
      <c r="H16" s="126" t="str">
        <f t="shared" si="2"/>
        <v>BI-</v>
      </c>
      <c r="I16" s="126" t="str">
        <f t="shared" si="3"/>
        <v>B--</v>
      </c>
      <c r="J16" s="126"/>
      <c r="K16" s="286"/>
      <c r="L16" s="120" t="str">
        <f>_xlfn.CONCAT(IF(AV16="","-","B"),IF(BH16="","-","I"),VLOOKUP($B16,GtP!$A:$AB,MATCH("Gs_0-1",GtP!$A$1:$AB$1,0),FALSE))</f>
        <v>BIG</v>
      </c>
      <c r="M16" s="120" t="str">
        <f>_xlfn.CONCAT(IF(AW16="","-","B"),IF(BI16="","-","I"),VLOOKUP($B16,GtP!$A:$AB,MATCH("Gi/o_0-1",GtP!$A$1:$AB$1,0),FALSE))</f>
        <v>-I-</v>
      </c>
      <c r="N16" s="120" t="str">
        <f>_xlfn.CONCAT(IF(AX16="","-","B"),IF(BJ16="","-","I"),VLOOKUP($B16,GtP!$A:$AB,MATCH("Gi/o_0-1",GtP!$A$1:$AB$1,0),FALSE))</f>
        <v>-I-</v>
      </c>
      <c r="O16" s="120" t="str">
        <f>_xlfn.CONCAT(IF(AY16="","-","B"),IF(BK16="","-","I"),VLOOKUP($B16,GtP!$A:$AB,MATCH("Gi/o_0-1",GtP!$A$1:$AB$1,0),FALSE))</f>
        <v>-I-</v>
      </c>
      <c r="P16" s="120" t="str">
        <f>_xlfn.CONCAT(IF(AZ16="","-","B"),IF(BL16="","-","I"),VLOOKUP($B16,GtP!$A:$AB,MATCH("Gi/o_0-1",GtP!$A$1:$AB$1,0),FALSE))</f>
        <v>-I-</v>
      </c>
      <c r="Q16" s="120" t="str">
        <f>_xlfn.CONCAT(IF(BA16="","-","B"),IF(BM16="","-","I"),VLOOKUP($B16,GtP!$A:$AB,MATCH("Gi/o_0-1",GtP!$A$1:$AB$1,0),FALSE))</f>
        <v>BI-</v>
      </c>
      <c r="R16" s="120" t="str">
        <f>_xlfn.CONCAT(IF(BB16="","-","B"),IF(BN16="","-","I"),VLOOKUP($B16,GtP!$A:$AB,MATCH("Gq/11_0-1",GtP!$A$1:$AB$1,0),FALSE))</f>
        <v>-I-</v>
      </c>
      <c r="S16" s="120" t="str">
        <f>_xlfn.CONCAT(IF(BC16="","-","B"),IF(BO16="","-","I"),VLOOKUP($B16,GtP!$A:$AB,MATCH("Gq/11_0-1",GtP!$A$1:$AB$1,0),FALSE))</f>
        <v>-I-</v>
      </c>
      <c r="T16" s="120" t="str">
        <f>_xlfn.CONCAT(IF(BD16="","-","B"),IF(BP16="","-","I"),VLOOKUP($B16,GtP!$A:$AB,MATCH("Gq/11_0-1",GtP!$A$1:$AB$1,0),FALSE))</f>
        <v>-I-</v>
      </c>
      <c r="U16" s="120" t="str">
        <f>_xlfn.CONCAT(IF(BE16="","-","B"),IF(BQ16="","-","I"),VLOOKUP($B16,GtP!$A:$AB,MATCH("Gq/11_0-1",GtP!$A$1:$AB$1,0),FALSE))</f>
        <v>B--</v>
      </c>
      <c r="V16" s="120" t="str">
        <f>_xlfn.CONCAT(IF(BF16="","-","B"),IF(BR16="","-","I"),VLOOKUP($B16,GtP!$A:$AB,MATCH("G12/13_0-1",GtP!$A$1:$AB$1,0),FALSE))</f>
        <v>---</v>
      </c>
      <c r="W16" s="120" t="str">
        <f>_xlfn.CONCAT(IF(BG16="","-","B"),IF(BS16="","-","I"),VLOOKUP($B16,GtP!$A:$AB,MATCH("G12/13_0-1",GtP!$A$1:$AB$1,0),FALSE))</f>
        <v>B--</v>
      </c>
      <c r="X16" s="121">
        <f>_xlfn.IFNA(VLOOKUP($B16,'B-EmEC'!$A:$DH,MATCH(X$1,'B-EmEC'!$A$1:$DH$1,0),FALSE),"")</f>
        <v>8.1980000000000004</v>
      </c>
      <c r="Y16" s="122" t="str">
        <f>_xlfn.IFNA(VLOOKUP($B16,'B-EmEC'!$A:$DH,MATCH(Y$1,'B-EmEC'!$A$1:$DH$1,0),FALSE),"")</f>
        <v/>
      </c>
      <c r="Z16" s="122" t="str">
        <f>_xlfn.IFNA(VLOOKUP($B16,'B-EmEC'!$A:$DH,MATCH(Z$1,'B-EmEC'!$A$1:$DH$1,0),FALSE),"")</f>
        <v/>
      </c>
      <c r="AA16" s="122" t="str">
        <f>_xlfn.IFNA(VLOOKUP($B16,'B-EmEC'!$A:$DH,MATCH(AA$1,'B-EmEC'!$A$1:$DH$1,0),FALSE),"")</f>
        <v/>
      </c>
      <c r="AB16" s="122" t="str">
        <f>_xlfn.IFNA(VLOOKUP($B16,'B-EmEC'!$A:$DH,MATCH(AB$1,'B-EmEC'!$A$1:$DH$1,0),FALSE),"")</f>
        <v/>
      </c>
      <c r="AC16" s="122">
        <f>_xlfn.IFNA(VLOOKUP($B16,'B-EmEC'!$A:$DH,MATCH(AC$1,'B-EmEC'!$A$1:$DH$1,0),FALSE),"")</f>
        <v>7.54</v>
      </c>
      <c r="AD16" s="122" t="str">
        <f>_xlfn.IFNA(VLOOKUP($B16,'B-EmEC'!$A:$DH,MATCH(AD$1,'B-EmEC'!$A$1:$DH$1,0),FALSE),"")</f>
        <v/>
      </c>
      <c r="AE16" s="122" t="str">
        <f>_xlfn.IFNA(VLOOKUP($B16,'B-EmEC'!$A:$DH,MATCH(AE$1,'B-EmEC'!$A$1:$DH$1,0),FALSE),"")</f>
        <v/>
      </c>
      <c r="AF16" s="122" t="str">
        <f>_xlfn.IFNA(VLOOKUP($B16,'B-EmEC'!$A:$DH,MATCH(AF$1,'B-EmEC'!$A$1:$DH$1,0),FALSE),"")</f>
        <v/>
      </c>
      <c r="AG16" s="122">
        <f>_xlfn.IFNA(VLOOKUP($B16,'B-EmEC'!$A:$DH,MATCH(AG$1,'B-EmEC'!$A$1:$DH$1,0),FALSE),"")</f>
        <v>8.2520000000000007</v>
      </c>
      <c r="AH16" s="122" t="str">
        <f>VLOOKUP($B16,'B-EmEC'!$A:$DH,MATCH(AH$1,'B-EmEC'!$A$1:$DH$1,0),FALSE)</f>
        <v/>
      </c>
      <c r="AI16" s="122">
        <f>VLOOKUP($B16,'B-EmEC'!$A:$DH,MATCH(AI$1,'B-EmEC'!$A$1:$DH$1,0),FALSE)</f>
        <v>5.7249999999999996</v>
      </c>
      <c r="AJ16" s="123">
        <f>_xlfn.IFNA(VLOOKUP($B16,'I-EmEC'!$A:$DA,MATCH(AJ$1,'I-EmEC'!$A$1:$DA$1,0),FALSE),"")</f>
        <v>7.17</v>
      </c>
      <c r="AK16" s="124">
        <f>_xlfn.IFNA(VLOOKUP($B16,'I-EmEC'!$A:$DA,MATCH(AK$1,'I-EmEC'!$A$1:$DA$1,0),FALSE),"")</f>
        <v>7.22</v>
      </c>
      <c r="AL16" s="124">
        <f>_xlfn.IFNA(VLOOKUP($B16,'I-EmEC'!$A:$DA,MATCH(AL$1,'I-EmEC'!$A$1:$DA$1,0),FALSE),"")</f>
        <v>7.22</v>
      </c>
      <c r="AM16" s="124">
        <f>_xlfn.IFNA(VLOOKUP($B16,'I-EmEC'!$A:$DA,MATCH(AM$1,'I-EmEC'!$A$1:$DA$1,0),FALSE),"")</f>
        <v>6.59</v>
      </c>
      <c r="AN16" s="124">
        <f>_xlfn.IFNA(VLOOKUP($B16,'I-EmEC'!$A:$DA,MATCH(AN$1,'I-EmEC'!$A$1:$DA$1,0),FALSE),"")</f>
        <v>6.59</v>
      </c>
      <c r="AO16" s="124">
        <f>_xlfn.IFNA(VLOOKUP($B16,'I-EmEC'!$A:$DA,MATCH(AO$1,'I-EmEC'!$A$1:$DA$1,0),FALSE),"")</f>
        <v>7.49</v>
      </c>
      <c r="AP16" s="124">
        <f>_xlfn.IFNA(VLOOKUP($B16,'I-EmEC'!$A:$DA,MATCH(AP$1,'I-EmEC'!$A$1:$DA$1,0),FALSE),"")</f>
        <v>7.58</v>
      </c>
      <c r="AQ16" s="124">
        <f>_xlfn.IFNA(VLOOKUP($B16,'I-EmEC'!$A:$DA,MATCH(AQ$1,'I-EmEC'!$A$1:$DA$1,0),FALSE),"")</f>
        <v>7.58</v>
      </c>
      <c r="AR16" s="124">
        <f>_xlfn.IFNA(VLOOKUP($B16,'I-EmEC'!$A:$DA,MATCH(AR$1,'I-EmEC'!$A$1:$DA$1,0),FALSE),"")</f>
        <v>7.72</v>
      </c>
      <c r="AS16" s="124" t="str">
        <f>_xlfn.IFNA(VLOOKUP($B16,'I-EmEC'!$A:$DA,MATCH(AS$1,'I-EmEC'!$A$1:$DA$1,0),FALSE),"")</f>
        <v/>
      </c>
      <c r="AT16" s="124" t="str">
        <f>_xlfn.IFNA(VLOOKUP($B16,'I-EmEC'!$A:$DA,MATCH(AT$1,'I-EmEC'!$A$1:$DA$1,0),FALSE),"")</f>
        <v/>
      </c>
      <c r="AU16" s="124" t="str">
        <f>_xlfn.IFNA(VLOOKUP($B16,'I-EmEC'!$A:$DA,MATCH(AU$1,'I-EmEC'!$A$1:$DA$1,0),FALSE),"")</f>
        <v/>
      </c>
      <c r="AV16" s="125">
        <f>_xlfn.IFNA(VLOOKUP($B16,'B-EmEC'!$A:$DH,MATCH(AV$1,'B-EmEC'!$A$1:$DH$1,0),FALSE),"")</f>
        <v>55.404164115125539</v>
      </c>
      <c r="AW16" s="126" t="str">
        <f>_xlfn.IFNA(VLOOKUP($B16,'B-EmEC'!$A:$DH,MATCH(AW$1,'B-EmEC'!$A$1:$DH$1,0),FALSE),"")</f>
        <v/>
      </c>
      <c r="AX16" s="126" t="str">
        <f>_xlfn.IFNA(VLOOKUP($B16,'B-EmEC'!$A:$DH,MATCH(AX$1,'B-EmEC'!$A$1:$DH$1,0),FALSE),"")</f>
        <v/>
      </c>
      <c r="AY16" s="126" t="str">
        <f>_xlfn.IFNA(VLOOKUP($B16,'B-EmEC'!$A:$DH,MATCH(AY$1,'B-EmEC'!$A$1:$DH$1,0),FALSE),"")</f>
        <v/>
      </c>
      <c r="AZ16" s="126" t="str">
        <f>_xlfn.IFNA(VLOOKUP($B16,'B-EmEC'!$A:$DH,MATCH(AZ$1,'B-EmEC'!$A$1:$DH$1,0),FALSE),"")</f>
        <v/>
      </c>
      <c r="BA16" s="126">
        <f>_xlfn.IFNA(VLOOKUP($B16,'B-EmEC'!$A:$DH,MATCH(BA$1,'B-EmEC'!$A$1:$DH$1,0),FALSE),"")</f>
        <v>4.0487238979118327</v>
      </c>
      <c r="BB16" s="126" t="str">
        <f>_xlfn.IFNA(VLOOKUP($B16,'B-EmEC'!$A:$DH,MATCH(BB$1,'B-EmEC'!$A$1:$DH$1,0),FALSE),"")</f>
        <v/>
      </c>
      <c r="BC16" s="126" t="str">
        <f>_xlfn.IFNA(VLOOKUP($B16,'B-EmEC'!$A:$DH,MATCH(BC$1,'B-EmEC'!$A$1:$DH$1,0),FALSE),"")</f>
        <v/>
      </c>
      <c r="BD16" s="126" t="str">
        <f>_xlfn.IFNA(VLOOKUP($B16,'B-EmEC'!$A:$DH,MATCH(BD$1,'B-EmEC'!$A$1:$DH$1,0),FALSE),"")</f>
        <v/>
      </c>
      <c r="BE16" s="126">
        <f>_xlfn.IFNA(VLOOKUP($B16,'B-EmEC'!$A:$DH,MATCH(BE$1,'B-EmEC'!$A$1:$DH$1,0),FALSE),"")</f>
        <v>64.086223055295221</v>
      </c>
      <c r="BF16" s="126" t="str">
        <f>_xlfn.IFNA(VLOOKUP($B16,'B-EmEC'!$A:$DH,MATCH(BF$1,'B-EmEC'!$A$1:$DH$1,0),FALSE),"")</f>
        <v/>
      </c>
      <c r="BG16" s="126">
        <f>_xlfn.IFNA(VLOOKUP($B16,'B-EmEC'!$A:$DH,MATCH(BG$1,'B-EmEC'!$A$1:$DH$1,0),FALSE),"")</f>
        <v>10.134522798074197</v>
      </c>
      <c r="BH16" s="125">
        <f>_xlfn.IFNA(VLOOKUP($B16,'I-EmEC'!$A:$DA,MATCH(BH$1,'I-EmEC'!$A$1:$DA$1,0),FALSE),"")</f>
        <v>33.823529411764703</v>
      </c>
      <c r="BI16" s="127">
        <f>_xlfn.IFNA(VLOOKUP($B16,'I-EmEC'!$A:$DA,MATCH(BI$1,'I-EmEC'!$A$1:$DA$1,0),FALSE),"")</f>
        <v>22.43713733075435</v>
      </c>
      <c r="BJ16" s="127">
        <f>_xlfn.IFNA(VLOOKUP($B16,'I-EmEC'!$A:$DA,MATCH(BJ$1,'I-EmEC'!$A$1:$DA$1,0),FALSE),"")</f>
        <v>22.43713733075435</v>
      </c>
      <c r="BK16" s="127">
        <f>_xlfn.IFNA(VLOOKUP($B16,'I-EmEC'!$A:$DA,MATCH(BK$1,'I-EmEC'!$A$1:$DA$1,0),FALSE),"")</f>
        <v>20.082815734989648</v>
      </c>
      <c r="BL16" s="127">
        <f>_xlfn.IFNA(VLOOKUP($B16,'I-EmEC'!$A:$DA,MATCH(BL$1,'I-EmEC'!$A$1:$DA$1,0),FALSE),"")</f>
        <v>20.082815734989648</v>
      </c>
      <c r="BM16" s="127">
        <f>_xlfn.IFNA(VLOOKUP($B16,'I-EmEC'!$A:$DA,MATCH(BM$1,'I-EmEC'!$A$1:$DA$1,0),FALSE),"")</f>
        <v>39.130434782608695</v>
      </c>
      <c r="BN16" s="127">
        <f>_xlfn.IFNA(VLOOKUP($B16,'I-EmEC'!$A:$DA,MATCH(BN$1,'I-EmEC'!$A$1:$DA$1,0),FALSE),"")</f>
        <v>26.283367556468171</v>
      </c>
      <c r="BO16" s="127">
        <f>_xlfn.IFNA(VLOOKUP($B16,'I-EmEC'!$A:$DA,MATCH(BO$1,'I-EmEC'!$A$1:$DA$1,0),FALSE),"")</f>
        <v>26.283367556468171</v>
      </c>
      <c r="BP16" s="127">
        <f>_xlfn.IFNA(VLOOKUP($B16,'I-EmEC'!$A:$DA,MATCH(BP$1,'I-EmEC'!$A$1:$DA$1,0),FALSE),"")</f>
        <v>41.573033707865171</v>
      </c>
      <c r="BQ16" s="127" t="str">
        <f>_xlfn.IFNA(VLOOKUP($B16,'I-EmEC'!$A:$DA,MATCH(BQ$1,'I-EmEC'!$A$1:$DA$1,0),FALSE),"")</f>
        <v/>
      </c>
      <c r="BR16" s="127" t="str">
        <f>_xlfn.IFNA(VLOOKUP($B16,'I-EmEC'!$A:$DA,MATCH(BR$1,'I-EmEC'!$A$1:$DA$1,0),FALSE),"")</f>
        <v/>
      </c>
      <c r="BS16" s="127" t="str">
        <f>_xlfn.IFNA(VLOOKUP($B16,'I-EmEC'!$A:$DA,MATCH(BS$1,'I-EmEC'!$A$1:$DA$1,0),FALSE),"")</f>
        <v/>
      </c>
      <c r="BT16" s="127"/>
      <c r="BU16" s="117"/>
      <c r="BV16" s="308" t="s">
        <v>3302</v>
      </c>
      <c r="BW16" s="129" t="str">
        <f t="shared" si="4"/>
        <v/>
      </c>
      <c r="BX16" s="129" t="str">
        <f t="shared" si="5"/>
        <v/>
      </c>
      <c r="BY16" s="128" t="str">
        <f t="shared" si="6"/>
        <v/>
      </c>
      <c r="BZ16" s="128" t="str">
        <f t="shared" si="7"/>
        <v/>
      </c>
      <c r="CA16" s="128">
        <f t="shared" si="8"/>
        <v>1</v>
      </c>
      <c r="CB16" s="129" t="str">
        <f t="shared" si="9"/>
        <v/>
      </c>
      <c r="CC16" s="128" t="str">
        <f t="shared" si="10"/>
        <v/>
      </c>
      <c r="CD16" s="128" t="str">
        <f t="shared" si="11"/>
        <v/>
      </c>
      <c r="CE16" s="128" t="str">
        <f t="shared" si="12"/>
        <v/>
      </c>
      <c r="CF16" s="129" t="str">
        <f t="shared" si="13"/>
        <v/>
      </c>
      <c r="CG16" s="128" t="str">
        <f t="shared" si="14"/>
        <v/>
      </c>
      <c r="CH16" s="130">
        <f t="shared" si="15"/>
        <v>1</v>
      </c>
      <c r="CI16" s="131"/>
      <c r="CJ16" s="129" t="str">
        <f t="shared" si="16"/>
        <v/>
      </c>
      <c r="CK16" s="128">
        <f t="shared" si="17"/>
        <v>1</v>
      </c>
      <c r="CL16" s="128" t="str">
        <f t="shared" si="18"/>
        <v/>
      </c>
      <c r="CM16" s="128" t="str">
        <f t="shared" si="19"/>
        <v/>
      </c>
      <c r="CN16" s="130">
        <f t="shared" si="20"/>
        <v>1</v>
      </c>
      <c r="CO16" s="117"/>
      <c r="CP16" s="117">
        <f t="shared" si="21"/>
        <v>3</v>
      </c>
      <c r="CQ16" s="117">
        <f t="shared" si="22"/>
        <v>2</v>
      </c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</row>
    <row r="17" spans="1:116" s="132" customFormat="1" x14ac:dyDescent="0.15">
      <c r="A17" s="308" t="s">
        <v>3287</v>
      </c>
      <c r="B17" s="69" t="s">
        <v>571</v>
      </c>
      <c r="C17" s="118" t="str">
        <f>VLOOKUP(B17,RecNamesAll!A:E,5,FALSE)</f>
        <v>A</v>
      </c>
      <c r="D17" s="119" t="b">
        <f>VLOOKUP(B17,Ligands!A:B,2,FALSE)</f>
        <v>1</v>
      </c>
      <c r="E17" s="127"/>
      <c r="F17" s="126" t="str">
        <f t="shared" si="0"/>
        <v>---</v>
      </c>
      <c r="G17" s="126" t="str">
        <f t="shared" si="1"/>
        <v>BIG</v>
      </c>
      <c r="H17" s="126" t="str">
        <f t="shared" si="2"/>
        <v>BIG</v>
      </c>
      <c r="I17" s="126" t="str">
        <f t="shared" si="3"/>
        <v>BI-</v>
      </c>
      <c r="J17" s="126"/>
      <c r="K17" s="286"/>
      <c r="L17" s="120" t="str">
        <f>_xlfn.CONCAT(IF(AV17="","-","B"),IF(BH17="","-","I"),VLOOKUP($B17,GtP!$A:$AB,MATCH("Gs_0-1",GtP!$A$1:$AB$1,0),FALSE))</f>
        <v>---</v>
      </c>
      <c r="M17" s="120" t="str">
        <f>_xlfn.CONCAT(IF(AW17="","-","B"),IF(BI17="","-","I"),VLOOKUP($B17,GtP!$A:$AB,MATCH("Gi/o_0-1",GtP!$A$1:$AB$1,0),FALSE))</f>
        <v>BIG</v>
      </c>
      <c r="N17" s="120" t="str">
        <f>_xlfn.CONCAT(IF(AX17="","-","B"),IF(BJ17="","-","I"),VLOOKUP($B17,GtP!$A:$AB,MATCH("Gi/o_0-1",GtP!$A$1:$AB$1,0),FALSE))</f>
        <v>BIG</v>
      </c>
      <c r="O17" s="120" t="str">
        <f>_xlfn.CONCAT(IF(AY17="","-","B"),IF(BK17="","-","I"),VLOOKUP($B17,GtP!$A:$AB,MATCH("Gi/o_0-1",GtP!$A$1:$AB$1,0),FALSE))</f>
        <v>BIG</v>
      </c>
      <c r="P17" s="120" t="str">
        <f>_xlfn.CONCAT(IF(AZ17="","-","B"),IF(BL17="","-","I"),VLOOKUP($B17,GtP!$A:$AB,MATCH("Gi/o_0-1",GtP!$A$1:$AB$1,0),FALSE))</f>
        <v>BIG</v>
      </c>
      <c r="Q17" s="120" t="str">
        <f>_xlfn.CONCAT(IF(BA17="","-","B"),IF(BM17="","-","I"),VLOOKUP($B17,GtP!$A:$AB,MATCH("Gi/o_0-1",GtP!$A$1:$AB$1,0),FALSE))</f>
        <v>BIG</v>
      </c>
      <c r="R17" s="120" t="str">
        <f>_xlfn.CONCAT(IF(BB17="","-","B"),IF(BN17="","-","I"),VLOOKUP($B17,GtP!$A:$AB,MATCH("Gq/11_0-1",GtP!$A$1:$AB$1,0),FALSE))</f>
        <v>BIG</v>
      </c>
      <c r="S17" s="120" t="str">
        <f>_xlfn.CONCAT(IF(BC17="","-","B"),IF(BO17="","-","I"),VLOOKUP($B17,GtP!$A:$AB,MATCH("Gq/11_0-1",GtP!$A$1:$AB$1,0),FALSE))</f>
        <v>BIG</v>
      </c>
      <c r="T17" s="120" t="str">
        <f>_xlfn.CONCAT(IF(BD17="","-","B"),IF(BP17="","-","I"),VLOOKUP($B17,GtP!$A:$AB,MATCH("Gq/11_0-1",GtP!$A$1:$AB$1,0),FALSE))</f>
        <v>BIG</v>
      </c>
      <c r="U17" s="120" t="str">
        <f>_xlfn.CONCAT(IF(BE17="","-","B"),IF(BQ17="","-","I"),VLOOKUP($B17,GtP!$A:$AB,MATCH("Gq/11_0-1",GtP!$A$1:$AB$1,0),FALSE))</f>
        <v>BIG</v>
      </c>
      <c r="V17" s="120" t="str">
        <f>_xlfn.CONCAT(IF(BF17="","-","B"),IF(BR17="","-","I"),VLOOKUP($B17,GtP!$A:$AB,MATCH("G12/13_0-1",GtP!$A$1:$AB$1,0),FALSE))</f>
        <v>BI-</v>
      </c>
      <c r="W17" s="120" t="str">
        <f>_xlfn.CONCAT(IF(BG17="","-","B"),IF(BS17="","-","I"),VLOOKUP($B17,GtP!$A:$AB,MATCH("G12/13_0-1",GtP!$A$1:$AB$1,0),FALSE))</f>
        <v>BI-</v>
      </c>
      <c r="X17" s="121" t="str">
        <f>_xlfn.IFNA(VLOOKUP($B17,'B-EmEC'!$A:$DH,MATCH(X$1,'B-EmEC'!$A$1:$DH$1,0),FALSE),"")</f>
        <v/>
      </c>
      <c r="Y17" s="122">
        <f>_xlfn.IFNA(VLOOKUP($B17,'B-EmEC'!$A:$DH,MATCH(Y$1,'B-EmEC'!$A$1:$DH$1,0),FALSE),"")</f>
        <v>7.18</v>
      </c>
      <c r="Z17" s="122">
        <f>_xlfn.IFNA(VLOOKUP($B17,'B-EmEC'!$A:$DH,MATCH(Z$1,'B-EmEC'!$A$1:$DH$1,0),FALSE),"")</f>
        <v>7.2880000000000003</v>
      </c>
      <c r="AA17" s="122">
        <f>_xlfn.IFNA(VLOOKUP($B17,'B-EmEC'!$A:$DH,MATCH(AA$1,'B-EmEC'!$A$1:$DH$1,0),FALSE),"")</f>
        <v>7.4029999999999996</v>
      </c>
      <c r="AB17" s="122">
        <f>_xlfn.IFNA(VLOOKUP($B17,'B-EmEC'!$A:$DH,MATCH(AB$1,'B-EmEC'!$A$1:$DH$1,0),FALSE),"")</f>
        <v>7.7969999999999997</v>
      </c>
      <c r="AC17" s="122">
        <f>_xlfn.IFNA(VLOOKUP($B17,'B-EmEC'!$A:$DH,MATCH(AC$1,'B-EmEC'!$A$1:$DH$1,0),FALSE),"")</f>
        <v>9.0869999999999997</v>
      </c>
      <c r="AD17" s="122">
        <f>_xlfn.IFNA(VLOOKUP($B17,'B-EmEC'!$A:$DH,MATCH(AD$1,'B-EmEC'!$A$1:$DH$1,0),FALSE),"")</f>
        <v>8.9339999999999993</v>
      </c>
      <c r="AE17" s="122">
        <f>_xlfn.IFNA(VLOOKUP($B17,'B-EmEC'!$A:$DH,MATCH(AE$1,'B-EmEC'!$A$1:$DH$1,0),FALSE),"")</f>
        <v>8.4969999999999999</v>
      </c>
      <c r="AF17" s="122">
        <f>_xlfn.IFNA(VLOOKUP($B17,'B-EmEC'!$A:$DH,MATCH(AF$1,'B-EmEC'!$A$1:$DH$1,0),FALSE),"")</f>
        <v>8.9719999999999995</v>
      </c>
      <c r="AG17" s="122">
        <f>_xlfn.IFNA(VLOOKUP($B17,'B-EmEC'!$A:$DH,MATCH(AG$1,'B-EmEC'!$A$1:$DH$1,0),FALSE),"")</f>
        <v>9.6180000000000003</v>
      </c>
      <c r="AH17" s="122">
        <f>VLOOKUP($B17,'B-EmEC'!$A:$DH,MATCH(AH$1,'B-EmEC'!$A$1:$DH$1,0),FALSE)</f>
        <v>9.6319999999999997</v>
      </c>
      <c r="AI17" s="122">
        <f>VLOOKUP($B17,'B-EmEC'!$A:$DH,MATCH(AI$1,'B-EmEC'!$A$1:$DH$1,0),FALSE)</f>
        <v>8.1630000000000003</v>
      </c>
      <c r="AJ17" s="123" t="str">
        <f>_xlfn.IFNA(VLOOKUP($B17,'I-EmEC'!$A:$DA,MATCH(AJ$1,'I-EmEC'!$A$1:$DA$1,0),FALSE),"")</f>
        <v/>
      </c>
      <c r="AK17" s="124">
        <f>_xlfn.IFNA(VLOOKUP($B17,'I-EmEC'!$A:$DA,MATCH(AK$1,'I-EmEC'!$A$1:$DA$1,0),FALSE),"")</f>
        <v>7.4</v>
      </c>
      <c r="AL17" s="124">
        <f>_xlfn.IFNA(VLOOKUP($B17,'I-EmEC'!$A:$DA,MATCH(AL$1,'I-EmEC'!$A$1:$DA$1,0),FALSE),"")</f>
        <v>7.4</v>
      </c>
      <c r="AM17" s="124">
        <f>_xlfn.IFNA(VLOOKUP($B17,'I-EmEC'!$A:$DA,MATCH(AM$1,'I-EmEC'!$A$1:$DA$1,0),FALSE),"")</f>
        <v>7.28</v>
      </c>
      <c r="AN17" s="124">
        <f>_xlfn.IFNA(VLOOKUP($B17,'I-EmEC'!$A:$DA,MATCH(AN$1,'I-EmEC'!$A$1:$DA$1,0),FALSE),"")</f>
        <v>7.28</v>
      </c>
      <c r="AO17" s="124">
        <f>_xlfn.IFNA(VLOOKUP($B17,'I-EmEC'!$A:$DA,MATCH(AO$1,'I-EmEC'!$A$1:$DA$1,0),FALSE),"")</f>
        <v>8.31</v>
      </c>
      <c r="AP17" s="124">
        <f>_xlfn.IFNA(VLOOKUP($B17,'I-EmEC'!$A:$DA,MATCH(AP$1,'I-EmEC'!$A$1:$DA$1,0),FALSE),"")</f>
        <v>8.64</v>
      </c>
      <c r="AQ17" s="124">
        <f>_xlfn.IFNA(VLOOKUP($B17,'I-EmEC'!$A:$DA,MATCH(AQ$1,'I-EmEC'!$A$1:$DA$1,0),FALSE),"")</f>
        <v>8.64</v>
      </c>
      <c r="AR17" s="124">
        <f>_xlfn.IFNA(VLOOKUP($B17,'I-EmEC'!$A:$DA,MATCH(AR$1,'I-EmEC'!$A$1:$DA$1,0),FALSE),"")</f>
        <v>8.61</v>
      </c>
      <c r="AS17" s="124">
        <f>_xlfn.IFNA(VLOOKUP($B17,'I-EmEC'!$A:$DA,MATCH(AS$1,'I-EmEC'!$A$1:$DA$1,0),FALSE),"")</f>
        <v>7.09</v>
      </c>
      <c r="AT17" s="124">
        <f>_xlfn.IFNA(VLOOKUP($B17,'I-EmEC'!$A:$DA,MATCH(AT$1,'I-EmEC'!$A$1:$DA$1,0),FALSE),"")</f>
        <v>7.09</v>
      </c>
      <c r="AU17" s="124">
        <f>_xlfn.IFNA(VLOOKUP($B17,'I-EmEC'!$A:$DA,MATCH(AU$1,'I-EmEC'!$A$1:$DA$1,0),FALSE),"")</f>
        <v>6.58</v>
      </c>
      <c r="AV17" s="125" t="str">
        <f>_xlfn.IFNA(VLOOKUP($B17,'B-EmEC'!$A:$DH,MATCH(AV$1,'B-EmEC'!$A$1:$DH$1,0),FALSE),"")</f>
        <v/>
      </c>
      <c r="AW17" s="126">
        <f>_xlfn.IFNA(VLOOKUP($B17,'B-EmEC'!$A:$DH,MATCH(AW$1,'B-EmEC'!$A$1:$DH$1,0),FALSE),"")</f>
        <v>51.365113759479954</v>
      </c>
      <c r="AX17" s="126">
        <f>_xlfn.IFNA(VLOOKUP($B17,'B-EmEC'!$A:$DH,MATCH(AX$1,'B-EmEC'!$A$1:$DH$1,0),FALSE),"")</f>
        <v>28.761320479111887</v>
      </c>
      <c r="AY17" s="126">
        <f>_xlfn.IFNA(VLOOKUP($B17,'B-EmEC'!$A:$DH,MATCH(AY$1,'B-EmEC'!$A$1:$DH$1,0),FALSE),"")</f>
        <v>62.5</v>
      </c>
      <c r="AZ17" s="126">
        <f>_xlfn.IFNA(VLOOKUP($B17,'B-EmEC'!$A:$DH,MATCH(AZ$1,'B-EmEC'!$A$1:$DH$1,0),FALSE),"")</f>
        <v>84.283980582524279</v>
      </c>
      <c r="BA17" s="126">
        <f>_xlfn.IFNA(VLOOKUP($B17,'B-EmEC'!$A:$DH,MATCH(BA$1,'B-EmEC'!$A$1:$DH$1,0),FALSE),"")</f>
        <v>51.479118329466353</v>
      </c>
      <c r="BB17" s="126">
        <f>_xlfn.IFNA(VLOOKUP($B17,'B-EmEC'!$A:$DH,MATCH(BB$1,'B-EmEC'!$A$1:$DH$1,0),FALSE),"")</f>
        <v>49.606088930431298</v>
      </c>
      <c r="BC17" s="126">
        <f>_xlfn.IFNA(VLOOKUP($B17,'B-EmEC'!$A:$DH,MATCH(BC$1,'B-EmEC'!$A$1:$DH$1,0),FALSE),"")</f>
        <v>92.253355309630336</v>
      </c>
      <c r="BD17" s="126">
        <f>_xlfn.IFNA(VLOOKUP($B17,'B-EmEC'!$A:$DH,MATCH(BD$1,'B-EmEC'!$A$1:$DH$1,0),FALSE),"")</f>
        <v>67.049020668758786</v>
      </c>
      <c r="BE17" s="126">
        <f>_xlfn.IFNA(VLOOKUP($B17,'B-EmEC'!$A:$DH,MATCH(BE$1,'B-EmEC'!$A$1:$DH$1,0),FALSE),"")</f>
        <v>46.588566073102157</v>
      </c>
      <c r="BF17" s="126">
        <f>_xlfn.IFNA(VLOOKUP($B17,'B-EmEC'!$A:$DH,MATCH(BF$1,'B-EmEC'!$A$1:$DH$1,0),FALSE),"")</f>
        <v>79.704918032786878</v>
      </c>
      <c r="BG17" s="126">
        <f>_xlfn.IFNA(VLOOKUP($B17,'B-EmEC'!$A:$DH,MATCH(BG$1,'B-EmEC'!$A$1:$DH$1,0),FALSE),"")</f>
        <v>86.335315774568116</v>
      </c>
      <c r="BH17" s="125" t="str">
        <f>_xlfn.IFNA(VLOOKUP($B17,'I-EmEC'!$A:$DA,MATCH(BH$1,'I-EmEC'!$A$1:$DA$1,0),FALSE),"")</f>
        <v/>
      </c>
      <c r="BI17" s="127">
        <f>_xlfn.IFNA(VLOOKUP($B17,'I-EmEC'!$A:$DA,MATCH(BI$1,'I-EmEC'!$A$1:$DA$1,0),FALSE),"")</f>
        <v>42.359767891682786</v>
      </c>
      <c r="BJ17" s="127">
        <f>_xlfn.IFNA(VLOOKUP($B17,'I-EmEC'!$A:$DA,MATCH(BJ$1,'I-EmEC'!$A$1:$DA$1,0),FALSE),"")</f>
        <v>42.359767891682786</v>
      </c>
      <c r="BK17" s="127">
        <f>_xlfn.IFNA(VLOOKUP($B17,'I-EmEC'!$A:$DA,MATCH(BK$1,'I-EmEC'!$A$1:$DA$1,0),FALSE),"")</f>
        <v>40.165631469979296</v>
      </c>
      <c r="BL17" s="127">
        <f>_xlfn.IFNA(VLOOKUP($B17,'I-EmEC'!$A:$DA,MATCH(BL$1,'I-EmEC'!$A$1:$DA$1,0),FALSE),"")</f>
        <v>40.165631469979296</v>
      </c>
      <c r="BM17" s="127">
        <f>_xlfn.IFNA(VLOOKUP($B17,'I-EmEC'!$A:$DA,MATCH(BM$1,'I-EmEC'!$A$1:$DA$1,0),FALSE),"")</f>
        <v>52.463768115942038</v>
      </c>
      <c r="BN17" s="127">
        <f>_xlfn.IFNA(VLOOKUP($B17,'I-EmEC'!$A:$DA,MATCH(BN$1,'I-EmEC'!$A$1:$DA$1,0),FALSE),"")</f>
        <v>73.100616016427097</v>
      </c>
      <c r="BO17" s="127">
        <f>_xlfn.IFNA(VLOOKUP($B17,'I-EmEC'!$A:$DA,MATCH(BO$1,'I-EmEC'!$A$1:$DA$1,0),FALSE),"")</f>
        <v>73.100616016427097</v>
      </c>
      <c r="BP17" s="127">
        <f>_xlfn.IFNA(VLOOKUP($B17,'I-EmEC'!$A:$DA,MATCH(BP$1,'I-EmEC'!$A$1:$DA$1,0),FALSE),"")</f>
        <v>65.168539325842701</v>
      </c>
      <c r="BQ17" s="127">
        <f>_xlfn.IFNA(VLOOKUP($B17,'I-EmEC'!$A:$DA,MATCH(BQ$1,'I-EmEC'!$A$1:$DA$1,0),FALSE),"")</f>
        <v>39.250493096646935</v>
      </c>
      <c r="BR17" s="127">
        <f>_xlfn.IFNA(VLOOKUP($B17,'I-EmEC'!$A:$DA,MATCH(BR$1,'I-EmEC'!$A$1:$DA$1,0),FALSE),"")</f>
        <v>15.428571428571429</v>
      </c>
      <c r="BS17" s="127">
        <f>_xlfn.IFNA(VLOOKUP($B17,'I-EmEC'!$A:$DA,MATCH(BS$1,'I-EmEC'!$A$1:$DA$1,0),FALSE),"")</f>
        <v>31.225296442687746</v>
      </c>
      <c r="BT17" s="127"/>
      <c r="BU17" s="133"/>
      <c r="BV17" s="308" t="s">
        <v>3287</v>
      </c>
      <c r="BW17" s="129" t="str">
        <f t="shared" si="4"/>
        <v/>
      </c>
      <c r="BX17" s="129" t="str">
        <f t="shared" si="5"/>
        <v/>
      </c>
      <c r="BY17" s="128" t="str">
        <f t="shared" si="6"/>
        <v/>
      </c>
      <c r="BZ17" s="128" t="str">
        <f t="shared" si="7"/>
        <v/>
      </c>
      <c r="CA17" s="128" t="str">
        <f t="shared" si="8"/>
        <v/>
      </c>
      <c r="CB17" s="129" t="str">
        <f t="shared" si="9"/>
        <v/>
      </c>
      <c r="CC17" s="128" t="str">
        <f t="shared" si="10"/>
        <v/>
      </c>
      <c r="CD17" s="128" t="str">
        <f t="shared" si="11"/>
        <v/>
      </c>
      <c r="CE17" s="128" t="str">
        <f t="shared" si="12"/>
        <v/>
      </c>
      <c r="CF17" s="129">
        <f t="shared" si="13"/>
        <v>1</v>
      </c>
      <c r="CG17" s="128">
        <f t="shared" si="14"/>
        <v>1</v>
      </c>
      <c r="CH17" s="130">
        <f t="shared" si="15"/>
        <v>2</v>
      </c>
      <c r="CI17" s="131"/>
      <c r="CJ17" s="129" t="str">
        <f t="shared" si="16"/>
        <v/>
      </c>
      <c r="CK17" s="128" t="str">
        <f t="shared" si="17"/>
        <v/>
      </c>
      <c r="CL17" s="128" t="str">
        <f t="shared" si="18"/>
        <v/>
      </c>
      <c r="CM17" s="128">
        <f t="shared" si="19"/>
        <v>1</v>
      </c>
      <c r="CN17" s="130">
        <f t="shared" si="20"/>
        <v>1</v>
      </c>
      <c r="CO17" s="117"/>
      <c r="CP17" s="117">
        <f t="shared" si="21"/>
        <v>2</v>
      </c>
      <c r="CQ17" s="117">
        <f t="shared" si="22"/>
        <v>9</v>
      </c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</row>
    <row r="18" spans="1:116" s="132" customFormat="1" x14ac:dyDescent="0.15">
      <c r="A18" s="308" t="s">
        <v>3266</v>
      </c>
      <c r="B18" s="69" t="s">
        <v>202</v>
      </c>
      <c r="C18" s="118" t="str">
        <f>VLOOKUP(B18,RecNamesAll!A:E,5,FALSE)</f>
        <v>A</v>
      </c>
      <c r="D18" s="119" t="b">
        <f>VLOOKUP(B18,Ligands!A:B,2,FALSE)</f>
        <v>1</v>
      </c>
      <c r="E18" s="127"/>
      <c r="F18" s="126" t="str">
        <f t="shared" si="0"/>
        <v>-I-</v>
      </c>
      <c r="G18" s="126" t="str">
        <f t="shared" si="1"/>
        <v>BI-</v>
      </c>
      <c r="H18" s="126" t="str">
        <f t="shared" si="2"/>
        <v>BIG</v>
      </c>
      <c r="I18" s="126" t="str">
        <f t="shared" si="3"/>
        <v>-I-</v>
      </c>
      <c r="J18" s="126"/>
      <c r="K18" s="286"/>
      <c r="L18" s="120" t="str">
        <f>_xlfn.CONCAT(IF(AV18="","-","B"),IF(BH18="","-","I"),VLOOKUP($B18,GtP!$A:$AB,MATCH("Gs_0-1",GtP!$A$1:$AB$1,0),FALSE))</f>
        <v>-I-</v>
      </c>
      <c r="M18" s="120" t="str">
        <f>_xlfn.CONCAT(IF(AW18="","-","B"),IF(BI18="","-","I"),VLOOKUP($B18,GtP!$A:$AB,MATCH("Gi/o_0-1",GtP!$A$1:$AB$1,0),FALSE))</f>
        <v>-I-</v>
      </c>
      <c r="N18" s="120" t="str">
        <f>_xlfn.CONCAT(IF(AX18="","-","B"),IF(BJ18="","-","I"),VLOOKUP($B18,GtP!$A:$AB,MATCH("Gi/o_0-1",GtP!$A$1:$AB$1,0),FALSE))</f>
        <v>-I-</v>
      </c>
      <c r="O18" s="120" t="str">
        <f>_xlfn.CONCAT(IF(AY18="","-","B"),IF(BK18="","-","I"),VLOOKUP($B18,GtP!$A:$AB,MATCH("Gi/o_0-1",GtP!$A$1:$AB$1,0),FALSE))</f>
        <v>-I-</v>
      </c>
      <c r="P18" s="120" t="str">
        <f>_xlfn.CONCAT(IF(AZ18="","-","B"),IF(BL18="","-","I"),VLOOKUP($B18,GtP!$A:$AB,MATCH("Gi/o_0-1",GtP!$A$1:$AB$1,0),FALSE))</f>
        <v>BI-</v>
      </c>
      <c r="Q18" s="120" t="str">
        <f>_xlfn.CONCAT(IF(BA18="","-","B"),IF(BM18="","-","I"),VLOOKUP($B18,GtP!$A:$AB,MATCH("Gi/o_0-1",GtP!$A$1:$AB$1,0),FALSE))</f>
        <v>BI-</v>
      </c>
      <c r="R18" s="120" t="str">
        <f>_xlfn.CONCAT(IF(BB18="","-","B"),IF(BN18="","-","I"),VLOOKUP($B18,GtP!$A:$AB,MATCH("Gq/11_0-1",GtP!$A$1:$AB$1,0),FALSE))</f>
        <v>BIG</v>
      </c>
      <c r="S18" s="120" t="str">
        <f>_xlfn.CONCAT(IF(BC18="","-","B"),IF(BO18="","-","I"),VLOOKUP($B18,GtP!$A:$AB,MATCH("Gq/11_0-1",GtP!$A$1:$AB$1,0),FALSE))</f>
        <v>BIG</v>
      </c>
      <c r="T18" s="120" t="str">
        <f>_xlfn.CONCAT(IF(BD18="","-","B"),IF(BP18="","-","I"),VLOOKUP($B18,GtP!$A:$AB,MATCH("Gq/11_0-1",GtP!$A$1:$AB$1,0),FALSE))</f>
        <v>BIG</v>
      </c>
      <c r="U18" s="120" t="str">
        <f>_xlfn.CONCAT(IF(BE18="","-","B"),IF(BQ18="","-","I"),VLOOKUP($B18,GtP!$A:$AB,MATCH("Gq/11_0-1",GtP!$A$1:$AB$1,0),FALSE))</f>
        <v>BIG</v>
      </c>
      <c r="V18" s="120" t="str">
        <f>_xlfn.CONCAT(IF(BF18="","-","B"),IF(BR18="","-","I"),VLOOKUP($B18,GtP!$A:$AB,MATCH("G12/13_0-1",GtP!$A$1:$AB$1,0),FALSE))</f>
        <v>---</v>
      </c>
      <c r="W18" s="120" t="str">
        <f>_xlfn.CONCAT(IF(BG18="","-","B"),IF(BS18="","-","I"),VLOOKUP($B18,GtP!$A:$AB,MATCH("G12/13_0-1",GtP!$A$1:$AB$1,0),FALSE))</f>
        <v>-I-</v>
      </c>
      <c r="X18" s="121" t="str">
        <f>_xlfn.IFNA(VLOOKUP($B18,'B-EmEC'!$A:$DH,MATCH(X$1,'B-EmEC'!$A$1:$DH$1,0),FALSE),"")</f>
        <v/>
      </c>
      <c r="Y18" s="122" t="str">
        <f>_xlfn.IFNA(VLOOKUP($B18,'B-EmEC'!$A:$DH,MATCH(Y$1,'B-EmEC'!$A$1:$DH$1,0),FALSE),"")</f>
        <v/>
      </c>
      <c r="Z18" s="122" t="str">
        <f>_xlfn.IFNA(VLOOKUP($B18,'B-EmEC'!$A:$DH,MATCH(Z$1,'B-EmEC'!$A$1:$DH$1,0),FALSE),"")</f>
        <v/>
      </c>
      <c r="AA18" s="122" t="str">
        <f>_xlfn.IFNA(VLOOKUP($B18,'B-EmEC'!$A:$DH,MATCH(AA$1,'B-EmEC'!$A$1:$DH$1,0),FALSE),"")</f>
        <v/>
      </c>
      <c r="AB18" s="122">
        <f>_xlfn.IFNA(VLOOKUP($B18,'B-EmEC'!$A:$DH,MATCH(AB$1,'B-EmEC'!$A$1:$DH$1,0),FALSE),"")</f>
        <v>7.7789999999999999</v>
      </c>
      <c r="AC18" s="122">
        <f>_xlfn.IFNA(VLOOKUP($B18,'B-EmEC'!$A:$DH,MATCH(AC$1,'B-EmEC'!$A$1:$DH$1,0),FALSE),"")</f>
        <v>8.77</v>
      </c>
      <c r="AD18" s="122">
        <f>_xlfn.IFNA(VLOOKUP($B18,'B-EmEC'!$A:$DH,MATCH(AD$1,'B-EmEC'!$A$1:$DH$1,0),FALSE),"")</f>
        <v>8.5470000000000006</v>
      </c>
      <c r="AE18" s="122">
        <f>_xlfn.IFNA(VLOOKUP($B18,'B-EmEC'!$A:$DH,MATCH(AE$1,'B-EmEC'!$A$1:$DH$1,0),FALSE),"")</f>
        <v>8.4770000000000003</v>
      </c>
      <c r="AF18" s="122">
        <f>_xlfn.IFNA(VLOOKUP($B18,'B-EmEC'!$A:$DH,MATCH(AF$1,'B-EmEC'!$A$1:$DH$1,0),FALSE),"")</f>
        <v>8.19</v>
      </c>
      <c r="AG18" s="122">
        <f>_xlfn.IFNA(VLOOKUP($B18,'B-EmEC'!$A:$DH,MATCH(AG$1,'B-EmEC'!$A$1:$DH$1,0),FALSE),"")</f>
        <v>7.9349999999999996</v>
      </c>
      <c r="AH18" s="122" t="str">
        <f>VLOOKUP($B18,'B-EmEC'!$A:$DH,MATCH(AH$1,'B-EmEC'!$A$1:$DH$1,0),FALSE)</f>
        <v/>
      </c>
      <c r="AI18" s="122" t="str">
        <f>VLOOKUP($B18,'B-EmEC'!$A:$DH,MATCH(AI$1,'B-EmEC'!$A$1:$DH$1,0),FALSE)</f>
        <v/>
      </c>
      <c r="AJ18" s="123">
        <f>_xlfn.IFNA(VLOOKUP($B18,'I-EmEC'!$A:$DA,MATCH(AJ$1,'I-EmEC'!$A$1:$DA$1,0),FALSE),"")</f>
        <v>7.17</v>
      </c>
      <c r="AK18" s="124">
        <f>_xlfn.IFNA(VLOOKUP($B18,'I-EmEC'!$A:$DA,MATCH(AK$1,'I-EmEC'!$A$1:$DA$1,0),FALSE),"")</f>
        <v>7.68</v>
      </c>
      <c r="AL18" s="124">
        <f>_xlfn.IFNA(VLOOKUP($B18,'I-EmEC'!$A:$DA,MATCH(AL$1,'I-EmEC'!$A$1:$DA$1,0),FALSE),"")</f>
        <v>7.68</v>
      </c>
      <c r="AM18" s="124">
        <f>_xlfn.IFNA(VLOOKUP($B18,'I-EmEC'!$A:$DA,MATCH(AM$1,'I-EmEC'!$A$1:$DA$1,0),FALSE),"")</f>
        <v>7.45</v>
      </c>
      <c r="AN18" s="124">
        <f>_xlfn.IFNA(VLOOKUP($B18,'I-EmEC'!$A:$DA,MATCH(AN$1,'I-EmEC'!$A$1:$DA$1,0),FALSE),"")</f>
        <v>7.45</v>
      </c>
      <c r="AO18" s="124">
        <f>_xlfn.IFNA(VLOOKUP($B18,'I-EmEC'!$A:$DA,MATCH(AO$1,'I-EmEC'!$A$1:$DA$1,0),FALSE),"")</f>
        <v>8.35</v>
      </c>
      <c r="AP18" s="124">
        <f>_xlfn.IFNA(VLOOKUP($B18,'I-EmEC'!$A:$DA,MATCH(AP$1,'I-EmEC'!$A$1:$DA$1,0),FALSE),"")</f>
        <v>8.58</v>
      </c>
      <c r="AQ18" s="124">
        <f>_xlfn.IFNA(VLOOKUP($B18,'I-EmEC'!$A:$DA,MATCH(AQ$1,'I-EmEC'!$A$1:$DA$1,0),FALSE),"")</f>
        <v>8.58</v>
      </c>
      <c r="AR18" s="124">
        <f>_xlfn.IFNA(VLOOKUP($B18,'I-EmEC'!$A:$DA,MATCH(AR$1,'I-EmEC'!$A$1:$DA$1,0),FALSE),"")</f>
        <v>8.51</v>
      </c>
      <c r="AS18" s="124">
        <f>_xlfn.IFNA(VLOOKUP($B18,'I-EmEC'!$A:$DA,MATCH(AS$1,'I-EmEC'!$A$1:$DA$1,0),FALSE),"")</f>
        <v>7.61</v>
      </c>
      <c r="AT18" s="124" t="str">
        <f>_xlfn.IFNA(VLOOKUP($B18,'I-EmEC'!$A:$DA,MATCH(AT$1,'I-EmEC'!$A$1:$DA$1,0),FALSE),"")</f>
        <v/>
      </c>
      <c r="AU18" s="124">
        <f>_xlfn.IFNA(VLOOKUP($B18,'I-EmEC'!$A:$DA,MATCH(AU$1,'I-EmEC'!$A$1:$DA$1,0),FALSE),"")</f>
        <v>7.34</v>
      </c>
      <c r="AV18" s="125" t="str">
        <f>_xlfn.IFNA(VLOOKUP($B18,'B-EmEC'!$A:$DH,MATCH(AV$1,'B-EmEC'!$A$1:$DH$1,0),FALSE),"")</f>
        <v/>
      </c>
      <c r="AW18" s="126" t="str">
        <f>_xlfn.IFNA(VLOOKUP($B18,'B-EmEC'!$A:$DH,MATCH(AW$1,'B-EmEC'!$A$1:$DH$1,0),FALSE),"")</f>
        <v/>
      </c>
      <c r="AX18" s="126" t="str">
        <f>_xlfn.IFNA(VLOOKUP($B18,'B-EmEC'!$A:$DH,MATCH(AX$1,'B-EmEC'!$A$1:$DH$1,0),FALSE),"")</f>
        <v/>
      </c>
      <c r="AY18" s="126" t="str">
        <f>_xlfn.IFNA(VLOOKUP($B18,'B-EmEC'!$A:$DH,MATCH(AY$1,'B-EmEC'!$A$1:$DH$1,0),FALSE),"")</f>
        <v/>
      </c>
      <c r="AZ18" s="126">
        <f>_xlfn.IFNA(VLOOKUP($B18,'B-EmEC'!$A:$DH,MATCH(AZ$1,'B-EmEC'!$A$1:$DH$1,0),FALSE),"")</f>
        <v>13.414239482200646</v>
      </c>
      <c r="BA18" s="126">
        <f>_xlfn.IFNA(VLOOKUP($B18,'B-EmEC'!$A:$DH,MATCH(BA$1,'B-EmEC'!$A$1:$DH$1,0),FALSE),"")</f>
        <v>23.262761020881666</v>
      </c>
      <c r="BB18" s="126">
        <f>_xlfn.IFNA(VLOOKUP($B18,'B-EmEC'!$A:$DH,MATCH(BB$1,'B-EmEC'!$A$1:$DH$1,0),FALSE),"")</f>
        <v>24.63613299505942</v>
      </c>
      <c r="BC18" s="126">
        <f>_xlfn.IFNA(VLOOKUP($B18,'B-EmEC'!$A:$DH,MATCH(BC$1,'B-EmEC'!$A$1:$DH$1,0),FALSE),"")</f>
        <v>23.651989639745704</v>
      </c>
      <c r="BD18" s="126">
        <f>_xlfn.IFNA(VLOOKUP($B18,'B-EmEC'!$A:$DH,MATCH(BD$1,'B-EmEC'!$A$1:$DH$1,0),FALSE),"")</f>
        <v>25.754788442809218</v>
      </c>
      <c r="BE18" s="126">
        <f>_xlfn.IFNA(VLOOKUP($B18,'B-EmEC'!$A:$DH,MATCH(BE$1,'B-EmEC'!$A$1:$DH$1,0),FALSE),"")</f>
        <v>11.349578256794752</v>
      </c>
      <c r="BF18" s="126" t="str">
        <f>_xlfn.IFNA(VLOOKUP($B18,'B-EmEC'!$A:$DH,MATCH(BF$1,'B-EmEC'!$A$1:$DH$1,0),FALSE),"")</f>
        <v/>
      </c>
      <c r="BG18" s="126" t="str">
        <f>_xlfn.IFNA(VLOOKUP($B18,'B-EmEC'!$A:$DH,MATCH(BG$1,'B-EmEC'!$A$1:$DH$1,0),FALSE),"")</f>
        <v/>
      </c>
      <c r="BH18" s="125">
        <f>_xlfn.IFNA(VLOOKUP($B18,'I-EmEC'!$A:$DA,MATCH(BH$1,'I-EmEC'!$A$1:$DA$1,0),FALSE),"")</f>
        <v>10.661764705882353</v>
      </c>
      <c r="BI18" s="127">
        <f>_xlfn.IFNA(VLOOKUP($B18,'I-EmEC'!$A:$DA,MATCH(BI$1,'I-EmEC'!$A$1:$DA$1,0),FALSE),"")</f>
        <v>23.597678916827853</v>
      </c>
      <c r="BJ18" s="127">
        <f>_xlfn.IFNA(VLOOKUP($B18,'I-EmEC'!$A:$DA,MATCH(BJ$1,'I-EmEC'!$A$1:$DA$1,0),FALSE),"")</f>
        <v>23.597678916827853</v>
      </c>
      <c r="BK18" s="127">
        <f>_xlfn.IFNA(VLOOKUP($B18,'I-EmEC'!$A:$DA,MATCH(BK$1,'I-EmEC'!$A$1:$DA$1,0),FALSE),"")</f>
        <v>23.602484472049692</v>
      </c>
      <c r="BL18" s="127">
        <f>_xlfn.IFNA(VLOOKUP($B18,'I-EmEC'!$A:$DA,MATCH(BL$1,'I-EmEC'!$A$1:$DA$1,0),FALSE),"")</f>
        <v>23.602484472049692</v>
      </c>
      <c r="BM18" s="127">
        <f>_xlfn.IFNA(VLOOKUP($B18,'I-EmEC'!$A:$DA,MATCH(BM$1,'I-EmEC'!$A$1:$DA$1,0),FALSE),"")</f>
        <v>35.94202898550725</v>
      </c>
      <c r="BN18" s="127">
        <f>_xlfn.IFNA(VLOOKUP($B18,'I-EmEC'!$A:$DA,MATCH(BN$1,'I-EmEC'!$A$1:$DA$1,0),FALSE),"")</f>
        <v>23.203285420944557</v>
      </c>
      <c r="BO18" s="127">
        <f>_xlfn.IFNA(VLOOKUP($B18,'I-EmEC'!$A:$DA,MATCH(BO$1,'I-EmEC'!$A$1:$DA$1,0),FALSE),"")</f>
        <v>23.203285420944557</v>
      </c>
      <c r="BP18" s="127">
        <f>_xlfn.IFNA(VLOOKUP($B18,'I-EmEC'!$A:$DA,MATCH(BP$1,'I-EmEC'!$A$1:$DA$1,0),FALSE),"")</f>
        <v>26.067415730337078</v>
      </c>
      <c r="BQ18" s="127">
        <f>_xlfn.IFNA(VLOOKUP($B18,'I-EmEC'!$A:$DA,MATCH(BQ$1,'I-EmEC'!$A$1:$DA$1,0),FALSE),"")</f>
        <v>6.9033530571992108</v>
      </c>
      <c r="BR18" s="127" t="str">
        <f>_xlfn.IFNA(VLOOKUP($B18,'I-EmEC'!$A:$DA,MATCH(BR$1,'I-EmEC'!$A$1:$DA$1,0),FALSE),"")</f>
        <v/>
      </c>
      <c r="BS18" s="127">
        <f>_xlfn.IFNA(VLOOKUP($B18,'I-EmEC'!$A:$DA,MATCH(BS$1,'I-EmEC'!$A$1:$DA$1,0),FALSE),"")</f>
        <v>8.3003952569169961</v>
      </c>
      <c r="BT18" s="127"/>
      <c r="BU18" s="117"/>
      <c r="BV18" s="308" t="s">
        <v>3266</v>
      </c>
      <c r="BW18" s="129" t="str">
        <f t="shared" si="4"/>
        <v/>
      </c>
      <c r="BX18" s="129" t="str">
        <f t="shared" si="5"/>
        <v/>
      </c>
      <c r="BY18" s="128" t="str">
        <f t="shared" si="6"/>
        <v/>
      </c>
      <c r="BZ18" s="128">
        <f t="shared" si="7"/>
        <v>1</v>
      </c>
      <c r="CA18" s="128">
        <f t="shared" si="8"/>
        <v>1</v>
      </c>
      <c r="CB18" s="129" t="str">
        <f t="shared" si="9"/>
        <v/>
      </c>
      <c r="CC18" s="128" t="str">
        <f t="shared" si="10"/>
        <v/>
      </c>
      <c r="CD18" s="128" t="str">
        <f t="shared" si="11"/>
        <v/>
      </c>
      <c r="CE18" s="128" t="str">
        <f t="shared" si="12"/>
        <v/>
      </c>
      <c r="CF18" s="129" t="str">
        <f t="shared" si="13"/>
        <v/>
      </c>
      <c r="CG18" s="128" t="str">
        <f t="shared" si="14"/>
        <v/>
      </c>
      <c r="CH18" s="130">
        <f t="shared" si="15"/>
        <v>2</v>
      </c>
      <c r="CI18" s="131"/>
      <c r="CJ18" s="129" t="str">
        <f t="shared" si="16"/>
        <v/>
      </c>
      <c r="CK18" s="128">
        <f t="shared" si="17"/>
        <v>1</v>
      </c>
      <c r="CL18" s="128" t="str">
        <f t="shared" si="18"/>
        <v/>
      </c>
      <c r="CM18" s="128" t="str">
        <f t="shared" si="19"/>
        <v/>
      </c>
      <c r="CN18" s="130">
        <f t="shared" si="20"/>
        <v>1</v>
      </c>
      <c r="CO18" s="117"/>
      <c r="CP18" s="117">
        <f t="shared" si="21"/>
        <v>2</v>
      </c>
      <c r="CQ18" s="117">
        <f t="shared" si="22"/>
        <v>6</v>
      </c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</row>
    <row r="19" spans="1:116" s="132" customFormat="1" x14ac:dyDescent="0.15">
      <c r="A19" s="308" t="s">
        <v>2772</v>
      </c>
      <c r="B19" s="69" t="s">
        <v>658</v>
      </c>
      <c r="C19" s="118" t="str">
        <f>VLOOKUP(B19,RecNamesAll!A:E,5,FALSE)</f>
        <v>A</v>
      </c>
      <c r="D19" s="119" t="b">
        <f>VLOOKUP(B19,Ligands!A:B,2,FALSE)</f>
        <v>0</v>
      </c>
      <c r="E19" s="127"/>
      <c r="F19" s="126" t="str">
        <f t="shared" si="0"/>
        <v>---</v>
      </c>
      <c r="G19" s="126" t="str">
        <f t="shared" si="1"/>
        <v>BIG</v>
      </c>
      <c r="H19" s="126" t="str">
        <f t="shared" si="2"/>
        <v>BI-</v>
      </c>
      <c r="I19" s="126" t="str">
        <f t="shared" si="3"/>
        <v>BI-</v>
      </c>
      <c r="J19" s="126"/>
      <c r="K19" s="286"/>
      <c r="L19" s="120" t="str">
        <f>_xlfn.CONCAT(IF(AV19="","-","B"),IF(BH19="","-","I"),VLOOKUP($B19,GtP!$A:$AB,MATCH("Gs_0-1",GtP!$A$1:$AB$1,0),FALSE))</f>
        <v>---</v>
      </c>
      <c r="M19" s="120" t="str">
        <f>_xlfn.CONCAT(IF(AW19="","-","B"),IF(BI19="","-","I"),VLOOKUP($B19,GtP!$A:$AB,MATCH("Gi/o_0-1",GtP!$A$1:$AB$1,0),FALSE))</f>
        <v>BIG</v>
      </c>
      <c r="N19" s="120" t="str">
        <f>_xlfn.CONCAT(IF(AX19="","-","B"),IF(BJ19="","-","I"),VLOOKUP($B19,GtP!$A:$AB,MATCH("Gi/o_0-1",GtP!$A$1:$AB$1,0),FALSE))</f>
        <v>BIG</v>
      </c>
      <c r="O19" s="120" t="str">
        <f>_xlfn.CONCAT(IF(AY19="","-","B"),IF(BK19="","-","I"),VLOOKUP($B19,GtP!$A:$AB,MATCH("Gi/o_0-1",GtP!$A$1:$AB$1,0),FALSE))</f>
        <v>BIG</v>
      </c>
      <c r="P19" s="120" t="str">
        <f>_xlfn.CONCAT(IF(AZ19="","-","B"),IF(BL19="","-","I"),VLOOKUP($B19,GtP!$A:$AB,MATCH("Gi/o_0-1",GtP!$A$1:$AB$1,0),FALSE))</f>
        <v>BIG</v>
      </c>
      <c r="Q19" s="120" t="str">
        <f>_xlfn.CONCAT(IF(BA19="","-","B"),IF(BM19="","-","I"),VLOOKUP($B19,GtP!$A:$AB,MATCH("Gi/o_0-1",GtP!$A$1:$AB$1,0),FALSE))</f>
        <v>B-G</v>
      </c>
      <c r="R19" s="120" t="str">
        <f>_xlfn.CONCAT(IF(BB19="","-","B"),IF(BN19="","-","I"),VLOOKUP($B19,GtP!$A:$AB,MATCH("Gq/11_0-1",GtP!$A$1:$AB$1,0),FALSE))</f>
        <v>---</v>
      </c>
      <c r="S19" s="120" t="str">
        <f>_xlfn.CONCAT(IF(BC19="","-","B"),IF(BO19="","-","I"),VLOOKUP($B19,GtP!$A:$AB,MATCH("Gq/11_0-1",GtP!$A$1:$AB$1,0),FALSE))</f>
        <v>---</v>
      </c>
      <c r="T19" s="120" t="str">
        <f>_xlfn.CONCAT(IF(BD19="","-","B"),IF(BP19="","-","I"),VLOOKUP($B19,GtP!$A:$AB,MATCH("Gq/11_0-1",GtP!$A$1:$AB$1,0),FALSE))</f>
        <v>BI-</v>
      </c>
      <c r="U19" s="120" t="str">
        <f>_xlfn.CONCAT(IF(BE19="","-","B"),IF(BQ19="","-","I"),VLOOKUP($B19,GtP!$A:$AB,MATCH("Gq/11_0-1",GtP!$A$1:$AB$1,0),FALSE))</f>
        <v>BI-</v>
      </c>
      <c r="V19" s="120" t="str">
        <f>_xlfn.CONCAT(IF(BF19="","-","B"),IF(BR19="","-","I"),VLOOKUP($B19,GtP!$A:$AB,MATCH("G12/13_0-1",GtP!$A$1:$AB$1,0),FALSE))</f>
        <v>-I-</v>
      </c>
      <c r="W19" s="120" t="str">
        <f>_xlfn.CONCAT(IF(BG19="","-","B"),IF(BS19="","-","I"),VLOOKUP($B19,GtP!$A:$AB,MATCH("G12/13_0-1",GtP!$A$1:$AB$1,0),FALSE))</f>
        <v>B--</v>
      </c>
      <c r="X19" s="121" t="str">
        <f>_xlfn.IFNA(VLOOKUP($B19,'B-EmEC'!$A:$DH,MATCH(X$1,'B-EmEC'!$A$1:$DH$1,0),FALSE),"")</f>
        <v/>
      </c>
      <c r="Y19" s="122">
        <f>_xlfn.IFNA(VLOOKUP($B19,'B-EmEC'!$A:$DH,MATCH(Y$1,'B-EmEC'!$A$1:$DH$1,0),FALSE),"")</f>
        <v>9.1709999999999994</v>
      </c>
      <c r="Z19" s="122">
        <f>_xlfn.IFNA(VLOOKUP($B19,'B-EmEC'!$A:$DH,MATCH(Z$1,'B-EmEC'!$A$1:$DH$1,0),FALSE),"")</f>
        <v>9.1129999999999995</v>
      </c>
      <c r="AA19" s="122">
        <f>_xlfn.IFNA(VLOOKUP($B19,'B-EmEC'!$A:$DH,MATCH(AA$1,'B-EmEC'!$A$1:$DH$1,0),FALSE),"")</f>
        <v>9.5139999999999993</v>
      </c>
      <c r="AB19" s="122">
        <f>_xlfn.IFNA(VLOOKUP($B19,'B-EmEC'!$A:$DH,MATCH(AB$1,'B-EmEC'!$A$1:$DH$1,0),FALSE),"")</f>
        <v>9.8409999999999993</v>
      </c>
      <c r="AC19" s="122">
        <f>_xlfn.IFNA(VLOOKUP($B19,'B-EmEC'!$A:$DH,MATCH(AC$1,'B-EmEC'!$A$1:$DH$1,0),FALSE),"")</f>
        <v>10.3</v>
      </c>
      <c r="AD19" s="122" t="str">
        <f>_xlfn.IFNA(VLOOKUP($B19,'B-EmEC'!$A:$DH,MATCH(AD$1,'B-EmEC'!$A$1:$DH$1,0),FALSE),"")</f>
        <v/>
      </c>
      <c r="AE19" s="122" t="str">
        <f>_xlfn.IFNA(VLOOKUP($B19,'B-EmEC'!$A:$DH,MATCH(AE$1,'B-EmEC'!$A$1:$DH$1,0),FALSE),"")</f>
        <v/>
      </c>
      <c r="AF19" s="122">
        <f>_xlfn.IFNA(VLOOKUP($B19,'B-EmEC'!$A:$DH,MATCH(AF$1,'B-EmEC'!$A$1:$DH$1,0),FALSE),"")</f>
        <v>6.85</v>
      </c>
      <c r="AG19" s="122">
        <f>_xlfn.IFNA(VLOOKUP($B19,'B-EmEC'!$A:$DH,MATCH(AG$1,'B-EmEC'!$A$1:$DH$1,0),FALSE),"")</f>
        <v>7.24</v>
      </c>
      <c r="AH19" s="122" t="str">
        <f>VLOOKUP($B19,'B-EmEC'!$A:$DH,MATCH(AH$1,'B-EmEC'!$A$1:$DH$1,0),FALSE)</f>
        <v/>
      </c>
      <c r="AI19" s="122">
        <f>VLOOKUP($B19,'B-EmEC'!$A:$DH,MATCH(AI$1,'B-EmEC'!$A$1:$DH$1,0),FALSE)</f>
        <v>6</v>
      </c>
      <c r="AJ19" s="123" t="str">
        <f>_xlfn.IFNA(VLOOKUP($B19,'I-EmEC'!$A:$DA,MATCH(AJ$1,'I-EmEC'!$A$1:$DA$1,0),FALSE),"")</f>
        <v/>
      </c>
      <c r="AK19" s="124">
        <f>_xlfn.IFNA(VLOOKUP($B19,'I-EmEC'!$A:$DA,MATCH(AK$1,'I-EmEC'!$A$1:$DA$1,0),FALSE),"")</f>
        <v>8.42</v>
      </c>
      <c r="AL19" s="124">
        <f>_xlfn.IFNA(VLOOKUP($B19,'I-EmEC'!$A:$DA,MATCH(AL$1,'I-EmEC'!$A$1:$DA$1,0),FALSE),"")</f>
        <v>8.42</v>
      </c>
      <c r="AM19" s="124">
        <f>_xlfn.IFNA(VLOOKUP($B19,'I-EmEC'!$A:$DA,MATCH(AM$1,'I-EmEC'!$A$1:$DA$1,0),FALSE),"")</f>
        <v>7.79</v>
      </c>
      <c r="AN19" s="124">
        <f>_xlfn.IFNA(VLOOKUP($B19,'I-EmEC'!$A:$DA,MATCH(AN$1,'I-EmEC'!$A$1:$DA$1,0),FALSE),"")</f>
        <v>7.79</v>
      </c>
      <c r="AO19" s="124" t="str">
        <f>_xlfn.IFNA(VLOOKUP($B19,'I-EmEC'!$A:$DA,MATCH(AO$1,'I-EmEC'!$A$1:$DA$1,0),FALSE),"")</f>
        <v/>
      </c>
      <c r="AP19" s="124" t="str">
        <f>_xlfn.IFNA(VLOOKUP($B19,'I-EmEC'!$A:$DA,MATCH(AP$1,'I-EmEC'!$A$1:$DA$1,0),FALSE),"")</f>
        <v/>
      </c>
      <c r="AQ19" s="124" t="str">
        <f>_xlfn.IFNA(VLOOKUP($B19,'I-EmEC'!$A:$DA,MATCH(AQ$1,'I-EmEC'!$A$1:$DA$1,0),FALSE),"")</f>
        <v/>
      </c>
      <c r="AR19" s="124">
        <f>_xlfn.IFNA(VLOOKUP($B19,'I-EmEC'!$A:$DA,MATCH(AR$1,'I-EmEC'!$A$1:$DA$1,0),FALSE),"")</f>
        <v>8.3800000000000008</v>
      </c>
      <c r="AS19" s="124">
        <f>_xlfn.IFNA(VLOOKUP($B19,'I-EmEC'!$A:$DA,MATCH(AS$1,'I-EmEC'!$A$1:$DA$1,0),FALSE),"")</f>
        <v>7.31</v>
      </c>
      <c r="AT19" s="124">
        <f>_xlfn.IFNA(VLOOKUP($B19,'I-EmEC'!$A:$DA,MATCH(AT$1,'I-EmEC'!$A$1:$DA$1,0),FALSE),"")</f>
        <v>7.19</v>
      </c>
      <c r="AU19" s="124" t="str">
        <f>_xlfn.IFNA(VLOOKUP($B19,'I-EmEC'!$A:$DA,MATCH(AU$1,'I-EmEC'!$A$1:$DA$1,0),FALSE),"")</f>
        <v/>
      </c>
      <c r="AV19" s="125" t="str">
        <f>_xlfn.IFNA(VLOOKUP($B19,'B-EmEC'!$A:$DH,MATCH(AV$1,'B-EmEC'!$A$1:$DH$1,0),FALSE),"")</f>
        <v/>
      </c>
      <c r="AW19" s="126">
        <f>_xlfn.IFNA(VLOOKUP($B19,'B-EmEC'!$A:$DH,MATCH(AW$1,'B-EmEC'!$A$1:$DH$1,0),FALSE),"")</f>
        <v>60.660888407367281</v>
      </c>
      <c r="AX19" s="126">
        <f>_xlfn.IFNA(VLOOKUP($B19,'B-EmEC'!$A:$DH,MATCH(AX$1,'B-EmEC'!$A$1:$DH$1,0),FALSE),"")</f>
        <v>40.432369266725097</v>
      </c>
      <c r="AY19" s="126">
        <f>_xlfn.IFNA(VLOOKUP($B19,'B-EmEC'!$A:$DH,MATCH(AY$1,'B-EmEC'!$A$1:$DH$1,0),FALSE),"")</f>
        <v>50.241935483870968</v>
      </c>
      <c r="AZ19" s="126">
        <f>_xlfn.IFNA(VLOOKUP($B19,'B-EmEC'!$A:$DH,MATCH(AZ$1,'B-EmEC'!$A$1:$DH$1,0),FALSE),"")</f>
        <v>50.627022653721689</v>
      </c>
      <c r="BA19" s="126">
        <f>_xlfn.IFNA(VLOOKUP($B19,'B-EmEC'!$A:$DH,MATCH(BA$1,'B-EmEC'!$A$1:$DH$1,0),FALSE),"")</f>
        <v>28.28016241299304</v>
      </c>
      <c r="BB19" s="126" t="str">
        <f>_xlfn.IFNA(VLOOKUP($B19,'B-EmEC'!$A:$DH,MATCH(BB$1,'B-EmEC'!$A$1:$DH$1,0),FALSE),"")</f>
        <v/>
      </c>
      <c r="BC19" s="126" t="str">
        <f>_xlfn.IFNA(VLOOKUP($B19,'B-EmEC'!$A:$DH,MATCH(BC$1,'B-EmEC'!$A$1:$DH$1,0),FALSE),"")</f>
        <v/>
      </c>
      <c r="BD19" s="126">
        <f>_xlfn.IFNA(VLOOKUP($B19,'B-EmEC'!$A:$DH,MATCH(BD$1,'B-EmEC'!$A$1:$DH$1,0),FALSE),"")</f>
        <v>3.6132453197705874</v>
      </c>
      <c r="BE19" s="126">
        <f>_xlfn.IFNA(VLOOKUP($B19,'B-EmEC'!$A:$DH,MATCH(BE$1,'B-EmEC'!$A$1:$DH$1,0),FALSE),"")</f>
        <v>27.853795688847235</v>
      </c>
      <c r="BF19" s="126" t="str">
        <f>_xlfn.IFNA(VLOOKUP($B19,'B-EmEC'!$A:$DH,MATCH(BF$1,'B-EmEC'!$A$1:$DH$1,0),FALSE),"")</f>
        <v/>
      </c>
      <c r="BG19" s="126">
        <f>_xlfn.IFNA(VLOOKUP($B19,'B-EmEC'!$A:$DH,MATCH(BG$1,'B-EmEC'!$A$1:$DH$1,0),FALSE),"")</f>
        <v>4.956103086944208</v>
      </c>
      <c r="BH19" s="125" t="str">
        <f>_xlfn.IFNA(VLOOKUP($B19,'I-EmEC'!$A:$DA,MATCH(BH$1,'I-EmEC'!$A$1:$DA$1,0),FALSE),"")</f>
        <v/>
      </c>
      <c r="BI19" s="127">
        <f>_xlfn.IFNA(VLOOKUP($B19,'I-EmEC'!$A:$DA,MATCH(BI$1,'I-EmEC'!$A$1:$DA$1,0),FALSE),"")</f>
        <v>37.911025145067704</v>
      </c>
      <c r="BJ19" s="127">
        <f>_xlfn.IFNA(VLOOKUP($B19,'I-EmEC'!$A:$DA,MATCH(BJ$1,'I-EmEC'!$A$1:$DA$1,0),FALSE),"")</f>
        <v>37.911025145067704</v>
      </c>
      <c r="BK19" s="127">
        <f>_xlfn.IFNA(VLOOKUP($B19,'I-EmEC'!$A:$DA,MATCH(BK$1,'I-EmEC'!$A$1:$DA$1,0),FALSE),"")</f>
        <v>23.188405797101449</v>
      </c>
      <c r="BL19" s="127">
        <f>_xlfn.IFNA(VLOOKUP($B19,'I-EmEC'!$A:$DA,MATCH(BL$1,'I-EmEC'!$A$1:$DA$1,0),FALSE),"")</f>
        <v>23.188405797101449</v>
      </c>
      <c r="BM19" s="127" t="str">
        <f>_xlfn.IFNA(VLOOKUP($B19,'I-EmEC'!$A:$DA,MATCH(BM$1,'I-EmEC'!$A$1:$DA$1,0),FALSE),"")</f>
        <v/>
      </c>
      <c r="BN19" s="127" t="str">
        <f>_xlfn.IFNA(VLOOKUP($B19,'I-EmEC'!$A:$DA,MATCH(BN$1,'I-EmEC'!$A$1:$DA$1,0),FALSE),"")</f>
        <v/>
      </c>
      <c r="BO19" s="127" t="str">
        <f>_xlfn.IFNA(VLOOKUP($B19,'I-EmEC'!$A:$DA,MATCH(BO$1,'I-EmEC'!$A$1:$DA$1,0),FALSE),"")</f>
        <v/>
      </c>
      <c r="BP19" s="127">
        <f>_xlfn.IFNA(VLOOKUP($B19,'I-EmEC'!$A:$DA,MATCH(BP$1,'I-EmEC'!$A$1:$DA$1,0),FALSE),"")</f>
        <v>37.528089887640448</v>
      </c>
      <c r="BQ19" s="127">
        <f>_xlfn.IFNA(VLOOKUP($B19,'I-EmEC'!$A:$DA,MATCH(BQ$1,'I-EmEC'!$A$1:$DA$1,0),FALSE),"")</f>
        <v>12.426035502958579</v>
      </c>
      <c r="BR19" s="127">
        <f>_xlfn.IFNA(VLOOKUP($B19,'I-EmEC'!$A:$DA,MATCH(BR$1,'I-EmEC'!$A$1:$DA$1,0),FALSE),"")</f>
        <v>17.333333333333332</v>
      </c>
      <c r="BS19" s="127" t="str">
        <f>_xlfn.IFNA(VLOOKUP($B19,'I-EmEC'!$A:$DA,MATCH(BS$1,'I-EmEC'!$A$1:$DA$1,0),FALSE),"")</f>
        <v/>
      </c>
      <c r="BT19" s="127"/>
      <c r="BU19" s="117"/>
      <c r="BV19" s="308" t="s">
        <v>2772</v>
      </c>
      <c r="BW19" s="129" t="str">
        <f t="shared" si="4"/>
        <v/>
      </c>
      <c r="BX19" s="129" t="str">
        <f t="shared" si="5"/>
        <v/>
      </c>
      <c r="BY19" s="128" t="str">
        <f t="shared" si="6"/>
        <v/>
      </c>
      <c r="BZ19" s="128" t="str">
        <f t="shared" si="7"/>
        <v/>
      </c>
      <c r="CA19" s="128" t="str">
        <f t="shared" si="8"/>
        <v/>
      </c>
      <c r="CB19" s="129" t="str">
        <f t="shared" si="9"/>
        <v/>
      </c>
      <c r="CC19" s="128" t="str">
        <f t="shared" si="10"/>
        <v/>
      </c>
      <c r="CD19" s="128">
        <f t="shared" si="11"/>
        <v>1</v>
      </c>
      <c r="CE19" s="128">
        <f t="shared" si="12"/>
        <v>1</v>
      </c>
      <c r="CF19" s="129" t="str">
        <f t="shared" si="13"/>
        <v/>
      </c>
      <c r="CG19" s="128" t="str">
        <f t="shared" si="14"/>
        <v/>
      </c>
      <c r="CH19" s="130">
        <f t="shared" si="15"/>
        <v>2</v>
      </c>
      <c r="CI19" s="131"/>
      <c r="CJ19" s="129" t="str">
        <f t="shared" si="16"/>
        <v/>
      </c>
      <c r="CK19" s="128" t="str">
        <f t="shared" si="17"/>
        <v/>
      </c>
      <c r="CL19" s="128">
        <f t="shared" si="18"/>
        <v>1</v>
      </c>
      <c r="CM19" s="128" t="str">
        <f t="shared" si="19"/>
        <v/>
      </c>
      <c r="CN19" s="130">
        <f t="shared" si="20"/>
        <v>1</v>
      </c>
      <c r="CO19" s="117"/>
      <c r="CP19" s="117">
        <f t="shared" si="21"/>
        <v>2</v>
      </c>
      <c r="CQ19" s="117">
        <f t="shared" si="22"/>
        <v>6</v>
      </c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</row>
    <row r="20" spans="1:116" s="132" customFormat="1" x14ac:dyDescent="0.15">
      <c r="A20" s="308" t="s">
        <v>65</v>
      </c>
      <c r="B20" s="69" t="s">
        <v>669</v>
      </c>
      <c r="C20" s="118" t="str">
        <f>VLOOKUP(B20,RecNamesAll!A:E,5,FALSE)</f>
        <v>A</v>
      </c>
      <c r="D20" s="119" t="b">
        <f>VLOOKUP(B20,Ligands!A:B,2,FALSE)</f>
        <v>1</v>
      </c>
      <c r="E20" s="127"/>
      <c r="F20" s="126" t="str">
        <f t="shared" si="0"/>
        <v>---</v>
      </c>
      <c r="G20" s="126" t="str">
        <f t="shared" si="1"/>
        <v>BIG</v>
      </c>
      <c r="H20" s="126" t="str">
        <f t="shared" si="2"/>
        <v>BI-</v>
      </c>
      <c r="I20" s="126" t="str">
        <f t="shared" si="3"/>
        <v>-I-</v>
      </c>
      <c r="J20" s="126"/>
      <c r="K20" s="286"/>
      <c r="L20" s="120" t="str">
        <f>_xlfn.CONCAT(IF(AV20="","-","B"),IF(BH20="","-","I"),VLOOKUP($B20,GtP!$A:$AB,MATCH("Gs_0-1",GtP!$A$1:$AB$1,0),FALSE))</f>
        <v>---</v>
      </c>
      <c r="M20" s="120" t="str">
        <f>_xlfn.CONCAT(IF(AW20="","-","B"),IF(BI20="","-","I"),VLOOKUP($B20,GtP!$A:$AB,MATCH("Gi/o_0-1",GtP!$A$1:$AB$1,0),FALSE))</f>
        <v>BIG</v>
      </c>
      <c r="N20" s="120" t="str">
        <f>_xlfn.CONCAT(IF(AX20="","-","B"),IF(BJ20="","-","I"),VLOOKUP($B20,GtP!$A:$AB,MATCH("Gi/o_0-1",GtP!$A$1:$AB$1,0),FALSE))</f>
        <v>BIG</v>
      </c>
      <c r="O20" s="120" t="str">
        <f>_xlfn.CONCAT(IF(AY20="","-","B"),IF(BK20="","-","I"),VLOOKUP($B20,GtP!$A:$AB,MATCH("Gi/o_0-1",GtP!$A$1:$AB$1,0),FALSE))</f>
        <v>BIG</v>
      </c>
      <c r="P20" s="120" t="str">
        <f>_xlfn.CONCAT(IF(AZ20="","-","B"),IF(BL20="","-","I"),VLOOKUP($B20,GtP!$A:$AB,MATCH("Gi/o_0-1",GtP!$A$1:$AB$1,0),FALSE))</f>
        <v>BIG</v>
      </c>
      <c r="Q20" s="120" t="str">
        <f>_xlfn.CONCAT(IF(BA20="","-","B"),IF(BM20="","-","I"),VLOOKUP($B20,GtP!$A:$AB,MATCH("Gi/o_0-1",GtP!$A$1:$AB$1,0),FALSE))</f>
        <v>BIG</v>
      </c>
      <c r="R20" s="120" t="str">
        <f>_xlfn.CONCAT(IF(BB20="","-","B"),IF(BN20="","-","I"),VLOOKUP($B20,GtP!$A:$AB,MATCH("Gq/11_0-1",GtP!$A$1:$AB$1,0),FALSE))</f>
        <v>-I-</v>
      </c>
      <c r="S20" s="120" t="str">
        <f>_xlfn.CONCAT(IF(BC20="","-","B"),IF(BO20="","-","I"),VLOOKUP($B20,GtP!$A:$AB,MATCH("Gq/11_0-1",GtP!$A$1:$AB$1,0),FALSE))</f>
        <v>-I-</v>
      </c>
      <c r="T20" s="120" t="str">
        <f>_xlfn.CONCAT(IF(BD20="","-","B"),IF(BP20="","-","I"),VLOOKUP($B20,GtP!$A:$AB,MATCH("Gq/11_0-1",GtP!$A$1:$AB$1,0),FALSE))</f>
        <v>BI-</v>
      </c>
      <c r="U20" s="120" t="str">
        <f>_xlfn.CONCAT(IF(BE20="","-","B"),IF(BQ20="","-","I"),VLOOKUP($B20,GtP!$A:$AB,MATCH("Gq/11_0-1",GtP!$A$1:$AB$1,0),FALSE))</f>
        <v>BI-</v>
      </c>
      <c r="V20" s="120" t="str">
        <f>_xlfn.CONCAT(IF(BF20="","-","B"),IF(BR20="","-","I"),VLOOKUP($B20,GtP!$A:$AB,MATCH("G12/13_0-1",GtP!$A$1:$AB$1,0),FALSE))</f>
        <v>-I-</v>
      </c>
      <c r="W20" s="120" t="str">
        <f>_xlfn.CONCAT(IF(BG20="","-","B"),IF(BS20="","-","I"),VLOOKUP($B20,GtP!$A:$AB,MATCH("G12/13_0-1",GtP!$A$1:$AB$1,0),FALSE))</f>
        <v>-I-</v>
      </c>
      <c r="X20" s="121" t="str">
        <f>_xlfn.IFNA(VLOOKUP($B20,'B-EmEC'!$A:$DH,MATCH(X$1,'B-EmEC'!$A$1:$DH$1,0),FALSE),"")</f>
        <v/>
      </c>
      <c r="Y20" s="122">
        <f>_xlfn.IFNA(VLOOKUP($B20,'B-EmEC'!$A:$DH,MATCH(Y$1,'B-EmEC'!$A$1:$DH$1,0),FALSE),"")</f>
        <v>10.24</v>
      </c>
      <c r="Z20" s="122">
        <f>_xlfn.IFNA(VLOOKUP($B20,'B-EmEC'!$A:$DH,MATCH(Z$1,'B-EmEC'!$A$1:$DH$1,0),FALSE),"")</f>
        <v>10.130000000000001</v>
      </c>
      <c r="AA20" s="122">
        <f>_xlfn.IFNA(VLOOKUP($B20,'B-EmEC'!$A:$DH,MATCH(AA$1,'B-EmEC'!$A$1:$DH$1,0),FALSE),"")</f>
        <v>10.41</v>
      </c>
      <c r="AB20" s="122">
        <f>_xlfn.IFNA(VLOOKUP($B20,'B-EmEC'!$A:$DH,MATCH(AB$1,'B-EmEC'!$A$1:$DH$1,0),FALSE),"")</f>
        <v>10.82</v>
      </c>
      <c r="AC20" s="122">
        <f>_xlfn.IFNA(VLOOKUP($B20,'B-EmEC'!$A:$DH,MATCH(AC$1,'B-EmEC'!$A$1:$DH$1,0),FALSE),"")</f>
        <v>11.37</v>
      </c>
      <c r="AD20" s="122" t="str">
        <f>_xlfn.IFNA(VLOOKUP($B20,'B-EmEC'!$A:$DH,MATCH(AD$1,'B-EmEC'!$A$1:$DH$1,0),FALSE),"")</f>
        <v/>
      </c>
      <c r="AE20" s="122" t="str">
        <f>_xlfn.IFNA(VLOOKUP($B20,'B-EmEC'!$A:$DH,MATCH(AE$1,'B-EmEC'!$A$1:$DH$1,0),FALSE),"")</f>
        <v/>
      </c>
      <c r="AF20" s="122">
        <f>_xlfn.IFNA(VLOOKUP($B20,'B-EmEC'!$A:$DH,MATCH(AF$1,'B-EmEC'!$A$1:$DH$1,0),FALSE),"")</f>
        <v>8.2260000000000009</v>
      </c>
      <c r="AG20" s="122">
        <f>_xlfn.IFNA(VLOOKUP($B20,'B-EmEC'!$A:$DH,MATCH(AG$1,'B-EmEC'!$A$1:$DH$1,0),FALSE),"")</f>
        <v>9.2460000000000004</v>
      </c>
      <c r="AH20" s="122" t="str">
        <f>VLOOKUP($B20,'B-EmEC'!$A:$DH,MATCH(AH$1,'B-EmEC'!$A$1:$DH$1,0),FALSE)</f>
        <v/>
      </c>
      <c r="AI20" s="122" t="str">
        <f>VLOOKUP($B20,'B-EmEC'!$A:$DH,MATCH(AI$1,'B-EmEC'!$A$1:$DH$1,0),FALSE)</f>
        <v/>
      </c>
      <c r="AJ20" s="123" t="str">
        <f>_xlfn.IFNA(VLOOKUP($B20,'I-EmEC'!$A:$DA,MATCH(AJ$1,'I-EmEC'!$A$1:$DA$1,0),FALSE),"")</f>
        <v/>
      </c>
      <c r="AK20" s="124">
        <f>_xlfn.IFNA(VLOOKUP($B20,'I-EmEC'!$A:$DA,MATCH(AK$1,'I-EmEC'!$A$1:$DA$1,0),FALSE),"")</f>
        <v>9</v>
      </c>
      <c r="AL20" s="124">
        <f>_xlfn.IFNA(VLOOKUP($B20,'I-EmEC'!$A:$DA,MATCH(AL$1,'I-EmEC'!$A$1:$DA$1,0),FALSE),"")</f>
        <v>9</v>
      </c>
      <c r="AM20" s="124">
        <f>_xlfn.IFNA(VLOOKUP($B20,'I-EmEC'!$A:$DA,MATCH(AM$1,'I-EmEC'!$A$1:$DA$1,0),FALSE),"")</f>
        <v>8.74</v>
      </c>
      <c r="AN20" s="124">
        <f>_xlfn.IFNA(VLOOKUP($B20,'I-EmEC'!$A:$DA,MATCH(AN$1,'I-EmEC'!$A$1:$DA$1,0),FALSE),"")</f>
        <v>8.74</v>
      </c>
      <c r="AO20" s="124">
        <f>_xlfn.IFNA(VLOOKUP($B20,'I-EmEC'!$A:$DA,MATCH(AO$1,'I-EmEC'!$A$1:$DA$1,0),FALSE),"")</f>
        <v>9.09</v>
      </c>
      <c r="AP20" s="124">
        <f>_xlfn.IFNA(VLOOKUP($B20,'I-EmEC'!$A:$DA,MATCH(AP$1,'I-EmEC'!$A$1:$DA$1,0),FALSE),"")</f>
        <v>7.66</v>
      </c>
      <c r="AQ20" s="124">
        <f>_xlfn.IFNA(VLOOKUP($B20,'I-EmEC'!$A:$DA,MATCH(AQ$1,'I-EmEC'!$A$1:$DA$1,0),FALSE),"")</f>
        <v>7.66</v>
      </c>
      <c r="AR20" s="124">
        <f>_xlfn.IFNA(VLOOKUP($B20,'I-EmEC'!$A:$DA,MATCH(AR$1,'I-EmEC'!$A$1:$DA$1,0),FALSE),"")</f>
        <v>8.94</v>
      </c>
      <c r="AS20" s="124">
        <f>_xlfn.IFNA(VLOOKUP($B20,'I-EmEC'!$A:$DA,MATCH(AS$1,'I-EmEC'!$A$1:$DA$1,0),FALSE),"")</f>
        <v>7.43</v>
      </c>
      <c r="AT20" s="124">
        <f>_xlfn.IFNA(VLOOKUP($B20,'I-EmEC'!$A:$DA,MATCH(AT$1,'I-EmEC'!$A$1:$DA$1,0),FALSE),"")</f>
        <v>7.87</v>
      </c>
      <c r="AU20" s="124">
        <f>_xlfn.IFNA(VLOOKUP($B20,'I-EmEC'!$A:$DA,MATCH(AU$1,'I-EmEC'!$A$1:$DA$1,0),FALSE),"")</f>
        <v>7.71</v>
      </c>
      <c r="AV20" s="125" t="str">
        <f>_xlfn.IFNA(VLOOKUP($B20,'B-EmEC'!$A:$DH,MATCH(AV$1,'B-EmEC'!$A$1:$DH$1,0),FALSE),"")</f>
        <v/>
      </c>
      <c r="AW20" s="126">
        <f>_xlfn.IFNA(VLOOKUP($B20,'B-EmEC'!$A:$DH,MATCH(AW$1,'B-EmEC'!$A$1:$DH$1,0),FALSE),"")</f>
        <v>69.295774647887328</v>
      </c>
      <c r="AX20" s="126">
        <f>_xlfn.IFNA(VLOOKUP($B20,'B-EmEC'!$A:$DH,MATCH(AX$1,'B-EmEC'!$A$1:$DH$1,0),FALSE),"")</f>
        <v>39.103125912941863</v>
      </c>
      <c r="AY20" s="126">
        <f>_xlfn.IFNA(VLOOKUP($B20,'B-EmEC'!$A:$DH,MATCH(AY$1,'B-EmEC'!$A$1:$DH$1,0),FALSE),"")</f>
        <v>57.338709677419352</v>
      </c>
      <c r="AZ20" s="126">
        <f>_xlfn.IFNA(VLOOKUP($B20,'B-EmEC'!$A:$DH,MATCH(AZ$1,'B-EmEC'!$A$1:$DH$1,0),FALSE),"")</f>
        <v>62.783171521035591</v>
      </c>
      <c r="BA20" s="126">
        <f>_xlfn.IFNA(VLOOKUP($B20,'B-EmEC'!$A:$DH,MATCH(BA$1,'B-EmEC'!$A$1:$DH$1,0),FALSE),"")</f>
        <v>69.60556844547564</v>
      </c>
      <c r="BB20" s="126" t="str">
        <f>_xlfn.IFNA(VLOOKUP($B20,'B-EmEC'!$A:$DH,MATCH(BB$1,'B-EmEC'!$A$1:$DH$1,0),FALSE),"")</f>
        <v/>
      </c>
      <c r="BC20" s="126" t="str">
        <f>_xlfn.IFNA(VLOOKUP($B20,'B-EmEC'!$A:$DH,MATCH(BC$1,'B-EmEC'!$A$1:$DH$1,0),FALSE),"")</f>
        <v/>
      </c>
      <c r="BD20" s="126">
        <f>_xlfn.IFNA(VLOOKUP($B20,'B-EmEC'!$A:$DH,MATCH(BD$1,'B-EmEC'!$A$1:$DH$1,0),FALSE),"")</f>
        <v>17.498106265555673</v>
      </c>
      <c r="BE20" s="126">
        <f>_xlfn.IFNA(VLOOKUP($B20,'B-EmEC'!$A:$DH,MATCH(BE$1,'B-EmEC'!$A$1:$DH$1,0),FALSE),"")</f>
        <v>68.781630740393624</v>
      </c>
      <c r="BF20" s="126" t="str">
        <f>_xlfn.IFNA(VLOOKUP($B20,'B-EmEC'!$A:$DH,MATCH(BF$1,'B-EmEC'!$A$1:$DH$1,0),FALSE),"")</f>
        <v/>
      </c>
      <c r="BG20" s="126" t="str">
        <f>_xlfn.IFNA(VLOOKUP($B20,'B-EmEC'!$A:$DH,MATCH(BG$1,'B-EmEC'!$A$1:$DH$1,0),FALSE),"")</f>
        <v/>
      </c>
      <c r="BH20" s="125" t="str">
        <f>_xlfn.IFNA(VLOOKUP($B20,'I-EmEC'!$A:$DA,MATCH(BH$1,'I-EmEC'!$A$1:$DA$1,0),FALSE),"")</f>
        <v/>
      </c>
      <c r="BI20" s="127">
        <f>_xlfn.IFNA(VLOOKUP($B20,'I-EmEC'!$A:$DA,MATCH(BI$1,'I-EmEC'!$A$1:$DA$1,0),FALSE),"")</f>
        <v>94.970986460348158</v>
      </c>
      <c r="BJ20" s="127">
        <f>_xlfn.IFNA(VLOOKUP($B20,'I-EmEC'!$A:$DA,MATCH(BJ$1,'I-EmEC'!$A$1:$DA$1,0),FALSE),"")</f>
        <v>94.970986460348158</v>
      </c>
      <c r="BK20" s="127">
        <f>_xlfn.IFNA(VLOOKUP($B20,'I-EmEC'!$A:$DA,MATCH(BK$1,'I-EmEC'!$A$1:$DA$1,0),FALSE),"")</f>
        <v>92.960662525879926</v>
      </c>
      <c r="BL20" s="127">
        <f>_xlfn.IFNA(VLOOKUP($B20,'I-EmEC'!$A:$DA,MATCH(BL$1,'I-EmEC'!$A$1:$DA$1,0),FALSE),"")</f>
        <v>92.960662525879926</v>
      </c>
      <c r="BM20" s="127">
        <f>_xlfn.IFNA(VLOOKUP($B20,'I-EmEC'!$A:$DA,MATCH(BM$1,'I-EmEC'!$A$1:$DA$1,0),FALSE),"")</f>
        <v>98.260869565217391</v>
      </c>
      <c r="BN20" s="127">
        <f>_xlfn.IFNA(VLOOKUP($B20,'I-EmEC'!$A:$DA,MATCH(BN$1,'I-EmEC'!$A$1:$DA$1,0),FALSE),"")</f>
        <v>33.059548254620125</v>
      </c>
      <c r="BO20" s="127">
        <f>_xlfn.IFNA(VLOOKUP($B20,'I-EmEC'!$A:$DA,MATCH(BO$1,'I-EmEC'!$A$1:$DA$1,0),FALSE),"")</f>
        <v>33.059548254620125</v>
      </c>
      <c r="BP20" s="127">
        <f>_xlfn.IFNA(VLOOKUP($B20,'I-EmEC'!$A:$DA,MATCH(BP$1,'I-EmEC'!$A$1:$DA$1,0),FALSE),"")</f>
        <v>86.067415730337075</v>
      </c>
      <c r="BQ20" s="127">
        <f>_xlfn.IFNA(VLOOKUP($B20,'I-EmEC'!$A:$DA,MATCH(BQ$1,'I-EmEC'!$A$1:$DA$1,0),FALSE),"")</f>
        <v>33.530571992110453</v>
      </c>
      <c r="BR20" s="127">
        <f>_xlfn.IFNA(VLOOKUP($B20,'I-EmEC'!$A:$DA,MATCH(BR$1,'I-EmEC'!$A$1:$DA$1,0),FALSE),"")</f>
        <v>60</v>
      </c>
      <c r="BS20" s="127">
        <f>_xlfn.IFNA(VLOOKUP($B20,'I-EmEC'!$A:$DA,MATCH(BS$1,'I-EmEC'!$A$1:$DA$1,0),FALSE),"")</f>
        <v>34.980237154150196</v>
      </c>
      <c r="BT20" s="127"/>
      <c r="BU20" s="117"/>
      <c r="BV20" s="308" t="s">
        <v>65</v>
      </c>
      <c r="BW20" s="129" t="str">
        <f t="shared" si="4"/>
        <v/>
      </c>
      <c r="BX20" s="129" t="str">
        <f t="shared" si="5"/>
        <v/>
      </c>
      <c r="BY20" s="128" t="str">
        <f t="shared" si="6"/>
        <v/>
      </c>
      <c r="BZ20" s="128" t="str">
        <f t="shared" si="7"/>
        <v/>
      </c>
      <c r="CA20" s="128" t="str">
        <f t="shared" si="8"/>
        <v/>
      </c>
      <c r="CB20" s="129" t="str">
        <f t="shared" si="9"/>
        <v/>
      </c>
      <c r="CC20" s="128" t="str">
        <f t="shared" si="10"/>
        <v/>
      </c>
      <c r="CD20" s="128">
        <f t="shared" si="11"/>
        <v>1</v>
      </c>
      <c r="CE20" s="128">
        <f t="shared" si="12"/>
        <v>1</v>
      </c>
      <c r="CF20" s="129" t="str">
        <f t="shared" si="13"/>
        <v/>
      </c>
      <c r="CG20" s="128" t="str">
        <f t="shared" si="14"/>
        <v/>
      </c>
      <c r="CH20" s="130">
        <f t="shared" si="15"/>
        <v>2</v>
      </c>
      <c r="CI20" s="131"/>
      <c r="CJ20" s="129" t="str">
        <f t="shared" si="16"/>
        <v/>
      </c>
      <c r="CK20" s="128" t="str">
        <f t="shared" si="17"/>
        <v/>
      </c>
      <c r="CL20" s="128">
        <f t="shared" si="18"/>
        <v>1</v>
      </c>
      <c r="CM20" s="128" t="str">
        <f t="shared" si="19"/>
        <v/>
      </c>
      <c r="CN20" s="130">
        <f t="shared" si="20"/>
        <v>1</v>
      </c>
      <c r="CO20" s="117"/>
      <c r="CP20" s="117">
        <f t="shared" si="21"/>
        <v>2</v>
      </c>
      <c r="CQ20" s="117">
        <f t="shared" si="22"/>
        <v>7</v>
      </c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</row>
    <row r="21" spans="1:116" s="132" customFormat="1" x14ac:dyDescent="0.15">
      <c r="A21" s="308" t="s">
        <v>3290</v>
      </c>
      <c r="B21" s="69" t="s">
        <v>471</v>
      </c>
      <c r="C21" s="118" t="str">
        <f>VLOOKUP(B21,RecNamesAll!A:E,5,FALSE)</f>
        <v>A</v>
      </c>
      <c r="D21" s="119" t="b">
        <f>VLOOKUP(B21,Ligands!A:B,2,FALSE)</f>
        <v>1</v>
      </c>
      <c r="E21" s="127"/>
      <c r="F21" s="126" t="str">
        <f t="shared" si="0"/>
        <v>BIG</v>
      </c>
      <c r="G21" s="126" t="str">
        <f t="shared" si="1"/>
        <v>BI-</v>
      </c>
      <c r="H21" s="126" t="str">
        <f t="shared" si="2"/>
        <v>BI-</v>
      </c>
      <c r="I21" s="126" t="str">
        <f t="shared" si="3"/>
        <v>---</v>
      </c>
      <c r="J21" s="126"/>
      <c r="K21" s="286"/>
      <c r="L21" s="120" t="str">
        <f>_xlfn.CONCAT(IF(AV21="","-","B"),IF(BH21="","-","I"),VLOOKUP($B21,GtP!$A:$AB,MATCH("Gs_0-1",GtP!$A$1:$AB$1,0),FALSE))</f>
        <v>BIG</v>
      </c>
      <c r="M21" s="120" t="str">
        <f>_xlfn.CONCAT(IF(AW21="","-","B"),IF(BI21="","-","I"),VLOOKUP($B21,GtP!$A:$AB,MATCH("Gi/o_0-1",GtP!$A$1:$AB$1,0),FALSE))</f>
        <v>---</v>
      </c>
      <c r="N21" s="120" t="str">
        <f>_xlfn.CONCAT(IF(AX21="","-","B"),IF(BJ21="","-","I"),VLOOKUP($B21,GtP!$A:$AB,MATCH("Gi/o_0-1",GtP!$A$1:$AB$1,0),FALSE))</f>
        <v>---</v>
      </c>
      <c r="O21" s="120" t="str">
        <f>_xlfn.CONCAT(IF(AY21="","-","B"),IF(BK21="","-","I"),VLOOKUP($B21,GtP!$A:$AB,MATCH("Gi/o_0-1",GtP!$A$1:$AB$1,0),FALSE))</f>
        <v>---</v>
      </c>
      <c r="P21" s="120" t="str">
        <f>_xlfn.CONCAT(IF(AZ21="","-","B"),IF(BL21="","-","I"),VLOOKUP($B21,GtP!$A:$AB,MATCH("Gi/o_0-1",GtP!$A$1:$AB$1,0),FALSE))</f>
        <v>B--</v>
      </c>
      <c r="Q21" s="120" t="str">
        <f>_xlfn.CONCAT(IF(BA21="","-","B"),IF(BM21="","-","I"),VLOOKUP($B21,GtP!$A:$AB,MATCH("Gi/o_0-1",GtP!$A$1:$AB$1,0),FALSE))</f>
        <v>BI-</v>
      </c>
      <c r="R21" s="120" t="str">
        <f>_xlfn.CONCAT(IF(BB21="","-","B"),IF(BN21="","-","I"),VLOOKUP($B21,GtP!$A:$AB,MATCH("Gq/11_0-1",GtP!$A$1:$AB$1,0),FALSE))</f>
        <v>-I-</v>
      </c>
      <c r="S21" s="120" t="str">
        <f>_xlfn.CONCAT(IF(BC21="","-","B"),IF(BO21="","-","I"),VLOOKUP($B21,GtP!$A:$AB,MATCH("Gq/11_0-1",GtP!$A$1:$AB$1,0),FALSE))</f>
        <v>-I-</v>
      </c>
      <c r="T21" s="120" t="str">
        <f>_xlfn.CONCAT(IF(BD21="","-","B"),IF(BP21="","-","I"),VLOOKUP($B21,GtP!$A:$AB,MATCH("Gq/11_0-1",GtP!$A$1:$AB$1,0),FALSE))</f>
        <v>-I-</v>
      </c>
      <c r="U21" s="120" t="str">
        <f>_xlfn.CONCAT(IF(BE21="","-","B"),IF(BQ21="","-","I"),VLOOKUP($B21,GtP!$A:$AB,MATCH("Gq/11_0-1",GtP!$A$1:$AB$1,0),FALSE))</f>
        <v>B--</v>
      </c>
      <c r="V21" s="120" t="str">
        <f>_xlfn.CONCAT(IF(BF21="","-","B"),IF(BR21="","-","I"),VLOOKUP($B21,GtP!$A:$AB,MATCH("G12/13_0-1",GtP!$A$1:$AB$1,0),FALSE))</f>
        <v>---</v>
      </c>
      <c r="W21" s="120" t="str">
        <f>_xlfn.CONCAT(IF(BG21="","-","B"),IF(BS21="","-","I"),VLOOKUP($B21,GtP!$A:$AB,MATCH("G12/13_0-1",GtP!$A$1:$AB$1,0),FALSE))</f>
        <v>---</v>
      </c>
      <c r="X21" s="121">
        <f>_xlfn.IFNA(VLOOKUP($B21,'B-EmEC'!$A:$DH,MATCH(X$1,'B-EmEC'!$A$1:$DH$1,0),FALSE),"")</f>
        <v>8.81</v>
      </c>
      <c r="Y21" s="122" t="str">
        <f>_xlfn.IFNA(VLOOKUP($B21,'B-EmEC'!$A:$DH,MATCH(Y$1,'B-EmEC'!$A$1:$DH$1,0),FALSE),"")</f>
        <v/>
      </c>
      <c r="Z21" s="122" t="str">
        <f>_xlfn.IFNA(VLOOKUP($B21,'B-EmEC'!$A:$DH,MATCH(Z$1,'B-EmEC'!$A$1:$DH$1,0),FALSE),"")</f>
        <v/>
      </c>
      <c r="AA21" s="122" t="str">
        <f>_xlfn.IFNA(VLOOKUP($B21,'B-EmEC'!$A:$DH,MATCH(AA$1,'B-EmEC'!$A$1:$DH$1,0),FALSE),"")</f>
        <v/>
      </c>
      <c r="AB21" s="122">
        <f>_xlfn.IFNA(VLOOKUP($B21,'B-EmEC'!$A:$DH,MATCH(AB$1,'B-EmEC'!$A$1:$DH$1,0),FALSE),"")</f>
        <v>5.6040000000000001</v>
      </c>
      <c r="AC21" s="122">
        <f>_xlfn.IFNA(VLOOKUP($B21,'B-EmEC'!$A:$DH,MATCH(AC$1,'B-EmEC'!$A$1:$DH$1,0),FALSE),"")</f>
        <v>5.9859999999999998</v>
      </c>
      <c r="AD21" s="122" t="str">
        <f>_xlfn.IFNA(VLOOKUP($B21,'B-EmEC'!$A:$DH,MATCH(AD$1,'B-EmEC'!$A$1:$DH$1,0),FALSE),"")</f>
        <v/>
      </c>
      <c r="AE21" s="122" t="str">
        <f>_xlfn.IFNA(VLOOKUP($B21,'B-EmEC'!$A:$DH,MATCH(AE$1,'B-EmEC'!$A$1:$DH$1,0),FALSE),"")</f>
        <v/>
      </c>
      <c r="AF21" s="122" t="str">
        <f>_xlfn.IFNA(VLOOKUP($B21,'B-EmEC'!$A:$DH,MATCH(AF$1,'B-EmEC'!$A$1:$DH$1,0),FALSE),"")</f>
        <v/>
      </c>
      <c r="AG21" s="122">
        <f>_xlfn.IFNA(VLOOKUP($B21,'B-EmEC'!$A:$DH,MATCH(AG$1,'B-EmEC'!$A$1:$DH$1,0),FALSE),"")</f>
        <v>7.657</v>
      </c>
      <c r="AH21" s="122" t="str">
        <f>VLOOKUP($B21,'B-EmEC'!$A:$DH,MATCH(AH$1,'B-EmEC'!$A$1:$DH$1,0),FALSE)</f>
        <v/>
      </c>
      <c r="AI21" s="122" t="str">
        <f>VLOOKUP($B21,'B-EmEC'!$A:$DH,MATCH(AI$1,'B-EmEC'!$A$1:$DH$1,0),FALSE)</f>
        <v/>
      </c>
      <c r="AJ21" s="123">
        <f>_xlfn.IFNA(VLOOKUP($B21,'I-EmEC'!$A:$DA,MATCH(AJ$1,'I-EmEC'!$A$1:$DA$1,0),FALSE),"")</f>
        <v>5.61</v>
      </c>
      <c r="AK21" s="124" t="str">
        <f>_xlfn.IFNA(VLOOKUP($B21,'I-EmEC'!$A:$DA,MATCH(AK$1,'I-EmEC'!$A$1:$DA$1,0),FALSE),"")</f>
        <v/>
      </c>
      <c r="AL21" s="124" t="str">
        <f>_xlfn.IFNA(VLOOKUP($B21,'I-EmEC'!$A:$DA,MATCH(AL$1,'I-EmEC'!$A$1:$DA$1,0),FALSE),"")</f>
        <v/>
      </c>
      <c r="AM21" s="124" t="str">
        <f>_xlfn.IFNA(VLOOKUP($B21,'I-EmEC'!$A:$DA,MATCH(AM$1,'I-EmEC'!$A$1:$DA$1,0),FALSE),"")</f>
        <v/>
      </c>
      <c r="AN21" s="124" t="str">
        <f>_xlfn.IFNA(VLOOKUP($B21,'I-EmEC'!$A:$DA,MATCH(AN$1,'I-EmEC'!$A$1:$DA$1,0),FALSE),"")</f>
        <v/>
      </c>
      <c r="AO21" s="124">
        <f>_xlfn.IFNA(VLOOKUP($B21,'I-EmEC'!$A:$DA,MATCH(AO$1,'I-EmEC'!$A$1:$DA$1,0),FALSE),"")</f>
        <v>5.7</v>
      </c>
      <c r="AP21" s="124">
        <f>_xlfn.IFNA(VLOOKUP($B21,'I-EmEC'!$A:$DA,MATCH(AP$1,'I-EmEC'!$A$1:$DA$1,0),FALSE),"")</f>
        <v>5.37</v>
      </c>
      <c r="AQ21" s="124">
        <f>_xlfn.IFNA(VLOOKUP($B21,'I-EmEC'!$A:$DA,MATCH(AQ$1,'I-EmEC'!$A$1:$DA$1,0),FALSE),"")</f>
        <v>5.37</v>
      </c>
      <c r="AR21" s="124">
        <f>_xlfn.IFNA(VLOOKUP($B21,'I-EmEC'!$A:$DA,MATCH(AR$1,'I-EmEC'!$A$1:$DA$1,0),FALSE),"")</f>
        <v>5.7</v>
      </c>
      <c r="AS21" s="124" t="str">
        <f>_xlfn.IFNA(VLOOKUP($B21,'I-EmEC'!$A:$DA,MATCH(AS$1,'I-EmEC'!$A$1:$DA$1,0),FALSE),"")</f>
        <v/>
      </c>
      <c r="AT21" s="124" t="str">
        <f>_xlfn.IFNA(VLOOKUP($B21,'I-EmEC'!$A:$DA,MATCH(AT$1,'I-EmEC'!$A$1:$DA$1,0),FALSE),"")</f>
        <v/>
      </c>
      <c r="AU21" s="124" t="str">
        <f>_xlfn.IFNA(VLOOKUP($B21,'I-EmEC'!$A:$DA,MATCH(AU$1,'I-EmEC'!$A$1:$DA$1,0),FALSE),"")</f>
        <v/>
      </c>
      <c r="AV21" s="125">
        <f>_xlfn.IFNA(VLOOKUP($B21,'B-EmEC'!$A:$DH,MATCH(AV$1,'B-EmEC'!$A$1:$DH$1,0),FALSE),"")</f>
        <v>65.094917330067361</v>
      </c>
      <c r="AW21" s="126" t="str">
        <f>_xlfn.IFNA(VLOOKUP($B21,'B-EmEC'!$A:$DH,MATCH(AW$1,'B-EmEC'!$A$1:$DH$1,0),FALSE),"")</f>
        <v/>
      </c>
      <c r="AX21" s="126" t="str">
        <f>_xlfn.IFNA(VLOOKUP($B21,'B-EmEC'!$A:$DH,MATCH(AX$1,'B-EmEC'!$A$1:$DH$1,0),FALSE),"")</f>
        <v/>
      </c>
      <c r="AY21" s="126" t="str">
        <f>_xlfn.IFNA(VLOOKUP($B21,'B-EmEC'!$A:$DH,MATCH(AY$1,'B-EmEC'!$A$1:$DH$1,0),FALSE),"")</f>
        <v/>
      </c>
      <c r="AZ21" s="126">
        <f>_xlfn.IFNA(VLOOKUP($B21,'B-EmEC'!$A:$DH,MATCH(AZ$1,'B-EmEC'!$A$1:$DH$1,0),FALSE),"")</f>
        <v>31.654530744336572</v>
      </c>
      <c r="BA21" s="126">
        <f>_xlfn.IFNA(VLOOKUP($B21,'B-EmEC'!$A:$DH,MATCH(BA$1,'B-EmEC'!$A$1:$DH$1,0),FALSE),"")</f>
        <v>50.870069605568446</v>
      </c>
      <c r="BB21" s="126" t="str">
        <f>_xlfn.IFNA(VLOOKUP($B21,'B-EmEC'!$A:$DH,MATCH(BB$1,'B-EmEC'!$A$1:$DH$1,0),FALSE),"")</f>
        <v/>
      </c>
      <c r="BC21" s="126" t="str">
        <f>_xlfn.IFNA(VLOOKUP($B21,'B-EmEC'!$A:$DH,MATCH(BC$1,'B-EmEC'!$A$1:$DH$1,0),FALSE),"")</f>
        <v/>
      </c>
      <c r="BD21" s="126" t="str">
        <f>_xlfn.IFNA(VLOOKUP($B21,'B-EmEC'!$A:$DH,MATCH(BD$1,'B-EmEC'!$A$1:$DH$1,0),FALSE),"")</f>
        <v/>
      </c>
      <c r="BE21" s="126">
        <f>_xlfn.IFNA(VLOOKUP($B21,'B-EmEC'!$A:$DH,MATCH(BE$1,'B-EmEC'!$A$1:$DH$1,0),FALSE),"")</f>
        <v>60.290534208059974</v>
      </c>
      <c r="BF21" s="126" t="str">
        <f>_xlfn.IFNA(VLOOKUP($B21,'B-EmEC'!$A:$DH,MATCH(BF$1,'B-EmEC'!$A$1:$DH$1,0),FALSE),"")</f>
        <v/>
      </c>
      <c r="BG21" s="126" t="str">
        <f>_xlfn.IFNA(VLOOKUP($B21,'B-EmEC'!$A:$DH,MATCH(BG$1,'B-EmEC'!$A$1:$DH$1,0),FALSE),"")</f>
        <v/>
      </c>
      <c r="BH21" s="125">
        <f>_xlfn.IFNA(VLOOKUP($B21,'I-EmEC'!$A:$DA,MATCH(BH$1,'I-EmEC'!$A$1:$DA$1,0),FALSE),"")</f>
        <v>48.345588235294116</v>
      </c>
      <c r="BI21" s="127" t="str">
        <f>_xlfn.IFNA(VLOOKUP($B21,'I-EmEC'!$A:$DA,MATCH(BI$1,'I-EmEC'!$A$1:$DA$1,0),FALSE),"")</f>
        <v/>
      </c>
      <c r="BJ21" s="127" t="str">
        <f>_xlfn.IFNA(VLOOKUP($B21,'I-EmEC'!$A:$DA,MATCH(BJ$1,'I-EmEC'!$A$1:$DA$1,0),FALSE),"")</f>
        <v/>
      </c>
      <c r="BK21" s="127" t="str">
        <f>_xlfn.IFNA(VLOOKUP($B21,'I-EmEC'!$A:$DA,MATCH(BK$1,'I-EmEC'!$A$1:$DA$1,0),FALSE),"")</f>
        <v/>
      </c>
      <c r="BL21" s="127" t="str">
        <f>_xlfn.IFNA(VLOOKUP($B21,'I-EmEC'!$A:$DA,MATCH(BL$1,'I-EmEC'!$A$1:$DA$1,0),FALSE),"")</f>
        <v/>
      </c>
      <c r="BM21" s="127">
        <f>_xlfn.IFNA(VLOOKUP($B21,'I-EmEC'!$A:$DA,MATCH(BM$1,'I-EmEC'!$A$1:$DA$1,0),FALSE),"")</f>
        <v>32.463768115942031</v>
      </c>
      <c r="BN21" s="127">
        <f>_xlfn.IFNA(VLOOKUP($B21,'I-EmEC'!$A:$DA,MATCH(BN$1,'I-EmEC'!$A$1:$DA$1,0),FALSE),"")</f>
        <v>44.353182751540039</v>
      </c>
      <c r="BO21" s="127">
        <f>_xlfn.IFNA(VLOOKUP($B21,'I-EmEC'!$A:$DA,MATCH(BO$1,'I-EmEC'!$A$1:$DA$1,0),FALSE),"")</f>
        <v>44.353182751540039</v>
      </c>
      <c r="BP21" s="127">
        <f>_xlfn.IFNA(VLOOKUP($B21,'I-EmEC'!$A:$DA,MATCH(BP$1,'I-EmEC'!$A$1:$DA$1,0),FALSE),"")</f>
        <v>42.471910112359545</v>
      </c>
      <c r="BQ21" s="127" t="str">
        <f>_xlfn.IFNA(VLOOKUP($B21,'I-EmEC'!$A:$DA,MATCH(BQ$1,'I-EmEC'!$A$1:$DA$1,0),FALSE),"")</f>
        <v/>
      </c>
      <c r="BR21" s="127" t="str">
        <f>_xlfn.IFNA(VLOOKUP($B21,'I-EmEC'!$A:$DA,MATCH(BR$1,'I-EmEC'!$A$1:$DA$1,0),FALSE),"")</f>
        <v/>
      </c>
      <c r="BS21" s="127" t="str">
        <f>_xlfn.IFNA(VLOOKUP($B21,'I-EmEC'!$A:$DA,MATCH(BS$1,'I-EmEC'!$A$1:$DA$1,0),FALSE),"")</f>
        <v/>
      </c>
      <c r="BT21" s="127"/>
      <c r="BU21" s="117"/>
      <c r="BV21" s="308" t="s">
        <v>3290</v>
      </c>
      <c r="BW21" s="129" t="str">
        <f t="shared" si="4"/>
        <v/>
      </c>
      <c r="BX21" s="129" t="str">
        <f t="shared" si="5"/>
        <v/>
      </c>
      <c r="BY21" s="128" t="str">
        <f t="shared" si="6"/>
        <v/>
      </c>
      <c r="BZ21" s="128" t="str">
        <f t="shared" si="7"/>
        <v/>
      </c>
      <c r="CA21" s="128">
        <f t="shared" si="8"/>
        <v>1</v>
      </c>
      <c r="CB21" s="129" t="str">
        <f t="shared" si="9"/>
        <v/>
      </c>
      <c r="CC21" s="128" t="str">
        <f t="shared" si="10"/>
        <v/>
      </c>
      <c r="CD21" s="128" t="str">
        <f t="shared" si="11"/>
        <v/>
      </c>
      <c r="CE21" s="128" t="str">
        <f t="shared" si="12"/>
        <v/>
      </c>
      <c r="CF21" s="129" t="str">
        <f t="shared" si="13"/>
        <v/>
      </c>
      <c r="CG21" s="128" t="str">
        <f t="shared" si="14"/>
        <v/>
      </c>
      <c r="CH21" s="130">
        <f t="shared" si="15"/>
        <v>1</v>
      </c>
      <c r="CI21" s="131"/>
      <c r="CJ21" s="129" t="str">
        <f t="shared" si="16"/>
        <v/>
      </c>
      <c r="CK21" s="128">
        <f t="shared" si="17"/>
        <v>1</v>
      </c>
      <c r="CL21" s="128" t="str">
        <f t="shared" si="18"/>
        <v/>
      </c>
      <c r="CM21" s="128" t="str">
        <f t="shared" si="19"/>
        <v/>
      </c>
      <c r="CN21" s="130">
        <f t="shared" si="20"/>
        <v>1</v>
      </c>
      <c r="CO21" s="117"/>
      <c r="CP21" s="117">
        <f t="shared" si="21"/>
        <v>3</v>
      </c>
      <c r="CQ21" s="117">
        <f t="shared" si="22"/>
        <v>2</v>
      </c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7"/>
      <c r="DD21" s="117"/>
      <c r="DE21" s="117"/>
      <c r="DF21" s="117"/>
      <c r="DG21" s="117"/>
      <c r="DH21" s="117"/>
      <c r="DI21" s="117"/>
      <c r="DJ21" s="117"/>
      <c r="DK21" s="117"/>
      <c r="DL21" s="117"/>
    </row>
    <row r="22" spans="1:116" s="132" customFormat="1" x14ac:dyDescent="0.15">
      <c r="A22" s="308" t="s">
        <v>3305</v>
      </c>
      <c r="B22" s="69" t="s">
        <v>684</v>
      </c>
      <c r="C22" s="118" t="str">
        <f>VLOOKUP(B22,RecNamesAll!A:E,5,FALSE)</f>
        <v>A</v>
      </c>
      <c r="D22" s="119" t="b">
        <f>VLOOKUP(B22,Ligands!A:B,2,FALSE)</f>
        <v>1</v>
      </c>
      <c r="E22" s="127"/>
      <c r="F22" s="126" t="str">
        <f t="shared" si="0"/>
        <v>-IG</v>
      </c>
      <c r="G22" s="126" t="str">
        <f t="shared" si="1"/>
        <v>BIG</v>
      </c>
      <c r="H22" s="126" t="str">
        <f t="shared" si="2"/>
        <v>BIG</v>
      </c>
      <c r="I22" s="126" t="str">
        <f t="shared" si="3"/>
        <v>BI-</v>
      </c>
      <c r="J22" s="126"/>
      <c r="K22" s="286"/>
      <c r="L22" s="120" t="str">
        <f>_xlfn.CONCAT(IF(AV22="","-","B"),IF(BH22="","-","I"),VLOOKUP($B22,GtP!$A:$AB,MATCH("Gs_0-1",GtP!$A$1:$AB$1,0),FALSE))</f>
        <v>-IG</v>
      </c>
      <c r="M22" s="120" t="str">
        <f>_xlfn.CONCAT(IF(AW22="","-","B"),IF(BI22="","-","I"),VLOOKUP($B22,GtP!$A:$AB,MATCH("Gi/o_0-1",GtP!$A$1:$AB$1,0),FALSE))</f>
        <v>BIG</v>
      </c>
      <c r="N22" s="120" t="str">
        <f>_xlfn.CONCAT(IF(AX22="","-","B"),IF(BJ22="","-","I"),VLOOKUP($B22,GtP!$A:$AB,MATCH("Gi/o_0-1",GtP!$A$1:$AB$1,0),FALSE))</f>
        <v>BIG</v>
      </c>
      <c r="O22" s="120" t="str">
        <f>_xlfn.CONCAT(IF(AY22="","-","B"),IF(BK22="","-","I"),VLOOKUP($B22,GtP!$A:$AB,MATCH("Gi/o_0-1",GtP!$A$1:$AB$1,0),FALSE))</f>
        <v>BIG</v>
      </c>
      <c r="P22" s="120" t="str">
        <f>_xlfn.CONCAT(IF(AZ22="","-","B"),IF(BL22="","-","I"),VLOOKUP($B22,GtP!$A:$AB,MATCH("Gi/o_0-1",GtP!$A$1:$AB$1,0),FALSE))</f>
        <v>BIG</v>
      </c>
      <c r="Q22" s="120" t="str">
        <f>_xlfn.CONCAT(IF(BA22="","-","B"),IF(BM22="","-","I"),VLOOKUP($B22,GtP!$A:$AB,MATCH("Gi/o_0-1",GtP!$A$1:$AB$1,0),FALSE))</f>
        <v>BIG</v>
      </c>
      <c r="R22" s="120" t="str">
        <f>_xlfn.CONCAT(IF(BB22="","-","B"),IF(BN22="","-","I"),VLOOKUP($B22,GtP!$A:$AB,MATCH("Gq/11_0-1",GtP!$A$1:$AB$1,0),FALSE))</f>
        <v>BIG</v>
      </c>
      <c r="S22" s="120" t="str">
        <f>_xlfn.CONCAT(IF(BC22="","-","B"),IF(BO22="","-","I"),VLOOKUP($B22,GtP!$A:$AB,MATCH("Gq/11_0-1",GtP!$A$1:$AB$1,0),FALSE))</f>
        <v>BIG</v>
      </c>
      <c r="T22" s="120" t="str">
        <f>_xlfn.CONCAT(IF(BD22="","-","B"),IF(BP22="","-","I"),VLOOKUP($B22,GtP!$A:$AB,MATCH("Gq/11_0-1",GtP!$A$1:$AB$1,0),FALSE))</f>
        <v>BIG</v>
      </c>
      <c r="U22" s="120" t="str">
        <f>_xlfn.CONCAT(IF(BE22="","-","B"),IF(BQ22="","-","I"),VLOOKUP($B22,GtP!$A:$AB,MATCH("Gq/11_0-1",GtP!$A$1:$AB$1,0),FALSE))</f>
        <v>BIG</v>
      </c>
      <c r="V22" s="120" t="str">
        <f>_xlfn.CONCAT(IF(BF22="","-","B"),IF(BR22="","-","I"),VLOOKUP($B22,GtP!$A:$AB,MATCH("G12/13_0-1",GtP!$A$1:$AB$1,0),FALSE))</f>
        <v>BI-</v>
      </c>
      <c r="W22" s="120" t="str">
        <f>_xlfn.CONCAT(IF(BG22="","-","B"),IF(BS22="","-","I"),VLOOKUP($B22,GtP!$A:$AB,MATCH("G12/13_0-1",GtP!$A$1:$AB$1,0),FALSE))</f>
        <v>BI-</v>
      </c>
      <c r="X22" s="121" t="str">
        <f>_xlfn.IFNA(VLOOKUP($B22,'B-EmEC'!$A:$DH,MATCH(X$1,'B-EmEC'!$A$1:$DH$1,0),FALSE),"")</f>
        <v/>
      </c>
      <c r="Y22" s="122">
        <f>_xlfn.IFNA(VLOOKUP($B22,'B-EmEC'!$A:$DH,MATCH(Y$1,'B-EmEC'!$A$1:$DH$1,0),FALSE),"")</f>
        <v>7.5620000000000003</v>
      </c>
      <c r="Z22" s="122">
        <f>_xlfn.IFNA(VLOOKUP($B22,'B-EmEC'!$A:$DH,MATCH(Z$1,'B-EmEC'!$A$1:$DH$1,0),FALSE),"")</f>
        <v>7.601</v>
      </c>
      <c r="AA22" s="122">
        <f>_xlfn.IFNA(VLOOKUP($B22,'B-EmEC'!$A:$DH,MATCH(AA$1,'B-EmEC'!$A$1:$DH$1,0),FALSE),"")</f>
        <v>7.9989999999999997</v>
      </c>
      <c r="AB22" s="122">
        <f>_xlfn.IFNA(VLOOKUP($B22,'B-EmEC'!$A:$DH,MATCH(AB$1,'B-EmEC'!$A$1:$DH$1,0),FALSE),"")</f>
        <v>8.3409999999999993</v>
      </c>
      <c r="AC22" s="122">
        <f>_xlfn.IFNA(VLOOKUP($B22,'B-EmEC'!$A:$DH,MATCH(AC$1,'B-EmEC'!$A$1:$DH$1,0),FALSE),"")</f>
        <v>9.2390000000000008</v>
      </c>
      <c r="AD22" s="122">
        <f>_xlfn.IFNA(VLOOKUP($B22,'B-EmEC'!$A:$DH,MATCH(AD$1,'B-EmEC'!$A$1:$DH$1,0),FALSE),"")</f>
        <v>9.5470000000000006</v>
      </c>
      <c r="AE22" s="122">
        <f>_xlfn.IFNA(VLOOKUP($B22,'B-EmEC'!$A:$DH,MATCH(AE$1,'B-EmEC'!$A$1:$DH$1,0),FALSE),"")</f>
        <v>9.3789999999999996</v>
      </c>
      <c r="AF22" s="122">
        <f>_xlfn.IFNA(VLOOKUP($B22,'B-EmEC'!$A:$DH,MATCH(AF$1,'B-EmEC'!$A$1:$DH$1,0),FALSE),"")</f>
        <v>8.8439999999999994</v>
      </c>
      <c r="AG22" s="122">
        <f>_xlfn.IFNA(VLOOKUP($B22,'B-EmEC'!$A:$DH,MATCH(AG$1,'B-EmEC'!$A$1:$DH$1,0),FALSE),"")</f>
        <v>7.6609999999999996</v>
      </c>
      <c r="AH22" s="122">
        <f>VLOOKUP($B22,'B-EmEC'!$A:$DH,MATCH(AH$1,'B-EmEC'!$A$1:$DH$1,0),FALSE)</f>
        <v>7.6479999999999997</v>
      </c>
      <c r="AI22" s="122">
        <f>VLOOKUP($B22,'B-EmEC'!$A:$DH,MATCH(AI$1,'B-EmEC'!$A$1:$DH$1,0),FALSE)</f>
        <v>6.41</v>
      </c>
      <c r="AJ22" s="123">
        <f>_xlfn.IFNA(VLOOKUP($B22,'I-EmEC'!$A:$DA,MATCH(AJ$1,'I-EmEC'!$A$1:$DA$1,0),FALSE),"")</f>
        <v>7.11</v>
      </c>
      <c r="AK22" s="124">
        <f>_xlfn.IFNA(VLOOKUP($B22,'I-EmEC'!$A:$DA,MATCH(AK$1,'I-EmEC'!$A$1:$DA$1,0),FALSE),"")</f>
        <v>7.53</v>
      </c>
      <c r="AL22" s="124">
        <f>_xlfn.IFNA(VLOOKUP($B22,'I-EmEC'!$A:$DA,MATCH(AL$1,'I-EmEC'!$A$1:$DA$1,0),FALSE),"")</f>
        <v>7.53</v>
      </c>
      <c r="AM22" s="124">
        <f>_xlfn.IFNA(VLOOKUP($B22,'I-EmEC'!$A:$DA,MATCH(AM$1,'I-EmEC'!$A$1:$DA$1,0),FALSE),"")</f>
        <v>7.4</v>
      </c>
      <c r="AN22" s="124">
        <f>_xlfn.IFNA(VLOOKUP($B22,'I-EmEC'!$A:$DA,MATCH(AN$1,'I-EmEC'!$A$1:$DA$1,0),FALSE),"")</f>
        <v>7.4</v>
      </c>
      <c r="AO22" s="124">
        <f>_xlfn.IFNA(VLOOKUP($B22,'I-EmEC'!$A:$DA,MATCH(AO$1,'I-EmEC'!$A$1:$DA$1,0),FALSE),"")</f>
        <v>7.79</v>
      </c>
      <c r="AP22" s="124">
        <f>_xlfn.IFNA(VLOOKUP($B22,'I-EmEC'!$A:$DA,MATCH(AP$1,'I-EmEC'!$A$1:$DA$1,0),FALSE),"")</f>
        <v>8.2200000000000006</v>
      </c>
      <c r="AQ22" s="124">
        <f>_xlfn.IFNA(VLOOKUP($B22,'I-EmEC'!$A:$DA,MATCH(AQ$1,'I-EmEC'!$A$1:$DA$1,0),FALSE),"")</f>
        <v>8.2200000000000006</v>
      </c>
      <c r="AR22" s="124">
        <f>_xlfn.IFNA(VLOOKUP($B22,'I-EmEC'!$A:$DA,MATCH(AR$1,'I-EmEC'!$A$1:$DA$1,0),FALSE),"")</f>
        <v>8.25</v>
      </c>
      <c r="AS22" s="124">
        <f>_xlfn.IFNA(VLOOKUP($B22,'I-EmEC'!$A:$DA,MATCH(AS$1,'I-EmEC'!$A$1:$DA$1,0),FALSE),"")</f>
        <v>7.06</v>
      </c>
      <c r="AT22" s="124">
        <f>_xlfn.IFNA(VLOOKUP($B22,'I-EmEC'!$A:$DA,MATCH(AT$1,'I-EmEC'!$A$1:$DA$1,0),FALSE),"")</f>
        <v>7.23</v>
      </c>
      <c r="AU22" s="124">
        <f>_xlfn.IFNA(VLOOKUP($B22,'I-EmEC'!$A:$DA,MATCH(AU$1,'I-EmEC'!$A$1:$DA$1,0),FALSE),"")</f>
        <v>7.76</v>
      </c>
      <c r="AV22" s="125" t="str">
        <f>_xlfn.IFNA(VLOOKUP($B22,'B-EmEC'!$A:$DH,MATCH(AV$1,'B-EmEC'!$A$1:$DH$1,0),FALSE),"")</f>
        <v/>
      </c>
      <c r="AW22" s="126">
        <f>_xlfn.IFNA(VLOOKUP($B22,'B-EmEC'!$A:$DH,MATCH(AW$1,'B-EmEC'!$A$1:$DH$1,0),FALSE),"")</f>
        <v>14.669555796316359</v>
      </c>
      <c r="AX22" s="126">
        <f>_xlfn.IFNA(VLOOKUP($B22,'B-EmEC'!$A:$DH,MATCH(AX$1,'B-EmEC'!$A$1:$DH$1,0),FALSE),"")</f>
        <v>7.0201577563540756</v>
      </c>
      <c r="AY22" s="126">
        <f>_xlfn.IFNA(VLOOKUP($B22,'B-EmEC'!$A:$DH,MATCH(AY$1,'B-EmEC'!$A$1:$DH$1,0),FALSE),"")</f>
        <v>32.258064516129032</v>
      </c>
      <c r="AZ22" s="126">
        <f>_xlfn.IFNA(VLOOKUP($B22,'B-EmEC'!$A:$DH,MATCH(AZ$1,'B-EmEC'!$A$1:$DH$1,0),FALSE),"")</f>
        <v>34.122168284789645</v>
      </c>
      <c r="BA22" s="126">
        <f>_xlfn.IFNA(VLOOKUP($B22,'B-EmEC'!$A:$DH,MATCH(BA$1,'B-EmEC'!$A$1:$DH$1,0),FALSE),"")</f>
        <v>41.937354988399072</v>
      </c>
      <c r="BB22" s="126">
        <f>_xlfn.IFNA(VLOOKUP($B22,'B-EmEC'!$A:$DH,MATCH(BB$1,'B-EmEC'!$A$1:$DH$1,0),FALSE),"")</f>
        <v>56.8166644411804</v>
      </c>
      <c r="BC22" s="126">
        <f>_xlfn.IFNA(VLOOKUP($B22,'B-EmEC'!$A:$DH,MATCH(BC$1,'B-EmEC'!$A$1:$DH$1,0),FALSE),"")</f>
        <v>68.83682599481989</v>
      </c>
      <c r="BD22" s="126">
        <f>_xlfn.IFNA(VLOOKUP($B22,'B-EmEC'!$A:$DH,MATCH(BD$1,'B-EmEC'!$A$1:$DH$1,0),FALSE),"")</f>
        <v>66.875879233849147</v>
      </c>
      <c r="BE22" s="126">
        <f>_xlfn.IFNA(VLOOKUP($B22,'B-EmEC'!$A:$DH,MATCH(BE$1,'B-EmEC'!$A$1:$DH$1,0),FALSE),"")</f>
        <v>37.066541705716965</v>
      </c>
      <c r="BF22" s="126">
        <f>_xlfn.IFNA(VLOOKUP($B22,'B-EmEC'!$A:$DH,MATCH(BF$1,'B-EmEC'!$A$1:$DH$1,0),FALSE),"")</f>
        <v>59.286885245901637</v>
      </c>
      <c r="BG22" s="126">
        <f>_xlfn.IFNA(VLOOKUP($B22,'B-EmEC'!$A:$DH,MATCH(BG$1,'B-EmEC'!$A$1:$DH$1,0),FALSE),"")</f>
        <v>42.778249787595584</v>
      </c>
      <c r="BH22" s="125">
        <f>_xlfn.IFNA(VLOOKUP($B22,'I-EmEC'!$A:$DA,MATCH(BH$1,'I-EmEC'!$A$1:$DA$1,0),FALSE),"")</f>
        <v>55.514705882352942</v>
      </c>
      <c r="BI22" s="127">
        <f>_xlfn.IFNA(VLOOKUP($B22,'I-EmEC'!$A:$DA,MATCH(BI$1,'I-EmEC'!$A$1:$DA$1,0),FALSE),"")</f>
        <v>70.406189555125721</v>
      </c>
      <c r="BJ22" s="127">
        <f>_xlfn.IFNA(VLOOKUP($B22,'I-EmEC'!$A:$DA,MATCH(BJ$1,'I-EmEC'!$A$1:$DA$1,0),FALSE),"")</f>
        <v>70.406189555125721</v>
      </c>
      <c r="BK22" s="127">
        <f>_xlfn.IFNA(VLOOKUP($B22,'I-EmEC'!$A:$DA,MATCH(BK$1,'I-EmEC'!$A$1:$DA$1,0),FALSE),"")</f>
        <v>63.56107660455487</v>
      </c>
      <c r="BL22" s="127">
        <f>_xlfn.IFNA(VLOOKUP($B22,'I-EmEC'!$A:$DA,MATCH(BL$1,'I-EmEC'!$A$1:$DA$1,0),FALSE),"")</f>
        <v>63.56107660455487</v>
      </c>
      <c r="BM22" s="127">
        <f>_xlfn.IFNA(VLOOKUP($B22,'I-EmEC'!$A:$DA,MATCH(BM$1,'I-EmEC'!$A$1:$DA$1,0),FALSE),"")</f>
        <v>60.289855072463766</v>
      </c>
      <c r="BN22" s="127">
        <f>_xlfn.IFNA(VLOOKUP($B22,'I-EmEC'!$A:$DA,MATCH(BN$1,'I-EmEC'!$A$1:$DA$1,0),FALSE),"")</f>
        <v>86.858316221765904</v>
      </c>
      <c r="BO22" s="127">
        <f>_xlfn.IFNA(VLOOKUP($B22,'I-EmEC'!$A:$DA,MATCH(BO$1,'I-EmEC'!$A$1:$DA$1,0),FALSE),"")</f>
        <v>86.858316221765904</v>
      </c>
      <c r="BP22" s="127">
        <f>_xlfn.IFNA(VLOOKUP($B22,'I-EmEC'!$A:$DA,MATCH(BP$1,'I-EmEC'!$A$1:$DA$1,0),FALSE),"")</f>
        <v>88.764044943820224</v>
      </c>
      <c r="BQ22" s="127">
        <f>_xlfn.IFNA(VLOOKUP($B22,'I-EmEC'!$A:$DA,MATCH(BQ$1,'I-EmEC'!$A$1:$DA$1,0),FALSE),"")</f>
        <v>51.676528599605518</v>
      </c>
      <c r="BR22" s="127">
        <f>_xlfn.IFNA(VLOOKUP($B22,'I-EmEC'!$A:$DA,MATCH(BR$1,'I-EmEC'!$A$1:$DA$1,0),FALSE),"")</f>
        <v>59.80952380952381</v>
      </c>
      <c r="BS22" s="127">
        <f>_xlfn.IFNA(VLOOKUP($B22,'I-EmEC'!$A:$DA,MATCH(BS$1,'I-EmEC'!$A$1:$DA$1,0),FALSE),"")</f>
        <v>79.644268774703548</v>
      </c>
      <c r="BT22" s="127"/>
      <c r="BU22" s="117"/>
      <c r="BV22" s="308" t="s">
        <v>3305</v>
      </c>
      <c r="BW22" s="129" t="str">
        <f t="shared" si="4"/>
        <v/>
      </c>
      <c r="BX22" s="129" t="str">
        <f t="shared" si="5"/>
        <v/>
      </c>
      <c r="BY22" s="128" t="str">
        <f t="shared" si="6"/>
        <v/>
      </c>
      <c r="BZ22" s="128" t="str">
        <f t="shared" si="7"/>
        <v/>
      </c>
      <c r="CA22" s="128" t="str">
        <f t="shared" si="8"/>
        <v/>
      </c>
      <c r="CB22" s="129" t="str">
        <f t="shared" si="9"/>
        <v/>
      </c>
      <c r="CC22" s="128" t="str">
        <f t="shared" si="10"/>
        <v/>
      </c>
      <c r="CD22" s="128" t="str">
        <f t="shared" si="11"/>
        <v/>
      </c>
      <c r="CE22" s="128" t="str">
        <f t="shared" si="12"/>
        <v/>
      </c>
      <c r="CF22" s="129">
        <f t="shared" si="13"/>
        <v>1</v>
      </c>
      <c r="CG22" s="128">
        <f t="shared" si="14"/>
        <v>1</v>
      </c>
      <c r="CH22" s="130">
        <f t="shared" si="15"/>
        <v>2</v>
      </c>
      <c r="CI22" s="131"/>
      <c r="CJ22" s="129" t="str">
        <f t="shared" si="16"/>
        <v/>
      </c>
      <c r="CK22" s="128" t="str">
        <f t="shared" si="17"/>
        <v/>
      </c>
      <c r="CL22" s="128" t="str">
        <f t="shared" si="18"/>
        <v/>
      </c>
      <c r="CM22" s="128">
        <f t="shared" si="19"/>
        <v>1</v>
      </c>
      <c r="CN22" s="130">
        <f t="shared" si="20"/>
        <v>1</v>
      </c>
      <c r="CO22" s="117"/>
      <c r="CP22" s="117">
        <f t="shared" si="21"/>
        <v>2</v>
      </c>
      <c r="CQ22" s="117">
        <f t="shared" si="22"/>
        <v>9</v>
      </c>
      <c r="CR22" s="117"/>
      <c r="CS22" s="117"/>
      <c r="CT22" s="117"/>
      <c r="CU22" s="117"/>
      <c r="CV22" s="117"/>
      <c r="CW22" s="117"/>
      <c r="CX22" s="117"/>
      <c r="CY22" s="117"/>
      <c r="CZ22" s="117"/>
      <c r="DA22" s="117"/>
      <c r="DB22" s="117"/>
      <c r="DC22" s="117"/>
      <c r="DD22" s="117"/>
      <c r="DE22" s="117"/>
      <c r="DF22" s="117"/>
      <c r="DG22" s="117"/>
      <c r="DH22" s="117"/>
      <c r="DI22" s="117"/>
      <c r="DJ22" s="117"/>
      <c r="DK22" s="117"/>
      <c r="DL22" s="117"/>
    </row>
    <row r="23" spans="1:116" s="132" customFormat="1" x14ac:dyDescent="0.15">
      <c r="A23" s="308" t="s">
        <v>3307</v>
      </c>
      <c r="B23" s="69" t="s">
        <v>729</v>
      </c>
      <c r="C23" s="118" t="str">
        <f>VLOOKUP(B23,RecNamesAll!A:E,5,FALSE)</f>
        <v>A</v>
      </c>
      <c r="D23" s="119" t="b">
        <f>VLOOKUP(B23,Ligands!A:B,2,FALSE)</f>
        <v>1</v>
      </c>
      <c r="E23" s="127"/>
      <c r="F23" s="126" t="str">
        <f t="shared" si="0"/>
        <v>-I-</v>
      </c>
      <c r="G23" s="126" t="str">
        <f t="shared" si="1"/>
        <v>BIG</v>
      </c>
      <c r="H23" s="126" t="str">
        <f t="shared" si="2"/>
        <v>BIG</v>
      </c>
      <c r="I23" s="126" t="str">
        <f t="shared" si="3"/>
        <v>BI-</v>
      </c>
      <c r="J23" s="126"/>
      <c r="K23" s="286"/>
      <c r="L23" s="120" t="str">
        <f>_xlfn.CONCAT(IF(AV23="","-","B"),IF(BH23="","-","I"),VLOOKUP($B23,GtP!$A:$AB,MATCH("Gs_0-1",GtP!$A$1:$AB$1,0),FALSE))</f>
        <v>-I-</v>
      </c>
      <c r="M23" s="120" t="str">
        <f>_xlfn.CONCAT(IF(AW23="","-","B"),IF(BI23="","-","I"),VLOOKUP($B23,GtP!$A:$AB,MATCH("Gi/o_0-1",GtP!$A$1:$AB$1,0),FALSE))</f>
        <v>BIG</v>
      </c>
      <c r="N23" s="120" t="str">
        <f>_xlfn.CONCAT(IF(AX23="","-","B"),IF(BJ23="","-","I"),VLOOKUP($B23,GtP!$A:$AB,MATCH("Gi/o_0-1",GtP!$A$1:$AB$1,0),FALSE))</f>
        <v>BIG</v>
      </c>
      <c r="O23" s="120" t="str">
        <f>_xlfn.CONCAT(IF(AY23="","-","B"),IF(BK23="","-","I"),VLOOKUP($B23,GtP!$A:$AB,MATCH("Gi/o_0-1",GtP!$A$1:$AB$1,0),FALSE))</f>
        <v>BIG</v>
      </c>
      <c r="P23" s="120" t="str">
        <f>_xlfn.CONCAT(IF(AZ23="","-","B"),IF(BL23="","-","I"),VLOOKUP($B23,GtP!$A:$AB,MATCH("Gi/o_0-1",GtP!$A$1:$AB$1,0),FALSE))</f>
        <v>BIG</v>
      </c>
      <c r="Q23" s="120" t="str">
        <f>_xlfn.CONCAT(IF(BA23="","-","B"),IF(BM23="","-","I"),VLOOKUP($B23,GtP!$A:$AB,MATCH("Gi/o_0-1",GtP!$A$1:$AB$1,0),FALSE))</f>
        <v>--G</v>
      </c>
      <c r="R23" s="120" t="str">
        <f>_xlfn.CONCAT(IF(BB23="","-","B"),IF(BN23="","-","I"),VLOOKUP($B23,GtP!$A:$AB,MATCH("Gq/11_0-1",GtP!$A$1:$AB$1,0),FALSE))</f>
        <v>BIG</v>
      </c>
      <c r="S23" s="120" t="str">
        <f>_xlfn.CONCAT(IF(BC23="","-","B"),IF(BO23="","-","I"),VLOOKUP($B23,GtP!$A:$AB,MATCH("Gq/11_0-1",GtP!$A$1:$AB$1,0),FALSE))</f>
        <v>BIG</v>
      </c>
      <c r="T23" s="120" t="str">
        <f>_xlfn.CONCAT(IF(BD23="","-","B"),IF(BP23="","-","I"),VLOOKUP($B23,GtP!$A:$AB,MATCH("Gq/11_0-1",GtP!$A$1:$AB$1,0),FALSE))</f>
        <v>BIG</v>
      </c>
      <c r="U23" s="120" t="str">
        <f>_xlfn.CONCAT(IF(BE23="","-","B"),IF(BQ23="","-","I"),VLOOKUP($B23,GtP!$A:$AB,MATCH("Gq/11_0-1",GtP!$A$1:$AB$1,0),FALSE))</f>
        <v>BIG</v>
      </c>
      <c r="V23" s="120" t="str">
        <f>_xlfn.CONCAT(IF(BF23="","-","B"),IF(BR23="","-","I"),VLOOKUP($B23,GtP!$A:$AB,MATCH("G12/13_0-1",GtP!$A$1:$AB$1,0),FALSE))</f>
        <v>BI-</v>
      </c>
      <c r="W23" s="120" t="str">
        <f>_xlfn.CONCAT(IF(BG23="","-","B"),IF(BS23="","-","I"),VLOOKUP($B23,GtP!$A:$AB,MATCH("G12/13_0-1",GtP!$A$1:$AB$1,0),FALSE))</f>
        <v>BI-</v>
      </c>
      <c r="X23" s="121" t="str">
        <f>_xlfn.IFNA(VLOOKUP($B23,'B-EmEC'!$A:$DH,MATCH(X$1,'B-EmEC'!$A$1:$DH$1,0),FALSE),"")</f>
        <v/>
      </c>
      <c r="Y23" s="122">
        <f>_xlfn.IFNA(VLOOKUP($B23,'B-EmEC'!$A:$DH,MATCH(Y$1,'B-EmEC'!$A$1:$DH$1,0),FALSE),"")</f>
        <v>6.43</v>
      </c>
      <c r="Z23" s="122">
        <f>_xlfn.IFNA(VLOOKUP($B23,'B-EmEC'!$A:$DH,MATCH(Z$1,'B-EmEC'!$A$1:$DH$1,0),FALSE),"")</f>
        <v>7.3659999999999997</v>
      </c>
      <c r="AA23" s="122">
        <f>_xlfn.IFNA(VLOOKUP($B23,'B-EmEC'!$A:$DH,MATCH(AA$1,'B-EmEC'!$A$1:$DH$1,0),FALSE),"")</f>
        <v>8</v>
      </c>
      <c r="AB23" s="122">
        <f>_xlfn.IFNA(VLOOKUP($B23,'B-EmEC'!$A:$DH,MATCH(AB$1,'B-EmEC'!$A$1:$DH$1,0),FALSE),"")</f>
        <v>7.46</v>
      </c>
      <c r="AC23" s="122" t="str">
        <f>_xlfn.IFNA(VLOOKUP($B23,'B-EmEC'!$A:$DH,MATCH(AC$1,'B-EmEC'!$A$1:$DH$1,0),FALSE),"")</f>
        <v/>
      </c>
      <c r="AD23" s="122">
        <f>_xlfn.IFNA(VLOOKUP($B23,'B-EmEC'!$A:$DH,MATCH(AD$1,'B-EmEC'!$A$1:$DH$1,0),FALSE),"")</f>
        <v>8.3209999999999997</v>
      </c>
      <c r="AE23" s="122">
        <f>_xlfn.IFNA(VLOOKUP($B23,'B-EmEC'!$A:$DH,MATCH(AE$1,'B-EmEC'!$A$1:$DH$1,0),FALSE),"")</f>
        <v>8.2739999999999991</v>
      </c>
      <c r="AF23" s="122">
        <f>_xlfn.IFNA(VLOOKUP($B23,'B-EmEC'!$A:$DH,MATCH(AF$1,'B-EmEC'!$A$1:$DH$1,0),FALSE),"")</f>
        <v>7.9459999999999997</v>
      </c>
      <c r="AG23" s="122">
        <f>_xlfn.IFNA(VLOOKUP($B23,'B-EmEC'!$A:$DH,MATCH(AG$1,'B-EmEC'!$A$1:$DH$1,0),FALSE),"")</f>
        <v>9.2929999999999993</v>
      </c>
      <c r="AH23" s="122">
        <f>VLOOKUP($B23,'B-EmEC'!$A:$DH,MATCH(AH$1,'B-EmEC'!$A$1:$DH$1,0),FALSE)</f>
        <v>9.5139999999999993</v>
      </c>
      <c r="AI23" s="122">
        <f>VLOOKUP($B23,'B-EmEC'!$A:$DH,MATCH(AI$1,'B-EmEC'!$A$1:$DH$1,0),FALSE)</f>
        <v>8.0370000000000008</v>
      </c>
      <c r="AJ23" s="123">
        <f>_xlfn.IFNA(VLOOKUP($B23,'I-EmEC'!$A:$DA,MATCH(AJ$1,'I-EmEC'!$A$1:$DA$1,0),FALSE),"")</f>
        <v>8.42</v>
      </c>
      <c r="AK23" s="124">
        <f>_xlfn.IFNA(VLOOKUP($B23,'I-EmEC'!$A:$DA,MATCH(AK$1,'I-EmEC'!$A$1:$DA$1,0),FALSE),"")</f>
        <v>8.0399999999999991</v>
      </c>
      <c r="AL23" s="124">
        <f>_xlfn.IFNA(VLOOKUP($B23,'I-EmEC'!$A:$DA,MATCH(AL$1,'I-EmEC'!$A$1:$DA$1,0),FALSE),"")</f>
        <v>8.0399999999999991</v>
      </c>
      <c r="AM23" s="124">
        <f>_xlfn.IFNA(VLOOKUP($B23,'I-EmEC'!$A:$DA,MATCH(AM$1,'I-EmEC'!$A$1:$DA$1,0),FALSE),"")</f>
        <v>7.78</v>
      </c>
      <c r="AN23" s="124">
        <f>_xlfn.IFNA(VLOOKUP($B23,'I-EmEC'!$A:$DA,MATCH(AN$1,'I-EmEC'!$A$1:$DA$1,0),FALSE),"")</f>
        <v>7.78</v>
      </c>
      <c r="AO23" s="124" t="str">
        <f>_xlfn.IFNA(VLOOKUP($B23,'I-EmEC'!$A:$DA,MATCH(AO$1,'I-EmEC'!$A$1:$DA$1,0),FALSE),"")</f>
        <v/>
      </c>
      <c r="AP23" s="124">
        <f>_xlfn.IFNA(VLOOKUP($B23,'I-EmEC'!$A:$DA,MATCH(AP$1,'I-EmEC'!$A$1:$DA$1,0),FALSE),"")</f>
        <v>8.93</v>
      </c>
      <c r="AQ23" s="124">
        <f>_xlfn.IFNA(VLOOKUP($B23,'I-EmEC'!$A:$DA,MATCH(AQ$1,'I-EmEC'!$A$1:$DA$1,0),FALSE),"")</f>
        <v>8.93</v>
      </c>
      <c r="AR23" s="124">
        <f>_xlfn.IFNA(VLOOKUP($B23,'I-EmEC'!$A:$DA,MATCH(AR$1,'I-EmEC'!$A$1:$DA$1,0),FALSE),"")</f>
        <v>8.59</v>
      </c>
      <c r="AS23" s="124">
        <f>_xlfn.IFNA(VLOOKUP($B23,'I-EmEC'!$A:$DA,MATCH(AS$1,'I-EmEC'!$A$1:$DA$1,0),FALSE),"")</f>
        <v>7.83</v>
      </c>
      <c r="AT23" s="124">
        <f>_xlfn.IFNA(VLOOKUP($B23,'I-EmEC'!$A:$DA,MATCH(AT$1,'I-EmEC'!$A$1:$DA$1,0),FALSE),"")</f>
        <v>8.41</v>
      </c>
      <c r="AU23" s="124">
        <f>_xlfn.IFNA(VLOOKUP($B23,'I-EmEC'!$A:$DA,MATCH(AU$1,'I-EmEC'!$A$1:$DA$1,0),FALSE),"")</f>
        <v>8.0399999999999991</v>
      </c>
      <c r="AV23" s="125" t="str">
        <f>_xlfn.IFNA(VLOOKUP($B23,'B-EmEC'!$A:$DH,MATCH(AV$1,'B-EmEC'!$A$1:$DH$1,0),FALSE),"")</f>
        <v/>
      </c>
      <c r="AW23" s="126">
        <f>_xlfn.IFNA(VLOOKUP($B23,'B-EmEC'!$A:$DH,MATCH(AW$1,'B-EmEC'!$A$1:$DH$1,0),FALSE),"")</f>
        <v>6.0520043336944749</v>
      </c>
      <c r="AX23" s="126">
        <f>_xlfn.IFNA(VLOOKUP($B23,'B-EmEC'!$A:$DH,MATCH(AX$1,'B-EmEC'!$A$1:$DH$1,0),FALSE),"")</f>
        <v>4.424481449021326</v>
      </c>
      <c r="AY23" s="126">
        <f>_xlfn.IFNA(VLOOKUP($B23,'B-EmEC'!$A:$DH,MATCH(AY$1,'B-EmEC'!$A$1:$DH$1,0),FALSE),"")</f>
        <v>11.60752688172043</v>
      </c>
      <c r="AZ23" s="126">
        <f>_xlfn.IFNA(VLOOKUP($B23,'B-EmEC'!$A:$DH,MATCH(AZ$1,'B-EmEC'!$A$1:$DH$1,0),FALSE),"")</f>
        <v>9.9372977346278315</v>
      </c>
      <c r="BA23" s="126" t="str">
        <f>_xlfn.IFNA(VLOOKUP($B23,'B-EmEC'!$A:$DH,MATCH(BA$1,'B-EmEC'!$A$1:$DH$1,0),FALSE),"")</f>
        <v/>
      </c>
      <c r="BB23" s="126">
        <f>_xlfn.IFNA(VLOOKUP($B23,'B-EmEC'!$A:$DH,MATCH(BB$1,'B-EmEC'!$A$1:$DH$1,0),FALSE),"")</f>
        <v>32.006943517158497</v>
      </c>
      <c r="BC23" s="126">
        <f>_xlfn.IFNA(VLOOKUP($B23,'B-EmEC'!$A:$DH,MATCH(BC$1,'B-EmEC'!$A$1:$DH$1,0),FALSE),"")</f>
        <v>38.168118672003772</v>
      </c>
      <c r="BD23" s="126">
        <f>_xlfn.IFNA(VLOOKUP($B23,'B-EmEC'!$A:$DH,MATCH(BD$1,'B-EmEC'!$A$1:$DH$1,0),FALSE),"")</f>
        <v>17.032788659236012</v>
      </c>
      <c r="BE23" s="126">
        <f>_xlfn.IFNA(VLOOKUP($B23,'B-EmEC'!$A:$DH,MATCH(BE$1,'B-EmEC'!$A$1:$DH$1,0),FALSE),"")</f>
        <v>75.473289597000942</v>
      </c>
      <c r="BF23" s="126">
        <f>_xlfn.IFNA(VLOOKUP($B23,'B-EmEC'!$A:$DH,MATCH(BF$1,'B-EmEC'!$A$1:$DH$1,0),FALSE),"")</f>
        <v>66.549180327868854</v>
      </c>
      <c r="BG23" s="126">
        <f>_xlfn.IFNA(VLOOKUP($B23,'B-EmEC'!$A:$DH,MATCH(BG$1,'B-EmEC'!$A$1:$DH$1,0),FALSE),"")</f>
        <v>8.7496459926366459</v>
      </c>
      <c r="BH23" s="125">
        <f>_xlfn.IFNA(VLOOKUP($B23,'I-EmEC'!$A:$DA,MATCH(BH$1,'I-EmEC'!$A$1:$DA$1,0),FALSE),"")</f>
        <v>63.970588235294109</v>
      </c>
      <c r="BI23" s="127">
        <f>_xlfn.IFNA(VLOOKUP($B23,'I-EmEC'!$A:$DA,MATCH(BI$1,'I-EmEC'!$A$1:$DA$1,0),FALSE),"")</f>
        <v>46.808510638297868</v>
      </c>
      <c r="BJ23" s="127">
        <f>_xlfn.IFNA(VLOOKUP($B23,'I-EmEC'!$A:$DA,MATCH(BJ$1,'I-EmEC'!$A$1:$DA$1,0),FALSE),"")</f>
        <v>46.808510638297868</v>
      </c>
      <c r="BK23" s="127">
        <f>_xlfn.IFNA(VLOOKUP($B23,'I-EmEC'!$A:$DA,MATCH(BK$1,'I-EmEC'!$A$1:$DA$1,0),FALSE),"")</f>
        <v>23.80952380952381</v>
      </c>
      <c r="BL23" s="127">
        <f>_xlfn.IFNA(VLOOKUP($B23,'I-EmEC'!$A:$DA,MATCH(BL$1,'I-EmEC'!$A$1:$DA$1,0),FALSE),"")</f>
        <v>23.80952380952381</v>
      </c>
      <c r="BM23" s="127" t="str">
        <f>_xlfn.IFNA(VLOOKUP($B23,'I-EmEC'!$A:$DA,MATCH(BM$1,'I-EmEC'!$A$1:$DA$1,0),FALSE),"")</f>
        <v/>
      </c>
      <c r="BN23" s="127">
        <f>_xlfn.IFNA(VLOOKUP($B23,'I-EmEC'!$A:$DA,MATCH(BN$1,'I-EmEC'!$A$1:$DA$1,0),FALSE),"")</f>
        <v>80.082135523613957</v>
      </c>
      <c r="BO23" s="127">
        <f>_xlfn.IFNA(VLOOKUP($B23,'I-EmEC'!$A:$DA,MATCH(BO$1,'I-EmEC'!$A$1:$DA$1,0),FALSE),"")</f>
        <v>80.082135523613957</v>
      </c>
      <c r="BP23" s="127">
        <f>_xlfn.IFNA(VLOOKUP($B23,'I-EmEC'!$A:$DA,MATCH(BP$1,'I-EmEC'!$A$1:$DA$1,0),FALSE),"")</f>
        <v>75.50561797752809</v>
      </c>
      <c r="BQ23" s="127">
        <f>_xlfn.IFNA(VLOOKUP($B23,'I-EmEC'!$A:$DA,MATCH(BQ$1,'I-EmEC'!$A$1:$DA$1,0),FALSE),"")</f>
        <v>20.11834319526627</v>
      </c>
      <c r="BR23" s="127">
        <f>_xlfn.IFNA(VLOOKUP($B23,'I-EmEC'!$A:$DA,MATCH(BR$1,'I-EmEC'!$A$1:$DA$1,0),FALSE),"")</f>
        <v>69.142857142857139</v>
      </c>
      <c r="BS23" s="127">
        <f>_xlfn.IFNA(VLOOKUP($B23,'I-EmEC'!$A:$DA,MATCH(BS$1,'I-EmEC'!$A$1:$DA$1,0),FALSE),"")</f>
        <v>54.1501976284585</v>
      </c>
      <c r="BT23" s="127"/>
      <c r="BU23" s="135"/>
      <c r="BV23" s="308" t="s">
        <v>3307</v>
      </c>
      <c r="BW23" s="129" t="str">
        <f t="shared" si="4"/>
        <v/>
      </c>
      <c r="BX23" s="129" t="str">
        <f t="shared" si="5"/>
        <v/>
      </c>
      <c r="BY23" s="128" t="str">
        <f t="shared" si="6"/>
        <v/>
      </c>
      <c r="BZ23" s="128" t="str">
        <f t="shared" si="7"/>
        <v/>
      </c>
      <c r="CA23" s="128" t="str">
        <f t="shared" si="8"/>
        <v/>
      </c>
      <c r="CB23" s="129" t="str">
        <f t="shared" si="9"/>
        <v/>
      </c>
      <c r="CC23" s="128" t="str">
        <f t="shared" si="10"/>
        <v/>
      </c>
      <c r="CD23" s="128" t="str">
        <f t="shared" si="11"/>
        <v/>
      </c>
      <c r="CE23" s="128" t="str">
        <f t="shared" si="12"/>
        <v/>
      </c>
      <c r="CF23" s="129">
        <f t="shared" si="13"/>
        <v>1</v>
      </c>
      <c r="CG23" s="128">
        <f t="shared" si="14"/>
        <v>1</v>
      </c>
      <c r="CH23" s="130">
        <f t="shared" si="15"/>
        <v>2</v>
      </c>
      <c r="CI23" s="131"/>
      <c r="CJ23" s="129" t="str">
        <f t="shared" si="16"/>
        <v/>
      </c>
      <c r="CK23" s="128" t="str">
        <f t="shared" si="17"/>
        <v/>
      </c>
      <c r="CL23" s="128" t="str">
        <f t="shared" si="18"/>
        <v/>
      </c>
      <c r="CM23" s="128">
        <f t="shared" si="19"/>
        <v>1</v>
      </c>
      <c r="CN23" s="130">
        <f t="shared" si="20"/>
        <v>1</v>
      </c>
      <c r="CO23" s="117"/>
      <c r="CP23" s="117">
        <f t="shared" si="21"/>
        <v>2</v>
      </c>
      <c r="CQ23" s="117">
        <f t="shared" si="22"/>
        <v>8</v>
      </c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7"/>
      <c r="DD23" s="117"/>
      <c r="DE23" s="117"/>
      <c r="DF23" s="117"/>
      <c r="DG23" s="117"/>
      <c r="DH23" s="117"/>
      <c r="DI23" s="117"/>
      <c r="DJ23" s="117"/>
      <c r="DK23" s="117"/>
      <c r="DL23" s="117"/>
    </row>
    <row r="24" spans="1:116" s="132" customFormat="1" x14ac:dyDescent="0.15">
      <c r="A24" s="308" t="s">
        <v>3309</v>
      </c>
      <c r="B24" s="69" t="s">
        <v>736</v>
      </c>
      <c r="C24" s="118" t="str">
        <f>VLOOKUP(B24,RecNamesAll!A:E,5,FALSE)</f>
        <v>A</v>
      </c>
      <c r="D24" s="119" t="b">
        <f>VLOOKUP(B24,Ligands!A:B,2,FALSE)</f>
        <v>0</v>
      </c>
      <c r="E24" s="127"/>
      <c r="F24" s="126" t="str">
        <f t="shared" si="0"/>
        <v>-I-</v>
      </c>
      <c r="G24" s="126" t="str">
        <f t="shared" si="1"/>
        <v>BIG</v>
      </c>
      <c r="H24" s="126" t="str">
        <f t="shared" si="2"/>
        <v>BIG</v>
      </c>
      <c r="I24" s="126" t="str">
        <f t="shared" si="3"/>
        <v>BI-</v>
      </c>
      <c r="J24" s="126"/>
      <c r="K24" s="286"/>
      <c r="L24" s="120" t="str">
        <f>_xlfn.CONCAT(IF(AV24="","-","B"),IF(BH24="","-","I"),VLOOKUP($B24,GtP!$A:$AB,MATCH("Gs_0-1",GtP!$A$1:$AB$1,0),FALSE))</f>
        <v>-I-</v>
      </c>
      <c r="M24" s="120" t="str">
        <f>_xlfn.CONCAT(IF(AW24="","-","B"),IF(BI24="","-","I"),VLOOKUP($B24,GtP!$A:$AB,MATCH("Gi/o_0-1",GtP!$A$1:$AB$1,0),FALSE))</f>
        <v>BIG</v>
      </c>
      <c r="N24" s="120" t="str">
        <f>_xlfn.CONCAT(IF(AX24="","-","B"),IF(BJ24="","-","I"),VLOOKUP($B24,GtP!$A:$AB,MATCH("Gi/o_0-1",GtP!$A$1:$AB$1,0),FALSE))</f>
        <v>BIG</v>
      </c>
      <c r="O24" s="120" t="str">
        <f>_xlfn.CONCAT(IF(AY24="","-","B"),IF(BK24="","-","I"),VLOOKUP($B24,GtP!$A:$AB,MATCH("Gi/o_0-1",GtP!$A$1:$AB$1,0),FALSE))</f>
        <v>BIG</v>
      </c>
      <c r="P24" s="120" t="str">
        <f>_xlfn.CONCAT(IF(AZ24="","-","B"),IF(BL24="","-","I"),VLOOKUP($B24,GtP!$A:$AB,MATCH("Gi/o_0-1",GtP!$A$1:$AB$1,0),FALSE))</f>
        <v>BIG</v>
      </c>
      <c r="Q24" s="120" t="str">
        <f>_xlfn.CONCAT(IF(BA24="","-","B"),IF(BM24="","-","I"),VLOOKUP($B24,GtP!$A:$AB,MATCH("Gi/o_0-1",GtP!$A$1:$AB$1,0),FALSE))</f>
        <v>BIG</v>
      </c>
      <c r="R24" s="120" t="str">
        <f>_xlfn.CONCAT(IF(BB24="","-","B"),IF(BN24="","-","I"),VLOOKUP($B24,GtP!$A:$AB,MATCH("Gq/11_0-1",GtP!$A$1:$AB$1,0),FALSE))</f>
        <v>-IG</v>
      </c>
      <c r="S24" s="120" t="str">
        <f>_xlfn.CONCAT(IF(BC24="","-","B"),IF(BO24="","-","I"),VLOOKUP($B24,GtP!$A:$AB,MATCH("Gq/11_0-1",GtP!$A$1:$AB$1,0),FALSE))</f>
        <v>-IG</v>
      </c>
      <c r="T24" s="120" t="str">
        <f>_xlfn.CONCAT(IF(BD24="","-","B"),IF(BP24="","-","I"),VLOOKUP($B24,GtP!$A:$AB,MATCH("Gq/11_0-1",GtP!$A$1:$AB$1,0),FALSE))</f>
        <v>BIG</v>
      </c>
      <c r="U24" s="120" t="str">
        <f>_xlfn.CONCAT(IF(BE24="","-","B"),IF(BQ24="","-","I"),VLOOKUP($B24,GtP!$A:$AB,MATCH("Gq/11_0-1",GtP!$A$1:$AB$1,0),FALSE))</f>
        <v>BIG</v>
      </c>
      <c r="V24" s="120" t="str">
        <f>_xlfn.CONCAT(IF(BF24="","-","B"),IF(BR24="","-","I"),VLOOKUP($B24,GtP!$A:$AB,MATCH("G12/13_0-1",GtP!$A$1:$AB$1,0),FALSE))</f>
        <v>-I-</v>
      </c>
      <c r="W24" s="120" t="str">
        <f>_xlfn.CONCAT(IF(BG24="","-","B"),IF(BS24="","-","I"),VLOOKUP($B24,GtP!$A:$AB,MATCH("G12/13_0-1",GtP!$A$1:$AB$1,0),FALSE))</f>
        <v>BI-</v>
      </c>
      <c r="X24" s="121" t="str">
        <f>_xlfn.IFNA(VLOOKUP($B24,'B-EmEC'!$A:$DH,MATCH(X$1,'B-EmEC'!$A$1:$DH$1,0),FALSE),"")</f>
        <v/>
      </c>
      <c r="Y24" s="122">
        <f>_xlfn.IFNA(VLOOKUP($B24,'B-EmEC'!$A:$DH,MATCH(Y$1,'B-EmEC'!$A$1:$DH$1,0),FALSE),"")</f>
        <v>9.7080000000000002</v>
      </c>
      <c r="Z24" s="122">
        <f>_xlfn.IFNA(VLOOKUP($B24,'B-EmEC'!$A:$DH,MATCH(Z$1,'B-EmEC'!$A$1:$DH$1,0),FALSE),"")</f>
        <v>9.6460000000000008</v>
      </c>
      <c r="AA24" s="122">
        <f>_xlfn.IFNA(VLOOKUP($B24,'B-EmEC'!$A:$DH,MATCH(AA$1,'B-EmEC'!$A$1:$DH$1,0),FALSE),"")</f>
        <v>9.7409999999999997</v>
      </c>
      <c r="AB24" s="122">
        <f>_xlfn.IFNA(VLOOKUP($B24,'B-EmEC'!$A:$DH,MATCH(AB$1,'B-EmEC'!$A$1:$DH$1,0),FALSE),"")</f>
        <v>9.5980000000000008</v>
      </c>
      <c r="AC24" s="122">
        <f>_xlfn.IFNA(VLOOKUP($B24,'B-EmEC'!$A:$DH,MATCH(AC$1,'B-EmEC'!$A$1:$DH$1,0),FALSE),"")</f>
        <v>10.44</v>
      </c>
      <c r="AD24" s="122" t="str">
        <f>_xlfn.IFNA(VLOOKUP($B24,'B-EmEC'!$A:$DH,MATCH(AD$1,'B-EmEC'!$A$1:$DH$1,0),FALSE),"")</f>
        <v/>
      </c>
      <c r="AE24" s="122" t="str">
        <f>_xlfn.IFNA(VLOOKUP($B24,'B-EmEC'!$A:$DH,MATCH(AE$1,'B-EmEC'!$A$1:$DH$1,0),FALSE),"")</f>
        <v/>
      </c>
      <c r="AF24" s="122">
        <f>_xlfn.IFNA(VLOOKUP($B24,'B-EmEC'!$A:$DH,MATCH(AF$1,'B-EmEC'!$A$1:$DH$1,0),FALSE),"")</f>
        <v>6.9610000000000003</v>
      </c>
      <c r="AG24" s="122">
        <f>_xlfn.IFNA(VLOOKUP($B24,'B-EmEC'!$A:$DH,MATCH(AG$1,'B-EmEC'!$A$1:$DH$1,0),FALSE),"")</f>
        <v>7.7130000000000001</v>
      </c>
      <c r="AH24" s="122" t="str">
        <f>VLOOKUP($B24,'B-EmEC'!$A:$DH,MATCH(AH$1,'B-EmEC'!$A$1:$DH$1,0),FALSE)</f>
        <v/>
      </c>
      <c r="AI24" s="122">
        <f>VLOOKUP($B24,'B-EmEC'!$A:$DH,MATCH(AI$1,'B-EmEC'!$A$1:$DH$1,0),FALSE)</f>
        <v>8.2929999999999993</v>
      </c>
      <c r="AJ24" s="123">
        <f>_xlfn.IFNA(VLOOKUP($B24,'I-EmEC'!$A:$DA,MATCH(AJ$1,'I-EmEC'!$A$1:$DA$1,0),FALSE),"")</f>
        <v>8.33</v>
      </c>
      <c r="AK24" s="124">
        <f>_xlfn.IFNA(VLOOKUP($B24,'I-EmEC'!$A:$DA,MATCH(AK$1,'I-EmEC'!$A$1:$DA$1,0),FALSE),"")</f>
        <v>9.57</v>
      </c>
      <c r="AL24" s="124">
        <f>_xlfn.IFNA(VLOOKUP($B24,'I-EmEC'!$A:$DA,MATCH(AL$1,'I-EmEC'!$A$1:$DA$1,0),FALSE),"")</f>
        <v>9.57</v>
      </c>
      <c r="AM24" s="124">
        <f>_xlfn.IFNA(VLOOKUP($B24,'I-EmEC'!$A:$DA,MATCH(AM$1,'I-EmEC'!$A$1:$DA$1,0),FALSE),"")</f>
        <v>9.52</v>
      </c>
      <c r="AN24" s="124">
        <f>_xlfn.IFNA(VLOOKUP($B24,'I-EmEC'!$A:$DA,MATCH(AN$1,'I-EmEC'!$A$1:$DA$1,0),FALSE),"")</f>
        <v>9.52</v>
      </c>
      <c r="AO24" s="124">
        <f>_xlfn.IFNA(VLOOKUP($B24,'I-EmEC'!$A:$DA,MATCH(AO$1,'I-EmEC'!$A$1:$DA$1,0),FALSE),"")</f>
        <v>9.3699999999999992</v>
      </c>
      <c r="AP24" s="124">
        <f>_xlfn.IFNA(VLOOKUP($B24,'I-EmEC'!$A:$DA,MATCH(AP$1,'I-EmEC'!$A$1:$DA$1,0),FALSE),"")</f>
        <v>8.1</v>
      </c>
      <c r="AQ24" s="124">
        <f>_xlfn.IFNA(VLOOKUP($B24,'I-EmEC'!$A:$DA,MATCH(AQ$1,'I-EmEC'!$A$1:$DA$1,0),FALSE),"")</f>
        <v>8.1</v>
      </c>
      <c r="AR24" s="124">
        <f>_xlfn.IFNA(VLOOKUP($B24,'I-EmEC'!$A:$DA,MATCH(AR$1,'I-EmEC'!$A$1:$DA$1,0),FALSE),"")</f>
        <v>8.83</v>
      </c>
      <c r="AS24" s="124">
        <f>_xlfn.IFNA(VLOOKUP($B24,'I-EmEC'!$A:$DA,MATCH(AS$1,'I-EmEC'!$A$1:$DA$1,0),FALSE),"")</f>
        <v>7.97</v>
      </c>
      <c r="AT24" s="124">
        <f>_xlfn.IFNA(VLOOKUP($B24,'I-EmEC'!$A:$DA,MATCH(AT$1,'I-EmEC'!$A$1:$DA$1,0),FALSE),"")</f>
        <v>10.09</v>
      </c>
      <c r="AU24" s="124">
        <f>_xlfn.IFNA(VLOOKUP($B24,'I-EmEC'!$A:$DA,MATCH(AU$1,'I-EmEC'!$A$1:$DA$1,0),FALSE),"")</f>
        <v>8.8699999999999992</v>
      </c>
      <c r="AV24" s="125" t="str">
        <f>_xlfn.IFNA(VLOOKUP($B24,'B-EmEC'!$A:$DH,MATCH(AV$1,'B-EmEC'!$A$1:$DH$1,0),FALSE),"")</f>
        <v/>
      </c>
      <c r="AW24" s="126">
        <f>_xlfn.IFNA(VLOOKUP($B24,'B-EmEC'!$A:$DH,MATCH(AW$1,'B-EmEC'!$A$1:$DH$1,0),FALSE),"")</f>
        <v>53.499458288190681</v>
      </c>
      <c r="AX24" s="126">
        <f>_xlfn.IFNA(VLOOKUP($B24,'B-EmEC'!$A:$DH,MATCH(AX$1,'B-EmEC'!$A$1:$DH$1,0),FALSE),"")</f>
        <v>40.286298568507156</v>
      </c>
      <c r="AY24" s="126">
        <f>_xlfn.IFNA(VLOOKUP($B24,'B-EmEC'!$A:$DH,MATCH(AY$1,'B-EmEC'!$A$1:$DH$1,0),FALSE),"")</f>
        <v>63.494623655913976</v>
      </c>
      <c r="AZ24" s="126">
        <f>_xlfn.IFNA(VLOOKUP($B24,'B-EmEC'!$A:$DH,MATCH(AZ$1,'B-EmEC'!$A$1:$DH$1,0),FALSE),"")</f>
        <v>61.872977346278311</v>
      </c>
      <c r="BA24" s="126">
        <f>_xlfn.IFNA(VLOOKUP($B24,'B-EmEC'!$A:$DH,MATCH(BA$1,'B-EmEC'!$A$1:$DH$1,0),FALSE),"")</f>
        <v>27.601508120649651</v>
      </c>
      <c r="BB24" s="126" t="str">
        <f>_xlfn.IFNA(VLOOKUP($B24,'B-EmEC'!$A:$DH,MATCH(BB$1,'B-EmEC'!$A$1:$DH$1,0),FALSE),"")</f>
        <v/>
      </c>
      <c r="BC24" s="126" t="str">
        <f>_xlfn.IFNA(VLOOKUP($B24,'B-EmEC'!$A:$DH,MATCH(BC$1,'B-EmEC'!$A$1:$DH$1,0),FALSE),"")</f>
        <v/>
      </c>
      <c r="BD24" s="126">
        <f>_xlfn.IFNA(VLOOKUP($B24,'B-EmEC'!$A:$DH,MATCH(BD$1,'B-EmEC'!$A$1:$DH$1,0),FALSE),"")</f>
        <v>2.335245103343794</v>
      </c>
      <c r="BE24" s="126">
        <f>_xlfn.IFNA(VLOOKUP($B24,'B-EmEC'!$A:$DH,MATCH(BE$1,'B-EmEC'!$A$1:$DH$1,0),FALSE),"")</f>
        <v>54.714151827553884</v>
      </c>
      <c r="BF24" s="126" t="str">
        <f>_xlfn.IFNA(VLOOKUP($B24,'B-EmEC'!$A:$DH,MATCH(BF$1,'B-EmEC'!$A$1:$DH$1,0),FALSE),"")</f>
        <v/>
      </c>
      <c r="BG24" s="126">
        <f>_xlfn.IFNA(VLOOKUP($B24,'B-EmEC'!$A:$DH,MATCH(BG$1,'B-EmEC'!$A$1:$DH$1,0),FALSE),"")</f>
        <v>53.79495893514585</v>
      </c>
      <c r="BH24" s="125">
        <f>_xlfn.IFNA(VLOOKUP($B24,'I-EmEC'!$A:$DA,MATCH(BH$1,'I-EmEC'!$A$1:$DA$1,0),FALSE),"")</f>
        <v>68.566176470588232</v>
      </c>
      <c r="BI24" s="127">
        <f>_xlfn.IFNA(VLOOKUP($B24,'I-EmEC'!$A:$DA,MATCH(BI$1,'I-EmEC'!$A$1:$DA$1,0),FALSE),"")</f>
        <v>87.234042553191486</v>
      </c>
      <c r="BJ24" s="127">
        <f>_xlfn.IFNA(VLOOKUP($B24,'I-EmEC'!$A:$DA,MATCH(BJ$1,'I-EmEC'!$A$1:$DA$1,0),FALSE),"")</f>
        <v>87.234042553191486</v>
      </c>
      <c r="BK24" s="127">
        <f>_xlfn.IFNA(VLOOKUP($B24,'I-EmEC'!$A:$DA,MATCH(BK$1,'I-EmEC'!$A$1:$DA$1,0),FALSE),"")</f>
        <v>87.163561076604566</v>
      </c>
      <c r="BL24" s="127">
        <f>_xlfn.IFNA(VLOOKUP($B24,'I-EmEC'!$A:$DA,MATCH(BL$1,'I-EmEC'!$A$1:$DA$1,0),FALSE),"")</f>
        <v>87.163561076604566</v>
      </c>
      <c r="BM24" s="127">
        <f>_xlfn.IFNA(VLOOKUP($B24,'I-EmEC'!$A:$DA,MATCH(BM$1,'I-EmEC'!$A$1:$DA$1,0),FALSE),"")</f>
        <v>89.565217391304344</v>
      </c>
      <c r="BN24" s="127">
        <f>_xlfn.IFNA(VLOOKUP($B24,'I-EmEC'!$A:$DA,MATCH(BN$1,'I-EmEC'!$A$1:$DA$1,0),FALSE),"")</f>
        <v>49.691991786447637</v>
      </c>
      <c r="BO24" s="127">
        <f>_xlfn.IFNA(VLOOKUP($B24,'I-EmEC'!$A:$DA,MATCH(BO$1,'I-EmEC'!$A$1:$DA$1,0),FALSE),"")</f>
        <v>49.691991786447637</v>
      </c>
      <c r="BP24" s="127">
        <f>_xlfn.IFNA(VLOOKUP($B24,'I-EmEC'!$A:$DA,MATCH(BP$1,'I-EmEC'!$A$1:$DA$1,0),FALSE),"")</f>
        <v>75.730337078651701</v>
      </c>
      <c r="BQ24" s="127">
        <f>_xlfn.IFNA(VLOOKUP($B24,'I-EmEC'!$A:$DA,MATCH(BQ$1,'I-EmEC'!$A$1:$DA$1,0),FALSE),"")</f>
        <v>33.727810650887577</v>
      </c>
      <c r="BR24" s="127">
        <f>_xlfn.IFNA(VLOOKUP($B24,'I-EmEC'!$A:$DA,MATCH(BR$1,'I-EmEC'!$A$1:$DA$1,0),FALSE),"")</f>
        <v>81.523809523809518</v>
      </c>
      <c r="BS24" s="127">
        <f>_xlfn.IFNA(VLOOKUP($B24,'I-EmEC'!$A:$DA,MATCH(BS$1,'I-EmEC'!$A$1:$DA$1,0),FALSE),"")</f>
        <v>83.399209486166001</v>
      </c>
      <c r="BT24" s="127"/>
      <c r="BU24" s="117"/>
      <c r="BV24" s="308" t="s">
        <v>3309</v>
      </c>
      <c r="BW24" s="129" t="str">
        <f t="shared" si="4"/>
        <v/>
      </c>
      <c r="BX24" s="129" t="str">
        <f t="shared" si="5"/>
        <v/>
      </c>
      <c r="BY24" s="128" t="str">
        <f t="shared" si="6"/>
        <v/>
      </c>
      <c r="BZ24" s="128" t="str">
        <f t="shared" si="7"/>
        <v/>
      </c>
      <c r="CA24" s="128" t="str">
        <f t="shared" si="8"/>
        <v/>
      </c>
      <c r="CB24" s="129" t="str">
        <f t="shared" si="9"/>
        <v/>
      </c>
      <c r="CC24" s="128" t="str">
        <f t="shared" si="10"/>
        <v/>
      </c>
      <c r="CD24" s="128" t="str">
        <f t="shared" si="11"/>
        <v/>
      </c>
      <c r="CE24" s="128" t="str">
        <f t="shared" si="12"/>
        <v/>
      </c>
      <c r="CF24" s="129" t="str">
        <f t="shared" si="13"/>
        <v/>
      </c>
      <c r="CG24" s="128">
        <f t="shared" si="14"/>
        <v>1</v>
      </c>
      <c r="CH24" s="130">
        <f t="shared" si="15"/>
        <v>1</v>
      </c>
      <c r="CI24" s="131"/>
      <c r="CJ24" s="129" t="str">
        <f t="shared" si="16"/>
        <v/>
      </c>
      <c r="CK24" s="128" t="str">
        <f t="shared" si="17"/>
        <v/>
      </c>
      <c r="CL24" s="128" t="str">
        <f t="shared" si="18"/>
        <v/>
      </c>
      <c r="CM24" s="128">
        <f t="shared" si="19"/>
        <v>1</v>
      </c>
      <c r="CN24" s="130">
        <f t="shared" si="20"/>
        <v>1</v>
      </c>
      <c r="CO24" s="117"/>
      <c r="CP24" s="117">
        <f t="shared" si="21"/>
        <v>2</v>
      </c>
      <c r="CQ24" s="117">
        <f t="shared" si="22"/>
        <v>7</v>
      </c>
      <c r="CR24" s="117"/>
      <c r="CS24" s="117"/>
      <c r="CT24" s="117"/>
      <c r="CU24" s="117"/>
      <c r="CV24" s="117"/>
      <c r="CW24" s="117"/>
      <c r="CX24" s="117"/>
      <c r="CY24" s="117"/>
      <c r="CZ24" s="117"/>
      <c r="DA24" s="117"/>
      <c r="DB24" s="117"/>
      <c r="DC24" s="117"/>
      <c r="DD24" s="117"/>
      <c r="DE24" s="117"/>
      <c r="DF24" s="117"/>
      <c r="DG24" s="117"/>
      <c r="DH24" s="117"/>
      <c r="DI24" s="117"/>
      <c r="DJ24" s="117"/>
      <c r="DK24" s="117"/>
      <c r="DL24" s="117"/>
    </row>
    <row r="25" spans="1:116" s="132" customFormat="1" x14ac:dyDescent="0.15">
      <c r="A25" s="308" t="s">
        <v>3268</v>
      </c>
      <c r="B25" s="69" t="s">
        <v>231</v>
      </c>
      <c r="C25" s="118" t="str">
        <f>VLOOKUP(B25,RecNamesAll!A:E,5,FALSE)</f>
        <v>A</v>
      </c>
      <c r="D25" s="119" t="b">
        <f>VLOOKUP(B25,Ligands!A:B,2,FALSE)</f>
        <v>1</v>
      </c>
      <c r="E25" s="127"/>
      <c r="F25" s="126" t="str">
        <f t="shared" si="0"/>
        <v>-IG</v>
      </c>
      <c r="G25" s="126" t="str">
        <f t="shared" si="1"/>
        <v>BIG</v>
      </c>
      <c r="H25" s="126" t="str">
        <f t="shared" si="2"/>
        <v>BIG</v>
      </c>
      <c r="I25" s="126" t="str">
        <f t="shared" si="3"/>
        <v>BI-</v>
      </c>
      <c r="J25" s="126"/>
      <c r="K25" s="286"/>
      <c r="L25" s="120" t="str">
        <f>_xlfn.CONCAT(IF(AV25="","-","B"),IF(BH25="","-","I"),VLOOKUP($B25,GtP!$A:$AB,MATCH("Gs_0-1",GtP!$A$1:$AB$1,0),FALSE))</f>
        <v>-IG</v>
      </c>
      <c r="M25" s="120" t="str">
        <f>_xlfn.CONCAT(IF(AW25="","-","B"),IF(BI25="","-","I"),VLOOKUP($B25,GtP!$A:$AB,MATCH("Gi/o_0-1",GtP!$A$1:$AB$1,0),FALSE))</f>
        <v>--G</v>
      </c>
      <c r="N25" s="120" t="str">
        <f>_xlfn.CONCAT(IF(AX25="","-","B"),IF(BJ25="","-","I"),VLOOKUP($B25,GtP!$A:$AB,MATCH("Gi/o_0-1",GtP!$A$1:$AB$1,0),FALSE))</f>
        <v>--G</v>
      </c>
      <c r="O25" s="120" t="str">
        <f>_xlfn.CONCAT(IF(AY25="","-","B"),IF(BK25="","-","I"),VLOOKUP($B25,GtP!$A:$AB,MATCH("Gi/o_0-1",GtP!$A$1:$AB$1,0),FALSE))</f>
        <v>BIG</v>
      </c>
      <c r="P25" s="120" t="str">
        <f>_xlfn.CONCAT(IF(AZ25="","-","B"),IF(BL25="","-","I"),VLOOKUP($B25,GtP!$A:$AB,MATCH("Gi/o_0-1",GtP!$A$1:$AB$1,0),FALSE))</f>
        <v>BIG</v>
      </c>
      <c r="Q25" s="120" t="str">
        <f>_xlfn.CONCAT(IF(BA25="","-","B"),IF(BM25="","-","I"),VLOOKUP($B25,GtP!$A:$AB,MATCH("Gi/o_0-1",GtP!$A$1:$AB$1,0),FALSE))</f>
        <v>BIG</v>
      </c>
      <c r="R25" s="120" t="str">
        <f>_xlfn.CONCAT(IF(BB25="","-","B"),IF(BN25="","-","I"),VLOOKUP($B25,GtP!$A:$AB,MATCH("Gq/11_0-1",GtP!$A$1:$AB$1,0),FALSE))</f>
        <v>-IG</v>
      </c>
      <c r="S25" s="120" t="str">
        <f>_xlfn.CONCAT(IF(BC25="","-","B"),IF(BO25="","-","I"),VLOOKUP($B25,GtP!$A:$AB,MATCH("Gq/11_0-1",GtP!$A$1:$AB$1,0),FALSE))</f>
        <v>-IG</v>
      </c>
      <c r="T25" s="120" t="str">
        <f>_xlfn.CONCAT(IF(BD25="","-","B"),IF(BP25="","-","I"),VLOOKUP($B25,GtP!$A:$AB,MATCH("Gq/11_0-1",GtP!$A$1:$AB$1,0),FALSE))</f>
        <v>-IG</v>
      </c>
      <c r="U25" s="120" t="str">
        <f>_xlfn.CONCAT(IF(BE25="","-","B"),IF(BQ25="","-","I"),VLOOKUP($B25,GtP!$A:$AB,MATCH("Gq/11_0-1",GtP!$A$1:$AB$1,0),FALSE))</f>
        <v>BIG</v>
      </c>
      <c r="V25" s="120" t="str">
        <f>_xlfn.CONCAT(IF(BF25="","-","B"),IF(BR25="","-","I"),VLOOKUP($B25,GtP!$A:$AB,MATCH("G12/13_0-1",GtP!$A$1:$AB$1,0),FALSE))</f>
        <v>BI-</v>
      </c>
      <c r="W25" s="120" t="str">
        <f>_xlfn.CONCAT(IF(BG25="","-","B"),IF(BS25="","-","I"),VLOOKUP($B25,GtP!$A:$AB,MATCH("G12/13_0-1",GtP!$A$1:$AB$1,0),FALSE))</f>
        <v>---</v>
      </c>
      <c r="X25" s="121" t="str">
        <f>_xlfn.IFNA(VLOOKUP($B25,'B-EmEC'!$A:$DH,MATCH(X$1,'B-EmEC'!$A$1:$DH$1,0),FALSE),"")</f>
        <v/>
      </c>
      <c r="Y25" s="122" t="str">
        <f>_xlfn.IFNA(VLOOKUP($B25,'B-EmEC'!$A:$DH,MATCH(Y$1,'B-EmEC'!$A$1:$DH$1,0),FALSE),"")</f>
        <v/>
      </c>
      <c r="Z25" s="122" t="str">
        <f>_xlfn.IFNA(VLOOKUP($B25,'B-EmEC'!$A:$DH,MATCH(Z$1,'B-EmEC'!$A$1:$DH$1,0),FALSE),"")</f>
        <v/>
      </c>
      <c r="AA25" s="122">
        <f>_xlfn.IFNA(VLOOKUP($B25,'B-EmEC'!$A:$DH,MATCH(AA$1,'B-EmEC'!$A$1:$DH$1,0),FALSE),"")</f>
        <v>7.6760000000000002</v>
      </c>
      <c r="AB25" s="122">
        <f>_xlfn.IFNA(VLOOKUP($B25,'B-EmEC'!$A:$DH,MATCH(AB$1,'B-EmEC'!$A$1:$DH$1,0),FALSE),"")</f>
        <v>7.3789999999999996</v>
      </c>
      <c r="AC25" s="122">
        <f>_xlfn.IFNA(VLOOKUP($B25,'B-EmEC'!$A:$DH,MATCH(AC$1,'B-EmEC'!$A$1:$DH$1,0),FALSE),"")</f>
        <v>7.24</v>
      </c>
      <c r="AD25" s="122" t="str">
        <f>_xlfn.IFNA(VLOOKUP($B25,'B-EmEC'!$A:$DH,MATCH(AD$1,'B-EmEC'!$A$1:$DH$1,0),FALSE),"")</f>
        <v/>
      </c>
      <c r="AE25" s="122" t="str">
        <f>_xlfn.IFNA(VLOOKUP($B25,'B-EmEC'!$A:$DH,MATCH(AE$1,'B-EmEC'!$A$1:$DH$1,0),FALSE),"")</f>
        <v/>
      </c>
      <c r="AF25" s="122" t="str">
        <f>_xlfn.IFNA(VLOOKUP($B25,'B-EmEC'!$A:$DH,MATCH(AF$1,'B-EmEC'!$A$1:$DH$1,0),FALSE),"")</f>
        <v/>
      </c>
      <c r="AG25" s="122">
        <f>_xlfn.IFNA(VLOOKUP($B25,'B-EmEC'!$A:$DH,MATCH(AG$1,'B-EmEC'!$A$1:$DH$1,0),FALSE),"")</f>
        <v>7.6989999999999998</v>
      </c>
      <c r="AH25" s="122">
        <f>VLOOKUP($B25,'B-EmEC'!$A:$DH,MATCH(AH$1,'B-EmEC'!$A$1:$DH$1,0),FALSE)</f>
        <v>5.8890000000000002</v>
      </c>
      <c r="AI25" s="122" t="str">
        <f>VLOOKUP($B25,'B-EmEC'!$A:$DH,MATCH(AI$1,'B-EmEC'!$A$1:$DH$1,0),FALSE)</f>
        <v/>
      </c>
      <c r="AJ25" s="123">
        <f>_xlfn.IFNA(VLOOKUP($B25,'I-EmEC'!$A:$DA,MATCH(AJ$1,'I-EmEC'!$A$1:$DA$1,0),FALSE),"")</f>
        <v>5.33</v>
      </c>
      <c r="AK25" s="124" t="str">
        <f>_xlfn.IFNA(VLOOKUP($B25,'I-EmEC'!$A:$DA,MATCH(AK$1,'I-EmEC'!$A$1:$DA$1,0),FALSE),"")</f>
        <v/>
      </c>
      <c r="AL25" s="124" t="str">
        <f>_xlfn.IFNA(VLOOKUP($B25,'I-EmEC'!$A:$DA,MATCH(AL$1,'I-EmEC'!$A$1:$DA$1,0),FALSE),"")</f>
        <v/>
      </c>
      <c r="AM25" s="124">
        <f>_xlfn.IFNA(VLOOKUP($B25,'I-EmEC'!$A:$DA,MATCH(AM$1,'I-EmEC'!$A$1:$DA$1,0),FALSE),"")</f>
        <v>7.54</v>
      </c>
      <c r="AN25" s="124">
        <f>_xlfn.IFNA(VLOOKUP($B25,'I-EmEC'!$A:$DA,MATCH(AN$1,'I-EmEC'!$A$1:$DA$1,0),FALSE),"")</f>
        <v>7.54</v>
      </c>
      <c r="AO25" s="124">
        <f>_xlfn.IFNA(VLOOKUP($B25,'I-EmEC'!$A:$DA,MATCH(AO$1,'I-EmEC'!$A$1:$DA$1,0),FALSE),"")</f>
        <v>7.44</v>
      </c>
      <c r="AP25" s="124">
        <f>_xlfn.IFNA(VLOOKUP($B25,'I-EmEC'!$A:$DA,MATCH(AP$1,'I-EmEC'!$A$1:$DA$1,0),FALSE),"")</f>
        <v>5.74</v>
      </c>
      <c r="AQ25" s="124">
        <f>_xlfn.IFNA(VLOOKUP($B25,'I-EmEC'!$A:$DA,MATCH(AQ$1,'I-EmEC'!$A$1:$DA$1,0),FALSE),"")</f>
        <v>5.74</v>
      </c>
      <c r="AR25" s="124">
        <f>_xlfn.IFNA(VLOOKUP($B25,'I-EmEC'!$A:$DA,MATCH(AR$1,'I-EmEC'!$A$1:$DA$1,0),FALSE),"")</f>
        <v>6.06</v>
      </c>
      <c r="AS25" s="124">
        <f>_xlfn.IFNA(VLOOKUP($B25,'I-EmEC'!$A:$DA,MATCH(AS$1,'I-EmEC'!$A$1:$DA$1,0),FALSE),"")</f>
        <v>6.2</v>
      </c>
      <c r="AT25" s="124">
        <f>_xlfn.IFNA(VLOOKUP($B25,'I-EmEC'!$A:$DA,MATCH(AT$1,'I-EmEC'!$A$1:$DA$1,0),FALSE),"")</f>
        <v>5.7</v>
      </c>
      <c r="AU25" s="124" t="str">
        <f>_xlfn.IFNA(VLOOKUP($B25,'I-EmEC'!$A:$DA,MATCH(AU$1,'I-EmEC'!$A$1:$DA$1,0),FALSE),"")</f>
        <v/>
      </c>
      <c r="AV25" s="125" t="str">
        <f>_xlfn.IFNA(VLOOKUP($B25,'B-EmEC'!$A:$DH,MATCH(AV$1,'B-EmEC'!$A$1:$DH$1,0),FALSE),"")</f>
        <v/>
      </c>
      <c r="AW25" s="126" t="str">
        <f>_xlfn.IFNA(VLOOKUP($B25,'B-EmEC'!$A:$DH,MATCH(AW$1,'B-EmEC'!$A$1:$DH$1,0),FALSE),"")</f>
        <v/>
      </c>
      <c r="AX25" s="126" t="str">
        <f>_xlfn.IFNA(VLOOKUP($B25,'B-EmEC'!$A:$DH,MATCH(AX$1,'B-EmEC'!$A$1:$DH$1,0),FALSE),"")</f>
        <v/>
      </c>
      <c r="AY25" s="126">
        <f>_xlfn.IFNA(VLOOKUP($B25,'B-EmEC'!$A:$DH,MATCH(AY$1,'B-EmEC'!$A$1:$DH$1,0),FALSE),"")</f>
        <v>8.3521505376344081</v>
      </c>
      <c r="AZ25" s="126">
        <f>_xlfn.IFNA(VLOOKUP($B25,'B-EmEC'!$A:$DH,MATCH(AZ$1,'B-EmEC'!$A$1:$DH$1,0),FALSE),"")</f>
        <v>11.666666666666668</v>
      </c>
      <c r="BA25" s="126">
        <f>_xlfn.IFNA(VLOOKUP($B25,'B-EmEC'!$A:$DH,MATCH(BA$1,'B-EmEC'!$A$1:$DH$1,0),FALSE),"")</f>
        <v>7.4883990719257536</v>
      </c>
      <c r="BB25" s="126" t="str">
        <f>_xlfn.IFNA(VLOOKUP($B25,'B-EmEC'!$A:$DH,MATCH(BB$1,'B-EmEC'!$A$1:$DH$1,0),FALSE),"")</f>
        <v/>
      </c>
      <c r="BC25" s="126" t="str">
        <f>_xlfn.IFNA(VLOOKUP($B25,'B-EmEC'!$A:$DH,MATCH(BC$1,'B-EmEC'!$A$1:$DH$1,0),FALSE),"")</f>
        <v/>
      </c>
      <c r="BD25" s="126" t="str">
        <f>_xlfn.IFNA(VLOOKUP($B25,'B-EmEC'!$A:$DH,MATCH(BD$1,'B-EmEC'!$A$1:$DH$1,0),FALSE),"")</f>
        <v/>
      </c>
      <c r="BE25" s="126">
        <f>_xlfn.IFNA(VLOOKUP($B25,'B-EmEC'!$A:$DH,MATCH(BE$1,'B-EmEC'!$A$1:$DH$1,0),FALSE),"")</f>
        <v>8.1743205248359896</v>
      </c>
      <c r="BF25" s="126">
        <f>_xlfn.IFNA(VLOOKUP($B25,'B-EmEC'!$A:$DH,MATCH(BF$1,'B-EmEC'!$A$1:$DH$1,0),FALSE),"")</f>
        <v>62.360655737704917</v>
      </c>
      <c r="BG25" s="126" t="str">
        <f>_xlfn.IFNA(VLOOKUP($B25,'B-EmEC'!$A:$DH,MATCH(BG$1,'B-EmEC'!$A$1:$DH$1,0),FALSE),"")</f>
        <v/>
      </c>
      <c r="BH25" s="125">
        <f>_xlfn.IFNA(VLOOKUP($B25,'I-EmEC'!$A:$DA,MATCH(BH$1,'I-EmEC'!$A$1:$DA$1,0),FALSE),"")</f>
        <v>25</v>
      </c>
      <c r="BI25" s="127" t="str">
        <f>_xlfn.IFNA(VLOOKUP($B25,'I-EmEC'!$A:$DA,MATCH(BI$1,'I-EmEC'!$A$1:$DA$1,0),FALSE),"")</f>
        <v/>
      </c>
      <c r="BJ25" s="127" t="str">
        <f>_xlfn.IFNA(VLOOKUP($B25,'I-EmEC'!$A:$DA,MATCH(BJ$1,'I-EmEC'!$A$1:$DA$1,0),FALSE),"")</f>
        <v/>
      </c>
      <c r="BK25" s="127">
        <f>_xlfn.IFNA(VLOOKUP($B25,'I-EmEC'!$A:$DA,MATCH(BK$1,'I-EmEC'!$A$1:$DA$1,0),FALSE),"")</f>
        <v>34.989648033126294</v>
      </c>
      <c r="BL25" s="127">
        <f>_xlfn.IFNA(VLOOKUP($B25,'I-EmEC'!$A:$DA,MATCH(BL$1,'I-EmEC'!$A$1:$DA$1,0),FALSE),"")</f>
        <v>34.989648033126294</v>
      </c>
      <c r="BM25" s="127">
        <f>_xlfn.IFNA(VLOOKUP($B25,'I-EmEC'!$A:$DA,MATCH(BM$1,'I-EmEC'!$A$1:$DA$1,0),FALSE),"")</f>
        <v>47.536231884057962</v>
      </c>
      <c r="BN25" s="127">
        <f>_xlfn.IFNA(VLOOKUP($B25,'I-EmEC'!$A:$DA,MATCH(BN$1,'I-EmEC'!$A$1:$DA$1,0),FALSE),"")</f>
        <v>38.398357289527716</v>
      </c>
      <c r="BO25" s="127">
        <f>_xlfn.IFNA(VLOOKUP($B25,'I-EmEC'!$A:$DA,MATCH(BO$1,'I-EmEC'!$A$1:$DA$1,0),FALSE),"")</f>
        <v>38.398357289527716</v>
      </c>
      <c r="BP25" s="127">
        <f>_xlfn.IFNA(VLOOKUP($B25,'I-EmEC'!$A:$DA,MATCH(BP$1,'I-EmEC'!$A$1:$DA$1,0),FALSE),"")</f>
        <v>50.561797752808985</v>
      </c>
      <c r="BQ25" s="127">
        <f>_xlfn.IFNA(VLOOKUP($B25,'I-EmEC'!$A:$DA,MATCH(BQ$1,'I-EmEC'!$A$1:$DA$1,0),FALSE),"")</f>
        <v>53.451676528599606</v>
      </c>
      <c r="BR25" s="127">
        <f>_xlfn.IFNA(VLOOKUP($B25,'I-EmEC'!$A:$DA,MATCH(BR$1,'I-EmEC'!$A$1:$DA$1,0),FALSE),"")</f>
        <v>44</v>
      </c>
      <c r="BS25" s="127" t="str">
        <f>_xlfn.IFNA(VLOOKUP($B25,'I-EmEC'!$A:$DA,MATCH(BS$1,'I-EmEC'!$A$1:$DA$1,0),FALSE),"")</f>
        <v/>
      </c>
      <c r="BT25" s="127"/>
      <c r="BU25" s="117"/>
      <c r="BV25" s="308" t="s">
        <v>3268</v>
      </c>
      <c r="BW25" s="129" t="str">
        <f t="shared" si="4"/>
        <v/>
      </c>
      <c r="BX25" s="129" t="str">
        <f t="shared" si="5"/>
        <v/>
      </c>
      <c r="BY25" s="128" t="str">
        <f t="shared" si="6"/>
        <v/>
      </c>
      <c r="BZ25" s="128" t="str">
        <f t="shared" si="7"/>
        <v/>
      </c>
      <c r="CA25" s="128" t="str">
        <f t="shared" si="8"/>
        <v/>
      </c>
      <c r="CB25" s="129" t="str">
        <f t="shared" si="9"/>
        <v/>
      </c>
      <c r="CC25" s="128" t="str">
        <f t="shared" si="10"/>
        <v/>
      </c>
      <c r="CD25" s="128" t="str">
        <f t="shared" si="11"/>
        <v/>
      </c>
      <c r="CE25" s="128" t="str">
        <f t="shared" si="12"/>
        <v/>
      </c>
      <c r="CF25" s="129">
        <f t="shared" si="13"/>
        <v>1</v>
      </c>
      <c r="CG25" s="128" t="str">
        <f t="shared" si="14"/>
        <v/>
      </c>
      <c r="CH25" s="130">
        <f t="shared" si="15"/>
        <v>1</v>
      </c>
      <c r="CI25" s="131"/>
      <c r="CJ25" s="129" t="str">
        <f t="shared" si="16"/>
        <v/>
      </c>
      <c r="CK25" s="128" t="str">
        <f t="shared" si="17"/>
        <v/>
      </c>
      <c r="CL25" s="128" t="str">
        <f t="shared" si="18"/>
        <v/>
      </c>
      <c r="CM25" s="128">
        <f t="shared" si="19"/>
        <v>1</v>
      </c>
      <c r="CN25" s="130">
        <f t="shared" si="20"/>
        <v>1</v>
      </c>
      <c r="CO25" s="117"/>
      <c r="CP25" s="117">
        <f t="shared" si="21"/>
        <v>2</v>
      </c>
      <c r="CQ25" s="117">
        <f t="shared" si="22"/>
        <v>4</v>
      </c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7"/>
      <c r="DD25" s="117"/>
      <c r="DE25" s="117"/>
      <c r="DF25" s="117"/>
      <c r="DG25" s="117"/>
      <c r="DH25" s="117"/>
      <c r="DI25" s="117"/>
      <c r="DJ25" s="117"/>
      <c r="DK25" s="117"/>
      <c r="DL25" s="117"/>
    </row>
    <row r="26" spans="1:116" s="132" customFormat="1" x14ac:dyDescent="0.15">
      <c r="A26" s="308" t="s">
        <v>3282</v>
      </c>
      <c r="B26" s="69" t="s">
        <v>280</v>
      </c>
      <c r="C26" s="118" t="str">
        <f>VLOOKUP(B26,RecNamesAll!A:E,5,FALSE)</f>
        <v>A</v>
      </c>
      <c r="D26" s="119" t="b">
        <f>VLOOKUP(B26,Ligands!A:B,2,FALSE)</f>
        <v>1</v>
      </c>
      <c r="E26" s="127"/>
      <c r="F26" s="126" t="str">
        <f t="shared" si="0"/>
        <v>-I-</v>
      </c>
      <c r="G26" s="126" t="str">
        <f t="shared" si="1"/>
        <v>BIG</v>
      </c>
      <c r="H26" s="126" t="str">
        <f t="shared" si="2"/>
        <v>BIG</v>
      </c>
      <c r="I26" s="126" t="str">
        <f t="shared" si="3"/>
        <v>BI-</v>
      </c>
      <c r="J26" s="126"/>
      <c r="K26" s="286"/>
      <c r="L26" s="120" t="str">
        <f>_xlfn.CONCAT(IF(AV26="","-","B"),IF(BH26="","-","I"),VLOOKUP($B26,GtP!$A:$AB,MATCH("Gs_0-1",GtP!$A$1:$AB$1,0),FALSE))</f>
        <v>-I-</v>
      </c>
      <c r="M26" s="120" t="str">
        <f>_xlfn.CONCAT(IF(AW26="","-","B"),IF(BI26="","-","I"),VLOOKUP($B26,GtP!$A:$AB,MATCH("Gi/o_0-1",GtP!$A$1:$AB$1,0),FALSE))</f>
        <v>BIG</v>
      </c>
      <c r="N26" s="120" t="str">
        <f>_xlfn.CONCAT(IF(AX26="","-","B"),IF(BJ26="","-","I"),VLOOKUP($B26,GtP!$A:$AB,MATCH("Gi/o_0-1",GtP!$A$1:$AB$1,0),FALSE))</f>
        <v>BIG</v>
      </c>
      <c r="O26" s="120" t="str">
        <f>_xlfn.CONCAT(IF(AY26="","-","B"),IF(BK26="","-","I"),VLOOKUP($B26,GtP!$A:$AB,MATCH("Gi/o_0-1",GtP!$A$1:$AB$1,0),FALSE))</f>
        <v>BIG</v>
      </c>
      <c r="P26" s="120" t="str">
        <f>_xlfn.CONCAT(IF(AZ26="","-","B"),IF(BL26="","-","I"),VLOOKUP($B26,GtP!$A:$AB,MATCH("Gi/o_0-1",GtP!$A$1:$AB$1,0),FALSE))</f>
        <v>BIG</v>
      </c>
      <c r="Q26" s="120" t="str">
        <f>_xlfn.CONCAT(IF(BA26="","-","B"),IF(BM26="","-","I"),VLOOKUP($B26,GtP!$A:$AB,MATCH("Gi/o_0-1",GtP!$A$1:$AB$1,0),FALSE))</f>
        <v>BIG</v>
      </c>
      <c r="R26" s="120" t="str">
        <f>_xlfn.CONCAT(IF(BB26="","-","B"),IF(BN26="","-","I"),VLOOKUP($B26,GtP!$A:$AB,MATCH("Gq/11_0-1",GtP!$A$1:$AB$1,0),FALSE))</f>
        <v>BIG</v>
      </c>
      <c r="S26" s="120" t="str">
        <f>_xlfn.CONCAT(IF(BC26="","-","B"),IF(BO26="","-","I"),VLOOKUP($B26,GtP!$A:$AB,MATCH("Gq/11_0-1",GtP!$A$1:$AB$1,0),FALSE))</f>
        <v>BIG</v>
      </c>
      <c r="T26" s="120" t="str">
        <f>_xlfn.CONCAT(IF(BD26="","-","B"),IF(BP26="","-","I"),VLOOKUP($B26,GtP!$A:$AB,MATCH("Gq/11_0-1",GtP!$A$1:$AB$1,0),FALSE))</f>
        <v>BIG</v>
      </c>
      <c r="U26" s="120" t="str">
        <f>_xlfn.CONCAT(IF(BE26="","-","B"),IF(BQ26="","-","I"),VLOOKUP($B26,GtP!$A:$AB,MATCH("Gq/11_0-1",GtP!$A$1:$AB$1,0),FALSE))</f>
        <v>BIG</v>
      </c>
      <c r="V26" s="120" t="str">
        <f>_xlfn.CONCAT(IF(BF26="","-","B"),IF(BR26="","-","I"),VLOOKUP($B26,GtP!$A:$AB,MATCH("G12/13_0-1",GtP!$A$1:$AB$1,0),FALSE))</f>
        <v>BI-</v>
      </c>
      <c r="W26" s="120" t="str">
        <f>_xlfn.CONCAT(IF(BG26="","-","B"),IF(BS26="","-","I"),VLOOKUP($B26,GtP!$A:$AB,MATCH("G12/13_0-1",GtP!$A$1:$AB$1,0),FALSE))</f>
        <v>BI-</v>
      </c>
      <c r="X26" s="121" t="str">
        <f>_xlfn.IFNA(VLOOKUP($B26,'B-EmEC'!$A:$DH,MATCH(X$1,'B-EmEC'!$A$1:$DH$1,0),FALSE),"")</f>
        <v/>
      </c>
      <c r="Y26" s="122">
        <f>_xlfn.IFNA(VLOOKUP($B26,'B-EmEC'!$A:$DH,MATCH(Y$1,'B-EmEC'!$A$1:$DH$1,0),FALSE),"")</f>
        <v>8.2680000000000007</v>
      </c>
      <c r="Z26" s="122">
        <f>_xlfn.IFNA(VLOOKUP($B26,'B-EmEC'!$A:$DH,MATCH(Z$1,'B-EmEC'!$A$1:$DH$1,0),FALSE),"")</f>
        <v>8.1639999999999997</v>
      </c>
      <c r="AA26" s="122">
        <f>_xlfn.IFNA(VLOOKUP($B26,'B-EmEC'!$A:$DH,MATCH(AA$1,'B-EmEC'!$A$1:$DH$1,0),FALSE),"")</f>
        <v>8.4209999999999994</v>
      </c>
      <c r="AB26" s="122">
        <f>_xlfn.IFNA(VLOOKUP($B26,'B-EmEC'!$A:$DH,MATCH(AB$1,'B-EmEC'!$A$1:$DH$1,0),FALSE),"")</f>
        <v>8.2690000000000001</v>
      </c>
      <c r="AC26" s="122">
        <f>_xlfn.IFNA(VLOOKUP($B26,'B-EmEC'!$A:$DH,MATCH(AC$1,'B-EmEC'!$A$1:$DH$1,0),FALSE),"")</f>
        <v>7.86</v>
      </c>
      <c r="AD26" s="122">
        <f>_xlfn.IFNA(VLOOKUP($B26,'B-EmEC'!$A:$DH,MATCH(AD$1,'B-EmEC'!$A$1:$DH$1,0),FALSE),"")</f>
        <v>9.3510000000000009</v>
      </c>
      <c r="AE26" s="122">
        <f>_xlfn.IFNA(VLOOKUP($B26,'B-EmEC'!$A:$DH,MATCH(AE$1,'B-EmEC'!$A$1:$DH$1,0),FALSE),"")</f>
        <v>9.3360000000000003</v>
      </c>
      <c r="AF26" s="122">
        <f>_xlfn.IFNA(VLOOKUP($B26,'B-EmEC'!$A:$DH,MATCH(AF$1,'B-EmEC'!$A$1:$DH$1,0),FALSE),"")</f>
        <v>8.8480000000000008</v>
      </c>
      <c r="AG26" s="122">
        <f>_xlfn.IFNA(VLOOKUP($B26,'B-EmEC'!$A:$DH,MATCH(AG$1,'B-EmEC'!$A$1:$DH$1,0),FALSE),"")</f>
        <v>8.9190000000000005</v>
      </c>
      <c r="AH26" s="122">
        <f>VLOOKUP($B26,'B-EmEC'!$A:$DH,MATCH(AH$1,'B-EmEC'!$A$1:$DH$1,0),FALSE)</f>
        <v>9.07</v>
      </c>
      <c r="AI26" s="122">
        <f>VLOOKUP($B26,'B-EmEC'!$A:$DH,MATCH(AI$1,'B-EmEC'!$A$1:$DH$1,0),FALSE)</f>
        <v>8.7289999999999992</v>
      </c>
      <c r="AJ26" s="123">
        <f>_xlfn.IFNA(VLOOKUP($B26,'I-EmEC'!$A:$DA,MATCH(AJ$1,'I-EmEC'!$A$1:$DA$1,0),FALSE),"")</f>
        <v>9.15</v>
      </c>
      <c r="AK26" s="124">
        <f>_xlfn.IFNA(VLOOKUP($B26,'I-EmEC'!$A:$DA,MATCH(AK$1,'I-EmEC'!$A$1:$DA$1,0),FALSE),"")</f>
        <v>10.01</v>
      </c>
      <c r="AL26" s="124">
        <f>_xlfn.IFNA(VLOOKUP($B26,'I-EmEC'!$A:$DA,MATCH(AL$1,'I-EmEC'!$A$1:$DA$1,0),FALSE),"")</f>
        <v>10.01</v>
      </c>
      <c r="AM26" s="124">
        <f>_xlfn.IFNA(VLOOKUP($B26,'I-EmEC'!$A:$DA,MATCH(AM$1,'I-EmEC'!$A$1:$DA$1,0),FALSE),"")</f>
        <v>9</v>
      </c>
      <c r="AN26" s="124">
        <f>_xlfn.IFNA(VLOOKUP($B26,'I-EmEC'!$A:$DA,MATCH(AN$1,'I-EmEC'!$A$1:$DA$1,0),FALSE),"")</f>
        <v>9</v>
      </c>
      <c r="AO26" s="124">
        <f>_xlfn.IFNA(VLOOKUP($B26,'I-EmEC'!$A:$DA,MATCH(AO$1,'I-EmEC'!$A$1:$DA$1,0),FALSE),"")</f>
        <v>8.6999999999999993</v>
      </c>
      <c r="AP26" s="124">
        <f>_xlfn.IFNA(VLOOKUP($B26,'I-EmEC'!$A:$DA,MATCH(AP$1,'I-EmEC'!$A$1:$DA$1,0),FALSE),"")</f>
        <v>10.48</v>
      </c>
      <c r="AQ26" s="124">
        <f>_xlfn.IFNA(VLOOKUP($B26,'I-EmEC'!$A:$DA,MATCH(AQ$1,'I-EmEC'!$A$1:$DA$1,0),FALSE),"")</f>
        <v>10.48</v>
      </c>
      <c r="AR26" s="124">
        <f>_xlfn.IFNA(VLOOKUP($B26,'I-EmEC'!$A:$DA,MATCH(AR$1,'I-EmEC'!$A$1:$DA$1,0),FALSE),"")</f>
        <v>10.37</v>
      </c>
      <c r="AS26" s="124">
        <f>_xlfn.IFNA(VLOOKUP($B26,'I-EmEC'!$A:$DA,MATCH(AS$1,'I-EmEC'!$A$1:$DA$1,0),FALSE),"")</f>
        <v>10.44</v>
      </c>
      <c r="AT26" s="124">
        <f>_xlfn.IFNA(VLOOKUP($B26,'I-EmEC'!$A:$DA,MATCH(AT$1,'I-EmEC'!$A$1:$DA$1,0),FALSE),"")</f>
        <v>9.4499999999999993</v>
      </c>
      <c r="AU26" s="124">
        <f>_xlfn.IFNA(VLOOKUP($B26,'I-EmEC'!$A:$DA,MATCH(AU$1,'I-EmEC'!$A$1:$DA$1,0),FALSE),"")</f>
        <v>9.2799999999999994</v>
      </c>
      <c r="AV26" s="125" t="str">
        <f>_xlfn.IFNA(VLOOKUP($B26,'B-EmEC'!$A:$DH,MATCH(AV$1,'B-EmEC'!$A$1:$DH$1,0),FALSE),"")</f>
        <v/>
      </c>
      <c r="AW26" s="126">
        <f>_xlfn.IFNA(VLOOKUP($B26,'B-EmEC'!$A:$DH,MATCH(AW$1,'B-EmEC'!$A$1:$DH$1,0),FALSE),"")</f>
        <v>3.9642470205850491</v>
      </c>
      <c r="AX26" s="126">
        <f>_xlfn.IFNA(VLOOKUP($B26,'B-EmEC'!$A:$DH,MATCH(AX$1,'B-EmEC'!$A$1:$DH$1,0),FALSE),"")</f>
        <v>6.1598013438504235</v>
      </c>
      <c r="AY26" s="126">
        <f>_xlfn.IFNA(VLOOKUP($B26,'B-EmEC'!$A:$DH,MATCH(AY$1,'B-EmEC'!$A$1:$DH$1,0),FALSE),"")</f>
        <v>12.102150537634408</v>
      </c>
      <c r="AZ26" s="126">
        <f>_xlfn.IFNA(VLOOKUP($B26,'B-EmEC'!$A:$DH,MATCH(AZ$1,'B-EmEC'!$A$1:$DH$1,0),FALSE),"")</f>
        <v>7.700242718446602</v>
      </c>
      <c r="BA26" s="126">
        <f>_xlfn.IFNA(VLOOKUP($B26,'B-EmEC'!$A:$DH,MATCH(BA$1,'B-EmEC'!$A$1:$DH$1,0),FALSE),"")</f>
        <v>8.5846867749419946</v>
      </c>
      <c r="BB26" s="126">
        <f>_xlfn.IFNA(VLOOKUP($B26,'B-EmEC'!$A:$DH,MATCH(BB$1,'B-EmEC'!$A$1:$DH$1,0),FALSE),"")</f>
        <v>33.26211777273334</v>
      </c>
      <c r="BC26" s="126">
        <f>_xlfn.IFNA(VLOOKUP($B26,'B-EmEC'!$A:$DH,MATCH(BC$1,'B-EmEC'!$A$1:$DH$1,0),FALSE),"")</f>
        <v>53.108076289145281</v>
      </c>
      <c r="BD26" s="126">
        <f>_xlfn.IFNA(VLOOKUP($B26,'B-EmEC'!$A:$DH,MATCH(BD$1,'B-EmEC'!$A$1:$DH$1,0),FALSE),"")</f>
        <v>25.560004328535872</v>
      </c>
      <c r="BE26" s="126">
        <f>_xlfn.IFNA(VLOOKUP($B26,'B-EmEC'!$A:$DH,MATCH(BE$1,'B-EmEC'!$A$1:$DH$1,0),FALSE),"")</f>
        <v>21.143392689784442</v>
      </c>
      <c r="BF26" s="126">
        <f>_xlfn.IFNA(VLOOKUP($B26,'B-EmEC'!$A:$DH,MATCH(BF$1,'B-EmEC'!$A$1:$DH$1,0),FALSE),"")</f>
        <v>100</v>
      </c>
      <c r="BG26" s="126">
        <f>_xlfn.IFNA(VLOOKUP($B26,'B-EmEC'!$A:$DH,MATCH(BG$1,'B-EmEC'!$A$1:$DH$1,0),FALSE),"")</f>
        <v>82.129708297932595</v>
      </c>
      <c r="BH26" s="125">
        <f>_xlfn.IFNA(VLOOKUP($B26,'I-EmEC'!$A:$DA,MATCH(BH$1,'I-EmEC'!$A$1:$DA$1,0),FALSE),"")</f>
        <v>51.286764705882355</v>
      </c>
      <c r="BI26" s="127">
        <f>_xlfn.IFNA(VLOOKUP($B26,'I-EmEC'!$A:$DA,MATCH(BI$1,'I-EmEC'!$A$1:$DA$1,0),FALSE),"")</f>
        <v>75.241779497098648</v>
      </c>
      <c r="BJ26" s="127">
        <f>_xlfn.IFNA(VLOOKUP($B26,'I-EmEC'!$A:$DA,MATCH(BJ$1,'I-EmEC'!$A$1:$DA$1,0),FALSE),"")</f>
        <v>75.241779497098648</v>
      </c>
      <c r="BK26" s="127">
        <f>_xlfn.IFNA(VLOOKUP($B26,'I-EmEC'!$A:$DA,MATCH(BK$1,'I-EmEC'!$A$1:$DA$1,0),FALSE),"")</f>
        <v>50.103519668737064</v>
      </c>
      <c r="BL26" s="127">
        <f>_xlfn.IFNA(VLOOKUP($B26,'I-EmEC'!$A:$DA,MATCH(BL$1,'I-EmEC'!$A$1:$DA$1,0),FALSE),"")</f>
        <v>50.103519668737064</v>
      </c>
      <c r="BM26" s="127">
        <f>_xlfn.IFNA(VLOOKUP($B26,'I-EmEC'!$A:$DA,MATCH(BM$1,'I-EmEC'!$A$1:$DA$1,0),FALSE),"")</f>
        <v>24.927536231884059</v>
      </c>
      <c r="BN26" s="127">
        <f>_xlfn.IFNA(VLOOKUP($B26,'I-EmEC'!$A:$DA,MATCH(BN$1,'I-EmEC'!$A$1:$DA$1,0),FALSE),"")</f>
        <v>66.940451745379875</v>
      </c>
      <c r="BO26" s="127">
        <f>_xlfn.IFNA(VLOOKUP($B26,'I-EmEC'!$A:$DA,MATCH(BO$1,'I-EmEC'!$A$1:$DA$1,0),FALSE),"")</f>
        <v>66.940451745379875</v>
      </c>
      <c r="BP26" s="127">
        <f>_xlfn.IFNA(VLOOKUP($B26,'I-EmEC'!$A:$DA,MATCH(BP$1,'I-EmEC'!$A$1:$DA$1,0),FALSE),"")</f>
        <v>72.80898876404494</v>
      </c>
      <c r="BQ26" s="127">
        <f>_xlfn.IFNA(VLOOKUP($B26,'I-EmEC'!$A:$DA,MATCH(BQ$1,'I-EmEC'!$A$1:$DA$1,0),FALSE),"")</f>
        <v>77.712031558185402</v>
      </c>
      <c r="BR26" s="127">
        <f>_xlfn.IFNA(VLOOKUP($B26,'I-EmEC'!$A:$DA,MATCH(BR$1,'I-EmEC'!$A$1:$DA$1,0),FALSE),"")</f>
        <v>69.523809523809518</v>
      </c>
      <c r="BS26" s="127">
        <f>_xlfn.IFNA(VLOOKUP($B26,'I-EmEC'!$A:$DA,MATCH(BS$1,'I-EmEC'!$A$1:$DA$1,0),FALSE),"")</f>
        <v>59.090909090909086</v>
      </c>
      <c r="BT26" s="127"/>
      <c r="BU26" s="117"/>
      <c r="BV26" s="308" t="s">
        <v>3282</v>
      </c>
      <c r="BW26" s="129" t="str">
        <f t="shared" si="4"/>
        <v/>
      </c>
      <c r="BX26" s="129" t="str">
        <f t="shared" si="5"/>
        <v/>
      </c>
      <c r="BY26" s="128" t="str">
        <f t="shared" si="6"/>
        <v/>
      </c>
      <c r="BZ26" s="128" t="str">
        <f t="shared" si="7"/>
        <v/>
      </c>
      <c r="CA26" s="128" t="str">
        <f t="shared" si="8"/>
        <v/>
      </c>
      <c r="CB26" s="129" t="str">
        <f t="shared" si="9"/>
        <v/>
      </c>
      <c r="CC26" s="128" t="str">
        <f t="shared" si="10"/>
        <v/>
      </c>
      <c r="CD26" s="128" t="str">
        <f t="shared" si="11"/>
        <v/>
      </c>
      <c r="CE26" s="128" t="str">
        <f t="shared" si="12"/>
        <v/>
      </c>
      <c r="CF26" s="129">
        <f t="shared" si="13"/>
        <v>1</v>
      </c>
      <c r="CG26" s="128">
        <f t="shared" si="14"/>
        <v>1</v>
      </c>
      <c r="CH26" s="130">
        <f t="shared" si="15"/>
        <v>2</v>
      </c>
      <c r="CI26" s="131"/>
      <c r="CJ26" s="129" t="str">
        <f t="shared" si="16"/>
        <v/>
      </c>
      <c r="CK26" s="128" t="str">
        <f t="shared" si="17"/>
        <v/>
      </c>
      <c r="CL26" s="128" t="str">
        <f t="shared" si="18"/>
        <v/>
      </c>
      <c r="CM26" s="128">
        <f t="shared" si="19"/>
        <v>1</v>
      </c>
      <c r="CN26" s="130">
        <f t="shared" si="20"/>
        <v>1</v>
      </c>
      <c r="CO26" s="117"/>
      <c r="CP26" s="117">
        <f t="shared" si="21"/>
        <v>2</v>
      </c>
      <c r="CQ26" s="117">
        <f t="shared" si="22"/>
        <v>9</v>
      </c>
      <c r="CR26" s="117"/>
      <c r="CS26" s="117"/>
      <c r="CT26" s="117"/>
      <c r="CU26" s="117"/>
      <c r="CV26" s="117"/>
      <c r="CW26" s="117"/>
      <c r="CX26" s="117"/>
      <c r="CY26" s="117"/>
      <c r="CZ26" s="117"/>
      <c r="DA26" s="117"/>
      <c r="DB26" s="117"/>
      <c r="DC26" s="117"/>
      <c r="DD26" s="117"/>
      <c r="DE26" s="117"/>
      <c r="DF26" s="117"/>
      <c r="DG26" s="117"/>
      <c r="DH26" s="117"/>
      <c r="DI26" s="117"/>
      <c r="DJ26" s="117"/>
      <c r="DK26" s="117"/>
      <c r="DL26" s="117"/>
    </row>
    <row r="27" spans="1:116" s="132" customFormat="1" x14ac:dyDescent="0.15">
      <c r="A27" s="308" t="s">
        <v>3278</v>
      </c>
      <c r="B27" s="69" t="s">
        <v>269</v>
      </c>
      <c r="C27" s="118" t="str">
        <f>VLOOKUP(B27,RecNamesAll!A:E,5,FALSE)</f>
        <v>A</v>
      </c>
      <c r="D27" s="119" t="b">
        <f>VLOOKUP(B27,Ligands!A:B,2,FALSE)</f>
        <v>1</v>
      </c>
      <c r="E27" s="127"/>
      <c r="F27" s="126" t="str">
        <f t="shared" si="0"/>
        <v>-IG</v>
      </c>
      <c r="G27" s="126" t="str">
        <f t="shared" si="1"/>
        <v>BIG</v>
      </c>
      <c r="H27" s="126" t="str">
        <f t="shared" si="2"/>
        <v>BI-</v>
      </c>
      <c r="I27" s="126" t="str">
        <f t="shared" si="3"/>
        <v>-I-</v>
      </c>
      <c r="J27" s="126"/>
      <c r="K27" s="286"/>
      <c r="L27" s="120" t="str">
        <f>_xlfn.CONCAT(IF(AV27="","-","B"),IF(BH27="","-","I"),VLOOKUP($B27,GtP!$A:$AB,MATCH("Gs_0-1",GtP!$A$1:$AB$1,0),FALSE))</f>
        <v>-IG</v>
      </c>
      <c r="M27" s="120" t="str">
        <f>_xlfn.CONCAT(IF(AW27="","-","B"),IF(BI27="","-","I"),VLOOKUP($B27,GtP!$A:$AB,MATCH("Gi/o_0-1",GtP!$A$1:$AB$1,0),FALSE))</f>
        <v>BIG</v>
      </c>
      <c r="N27" s="120" t="str">
        <f>_xlfn.CONCAT(IF(AX27="","-","B"),IF(BJ27="","-","I"),VLOOKUP($B27,GtP!$A:$AB,MATCH("Gi/o_0-1",GtP!$A$1:$AB$1,0),FALSE))</f>
        <v>BIG</v>
      </c>
      <c r="O27" s="120" t="str">
        <f>_xlfn.CONCAT(IF(AY27="","-","B"),IF(BK27="","-","I"),VLOOKUP($B27,GtP!$A:$AB,MATCH("Gi/o_0-1",GtP!$A$1:$AB$1,0),FALSE))</f>
        <v>BIG</v>
      </c>
      <c r="P27" s="120" t="str">
        <f>_xlfn.CONCAT(IF(AZ27="","-","B"),IF(BL27="","-","I"),VLOOKUP($B27,GtP!$A:$AB,MATCH("Gi/o_0-1",GtP!$A$1:$AB$1,0),FALSE))</f>
        <v>BIG</v>
      </c>
      <c r="Q27" s="120" t="str">
        <f>_xlfn.CONCAT(IF(BA27="","-","B"),IF(BM27="","-","I"),VLOOKUP($B27,GtP!$A:$AB,MATCH("Gi/o_0-1",GtP!$A$1:$AB$1,0),FALSE))</f>
        <v>BIG</v>
      </c>
      <c r="R27" s="120" t="str">
        <f>_xlfn.CONCAT(IF(BB27="","-","B"),IF(BN27="","-","I"),VLOOKUP($B27,GtP!$A:$AB,MATCH("Gq/11_0-1",GtP!$A$1:$AB$1,0),FALSE))</f>
        <v>-I-</v>
      </c>
      <c r="S27" s="120" t="str">
        <f>_xlfn.CONCAT(IF(BC27="","-","B"),IF(BO27="","-","I"),VLOOKUP($B27,GtP!$A:$AB,MATCH("Gq/11_0-1",GtP!$A$1:$AB$1,0),FALSE))</f>
        <v>-I-</v>
      </c>
      <c r="T27" s="120" t="str">
        <f>_xlfn.CONCAT(IF(BD27="","-","B"),IF(BP27="","-","I"),VLOOKUP($B27,GtP!$A:$AB,MATCH("Gq/11_0-1",GtP!$A$1:$AB$1,0),FALSE))</f>
        <v>-I-</v>
      </c>
      <c r="U27" s="120" t="str">
        <f>_xlfn.CONCAT(IF(BE27="","-","B"),IF(BQ27="","-","I"),VLOOKUP($B27,GtP!$A:$AB,MATCH("Gq/11_0-1",GtP!$A$1:$AB$1,0),FALSE))</f>
        <v>BI-</v>
      </c>
      <c r="V27" s="120" t="str">
        <f>_xlfn.CONCAT(IF(BF27="","-","B"),IF(BR27="","-","I"),VLOOKUP($B27,GtP!$A:$AB,MATCH("G12/13_0-1",GtP!$A$1:$AB$1,0),FALSE))</f>
        <v>-I-</v>
      </c>
      <c r="W27" s="120" t="str">
        <f>_xlfn.CONCAT(IF(BG27="","-","B"),IF(BS27="","-","I"),VLOOKUP($B27,GtP!$A:$AB,MATCH("G12/13_0-1",GtP!$A$1:$AB$1,0),FALSE))</f>
        <v>-I-</v>
      </c>
      <c r="X27" s="121" t="str">
        <f>_xlfn.IFNA(VLOOKUP($B27,'B-EmEC'!$A:$DH,MATCH(X$1,'B-EmEC'!$A$1:$DH$1,0),FALSE),"")</f>
        <v/>
      </c>
      <c r="Y27" s="122">
        <f>_xlfn.IFNA(VLOOKUP($B27,'B-EmEC'!$A:$DH,MATCH(Y$1,'B-EmEC'!$A$1:$DH$1,0),FALSE),"")</f>
        <v>7.6710000000000003</v>
      </c>
      <c r="Z27" s="122">
        <f>_xlfn.IFNA(VLOOKUP($B27,'B-EmEC'!$A:$DH,MATCH(Z$1,'B-EmEC'!$A$1:$DH$1,0),FALSE),"")</f>
        <v>7.609</v>
      </c>
      <c r="AA27" s="122">
        <f>_xlfn.IFNA(VLOOKUP($B27,'B-EmEC'!$A:$DH,MATCH(AA$1,'B-EmEC'!$A$1:$DH$1,0),FALSE),"")</f>
        <v>8.2829999999999995</v>
      </c>
      <c r="AB27" s="122">
        <f>_xlfn.IFNA(VLOOKUP($B27,'B-EmEC'!$A:$DH,MATCH(AB$1,'B-EmEC'!$A$1:$DH$1,0),FALSE),"")</f>
        <v>8.5670000000000002</v>
      </c>
      <c r="AC27" s="122">
        <f>_xlfn.IFNA(VLOOKUP($B27,'B-EmEC'!$A:$DH,MATCH(AC$1,'B-EmEC'!$A$1:$DH$1,0),FALSE),"")</f>
        <v>8.9540000000000006</v>
      </c>
      <c r="AD27" s="122" t="str">
        <f>_xlfn.IFNA(VLOOKUP($B27,'B-EmEC'!$A:$DH,MATCH(AD$1,'B-EmEC'!$A$1:$DH$1,0),FALSE),"")</f>
        <v/>
      </c>
      <c r="AE27" s="122" t="str">
        <f>_xlfn.IFNA(VLOOKUP($B27,'B-EmEC'!$A:$DH,MATCH(AE$1,'B-EmEC'!$A$1:$DH$1,0),FALSE),"")</f>
        <v/>
      </c>
      <c r="AF27" s="122" t="str">
        <f>_xlfn.IFNA(VLOOKUP($B27,'B-EmEC'!$A:$DH,MATCH(AF$1,'B-EmEC'!$A$1:$DH$1,0),FALSE),"")</f>
        <v/>
      </c>
      <c r="AG27" s="122">
        <f>_xlfn.IFNA(VLOOKUP($B27,'B-EmEC'!$A:$DH,MATCH(AG$1,'B-EmEC'!$A$1:$DH$1,0),FALSE),"")</f>
        <v>6.5430000000000001</v>
      </c>
      <c r="AH27" s="122" t="str">
        <f>VLOOKUP($B27,'B-EmEC'!$A:$DH,MATCH(AH$1,'B-EmEC'!$A$1:$DH$1,0),FALSE)</f>
        <v/>
      </c>
      <c r="AI27" s="122" t="str">
        <f>VLOOKUP($B27,'B-EmEC'!$A:$DH,MATCH(AI$1,'B-EmEC'!$A$1:$DH$1,0),FALSE)</f>
        <v/>
      </c>
      <c r="AJ27" s="123">
        <f>_xlfn.IFNA(VLOOKUP($B27,'I-EmEC'!$A:$DA,MATCH(AJ$1,'I-EmEC'!$A$1:$DA$1,0),FALSE),"")</f>
        <v>6.61</v>
      </c>
      <c r="AK27" s="124">
        <f>_xlfn.IFNA(VLOOKUP($B27,'I-EmEC'!$A:$DA,MATCH(AK$1,'I-EmEC'!$A$1:$DA$1,0),FALSE),"")</f>
        <v>8.14</v>
      </c>
      <c r="AL27" s="124">
        <f>_xlfn.IFNA(VLOOKUP($B27,'I-EmEC'!$A:$DA,MATCH(AL$1,'I-EmEC'!$A$1:$DA$1,0),FALSE),"")</f>
        <v>8.14</v>
      </c>
      <c r="AM27" s="124">
        <f>_xlfn.IFNA(VLOOKUP($B27,'I-EmEC'!$A:$DA,MATCH(AM$1,'I-EmEC'!$A$1:$DA$1,0),FALSE),"")</f>
        <v>8.1</v>
      </c>
      <c r="AN27" s="124">
        <f>_xlfn.IFNA(VLOOKUP($B27,'I-EmEC'!$A:$DA,MATCH(AN$1,'I-EmEC'!$A$1:$DA$1,0),FALSE),"")</f>
        <v>8.1</v>
      </c>
      <c r="AO27" s="124">
        <f>_xlfn.IFNA(VLOOKUP($B27,'I-EmEC'!$A:$DA,MATCH(AO$1,'I-EmEC'!$A$1:$DA$1,0),FALSE),"")</f>
        <v>8.02</v>
      </c>
      <c r="AP27" s="124">
        <f>_xlfn.IFNA(VLOOKUP($B27,'I-EmEC'!$A:$DA,MATCH(AP$1,'I-EmEC'!$A$1:$DA$1,0),FALSE),"")</f>
        <v>6.86</v>
      </c>
      <c r="AQ27" s="124">
        <f>_xlfn.IFNA(VLOOKUP($B27,'I-EmEC'!$A:$DA,MATCH(AQ$1,'I-EmEC'!$A$1:$DA$1,0),FALSE),"")</f>
        <v>6.86</v>
      </c>
      <c r="AR27" s="124">
        <f>_xlfn.IFNA(VLOOKUP($B27,'I-EmEC'!$A:$DA,MATCH(AR$1,'I-EmEC'!$A$1:$DA$1,0),FALSE),"")</f>
        <v>7.24</v>
      </c>
      <c r="AS27" s="124">
        <f>_xlfn.IFNA(VLOOKUP($B27,'I-EmEC'!$A:$DA,MATCH(AS$1,'I-EmEC'!$A$1:$DA$1,0),FALSE),"")</f>
        <v>6.58</v>
      </c>
      <c r="AT27" s="124">
        <f>_xlfn.IFNA(VLOOKUP($B27,'I-EmEC'!$A:$DA,MATCH(AT$1,'I-EmEC'!$A$1:$DA$1,0),FALSE),"")</f>
        <v>7.65</v>
      </c>
      <c r="AU27" s="124">
        <f>_xlfn.IFNA(VLOOKUP($B27,'I-EmEC'!$A:$DA,MATCH(AU$1,'I-EmEC'!$A$1:$DA$1,0),FALSE),"")</f>
        <v>7.23</v>
      </c>
      <c r="AV27" s="125" t="str">
        <f>_xlfn.IFNA(VLOOKUP($B27,'B-EmEC'!$A:$DH,MATCH(AV$1,'B-EmEC'!$A$1:$DH$1,0),FALSE),"")</f>
        <v/>
      </c>
      <c r="AW27" s="126">
        <f>_xlfn.IFNA(VLOOKUP($B27,'B-EmEC'!$A:$DH,MATCH(AW$1,'B-EmEC'!$A$1:$DH$1,0),FALSE),"")</f>
        <v>67.258938244853724</v>
      </c>
      <c r="AX27" s="126">
        <f>_xlfn.IFNA(VLOOKUP($B27,'B-EmEC'!$A:$DH,MATCH(AX$1,'B-EmEC'!$A$1:$DH$1,0),FALSE),"")</f>
        <v>46.52351738241309</v>
      </c>
      <c r="AY27" s="126">
        <f>_xlfn.IFNA(VLOOKUP($B27,'B-EmEC'!$A:$DH,MATCH(AY$1,'B-EmEC'!$A$1:$DH$1,0),FALSE),"")</f>
        <v>51.666666666666664</v>
      </c>
      <c r="AZ27" s="126">
        <f>_xlfn.IFNA(VLOOKUP($B27,'B-EmEC'!$A:$DH,MATCH(AZ$1,'B-EmEC'!$A$1:$DH$1,0),FALSE),"")</f>
        <v>70.186084142394819</v>
      </c>
      <c r="BA27" s="126">
        <f>_xlfn.IFNA(VLOOKUP($B27,'B-EmEC'!$A:$DH,MATCH(BA$1,'B-EmEC'!$A$1:$DH$1,0),FALSE),"")</f>
        <v>46.229698375870065</v>
      </c>
      <c r="BB27" s="126" t="str">
        <f>_xlfn.IFNA(VLOOKUP($B27,'B-EmEC'!$A:$DH,MATCH(BB$1,'B-EmEC'!$A$1:$DH$1,0),FALSE),"")</f>
        <v/>
      </c>
      <c r="BC27" s="126" t="str">
        <f>_xlfn.IFNA(VLOOKUP($B27,'B-EmEC'!$A:$DH,MATCH(BC$1,'B-EmEC'!$A$1:$DH$1,0),FALSE),"")</f>
        <v/>
      </c>
      <c r="BD27" s="126" t="str">
        <f>_xlfn.IFNA(VLOOKUP($B27,'B-EmEC'!$A:$DH,MATCH(BD$1,'B-EmEC'!$A$1:$DH$1,0),FALSE),"")</f>
        <v/>
      </c>
      <c r="BE27" s="126">
        <f>_xlfn.IFNA(VLOOKUP($B27,'B-EmEC'!$A:$DH,MATCH(BE$1,'B-EmEC'!$A$1:$DH$1,0),FALSE),"")</f>
        <v>24.742268041237114</v>
      </c>
      <c r="BF27" s="126" t="str">
        <f>_xlfn.IFNA(VLOOKUP($B27,'B-EmEC'!$A:$DH,MATCH(BF$1,'B-EmEC'!$A$1:$DH$1,0),FALSE),"")</f>
        <v/>
      </c>
      <c r="BG27" s="126" t="str">
        <f>_xlfn.IFNA(VLOOKUP($B27,'B-EmEC'!$A:$DH,MATCH(BG$1,'B-EmEC'!$A$1:$DH$1,0),FALSE),"")</f>
        <v/>
      </c>
      <c r="BH27" s="125">
        <f>_xlfn.IFNA(VLOOKUP($B27,'I-EmEC'!$A:$DA,MATCH(BH$1,'I-EmEC'!$A$1:$DA$1,0),FALSE),"")</f>
        <v>50.919117647058826</v>
      </c>
      <c r="BI27" s="127">
        <f>_xlfn.IFNA(VLOOKUP($B27,'I-EmEC'!$A:$DA,MATCH(BI$1,'I-EmEC'!$A$1:$DA$1,0),FALSE),"")</f>
        <v>73.11411992263055</v>
      </c>
      <c r="BJ27" s="127">
        <f>_xlfn.IFNA(VLOOKUP($B27,'I-EmEC'!$A:$DA,MATCH(BJ$1,'I-EmEC'!$A$1:$DA$1,0),FALSE),"")</f>
        <v>73.11411992263055</v>
      </c>
      <c r="BK27" s="127">
        <f>_xlfn.IFNA(VLOOKUP($B27,'I-EmEC'!$A:$DA,MATCH(BK$1,'I-EmEC'!$A$1:$DA$1,0),FALSE),"")</f>
        <v>75.98343685300209</v>
      </c>
      <c r="BL27" s="127">
        <f>_xlfn.IFNA(VLOOKUP($B27,'I-EmEC'!$A:$DA,MATCH(BL$1,'I-EmEC'!$A$1:$DA$1,0),FALSE),"")</f>
        <v>75.98343685300209</v>
      </c>
      <c r="BM27" s="127">
        <f>_xlfn.IFNA(VLOOKUP($B27,'I-EmEC'!$A:$DA,MATCH(BM$1,'I-EmEC'!$A$1:$DA$1,0),FALSE),"")</f>
        <v>70.14492753623189</v>
      </c>
      <c r="BN27" s="127">
        <f>_xlfn.IFNA(VLOOKUP($B27,'I-EmEC'!$A:$DA,MATCH(BN$1,'I-EmEC'!$A$1:$DA$1,0),FALSE),"")</f>
        <v>54.004106776180699</v>
      </c>
      <c r="BO27" s="127">
        <f>_xlfn.IFNA(VLOOKUP($B27,'I-EmEC'!$A:$DA,MATCH(BO$1,'I-EmEC'!$A$1:$DA$1,0),FALSE),"")</f>
        <v>54.004106776180699</v>
      </c>
      <c r="BP27" s="127">
        <f>_xlfn.IFNA(VLOOKUP($B27,'I-EmEC'!$A:$DA,MATCH(BP$1,'I-EmEC'!$A$1:$DA$1,0),FALSE),"")</f>
        <v>64.269662921348313</v>
      </c>
      <c r="BQ27" s="127">
        <f>_xlfn.IFNA(VLOOKUP($B27,'I-EmEC'!$A:$DA,MATCH(BQ$1,'I-EmEC'!$A$1:$DA$1,0),FALSE),"")</f>
        <v>48.126232741617358</v>
      </c>
      <c r="BR27" s="127">
        <f>_xlfn.IFNA(VLOOKUP($B27,'I-EmEC'!$A:$DA,MATCH(BR$1,'I-EmEC'!$A$1:$DA$1,0),FALSE),"")</f>
        <v>72.19047619047619</v>
      </c>
      <c r="BS27" s="127">
        <f>_xlfn.IFNA(VLOOKUP($B27,'I-EmEC'!$A:$DA,MATCH(BS$1,'I-EmEC'!$A$1:$DA$1,0),FALSE),"")</f>
        <v>66.600790513833999</v>
      </c>
      <c r="BT27" s="127"/>
      <c r="BU27" s="117"/>
      <c r="BV27" s="308" t="s">
        <v>3278</v>
      </c>
      <c r="BW27" s="129" t="str">
        <f t="shared" si="4"/>
        <v/>
      </c>
      <c r="BX27" s="129" t="str">
        <f t="shared" si="5"/>
        <v/>
      </c>
      <c r="BY27" s="128" t="str">
        <f t="shared" si="6"/>
        <v/>
      </c>
      <c r="BZ27" s="128" t="str">
        <f t="shared" si="7"/>
        <v/>
      </c>
      <c r="CA27" s="128" t="str">
        <f t="shared" si="8"/>
        <v/>
      </c>
      <c r="CB27" s="129" t="str">
        <f t="shared" si="9"/>
        <v/>
      </c>
      <c r="CC27" s="128" t="str">
        <f t="shared" si="10"/>
        <v/>
      </c>
      <c r="CD27" s="128" t="str">
        <f t="shared" si="11"/>
        <v/>
      </c>
      <c r="CE27" s="128">
        <f t="shared" si="12"/>
        <v>1</v>
      </c>
      <c r="CF27" s="129" t="str">
        <f t="shared" si="13"/>
        <v/>
      </c>
      <c r="CG27" s="128" t="str">
        <f t="shared" si="14"/>
        <v/>
      </c>
      <c r="CH27" s="130">
        <f t="shared" si="15"/>
        <v>1</v>
      </c>
      <c r="CI27" s="131"/>
      <c r="CJ27" s="129" t="str">
        <f t="shared" si="16"/>
        <v/>
      </c>
      <c r="CK27" s="128" t="str">
        <f t="shared" si="17"/>
        <v/>
      </c>
      <c r="CL27" s="128">
        <f t="shared" si="18"/>
        <v>1</v>
      </c>
      <c r="CM27" s="128" t="str">
        <f t="shared" si="19"/>
        <v/>
      </c>
      <c r="CN27" s="130">
        <f t="shared" si="20"/>
        <v>1</v>
      </c>
      <c r="CO27" s="117"/>
      <c r="CP27" s="117">
        <f t="shared" si="21"/>
        <v>2</v>
      </c>
      <c r="CQ27" s="117">
        <f t="shared" si="22"/>
        <v>6</v>
      </c>
      <c r="CR27" s="117"/>
      <c r="CS27" s="117"/>
      <c r="CT27" s="117"/>
      <c r="CU27" s="117"/>
      <c r="CV27" s="117"/>
      <c r="CW27" s="117"/>
      <c r="CX27" s="117"/>
      <c r="CY27" s="117"/>
      <c r="CZ27" s="117"/>
      <c r="DA27" s="117"/>
      <c r="DB27" s="117"/>
      <c r="DC27" s="117"/>
      <c r="DD27" s="117"/>
      <c r="DE27" s="117"/>
      <c r="DF27" s="117"/>
      <c r="DG27" s="117"/>
      <c r="DH27" s="117"/>
      <c r="DI27" s="117"/>
      <c r="DJ27" s="117"/>
      <c r="DK27" s="117"/>
      <c r="DL27" s="117"/>
    </row>
    <row r="28" spans="1:116" s="132" customFormat="1" x14ac:dyDescent="0.15">
      <c r="A28" s="308" t="s">
        <v>3292</v>
      </c>
      <c r="B28" s="69" t="s">
        <v>478</v>
      </c>
      <c r="C28" s="118" t="str">
        <f>VLOOKUP(B28,RecNamesAll!A:E,5,FALSE)</f>
        <v>A</v>
      </c>
      <c r="D28" s="119" t="b">
        <f>VLOOKUP(B28,Ligands!A:B,2,FALSE)</f>
        <v>1</v>
      </c>
      <c r="E28" s="127"/>
      <c r="F28" s="126" t="str">
        <f t="shared" si="0"/>
        <v>BIG</v>
      </c>
      <c r="G28" s="126" t="str">
        <f t="shared" si="1"/>
        <v>BI-</v>
      </c>
      <c r="H28" s="126" t="str">
        <f t="shared" si="2"/>
        <v>BI-</v>
      </c>
      <c r="I28" s="126" t="str">
        <f t="shared" si="3"/>
        <v>---</v>
      </c>
      <c r="J28" s="126"/>
      <c r="K28" s="286"/>
      <c r="L28" s="120" t="str">
        <f>_xlfn.CONCAT(IF(AV28="","-","B"),IF(BH28="","-","I"),VLOOKUP($B28,GtP!$A:$AB,MATCH("Gs_0-1",GtP!$A$1:$AB$1,0),FALSE))</f>
        <v>BIG</v>
      </c>
      <c r="M28" s="120" t="str">
        <f>_xlfn.CONCAT(IF(AW28="","-","B"),IF(BI28="","-","I"),VLOOKUP($B28,GtP!$A:$AB,MATCH("Gi/o_0-1",GtP!$A$1:$AB$1,0),FALSE))</f>
        <v>BI-</v>
      </c>
      <c r="N28" s="120" t="str">
        <f>_xlfn.CONCAT(IF(AX28="","-","B"),IF(BJ28="","-","I"),VLOOKUP($B28,GtP!$A:$AB,MATCH("Gi/o_0-1",GtP!$A$1:$AB$1,0),FALSE))</f>
        <v>BI-</v>
      </c>
      <c r="O28" s="120" t="str">
        <f>_xlfn.CONCAT(IF(AY28="","-","B"),IF(BK28="","-","I"),VLOOKUP($B28,GtP!$A:$AB,MATCH("Gi/o_0-1",GtP!$A$1:$AB$1,0),FALSE))</f>
        <v>-I-</v>
      </c>
      <c r="P28" s="120" t="str">
        <f>_xlfn.CONCAT(IF(AZ28="","-","B"),IF(BL28="","-","I"),VLOOKUP($B28,GtP!$A:$AB,MATCH("Gi/o_0-1",GtP!$A$1:$AB$1,0),FALSE))</f>
        <v>BI-</v>
      </c>
      <c r="Q28" s="120" t="str">
        <f>_xlfn.CONCAT(IF(BA28="","-","B"),IF(BM28="","-","I"),VLOOKUP($B28,GtP!$A:$AB,MATCH("Gi/o_0-1",GtP!$A$1:$AB$1,0),FALSE))</f>
        <v>-I-</v>
      </c>
      <c r="R28" s="120" t="str">
        <f>_xlfn.CONCAT(IF(BB28="","-","B"),IF(BN28="","-","I"),VLOOKUP($B28,GtP!$A:$AB,MATCH("Gq/11_0-1",GtP!$A$1:$AB$1,0),FALSE))</f>
        <v>-I-</v>
      </c>
      <c r="S28" s="120" t="str">
        <f>_xlfn.CONCAT(IF(BC28="","-","B"),IF(BO28="","-","I"),VLOOKUP($B28,GtP!$A:$AB,MATCH("Gq/11_0-1",GtP!$A$1:$AB$1,0),FALSE))</f>
        <v>-I-</v>
      </c>
      <c r="T28" s="120" t="str">
        <f>_xlfn.CONCAT(IF(BD28="","-","B"),IF(BP28="","-","I"),VLOOKUP($B28,GtP!$A:$AB,MATCH("Gq/11_0-1",GtP!$A$1:$AB$1,0),FALSE))</f>
        <v>-I-</v>
      </c>
      <c r="U28" s="120" t="str">
        <f>_xlfn.CONCAT(IF(BE28="","-","B"),IF(BQ28="","-","I"),VLOOKUP($B28,GtP!$A:$AB,MATCH("Gq/11_0-1",GtP!$A$1:$AB$1,0),FALSE))</f>
        <v>B--</v>
      </c>
      <c r="V28" s="120" t="str">
        <f>_xlfn.CONCAT(IF(BF28="","-","B"),IF(BR28="","-","I"),VLOOKUP($B28,GtP!$A:$AB,MATCH("G12/13_0-1",GtP!$A$1:$AB$1,0),FALSE))</f>
        <v>---</v>
      </c>
      <c r="W28" s="120" t="str">
        <f>_xlfn.CONCAT(IF(BG28="","-","B"),IF(BS28="","-","I"),VLOOKUP($B28,GtP!$A:$AB,MATCH("G12/13_0-1",GtP!$A$1:$AB$1,0),FALSE))</f>
        <v>---</v>
      </c>
      <c r="X28" s="121">
        <f>_xlfn.IFNA(VLOOKUP($B28,'B-EmEC'!$A:$DH,MATCH(X$1,'B-EmEC'!$A$1:$DH$1,0),FALSE),"")</f>
        <v>8.56</v>
      </c>
      <c r="Y28" s="122">
        <f>_xlfn.IFNA(VLOOKUP($B28,'B-EmEC'!$A:$DH,MATCH(Y$1,'B-EmEC'!$A$1:$DH$1,0),FALSE),"")</f>
        <v>6.7510000000000003</v>
      </c>
      <c r="Z28" s="122">
        <f>_xlfn.IFNA(VLOOKUP($B28,'B-EmEC'!$A:$DH,MATCH(Z$1,'B-EmEC'!$A$1:$DH$1,0),FALSE),"")</f>
        <v>6.2930000000000001</v>
      </c>
      <c r="AA28" s="122" t="str">
        <f>_xlfn.IFNA(VLOOKUP($B28,'B-EmEC'!$A:$DH,MATCH(AA$1,'B-EmEC'!$A$1:$DH$1,0),FALSE),"")</f>
        <v/>
      </c>
      <c r="AB28" s="122">
        <f>_xlfn.IFNA(VLOOKUP($B28,'B-EmEC'!$A:$DH,MATCH(AB$1,'B-EmEC'!$A$1:$DH$1,0),FALSE),"")</f>
        <v>6.8470000000000004</v>
      </c>
      <c r="AC28" s="122" t="str">
        <f>_xlfn.IFNA(VLOOKUP($B28,'B-EmEC'!$A:$DH,MATCH(AC$1,'B-EmEC'!$A$1:$DH$1,0),FALSE),"")</f>
        <v/>
      </c>
      <c r="AD28" s="122" t="str">
        <f>_xlfn.IFNA(VLOOKUP($B28,'B-EmEC'!$A:$DH,MATCH(AD$1,'B-EmEC'!$A$1:$DH$1,0),FALSE),"")</f>
        <v/>
      </c>
      <c r="AE28" s="122" t="str">
        <f>_xlfn.IFNA(VLOOKUP($B28,'B-EmEC'!$A:$DH,MATCH(AE$1,'B-EmEC'!$A$1:$DH$1,0),FALSE),"")</f>
        <v/>
      </c>
      <c r="AF28" s="122" t="str">
        <f>_xlfn.IFNA(VLOOKUP($B28,'B-EmEC'!$A:$DH,MATCH(AF$1,'B-EmEC'!$A$1:$DH$1,0),FALSE),"")</f>
        <v/>
      </c>
      <c r="AG28" s="122">
        <f>_xlfn.IFNA(VLOOKUP($B28,'B-EmEC'!$A:$DH,MATCH(AG$1,'B-EmEC'!$A$1:$DH$1,0),FALSE),"")</f>
        <v>7.8540000000000001</v>
      </c>
      <c r="AH28" s="122" t="str">
        <f>VLOOKUP($B28,'B-EmEC'!$A:$DH,MATCH(AH$1,'B-EmEC'!$A$1:$DH$1,0),FALSE)</f>
        <v/>
      </c>
      <c r="AI28" s="122" t="str">
        <f>VLOOKUP($B28,'B-EmEC'!$A:$DH,MATCH(AI$1,'B-EmEC'!$A$1:$DH$1,0),FALSE)</f>
        <v/>
      </c>
      <c r="AJ28" s="123">
        <f>_xlfn.IFNA(VLOOKUP($B28,'I-EmEC'!$A:$DA,MATCH(AJ$1,'I-EmEC'!$A$1:$DA$1,0),FALSE),"")</f>
        <v>6.71</v>
      </c>
      <c r="AK28" s="124">
        <f>_xlfn.IFNA(VLOOKUP($B28,'I-EmEC'!$A:$DA,MATCH(AK$1,'I-EmEC'!$A$1:$DA$1,0),FALSE),"")</f>
        <v>6.5</v>
      </c>
      <c r="AL28" s="124">
        <f>_xlfn.IFNA(VLOOKUP($B28,'I-EmEC'!$A:$DA,MATCH(AL$1,'I-EmEC'!$A$1:$DA$1,0),FALSE),"")</f>
        <v>6.5</v>
      </c>
      <c r="AM28" s="124">
        <f>_xlfn.IFNA(VLOOKUP($B28,'I-EmEC'!$A:$DA,MATCH(AM$1,'I-EmEC'!$A$1:$DA$1,0),FALSE),"")</f>
        <v>6.45</v>
      </c>
      <c r="AN28" s="124">
        <f>_xlfn.IFNA(VLOOKUP($B28,'I-EmEC'!$A:$DA,MATCH(AN$1,'I-EmEC'!$A$1:$DA$1,0),FALSE),"")</f>
        <v>6.45</v>
      </c>
      <c r="AO28" s="124">
        <f>_xlfn.IFNA(VLOOKUP($B28,'I-EmEC'!$A:$DA,MATCH(AO$1,'I-EmEC'!$A$1:$DA$1,0),FALSE),"")</f>
        <v>6.06</v>
      </c>
      <c r="AP28" s="124">
        <f>_xlfn.IFNA(VLOOKUP($B28,'I-EmEC'!$A:$DA,MATCH(AP$1,'I-EmEC'!$A$1:$DA$1,0),FALSE),"")</f>
        <v>6.69</v>
      </c>
      <c r="AQ28" s="124">
        <f>_xlfn.IFNA(VLOOKUP($B28,'I-EmEC'!$A:$DA,MATCH(AQ$1,'I-EmEC'!$A$1:$DA$1,0),FALSE),"")</f>
        <v>6.69</v>
      </c>
      <c r="AR28" s="124">
        <f>_xlfn.IFNA(VLOOKUP($B28,'I-EmEC'!$A:$DA,MATCH(AR$1,'I-EmEC'!$A$1:$DA$1,0),FALSE),"")</f>
        <v>6.71</v>
      </c>
      <c r="AS28" s="124" t="str">
        <f>_xlfn.IFNA(VLOOKUP($B28,'I-EmEC'!$A:$DA,MATCH(AS$1,'I-EmEC'!$A$1:$DA$1,0),FALSE),"")</f>
        <v/>
      </c>
      <c r="AT28" s="124" t="str">
        <f>_xlfn.IFNA(VLOOKUP($B28,'I-EmEC'!$A:$DA,MATCH(AT$1,'I-EmEC'!$A$1:$DA$1,0),FALSE),"")</f>
        <v/>
      </c>
      <c r="AU28" s="124" t="str">
        <f>_xlfn.IFNA(VLOOKUP($B28,'I-EmEC'!$A:$DA,MATCH(AU$1,'I-EmEC'!$A$1:$DA$1,0),FALSE),"")</f>
        <v/>
      </c>
      <c r="AV28" s="125">
        <f>_xlfn.IFNA(VLOOKUP($B28,'B-EmEC'!$A:$DH,MATCH(AV$1,'B-EmEC'!$A$1:$DH$1,0),FALSE),"")</f>
        <v>76.240048989589724</v>
      </c>
      <c r="AW28" s="126">
        <f>_xlfn.IFNA(VLOOKUP($B28,'B-EmEC'!$A:$DH,MATCH(AW$1,'B-EmEC'!$A$1:$DH$1,0),FALSE),"")</f>
        <v>2.2264355362946913</v>
      </c>
      <c r="AX28" s="126">
        <f>_xlfn.IFNA(VLOOKUP($B28,'B-EmEC'!$A:$DH,MATCH(AX$1,'B-EmEC'!$A$1:$DH$1,0),FALSE),"")</f>
        <v>2.829389424481449</v>
      </c>
      <c r="AY28" s="126" t="str">
        <f>_xlfn.IFNA(VLOOKUP($B28,'B-EmEC'!$A:$DH,MATCH(AY$1,'B-EmEC'!$A$1:$DH$1,0),FALSE),"")</f>
        <v/>
      </c>
      <c r="AZ28" s="126">
        <f>_xlfn.IFNA(VLOOKUP($B28,'B-EmEC'!$A:$DH,MATCH(AZ$1,'B-EmEC'!$A$1:$DH$1,0),FALSE),"")</f>
        <v>19.716828478964402</v>
      </c>
      <c r="BA28" s="126" t="str">
        <f>_xlfn.IFNA(VLOOKUP($B28,'B-EmEC'!$A:$DH,MATCH(BA$1,'B-EmEC'!$A$1:$DH$1,0),FALSE),"")</f>
        <v/>
      </c>
      <c r="BB28" s="126" t="str">
        <f>_xlfn.IFNA(VLOOKUP($B28,'B-EmEC'!$A:$DH,MATCH(BB$1,'B-EmEC'!$A$1:$DH$1,0),FALSE),"")</f>
        <v/>
      </c>
      <c r="BC28" s="126" t="str">
        <f>_xlfn.IFNA(VLOOKUP($B28,'B-EmEC'!$A:$DH,MATCH(BC$1,'B-EmEC'!$A$1:$DH$1,0),FALSE),"")</f>
        <v/>
      </c>
      <c r="BD28" s="126" t="str">
        <f>_xlfn.IFNA(VLOOKUP($B28,'B-EmEC'!$A:$DH,MATCH(BD$1,'B-EmEC'!$A$1:$DH$1,0),FALSE),"")</f>
        <v/>
      </c>
      <c r="BE28" s="126">
        <f>_xlfn.IFNA(VLOOKUP($B28,'B-EmEC'!$A:$DH,MATCH(BE$1,'B-EmEC'!$A$1:$DH$1,0),FALSE),"")</f>
        <v>72.474226804123717</v>
      </c>
      <c r="BF28" s="126" t="str">
        <f>_xlfn.IFNA(VLOOKUP($B28,'B-EmEC'!$A:$DH,MATCH(BF$1,'B-EmEC'!$A$1:$DH$1,0),FALSE),"")</f>
        <v/>
      </c>
      <c r="BG28" s="126" t="str">
        <f>_xlfn.IFNA(VLOOKUP($B28,'B-EmEC'!$A:$DH,MATCH(BG$1,'B-EmEC'!$A$1:$DH$1,0),FALSE),"")</f>
        <v/>
      </c>
      <c r="BH28" s="125">
        <f>_xlfn.IFNA(VLOOKUP($B28,'I-EmEC'!$A:$DA,MATCH(BH$1,'I-EmEC'!$A$1:$DA$1,0),FALSE),"")</f>
        <v>32.536764705882355</v>
      </c>
      <c r="BI28" s="127">
        <f>_xlfn.IFNA(VLOOKUP($B28,'I-EmEC'!$A:$DA,MATCH(BI$1,'I-EmEC'!$A$1:$DA$1,0),FALSE),"")</f>
        <v>17.021276595744681</v>
      </c>
      <c r="BJ28" s="127">
        <f>_xlfn.IFNA(VLOOKUP($B28,'I-EmEC'!$A:$DA,MATCH(BJ$1,'I-EmEC'!$A$1:$DA$1,0),FALSE),"")</f>
        <v>17.021276595744681</v>
      </c>
      <c r="BK28" s="127">
        <f>_xlfn.IFNA(VLOOKUP($B28,'I-EmEC'!$A:$DA,MATCH(BK$1,'I-EmEC'!$A$1:$DA$1,0),FALSE),"")</f>
        <v>22.153209109730849</v>
      </c>
      <c r="BL28" s="127">
        <f>_xlfn.IFNA(VLOOKUP($B28,'I-EmEC'!$A:$DA,MATCH(BL$1,'I-EmEC'!$A$1:$DA$1,0),FALSE),"")</f>
        <v>22.153209109730849</v>
      </c>
      <c r="BM28" s="127">
        <f>_xlfn.IFNA(VLOOKUP($B28,'I-EmEC'!$A:$DA,MATCH(BM$1,'I-EmEC'!$A$1:$DA$1,0),FALSE),"")</f>
        <v>27.536231884057973</v>
      </c>
      <c r="BN28" s="127">
        <f>_xlfn.IFNA(VLOOKUP($B28,'I-EmEC'!$A:$DA,MATCH(BN$1,'I-EmEC'!$A$1:$DA$1,0),FALSE),"")</f>
        <v>24.435318275154003</v>
      </c>
      <c r="BO28" s="127">
        <f>_xlfn.IFNA(VLOOKUP($B28,'I-EmEC'!$A:$DA,MATCH(BO$1,'I-EmEC'!$A$1:$DA$1,0),FALSE),"")</f>
        <v>24.435318275154003</v>
      </c>
      <c r="BP28" s="127">
        <f>_xlfn.IFNA(VLOOKUP($B28,'I-EmEC'!$A:$DA,MATCH(BP$1,'I-EmEC'!$A$1:$DA$1,0),FALSE),"")</f>
        <v>33.033707865168537</v>
      </c>
      <c r="BQ28" s="127" t="str">
        <f>_xlfn.IFNA(VLOOKUP($B28,'I-EmEC'!$A:$DA,MATCH(BQ$1,'I-EmEC'!$A$1:$DA$1,0),FALSE),"")</f>
        <v/>
      </c>
      <c r="BR28" s="127" t="str">
        <f>_xlfn.IFNA(VLOOKUP($B28,'I-EmEC'!$A:$DA,MATCH(BR$1,'I-EmEC'!$A$1:$DA$1,0),FALSE),"")</f>
        <v/>
      </c>
      <c r="BS28" s="127" t="str">
        <f>_xlfn.IFNA(VLOOKUP($B28,'I-EmEC'!$A:$DA,MATCH(BS$1,'I-EmEC'!$A$1:$DA$1,0),FALSE),"")</f>
        <v/>
      </c>
      <c r="BT28" s="127"/>
      <c r="BU28" s="117"/>
      <c r="BV28" s="308" t="s">
        <v>3292</v>
      </c>
      <c r="BW28" s="129" t="str">
        <f t="shared" si="4"/>
        <v/>
      </c>
      <c r="BX28" s="129">
        <f t="shared" si="5"/>
        <v>1</v>
      </c>
      <c r="BY28" s="128">
        <f t="shared" si="6"/>
        <v>1</v>
      </c>
      <c r="BZ28" s="128">
        <f t="shared" si="7"/>
        <v>1</v>
      </c>
      <c r="CA28" s="128" t="str">
        <f t="shared" si="8"/>
        <v/>
      </c>
      <c r="CB28" s="129" t="str">
        <f t="shared" si="9"/>
        <v/>
      </c>
      <c r="CC28" s="128" t="str">
        <f t="shared" si="10"/>
        <v/>
      </c>
      <c r="CD28" s="128" t="str">
        <f t="shared" si="11"/>
        <v/>
      </c>
      <c r="CE28" s="128" t="str">
        <f t="shared" si="12"/>
        <v/>
      </c>
      <c r="CF28" s="129" t="str">
        <f t="shared" si="13"/>
        <v/>
      </c>
      <c r="CG28" s="128" t="str">
        <f t="shared" si="14"/>
        <v/>
      </c>
      <c r="CH28" s="130">
        <f t="shared" si="15"/>
        <v>3</v>
      </c>
      <c r="CI28" s="131"/>
      <c r="CJ28" s="129" t="str">
        <f t="shared" si="16"/>
        <v/>
      </c>
      <c r="CK28" s="128">
        <f t="shared" si="17"/>
        <v>1</v>
      </c>
      <c r="CL28" s="128" t="str">
        <f t="shared" si="18"/>
        <v/>
      </c>
      <c r="CM28" s="128" t="str">
        <f t="shared" si="19"/>
        <v/>
      </c>
      <c r="CN28" s="130">
        <f t="shared" si="20"/>
        <v>1</v>
      </c>
      <c r="CO28" s="117"/>
      <c r="CP28" s="117">
        <f t="shared" si="21"/>
        <v>3</v>
      </c>
      <c r="CQ28" s="117">
        <f t="shared" si="22"/>
        <v>4</v>
      </c>
      <c r="CR28" s="117"/>
      <c r="CS28" s="117"/>
      <c r="CT28" s="117"/>
      <c r="CU28" s="117"/>
      <c r="CV28" s="117"/>
      <c r="CW28" s="117"/>
      <c r="CX28" s="117"/>
      <c r="CY28" s="117"/>
      <c r="CZ28" s="117"/>
      <c r="DA28" s="117"/>
      <c r="DB28" s="117"/>
      <c r="DC28" s="117"/>
      <c r="DD28" s="117"/>
      <c r="DE28" s="117"/>
      <c r="DF28" s="117"/>
      <c r="DG28" s="117"/>
      <c r="DH28" s="117"/>
      <c r="DI28" s="117"/>
      <c r="DJ28" s="117"/>
      <c r="DK28" s="117"/>
      <c r="DL28" s="117"/>
    </row>
    <row r="29" spans="1:116" s="132" customFormat="1" x14ac:dyDescent="0.15">
      <c r="A29" s="308" t="s">
        <v>3311</v>
      </c>
      <c r="B29" s="69" t="s">
        <v>71</v>
      </c>
      <c r="C29" s="118" t="str">
        <f>VLOOKUP(B29,RecNamesAll!A:E,5,FALSE)</f>
        <v>A</v>
      </c>
      <c r="D29" s="119" t="b">
        <f>VLOOKUP(B29,Ligands!A:B,2,FALSE)</f>
        <v>1</v>
      </c>
      <c r="E29" s="127"/>
      <c r="F29" s="126" t="str">
        <f t="shared" si="0"/>
        <v>---</v>
      </c>
      <c r="G29" s="126" t="str">
        <f t="shared" si="1"/>
        <v>BIG</v>
      </c>
      <c r="H29" s="126" t="str">
        <f t="shared" si="2"/>
        <v>B--</v>
      </c>
      <c r="I29" s="126" t="str">
        <f t="shared" si="3"/>
        <v>BI-</v>
      </c>
      <c r="J29" s="126"/>
      <c r="K29" s="286"/>
      <c r="L29" s="120" t="str">
        <f>_xlfn.CONCAT(IF(AV29="","-","B"),IF(BH29="","-","I"),VLOOKUP($B29,GtP!$A:$AB,MATCH("Gs_0-1",GtP!$A$1:$AB$1,0),FALSE))</f>
        <v>---</v>
      </c>
      <c r="M29" s="120" t="str">
        <f>_xlfn.CONCAT(IF(AW29="","-","B"),IF(BI29="","-","I"),VLOOKUP($B29,GtP!$A:$AB,MATCH("Gi/o_0-1",GtP!$A$1:$AB$1,0),FALSE))</f>
        <v>BIG</v>
      </c>
      <c r="N29" s="120" t="str">
        <f>_xlfn.CONCAT(IF(AX29="","-","B"),IF(BJ29="","-","I"),VLOOKUP($B29,GtP!$A:$AB,MATCH("Gi/o_0-1",GtP!$A$1:$AB$1,0),FALSE))</f>
        <v>BIG</v>
      </c>
      <c r="O29" s="120" t="str">
        <f>_xlfn.CONCAT(IF(AY29="","-","B"),IF(BK29="","-","I"),VLOOKUP($B29,GtP!$A:$AB,MATCH("Gi/o_0-1",GtP!$A$1:$AB$1,0),FALSE))</f>
        <v>BIG</v>
      </c>
      <c r="P29" s="120" t="str">
        <f>_xlfn.CONCAT(IF(AZ29="","-","B"),IF(BL29="","-","I"),VLOOKUP($B29,GtP!$A:$AB,MATCH("Gi/o_0-1",GtP!$A$1:$AB$1,0),FALSE))</f>
        <v>BIG</v>
      </c>
      <c r="Q29" s="120" t="str">
        <f>_xlfn.CONCAT(IF(BA29="","-","B"),IF(BM29="","-","I"),VLOOKUP($B29,GtP!$A:$AB,MATCH("Gi/o_0-1",GtP!$A$1:$AB$1,0),FALSE))</f>
        <v>-IG</v>
      </c>
      <c r="R29" s="120" t="str">
        <f>_xlfn.CONCAT(IF(BB29="","-","B"),IF(BN29="","-","I"),VLOOKUP($B29,GtP!$A:$AB,MATCH("Gq/11_0-1",GtP!$A$1:$AB$1,0),FALSE))</f>
        <v>---</v>
      </c>
      <c r="S29" s="120" t="str">
        <f>_xlfn.CONCAT(IF(BC29="","-","B"),IF(BO29="","-","I"),VLOOKUP($B29,GtP!$A:$AB,MATCH("Gq/11_0-1",GtP!$A$1:$AB$1,0),FALSE))</f>
        <v>---</v>
      </c>
      <c r="T29" s="120" t="str">
        <f>_xlfn.CONCAT(IF(BD29="","-","B"),IF(BP29="","-","I"),VLOOKUP($B29,GtP!$A:$AB,MATCH("Gq/11_0-1",GtP!$A$1:$AB$1,0),FALSE))</f>
        <v>---</v>
      </c>
      <c r="U29" s="120" t="str">
        <f>_xlfn.CONCAT(IF(BE29="","-","B"),IF(BQ29="","-","I"),VLOOKUP($B29,GtP!$A:$AB,MATCH("Gq/11_0-1",GtP!$A$1:$AB$1,0),FALSE))</f>
        <v>B--</v>
      </c>
      <c r="V29" s="120" t="str">
        <f>_xlfn.CONCAT(IF(BF29="","-","B"),IF(BR29="","-","I"),VLOOKUP($B29,GtP!$A:$AB,MATCH("G12/13_0-1",GtP!$A$1:$AB$1,0),FALSE))</f>
        <v>BI-</v>
      </c>
      <c r="W29" s="120" t="str">
        <f>_xlfn.CONCAT(IF(BG29="","-","B"),IF(BS29="","-","I"),VLOOKUP($B29,GtP!$A:$AB,MATCH("G12/13_0-1",GtP!$A$1:$AB$1,0),FALSE))</f>
        <v>BI-</v>
      </c>
      <c r="X29" s="121" t="str">
        <f>_xlfn.IFNA(VLOOKUP($B29,'B-EmEC'!$A:$DH,MATCH(X$1,'B-EmEC'!$A$1:$DH$1,0),FALSE),"")</f>
        <v/>
      </c>
      <c r="Y29" s="122">
        <f>_xlfn.IFNA(VLOOKUP($B29,'B-EmEC'!$A:$DH,MATCH(Y$1,'B-EmEC'!$A$1:$DH$1,0),FALSE),"")</f>
        <v>8.1509999999999998</v>
      </c>
      <c r="Z29" s="122">
        <f>_xlfn.IFNA(VLOOKUP($B29,'B-EmEC'!$A:$DH,MATCH(Z$1,'B-EmEC'!$A$1:$DH$1,0),FALSE),"")</f>
        <v>7.9489999999999998</v>
      </c>
      <c r="AA29" s="122">
        <f>_xlfn.IFNA(VLOOKUP($B29,'B-EmEC'!$A:$DH,MATCH(AA$1,'B-EmEC'!$A$1:$DH$1,0),FALSE),"")</f>
        <v>7.7480000000000002</v>
      </c>
      <c r="AB29" s="122">
        <f>_xlfn.IFNA(VLOOKUP($B29,'B-EmEC'!$A:$DH,MATCH(AB$1,'B-EmEC'!$A$1:$DH$1,0),FALSE),"")</f>
        <v>8.1639999999999997</v>
      </c>
      <c r="AC29" s="122" t="str">
        <f>_xlfn.IFNA(VLOOKUP($B29,'B-EmEC'!$A:$DH,MATCH(AC$1,'B-EmEC'!$A$1:$DH$1,0),FALSE),"")</f>
        <v/>
      </c>
      <c r="AD29" s="122" t="str">
        <f>_xlfn.IFNA(VLOOKUP($B29,'B-EmEC'!$A:$DH,MATCH(AD$1,'B-EmEC'!$A$1:$DH$1,0),FALSE),"")</f>
        <v/>
      </c>
      <c r="AE29" s="122" t="str">
        <f>_xlfn.IFNA(VLOOKUP($B29,'B-EmEC'!$A:$DH,MATCH(AE$1,'B-EmEC'!$A$1:$DH$1,0),FALSE),"")</f>
        <v/>
      </c>
      <c r="AF29" s="122" t="str">
        <f>_xlfn.IFNA(VLOOKUP($B29,'B-EmEC'!$A:$DH,MATCH(AF$1,'B-EmEC'!$A$1:$DH$1,0),FALSE),"")</f>
        <v/>
      </c>
      <c r="AG29" s="122">
        <f>_xlfn.IFNA(VLOOKUP($B29,'B-EmEC'!$A:$DH,MATCH(AG$1,'B-EmEC'!$A$1:$DH$1,0),FALSE),"")</f>
        <v>6.2080000000000002</v>
      </c>
      <c r="AH29" s="122">
        <f>VLOOKUP($B29,'B-EmEC'!$A:$DH,MATCH(AH$1,'B-EmEC'!$A$1:$DH$1,0),FALSE)</f>
        <v>7.1820000000000004</v>
      </c>
      <c r="AI29" s="122">
        <f>VLOOKUP($B29,'B-EmEC'!$A:$DH,MATCH(AI$1,'B-EmEC'!$A$1:$DH$1,0),FALSE)</f>
        <v>6.8609999999999998</v>
      </c>
      <c r="AJ29" s="123" t="str">
        <f>_xlfn.IFNA(VLOOKUP($B29,'I-EmEC'!$A:$DA,MATCH(AJ$1,'I-EmEC'!$A$1:$DA$1,0),FALSE),"")</f>
        <v/>
      </c>
      <c r="AK29" s="124">
        <f>_xlfn.IFNA(VLOOKUP($B29,'I-EmEC'!$A:$DA,MATCH(AK$1,'I-EmEC'!$A$1:$DA$1,0),FALSE),"")</f>
        <v>7.1</v>
      </c>
      <c r="AL29" s="124">
        <f>_xlfn.IFNA(VLOOKUP($B29,'I-EmEC'!$A:$DA,MATCH(AL$1,'I-EmEC'!$A$1:$DA$1,0),FALSE),"")</f>
        <v>7.1</v>
      </c>
      <c r="AM29" s="124">
        <f>_xlfn.IFNA(VLOOKUP($B29,'I-EmEC'!$A:$DA,MATCH(AM$1,'I-EmEC'!$A$1:$DA$1,0),FALSE),"")</f>
        <v>6.76</v>
      </c>
      <c r="AN29" s="124">
        <f>_xlfn.IFNA(VLOOKUP($B29,'I-EmEC'!$A:$DA,MATCH(AN$1,'I-EmEC'!$A$1:$DA$1,0),FALSE),"")</f>
        <v>6.76</v>
      </c>
      <c r="AO29" s="124">
        <f>_xlfn.IFNA(VLOOKUP($B29,'I-EmEC'!$A:$DA,MATCH(AO$1,'I-EmEC'!$A$1:$DA$1,0),FALSE),"")</f>
        <v>7.28</v>
      </c>
      <c r="AP29" s="124" t="str">
        <f>_xlfn.IFNA(VLOOKUP($B29,'I-EmEC'!$A:$DA,MATCH(AP$1,'I-EmEC'!$A$1:$DA$1,0),FALSE),"")</f>
        <v/>
      </c>
      <c r="AQ29" s="124" t="str">
        <f>_xlfn.IFNA(VLOOKUP($B29,'I-EmEC'!$A:$DA,MATCH(AQ$1,'I-EmEC'!$A$1:$DA$1,0),FALSE),"")</f>
        <v/>
      </c>
      <c r="AR29" s="124" t="str">
        <f>_xlfn.IFNA(VLOOKUP($B29,'I-EmEC'!$A:$DA,MATCH(AR$1,'I-EmEC'!$A$1:$DA$1,0),FALSE),"")</f>
        <v/>
      </c>
      <c r="AS29" s="124" t="str">
        <f>_xlfn.IFNA(VLOOKUP($B29,'I-EmEC'!$A:$DA,MATCH(AS$1,'I-EmEC'!$A$1:$DA$1,0),FALSE),"")</f>
        <v/>
      </c>
      <c r="AT29" s="124">
        <f>_xlfn.IFNA(VLOOKUP($B29,'I-EmEC'!$A:$DA,MATCH(AT$1,'I-EmEC'!$A$1:$DA$1,0),FALSE),"")</f>
        <v>6.5</v>
      </c>
      <c r="AU29" s="124">
        <f>_xlfn.IFNA(VLOOKUP($B29,'I-EmEC'!$A:$DA,MATCH(AU$1,'I-EmEC'!$A$1:$DA$1,0),FALSE),"")</f>
        <v>6.01</v>
      </c>
      <c r="AV29" s="125" t="str">
        <f>_xlfn.IFNA(VLOOKUP($B29,'B-EmEC'!$A:$DH,MATCH(AV$1,'B-EmEC'!$A$1:$DH$1,0),FALSE),"")</f>
        <v/>
      </c>
      <c r="AW29" s="126">
        <f>_xlfn.IFNA(VLOOKUP($B29,'B-EmEC'!$A:$DH,MATCH(AW$1,'B-EmEC'!$A$1:$DH$1,0),FALSE),"")</f>
        <v>14.268689057421449</v>
      </c>
      <c r="AX29" s="126">
        <f>_xlfn.IFNA(VLOOKUP($B29,'B-EmEC'!$A:$DH,MATCH(AX$1,'B-EmEC'!$A$1:$DH$1,0),FALSE),"")</f>
        <v>14.579316389132339</v>
      </c>
      <c r="AY29" s="126">
        <f>_xlfn.IFNA(VLOOKUP($B29,'B-EmEC'!$A:$DH,MATCH(AY$1,'B-EmEC'!$A$1:$DH$1,0),FALSE),"")</f>
        <v>18.400537634408604</v>
      </c>
      <c r="AZ29" s="126">
        <f>_xlfn.IFNA(VLOOKUP($B29,'B-EmEC'!$A:$DH,MATCH(AZ$1,'B-EmEC'!$A$1:$DH$1,0),FALSE),"")</f>
        <v>11.982200647249192</v>
      </c>
      <c r="BA29" s="126" t="str">
        <f>_xlfn.IFNA(VLOOKUP($B29,'B-EmEC'!$A:$DH,MATCH(BA$1,'B-EmEC'!$A$1:$DH$1,0),FALSE),"")</f>
        <v/>
      </c>
      <c r="BB29" s="126" t="str">
        <f>_xlfn.IFNA(VLOOKUP($B29,'B-EmEC'!$A:$DH,MATCH(BB$1,'B-EmEC'!$A$1:$DH$1,0),FALSE),"")</f>
        <v/>
      </c>
      <c r="BC29" s="126" t="str">
        <f>_xlfn.IFNA(VLOOKUP($B29,'B-EmEC'!$A:$DH,MATCH(BC$1,'B-EmEC'!$A$1:$DH$1,0),FALSE),"")</f>
        <v/>
      </c>
      <c r="BD29" s="126" t="str">
        <f>_xlfn.IFNA(VLOOKUP($B29,'B-EmEC'!$A:$DH,MATCH(BD$1,'B-EmEC'!$A$1:$DH$1,0),FALSE),"")</f>
        <v/>
      </c>
      <c r="BE29" s="126">
        <f>_xlfn.IFNA(VLOOKUP($B29,'B-EmEC'!$A:$DH,MATCH(BE$1,'B-EmEC'!$A$1:$DH$1,0),FALSE),"")</f>
        <v>35.154639175257735</v>
      </c>
      <c r="BF29" s="126">
        <f>_xlfn.IFNA(VLOOKUP($B29,'B-EmEC'!$A:$DH,MATCH(BF$1,'B-EmEC'!$A$1:$DH$1,0),FALSE),"")</f>
        <v>75.393442622950815</v>
      </c>
      <c r="BG29" s="126">
        <f>_xlfn.IFNA(VLOOKUP($B29,'B-EmEC'!$A:$DH,MATCH(BG$1,'B-EmEC'!$A$1:$DH$1,0),FALSE),"")</f>
        <v>24.808836023789294</v>
      </c>
      <c r="BH29" s="125" t="str">
        <f>_xlfn.IFNA(VLOOKUP($B29,'I-EmEC'!$A:$DA,MATCH(BH$1,'I-EmEC'!$A$1:$DA$1,0),FALSE),"")</f>
        <v/>
      </c>
      <c r="BI29" s="127">
        <f>_xlfn.IFNA(VLOOKUP($B29,'I-EmEC'!$A:$DA,MATCH(BI$1,'I-EmEC'!$A$1:$DA$1,0),FALSE),"")</f>
        <v>49.903288201160542</v>
      </c>
      <c r="BJ29" s="127">
        <f>_xlfn.IFNA(VLOOKUP($B29,'I-EmEC'!$A:$DA,MATCH(BJ$1,'I-EmEC'!$A$1:$DA$1,0),FALSE),"")</f>
        <v>49.903288201160542</v>
      </c>
      <c r="BK29" s="127">
        <f>_xlfn.IFNA(VLOOKUP($B29,'I-EmEC'!$A:$DA,MATCH(BK$1,'I-EmEC'!$A$1:$DA$1,0),FALSE),"")</f>
        <v>45.134575569358184</v>
      </c>
      <c r="BL29" s="127">
        <f>_xlfn.IFNA(VLOOKUP($B29,'I-EmEC'!$A:$DA,MATCH(BL$1,'I-EmEC'!$A$1:$DA$1,0),FALSE),"")</f>
        <v>45.134575569358184</v>
      </c>
      <c r="BM29" s="127">
        <f>_xlfn.IFNA(VLOOKUP($B29,'I-EmEC'!$A:$DA,MATCH(BM$1,'I-EmEC'!$A$1:$DA$1,0),FALSE),"")</f>
        <v>48.695652173913047</v>
      </c>
      <c r="BN29" s="127" t="str">
        <f>_xlfn.IFNA(VLOOKUP($B29,'I-EmEC'!$A:$DA,MATCH(BN$1,'I-EmEC'!$A$1:$DA$1,0),FALSE),"")</f>
        <v/>
      </c>
      <c r="BO29" s="127" t="str">
        <f>_xlfn.IFNA(VLOOKUP($B29,'I-EmEC'!$A:$DA,MATCH(BO$1,'I-EmEC'!$A$1:$DA$1,0),FALSE),"")</f>
        <v/>
      </c>
      <c r="BP29" s="127" t="str">
        <f>_xlfn.IFNA(VLOOKUP($B29,'I-EmEC'!$A:$DA,MATCH(BP$1,'I-EmEC'!$A$1:$DA$1,0),FALSE),"")</f>
        <v/>
      </c>
      <c r="BQ29" s="127" t="str">
        <f>_xlfn.IFNA(VLOOKUP($B29,'I-EmEC'!$A:$DA,MATCH(BQ$1,'I-EmEC'!$A$1:$DA$1,0),FALSE),"")</f>
        <v/>
      </c>
      <c r="BR29" s="127">
        <f>_xlfn.IFNA(VLOOKUP($B29,'I-EmEC'!$A:$DA,MATCH(BR$1,'I-EmEC'!$A$1:$DA$1,0),FALSE),"")</f>
        <v>40.19047619047619</v>
      </c>
      <c r="BS29" s="127">
        <f>_xlfn.IFNA(VLOOKUP($B29,'I-EmEC'!$A:$DA,MATCH(BS$1,'I-EmEC'!$A$1:$DA$1,0),FALSE),"")</f>
        <v>48.418972332015812</v>
      </c>
      <c r="BT29" s="127"/>
      <c r="BU29" s="117"/>
      <c r="BV29" s="308" t="s">
        <v>3311</v>
      </c>
      <c r="BW29" s="129" t="str">
        <f t="shared" si="4"/>
        <v/>
      </c>
      <c r="BX29" s="129" t="str">
        <f t="shared" si="5"/>
        <v/>
      </c>
      <c r="BY29" s="128" t="str">
        <f t="shared" si="6"/>
        <v/>
      </c>
      <c r="BZ29" s="128" t="str">
        <f t="shared" si="7"/>
        <v/>
      </c>
      <c r="CA29" s="128" t="str">
        <f t="shared" si="8"/>
        <v/>
      </c>
      <c r="CB29" s="129" t="str">
        <f t="shared" si="9"/>
        <v/>
      </c>
      <c r="CC29" s="128" t="str">
        <f t="shared" si="10"/>
        <v/>
      </c>
      <c r="CD29" s="128" t="str">
        <f t="shared" si="11"/>
        <v/>
      </c>
      <c r="CE29" s="128" t="str">
        <f t="shared" si="12"/>
        <v/>
      </c>
      <c r="CF29" s="129">
        <f t="shared" si="13"/>
        <v>1</v>
      </c>
      <c r="CG29" s="128">
        <f t="shared" si="14"/>
        <v>1</v>
      </c>
      <c r="CH29" s="130">
        <f t="shared" si="15"/>
        <v>2</v>
      </c>
      <c r="CI29" s="131"/>
      <c r="CJ29" s="129" t="str">
        <f t="shared" si="16"/>
        <v/>
      </c>
      <c r="CK29" s="128" t="str">
        <f t="shared" si="17"/>
        <v/>
      </c>
      <c r="CL29" s="128" t="str">
        <f t="shared" si="18"/>
        <v/>
      </c>
      <c r="CM29" s="128">
        <f t="shared" si="19"/>
        <v>1</v>
      </c>
      <c r="CN29" s="130">
        <f t="shared" si="20"/>
        <v>1</v>
      </c>
      <c r="CO29" s="117"/>
      <c r="CP29" s="117">
        <f t="shared" si="21"/>
        <v>1</v>
      </c>
      <c r="CQ29" s="117">
        <f t="shared" si="22"/>
        <v>4</v>
      </c>
      <c r="CR29" s="117"/>
      <c r="CS29" s="117"/>
      <c r="CT29" s="117"/>
      <c r="CU29" s="117"/>
      <c r="CV29" s="117"/>
      <c r="CW29" s="117"/>
      <c r="CX29" s="117"/>
      <c r="CY29" s="117"/>
      <c r="CZ29" s="117"/>
      <c r="DA29" s="117"/>
      <c r="DB29" s="117"/>
      <c r="DC29" s="117"/>
      <c r="DD29" s="117"/>
      <c r="DE29" s="117"/>
      <c r="DF29" s="117"/>
      <c r="DG29" s="117"/>
      <c r="DH29" s="117"/>
      <c r="DI29" s="117"/>
      <c r="DJ29" s="117"/>
      <c r="DK29" s="117"/>
      <c r="DL29" s="117"/>
    </row>
    <row r="30" spans="1:116" s="132" customFormat="1" x14ac:dyDescent="0.15">
      <c r="A30" s="308" t="s">
        <v>2855</v>
      </c>
      <c r="B30" s="69" t="s">
        <v>767</v>
      </c>
      <c r="C30" s="118" t="str">
        <f>VLOOKUP(B30,RecNamesAll!A:E,5,FALSE)</f>
        <v>A</v>
      </c>
      <c r="D30" s="119" t="b">
        <f>VLOOKUP(B30,Ligands!A:B,2,FALSE)</f>
        <v>1</v>
      </c>
      <c r="E30" s="127"/>
      <c r="F30" s="126" t="str">
        <f t="shared" si="0"/>
        <v>---</v>
      </c>
      <c r="G30" s="126" t="str">
        <f t="shared" si="1"/>
        <v>BIG</v>
      </c>
      <c r="H30" s="126" t="str">
        <f t="shared" si="2"/>
        <v>BI-</v>
      </c>
      <c r="I30" s="126" t="str">
        <f t="shared" si="3"/>
        <v>B--</v>
      </c>
      <c r="J30" s="126"/>
      <c r="K30" s="286"/>
      <c r="L30" s="120" t="str">
        <f>_xlfn.CONCAT(IF(AV30="","-","B"),IF(BH30="","-","I"),VLOOKUP($B30,GtP!$A:$AB,MATCH("Gs_0-1",GtP!$A$1:$AB$1,0),FALSE))</f>
        <v>---</v>
      </c>
      <c r="M30" s="120" t="str">
        <f>_xlfn.CONCAT(IF(AW30="","-","B"),IF(BI30="","-","I"),VLOOKUP($B30,GtP!$A:$AB,MATCH("Gi/o_0-1",GtP!$A$1:$AB$1,0),FALSE))</f>
        <v>BIG</v>
      </c>
      <c r="N30" s="120" t="str">
        <f>_xlfn.CONCAT(IF(AX30="","-","B"),IF(BJ30="","-","I"),VLOOKUP($B30,GtP!$A:$AB,MATCH("Gi/o_0-1",GtP!$A$1:$AB$1,0),FALSE))</f>
        <v>BIG</v>
      </c>
      <c r="O30" s="120" t="str">
        <f>_xlfn.CONCAT(IF(AY30="","-","B"),IF(BK30="","-","I"),VLOOKUP($B30,GtP!$A:$AB,MATCH("Gi/o_0-1",GtP!$A$1:$AB$1,0),FALSE))</f>
        <v>BIG</v>
      </c>
      <c r="P30" s="120" t="str">
        <f>_xlfn.CONCAT(IF(AZ30="","-","B"),IF(BL30="","-","I"),VLOOKUP($B30,GtP!$A:$AB,MATCH("Gi/o_0-1",GtP!$A$1:$AB$1,0),FALSE))</f>
        <v>BIG</v>
      </c>
      <c r="Q30" s="120" t="str">
        <f>_xlfn.CONCAT(IF(BA30="","-","B"),IF(BM30="","-","I"),VLOOKUP($B30,GtP!$A:$AB,MATCH("Gi/o_0-1",GtP!$A$1:$AB$1,0),FALSE))</f>
        <v>BIG</v>
      </c>
      <c r="R30" s="120" t="str">
        <f>_xlfn.CONCAT(IF(BB30="","-","B"),IF(BN30="","-","I"),VLOOKUP($B30,GtP!$A:$AB,MATCH("Gq/11_0-1",GtP!$A$1:$AB$1,0),FALSE))</f>
        <v>B--</v>
      </c>
      <c r="S30" s="120" t="str">
        <f>_xlfn.CONCAT(IF(BC30="","-","B"),IF(BO30="","-","I"),VLOOKUP($B30,GtP!$A:$AB,MATCH("Gq/11_0-1",GtP!$A$1:$AB$1,0),FALSE))</f>
        <v>---</v>
      </c>
      <c r="T30" s="120" t="str">
        <f>_xlfn.CONCAT(IF(BD30="","-","B"),IF(BP30="","-","I"),VLOOKUP($B30,GtP!$A:$AB,MATCH("Gq/11_0-1",GtP!$A$1:$AB$1,0),FALSE))</f>
        <v>BI-</v>
      </c>
      <c r="U30" s="120" t="str">
        <f>_xlfn.CONCAT(IF(BE30="","-","B"),IF(BQ30="","-","I"),VLOOKUP($B30,GtP!$A:$AB,MATCH("Gq/11_0-1",GtP!$A$1:$AB$1,0),FALSE))</f>
        <v>BI-</v>
      </c>
      <c r="V30" s="120" t="str">
        <f>_xlfn.CONCAT(IF(BF30="","-","B"),IF(BR30="","-","I"),VLOOKUP($B30,GtP!$A:$AB,MATCH("G12/13_0-1",GtP!$A$1:$AB$1,0),FALSE))</f>
        <v>B--</v>
      </c>
      <c r="W30" s="120" t="str">
        <f>_xlfn.CONCAT(IF(BG30="","-","B"),IF(BS30="","-","I"),VLOOKUP($B30,GtP!$A:$AB,MATCH("G12/13_0-1",GtP!$A$1:$AB$1,0),FALSE))</f>
        <v>---</v>
      </c>
      <c r="X30" s="121" t="str">
        <f>_xlfn.IFNA(VLOOKUP($B30,'B-EmEC'!$A:$DH,MATCH(X$1,'B-EmEC'!$A$1:$DH$1,0),FALSE),"")</f>
        <v/>
      </c>
      <c r="Y30" s="122">
        <f>_xlfn.IFNA(VLOOKUP($B30,'B-EmEC'!$A:$DH,MATCH(Y$1,'B-EmEC'!$A$1:$DH$1,0),FALSE),"")</f>
        <v>10.210000000000001</v>
      </c>
      <c r="Z30" s="122">
        <f>_xlfn.IFNA(VLOOKUP($B30,'B-EmEC'!$A:$DH,MATCH(Z$1,'B-EmEC'!$A$1:$DH$1,0),FALSE),"")</f>
        <v>10.41</v>
      </c>
      <c r="AA30" s="122">
        <f>_xlfn.IFNA(VLOOKUP($B30,'B-EmEC'!$A:$DH,MATCH(AA$1,'B-EmEC'!$A$1:$DH$1,0),FALSE),"")</f>
        <v>10.1</v>
      </c>
      <c r="AB30" s="122">
        <f>_xlfn.IFNA(VLOOKUP($B30,'B-EmEC'!$A:$DH,MATCH(AB$1,'B-EmEC'!$A$1:$DH$1,0),FALSE),"")</f>
        <v>10.52</v>
      </c>
      <c r="AC30" s="122">
        <f>_xlfn.IFNA(VLOOKUP($B30,'B-EmEC'!$A:$DH,MATCH(AC$1,'B-EmEC'!$A$1:$DH$1,0),FALSE),"")</f>
        <v>11.26</v>
      </c>
      <c r="AD30" s="122">
        <f>_xlfn.IFNA(VLOOKUP($B30,'B-EmEC'!$A:$DH,MATCH(AD$1,'B-EmEC'!$A$1:$DH$1,0),FALSE),"")</f>
        <v>7.5</v>
      </c>
      <c r="AE30" s="122" t="str">
        <f>_xlfn.IFNA(VLOOKUP($B30,'B-EmEC'!$A:$DH,MATCH(AE$1,'B-EmEC'!$A$1:$DH$1,0),FALSE),"")</f>
        <v/>
      </c>
      <c r="AF30" s="122">
        <f>_xlfn.IFNA(VLOOKUP($B30,'B-EmEC'!$A:$DH,MATCH(AF$1,'B-EmEC'!$A$1:$DH$1,0),FALSE),"")</f>
        <v>7.8330000000000002</v>
      </c>
      <c r="AG30" s="122">
        <f>_xlfn.IFNA(VLOOKUP($B30,'B-EmEC'!$A:$DH,MATCH(AG$1,'B-EmEC'!$A$1:$DH$1,0),FALSE),"")</f>
        <v>8.1760000000000002</v>
      </c>
      <c r="AH30" s="122">
        <f>VLOOKUP($B30,'B-EmEC'!$A:$DH,MATCH(AH$1,'B-EmEC'!$A$1:$DH$1,0),FALSE)</f>
        <v>8.2669999999999995</v>
      </c>
      <c r="AI30" s="122" t="str">
        <f>VLOOKUP($B30,'B-EmEC'!$A:$DH,MATCH(AI$1,'B-EmEC'!$A$1:$DH$1,0),FALSE)</f>
        <v/>
      </c>
      <c r="AJ30" s="123" t="str">
        <f>_xlfn.IFNA(VLOOKUP($B30,'I-EmEC'!$A:$DA,MATCH(AJ$1,'I-EmEC'!$A$1:$DA$1,0),FALSE),"")</f>
        <v/>
      </c>
      <c r="AK30" s="124">
        <f>_xlfn.IFNA(VLOOKUP($B30,'I-EmEC'!$A:$DA,MATCH(AK$1,'I-EmEC'!$A$1:$DA$1,0),FALSE),"")</f>
        <v>8.59</v>
      </c>
      <c r="AL30" s="124">
        <f>_xlfn.IFNA(VLOOKUP($B30,'I-EmEC'!$A:$DA,MATCH(AL$1,'I-EmEC'!$A$1:$DA$1,0),FALSE),"")</f>
        <v>8.59</v>
      </c>
      <c r="AM30" s="124">
        <f>_xlfn.IFNA(VLOOKUP($B30,'I-EmEC'!$A:$DA,MATCH(AM$1,'I-EmEC'!$A$1:$DA$1,0),FALSE),"")</f>
        <v>8.42</v>
      </c>
      <c r="AN30" s="124">
        <f>_xlfn.IFNA(VLOOKUP($B30,'I-EmEC'!$A:$DA,MATCH(AN$1,'I-EmEC'!$A$1:$DA$1,0),FALSE),"")</f>
        <v>8.42</v>
      </c>
      <c r="AO30" s="124">
        <f>_xlfn.IFNA(VLOOKUP($B30,'I-EmEC'!$A:$DA,MATCH(AO$1,'I-EmEC'!$A$1:$DA$1,0),FALSE),"")</f>
        <v>8.2799999999999994</v>
      </c>
      <c r="AP30" s="124" t="str">
        <f>_xlfn.IFNA(VLOOKUP($B30,'I-EmEC'!$A:$DA,MATCH(AP$1,'I-EmEC'!$A$1:$DA$1,0),FALSE),"")</f>
        <v/>
      </c>
      <c r="AQ30" s="124" t="str">
        <f>_xlfn.IFNA(VLOOKUP($B30,'I-EmEC'!$A:$DA,MATCH(AQ$1,'I-EmEC'!$A$1:$DA$1,0),FALSE),"")</f>
        <v/>
      </c>
      <c r="AR30" s="124">
        <f>_xlfn.IFNA(VLOOKUP($B30,'I-EmEC'!$A:$DA,MATCH(AR$1,'I-EmEC'!$A$1:$DA$1,0),FALSE),"")</f>
        <v>8.65</v>
      </c>
      <c r="AS30" s="124">
        <f>_xlfn.IFNA(VLOOKUP($B30,'I-EmEC'!$A:$DA,MATCH(AS$1,'I-EmEC'!$A$1:$DA$1,0),FALSE),"")</f>
        <v>8.02</v>
      </c>
      <c r="AT30" s="124" t="str">
        <f>_xlfn.IFNA(VLOOKUP($B30,'I-EmEC'!$A:$DA,MATCH(AT$1,'I-EmEC'!$A$1:$DA$1,0),FALSE),"")</f>
        <v/>
      </c>
      <c r="AU30" s="124" t="str">
        <f>_xlfn.IFNA(VLOOKUP($B30,'I-EmEC'!$A:$DA,MATCH(AU$1,'I-EmEC'!$A$1:$DA$1,0),FALSE),"")</f>
        <v/>
      </c>
      <c r="AV30" s="125" t="str">
        <f>_xlfn.IFNA(VLOOKUP($B30,'B-EmEC'!$A:$DH,MATCH(AV$1,'B-EmEC'!$A$1:$DH$1,0),FALSE),"")</f>
        <v/>
      </c>
      <c r="AW30" s="126">
        <f>_xlfn.IFNA(VLOOKUP($B30,'B-EmEC'!$A:$DH,MATCH(AW$1,'B-EmEC'!$A$1:$DH$1,0),FALSE),"")</f>
        <v>95.352112676056336</v>
      </c>
      <c r="AX30" s="126">
        <f>_xlfn.IFNA(VLOOKUP($B30,'B-EmEC'!$A:$DH,MATCH(AX$1,'B-EmEC'!$A$1:$DH$1,0),FALSE),"")</f>
        <v>47.122407245106636</v>
      </c>
      <c r="AY30" s="126">
        <f>_xlfn.IFNA(VLOOKUP($B30,'B-EmEC'!$A:$DH,MATCH(AY$1,'B-EmEC'!$A$1:$DH$1,0),FALSE),"")</f>
        <v>71.451612903225808</v>
      </c>
      <c r="AZ30" s="126">
        <f>_xlfn.IFNA(VLOOKUP($B30,'B-EmEC'!$A:$DH,MATCH(AZ$1,'B-EmEC'!$A$1:$DH$1,0),FALSE),"")</f>
        <v>90.898058252427191</v>
      </c>
      <c r="BA30" s="126">
        <f>_xlfn.IFNA(VLOOKUP($B30,'B-EmEC'!$A:$DH,MATCH(BA$1,'B-EmEC'!$A$1:$DH$1,0),FALSE),"")</f>
        <v>67.720417633410676</v>
      </c>
      <c r="BB30" s="126">
        <f>_xlfn.IFNA(VLOOKUP($B30,'B-EmEC'!$A:$DH,MATCH(BB$1,'B-EmEC'!$A$1:$DH$1,0),FALSE),"")</f>
        <v>17.478969154760314</v>
      </c>
      <c r="BC30" s="126" t="str">
        <f>_xlfn.IFNA(VLOOKUP($B30,'B-EmEC'!$A:$DH,MATCH(BC$1,'B-EmEC'!$A$1:$DH$1,0),FALSE),"")</f>
        <v/>
      </c>
      <c r="BD30" s="126">
        <f>_xlfn.IFNA(VLOOKUP($B30,'B-EmEC'!$A:$DH,MATCH(BD$1,'B-EmEC'!$A$1:$DH$1,0),FALSE),"")</f>
        <v>52.62417487284926</v>
      </c>
      <c r="BE30" s="126">
        <f>_xlfn.IFNA(VLOOKUP($B30,'B-EmEC'!$A:$DH,MATCH(BE$1,'B-EmEC'!$A$1:$DH$1,0),FALSE),"")</f>
        <v>59.671977507029062</v>
      </c>
      <c r="BF30" s="126">
        <f>_xlfn.IFNA(VLOOKUP($B30,'B-EmEC'!$A:$DH,MATCH(BF$1,'B-EmEC'!$A$1:$DH$1,0),FALSE),"")</f>
        <v>39.213114754098363</v>
      </c>
      <c r="BG30" s="126" t="str">
        <f>_xlfn.IFNA(VLOOKUP($B30,'B-EmEC'!$A:$DH,MATCH(BG$1,'B-EmEC'!$A$1:$DH$1,0),FALSE),"")</f>
        <v/>
      </c>
      <c r="BH30" s="125" t="str">
        <f>_xlfn.IFNA(VLOOKUP($B30,'I-EmEC'!$A:$DA,MATCH(BH$1,'I-EmEC'!$A$1:$DA$1,0),FALSE),"")</f>
        <v/>
      </c>
      <c r="BI30" s="127">
        <f>_xlfn.IFNA(VLOOKUP($B30,'I-EmEC'!$A:$DA,MATCH(BI$1,'I-EmEC'!$A$1:$DA$1,0),FALSE),"")</f>
        <v>55.512572533849124</v>
      </c>
      <c r="BJ30" s="127">
        <f>_xlfn.IFNA(VLOOKUP($B30,'I-EmEC'!$A:$DA,MATCH(BJ$1,'I-EmEC'!$A$1:$DA$1,0),FALSE),"")</f>
        <v>55.512572533849124</v>
      </c>
      <c r="BK30" s="127">
        <f>_xlfn.IFNA(VLOOKUP($B30,'I-EmEC'!$A:$DA,MATCH(BK$1,'I-EmEC'!$A$1:$DA$1,0),FALSE),"")</f>
        <v>39.958592132505181</v>
      </c>
      <c r="BL30" s="127">
        <f>_xlfn.IFNA(VLOOKUP($B30,'I-EmEC'!$A:$DA,MATCH(BL$1,'I-EmEC'!$A$1:$DA$1,0),FALSE),"")</f>
        <v>39.958592132505181</v>
      </c>
      <c r="BM30" s="127">
        <f>_xlfn.IFNA(VLOOKUP($B30,'I-EmEC'!$A:$DA,MATCH(BM$1,'I-EmEC'!$A$1:$DA$1,0),FALSE),"")</f>
        <v>29.275362318840578</v>
      </c>
      <c r="BN30" s="127" t="str">
        <f>_xlfn.IFNA(VLOOKUP($B30,'I-EmEC'!$A:$DA,MATCH(BN$1,'I-EmEC'!$A$1:$DA$1,0),FALSE),"")</f>
        <v/>
      </c>
      <c r="BO30" s="127" t="str">
        <f>_xlfn.IFNA(VLOOKUP($B30,'I-EmEC'!$A:$DA,MATCH(BO$1,'I-EmEC'!$A$1:$DA$1,0),FALSE),"")</f>
        <v/>
      </c>
      <c r="BP30" s="127">
        <f>_xlfn.IFNA(VLOOKUP($B30,'I-EmEC'!$A:$DA,MATCH(BP$1,'I-EmEC'!$A$1:$DA$1,0),FALSE),"")</f>
        <v>51.235955056179776</v>
      </c>
      <c r="BQ30" s="127">
        <f>_xlfn.IFNA(VLOOKUP($B30,'I-EmEC'!$A:$DA,MATCH(BQ$1,'I-EmEC'!$A$1:$DA$1,0),FALSE),"")</f>
        <v>18.737672583826431</v>
      </c>
      <c r="BR30" s="127" t="str">
        <f>_xlfn.IFNA(VLOOKUP($B30,'I-EmEC'!$A:$DA,MATCH(BR$1,'I-EmEC'!$A$1:$DA$1,0),FALSE),"")</f>
        <v/>
      </c>
      <c r="BS30" s="127" t="str">
        <f>_xlfn.IFNA(VLOOKUP($B30,'I-EmEC'!$A:$DA,MATCH(BS$1,'I-EmEC'!$A$1:$DA$1,0),FALSE),"")</f>
        <v/>
      </c>
      <c r="BT30" s="127"/>
      <c r="BU30" s="117"/>
      <c r="BV30" s="308" t="s">
        <v>2855</v>
      </c>
      <c r="BW30" s="129" t="str">
        <f t="shared" si="4"/>
        <v/>
      </c>
      <c r="BX30" s="129" t="str">
        <f t="shared" si="5"/>
        <v/>
      </c>
      <c r="BY30" s="128" t="str">
        <f t="shared" si="6"/>
        <v/>
      </c>
      <c r="BZ30" s="128" t="str">
        <f t="shared" si="7"/>
        <v/>
      </c>
      <c r="CA30" s="128" t="str">
        <f t="shared" si="8"/>
        <v/>
      </c>
      <c r="CB30" s="129" t="str">
        <f t="shared" si="9"/>
        <v/>
      </c>
      <c r="CC30" s="128" t="str">
        <f t="shared" si="10"/>
        <v/>
      </c>
      <c r="CD30" s="128">
        <f t="shared" si="11"/>
        <v>1</v>
      </c>
      <c r="CE30" s="128">
        <f t="shared" si="12"/>
        <v>1</v>
      </c>
      <c r="CF30" s="129" t="str">
        <f t="shared" si="13"/>
        <v/>
      </c>
      <c r="CG30" s="128" t="str">
        <f t="shared" si="14"/>
        <v/>
      </c>
      <c r="CH30" s="130">
        <f t="shared" si="15"/>
        <v>2</v>
      </c>
      <c r="CI30" s="131"/>
      <c r="CJ30" s="129" t="str">
        <f t="shared" si="16"/>
        <v/>
      </c>
      <c r="CK30" s="128" t="str">
        <f t="shared" si="17"/>
        <v/>
      </c>
      <c r="CL30" s="128">
        <f t="shared" si="18"/>
        <v>1</v>
      </c>
      <c r="CM30" s="128" t="str">
        <f t="shared" si="19"/>
        <v/>
      </c>
      <c r="CN30" s="130">
        <f t="shared" si="20"/>
        <v>1</v>
      </c>
      <c r="CO30" s="117"/>
      <c r="CP30" s="117">
        <f t="shared" si="21"/>
        <v>2</v>
      </c>
      <c r="CQ30" s="117">
        <f t="shared" si="22"/>
        <v>7</v>
      </c>
      <c r="CR30" s="117"/>
      <c r="CS30" s="117"/>
      <c r="CT30" s="117"/>
      <c r="CU30" s="117"/>
      <c r="CV30" s="117"/>
      <c r="CW30" s="117"/>
      <c r="CX30" s="117"/>
      <c r="CY30" s="117"/>
      <c r="CZ30" s="117"/>
      <c r="DA30" s="117"/>
      <c r="DB30" s="117"/>
      <c r="DC30" s="117"/>
      <c r="DD30" s="117"/>
      <c r="DE30" s="117"/>
      <c r="DF30" s="117"/>
      <c r="DG30" s="117"/>
      <c r="DH30" s="117"/>
      <c r="DI30" s="117"/>
      <c r="DJ30" s="117"/>
      <c r="DK30" s="117"/>
      <c r="DL30" s="117"/>
    </row>
    <row r="31" spans="1:116" s="132" customFormat="1" x14ac:dyDescent="0.15">
      <c r="A31" s="308" t="s">
        <v>3312</v>
      </c>
      <c r="B31" s="69" t="s">
        <v>162</v>
      </c>
      <c r="C31" s="118" t="str">
        <f>VLOOKUP(B31,RecNamesAll!A:E,5,FALSE)</f>
        <v>A</v>
      </c>
      <c r="D31" s="119" t="b">
        <f>VLOOKUP(B31,Ligands!A:B,2,FALSE)</f>
        <v>1</v>
      </c>
      <c r="E31" s="127"/>
      <c r="F31" s="126" t="str">
        <f t="shared" si="0"/>
        <v>-I-</v>
      </c>
      <c r="G31" s="126" t="str">
        <f t="shared" si="1"/>
        <v>BI-</v>
      </c>
      <c r="H31" s="126" t="str">
        <f t="shared" si="2"/>
        <v>BIG</v>
      </c>
      <c r="I31" s="126" t="str">
        <f t="shared" si="3"/>
        <v>-I-</v>
      </c>
      <c r="J31" s="126"/>
      <c r="K31" s="286"/>
      <c r="L31" s="120" t="str">
        <f>_xlfn.CONCAT(IF(AV31="","-","B"),IF(BH31="","-","I"),VLOOKUP($B31,GtP!$A:$AB,MATCH("Gs_0-1",GtP!$A$1:$AB$1,0),FALSE))</f>
        <v>-I-</v>
      </c>
      <c r="M31" s="120" t="str">
        <f>_xlfn.CONCAT(IF(AW31="","-","B"),IF(BI31="","-","I"),VLOOKUP($B31,GtP!$A:$AB,MATCH("Gi/o_0-1",GtP!$A$1:$AB$1,0),FALSE))</f>
        <v>BI-</v>
      </c>
      <c r="N31" s="120" t="str">
        <f>_xlfn.CONCAT(IF(AX31="","-","B"),IF(BJ31="","-","I"),VLOOKUP($B31,GtP!$A:$AB,MATCH("Gi/o_0-1",GtP!$A$1:$AB$1,0),FALSE))</f>
        <v>BI-</v>
      </c>
      <c r="O31" s="120" t="str">
        <f>_xlfn.CONCAT(IF(AY31="","-","B"),IF(BK31="","-","I"),VLOOKUP($B31,GtP!$A:$AB,MATCH("Gi/o_0-1",GtP!$A$1:$AB$1,0),FALSE))</f>
        <v>BI-</v>
      </c>
      <c r="P31" s="120" t="str">
        <f>_xlfn.CONCAT(IF(AZ31="","-","B"),IF(BL31="","-","I"),VLOOKUP($B31,GtP!$A:$AB,MATCH("Gi/o_0-1",GtP!$A$1:$AB$1,0),FALSE))</f>
        <v>BI-</v>
      </c>
      <c r="Q31" s="120" t="str">
        <f>_xlfn.CONCAT(IF(BA31="","-","B"),IF(BM31="","-","I"),VLOOKUP($B31,GtP!$A:$AB,MATCH("Gi/o_0-1",GtP!$A$1:$AB$1,0),FALSE))</f>
        <v>BI-</v>
      </c>
      <c r="R31" s="120" t="str">
        <f>_xlfn.CONCAT(IF(BB31="","-","B"),IF(BN31="","-","I"),VLOOKUP($B31,GtP!$A:$AB,MATCH("Gq/11_0-1",GtP!$A$1:$AB$1,0),FALSE))</f>
        <v>BIG</v>
      </c>
      <c r="S31" s="120" t="str">
        <f>_xlfn.CONCAT(IF(BC31="","-","B"),IF(BO31="","-","I"),VLOOKUP($B31,GtP!$A:$AB,MATCH("Gq/11_0-1",GtP!$A$1:$AB$1,0),FALSE))</f>
        <v>BIG</v>
      </c>
      <c r="T31" s="120" t="str">
        <f>_xlfn.CONCAT(IF(BD31="","-","B"),IF(BP31="","-","I"),VLOOKUP($B31,GtP!$A:$AB,MATCH("Gq/11_0-1",GtP!$A$1:$AB$1,0),FALSE))</f>
        <v>BIG</v>
      </c>
      <c r="U31" s="120" t="str">
        <f>_xlfn.CONCAT(IF(BE31="","-","B"),IF(BQ31="","-","I"),VLOOKUP($B31,GtP!$A:$AB,MATCH("Gq/11_0-1",GtP!$A$1:$AB$1,0),FALSE))</f>
        <v>BIG</v>
      </c>
      <c r="V31" s="120" t="str">
        <f>_xlfn.CONCAT(IF(BF31="","-","B"),IF(BR31="","-","I"),VLOOKUP($B31,GtP!$A:$AB,MATCH("G12/13_0-1",GtP!$A$1:$AB$1,0),FALSE))</f>
        <v>-I-</v>
      </c>
      <c r="W31" s="120" t="str">
        <f>_xlfn.CONCAT(IF(BG31="","-","B"),IF(BS31="","-","I"),VLOOKUP($B31,GtP!$A:$AB,MATCH("G12/13_0-1",GtP!$A$1:$AB$1,0),FALSE))</f>
        <v>---</v>
      </c>
      <c r="X31" s="121" t="str">
        <f>_xlfn.IFNA(VLOOKUP($B31,'B-EmEC'!$A:$DH,MATCH(X$1,'B-EmEC'!$A$1:$DH$1,0),FALSE),"")</f>
        <v/>
      </c>
      <c r="Y31" s="122">
        <f>_xlfn.IFNA(VLOOKUP($B31,'B-EmEC'!$A:$DH,MATCH(Y$1,'B-EmEC'!$A$1:$DH$1,0),FALSE),"")</f>
        <v>7.8049999999999997</v>
      </c>
      <c r="Z31" s="122">
        <f>_xlfn.IFNA(VLOOKUP($B31,'B-EmEC'!$A:$DH,MATCH(Z$1,'B-EmEC'!$A$1:$DH$1,0),FALSE),"")</f>
        <v>7.907</v>
      </c>
      <c r="AA31" s="122">
        <f>_xlfn.IFNA(VLOOKUP($B31,'B-EmEC'!$A:$DH,MATCH(AA$1,'B-EmEC'!$A$1:$DH$1,0),FALSE),"")</f>
        <v>8.1310000000000002</v>
      </c>
      <c r="AB31" s="122">
        <f>_xlfn.IFNA(VLOOKUP($B31,'B-EmEC'!$A:$DH,MATCH(AB$1,'B-EmEC'!$A$1:$DH$1,0),FALSE),"")</f>
        <v>8.0530000000000008</v>
      </c>
      <c r="AC31" s="122">
        <f>_xlfn.IFNA(VLOOKUP($B31,'B-EmEC'!$A:$DH,MATCH(AC$1,'B-EmEC'!$A$1:$DH$1,0),FALSE),"")</f>
        <v>7.9960000000000004</v>
      </c>
      <c r="AD31" s="122">
        <f>_xlfn.IFNA(VLOOKUP($B31,'B-EmEC'!$A:$DH,MATCH(AD$1,'B-EmEC'!$A$1:$DH$1,0),FALSE),"")</f>
        <v>8.7789999999999999</v>
      </c>
      <c r="AE31" s="122">
        <f>_xlfn.IFNA(VLOOKUP($B31,'B-EmEC'!$A:$DH,MATCH(AE$1,'B-EmEC'!$A$1:$DH$1,0),FALSE),"")</f>
        <v>8.8260000000000005</v>
      </c>
      <c r="AF31" s="122">
        <f>_xlfn.IFNA(VLOOKUP($B31,'B-EmEC'!$A:$DH,MATCH(AF$1,'B-EmEC'!$A$1:$DH$1,0),FALSE),"")</f>
        <v>8.1869999999999994</v>
      </c>
      <c r="AG31" s="122">
        <f>_xlfn.IFNA(VLOOKUP($B31,'B-EmEC'!$A:$DH,MATCH(AG$1,'B-EmEC'!$A$1:$DH$1,0),FALSE),"")</f>
        <v>8.01</v>
      </c>
      <c r="AH31" s="122" t="str">
        <f>VLOOKUP($B31,'B-EmEC'!$A:$DH,MATCH(AH$1,'B-EmEC'!$A$1:$DH$1,0),FALSE)</f>
        <v/>
      </c>
      <c r="AI31" s="122" t="str">
        <f>VLOOKUP($B31,'B-EmEC'!$A:$DH,MATCH(AI$1,'B-EmEC'!$A$1:$DH$1,0),FALSE)</f>
        <v/>
      </c>
      <c r="AJ31" s="123">
        <f>_xlfn.IFNA(VLOOKUP($B31,'I-EmEC'!$A:$DA,MATCH(AJ$1,'I-EmEC'!$A$1:$DA$1,0),FALSE),"")</f>
        <v>9.94</v>
      </c>
      <c r="AK31" s="124">
        <f>_xlfn.IFNA(VLOOKUP($B31,'I-EmEC'!$A:$DA,MATCH(AK$1,'I-EmEC'!$A$1:$DA$1,0),FALSE),"")</f>
        <v>9.3000000000000007</v>
      </c>
      <c r="AL31" s="124">
        <f>_xlfn.IFNA(VLOOKUP($B31,'I-EmEC'!$A:$DA,MATCH(AL$1,'I-EmEC'!$A$1:$DA$1,0),FALSE),"")</f>
        <v>9.3000000000000007</v>
      </c>
      <c r="AM31" s="124">
        <f>_xlfn.IFNA(VLOOKUP($B31,'I-EmEC'!$A:$DA,MATCH(AM$1,'I-EmEC'!$A$1:$DA$1,0),FALSE),"")</f>
        <v>8.68</v>
      </c>
      <c r="AN31" s="124">
        <f>_xlfn.IFNA(VLOOKUP($B31,'I-EmEC'!$A:$DA,MATCH(AN$1,'I-EmEC'!$A$1:$DA$1,0),FALSE),"")</f>
        <v>8.68</v>
      </c>
      <c r="AO31" s="124">
        <f>_xlfn.IFNA(VLOOKUP($B31,'I-EmEC'!$A:$DA,MATCH(AO$1,'I-EmEC'!$A$1:$DA$1,0),FALSE),"")</f>
        <v>8.64</v>
      </c>
      <c r="AP31" s="124">
        <f>_xlfn.IFNA(VLOOKUP($B31,'I-EmEC'!$A:$DA,MATCH(AP$1,'I-EmEC'!$A$1:$DA$1,0),FALSE),"")</f>
        <v>10.59</v>
      </c>
      <c r="AQ31" s="124">
        <f>_xlfn.IFNA(VLOOKUP($B31,'I-EmEC'!$A:$DA,MATCH(AQ$1,'I-EmEC'!$A$1:$DA$1,0),FALSE),"")</f>
        <v>10.59</v>
      </c>
      <c r="AR31" s="124">
        <f>_xlfn.IFNA(VLOOKUP($B31,'I-EmEC'!$A:$DA,MATCH(AR$1,'I-EmEC'!$A$1:$DA$1,0),FALSE),"")</f>
        <v>9.42</v>
      </c>
      <c r="AS31" s="124">
        <f>_xlfn.IFNA(VLOOKUP($B31,'I-EmEC'!$A:$DA,MATCH(AS$1,'I-EmEC'!$A$1:$DA$1,0),FALSE),"")</f>
        <v>8.51</v>
      </c>
      <c r="AT31" s="124">
        <f>_xlfn.IFNA(VLOOKUP($B31,'I-EmEC'!$A:$DA,MATCH(AT$1,'I-EmEC'!$A$1:$DA$1,0),FALSE),"")</f>
        <v>8.51</v>
      </c>
      <c r="AU31" s="124" t="str">
        <f>_xlfn.IFNA(VLOOKUP($B31,'I-EmEC'!$A:$DA,MATCH(AU$1,'I-EmEC'!$A$1:$DA$1,0),FALSE),"")</f>
        <v/>
      </c>
      <c r="AV31" s="125" t="str">
        <f>_xlfn.IFNA(VLOOKUP($B31,'B-EmEC'!$A:$DH,MATCH(AV$1,'B-EmEC'!$A$1:$DH$1,0),FALSE),"")</f>
        <v/>
      </c>
      <c r="AW31" s="126">
        <f>_xlfn.IFNA(VLOOKUP($B31,'B-EmEC'!$A:$DH,MATCH(AW$1,'B-EmEC'!$A$1:$DH$1,0),FALSE),"")</f>
        <v>10.604550379198267</v>
      </c>
      <c r="AX31" s="126">
        <f>_xlfn.IFNA(VLOOKUP($B31,'B-EmEC'!$A:$DH,MATCH(AX$1,'B-EmEC'!$A$1:$DH$1,0),FALSE),"")</f>
        <v>8.5100788781770369</v>
      </c>
      <c r="AY31" s="126">
        <f>_xlfn.IFNA(VLOOKUP($B31,'B-EmEC'!$A:$DH,MATCH(AY$1,'B-EmEC'!$A$1:$DH$1,0),FALSE),"")</f>
        <v>15.341397849462366</v>
      </c>
      <c r="AZ31" s="126">
        <f>_xlfn.IFNA(VLOOKUP($B31,'B-EmEC'!$A:$DH,MATCH(AZ$1,'B-EmEC'!$A$1:$DH$1,0),FALSE),"")</f>
        <v>10.606796116504855</v>
      </c>
      <c r="BA31" s="126">
        <f>_xlfn.IFNA(VLOOKUP($B31,'B-EmEC'!$A:$DH,MATCH(BA$1,'B-EmEC'!$A$1:$DH$1,0),FALSE),"")</f>
        <v>26.966357308584687</v>
      </c>
      <c r="BB31" s="126">
        <f>_xlfn.IFNA(VLOOKUP($B31,'B-EmEC'!$A:$DH,MATCH(BB$1,'B-EmEC'!$A$1:$DH$1,0),FALSE),"")</f>
        <v>82.200560822539728</v>
      </c>
      <c r="BC31" s="126">
        <f>_xlfn.IFNA(VLOOKUP($B31,'B-EmEC'!$A:$DH,MATCH(BC$1,'B-EmEC'!$A$1:$DH$1,0),FALSE),"")</f>
        <v>96.244407817282791</v>
      </c>
      <c r="BD31" s="126">
        <f>_xlfn.IFNA(VLOOKUP($B31,'B-EmEC'!$A:$DH,MATCH(BD$1,'B-EmEC'!$A$1:$DH$1,0),FALSE),"")</f>
        <v>90.011903473650037</v>
      </c>
      <c r="BE31" s="126">
        <f>_xlfn.IFNA(VLOOKUP($B31,'B-EmEC'!$A:$DH,MATCH(BE$1,'B-EmEC'!$A$1:$DH$1,0),FALSE),"")</f>
        <v>79.784442361761947</v>
      </c>
      <c r="BF31" s="126" t="str">
        <f>_xlfn.IFNA(VLOOKUP($B31,'B-EmEC'!$A:$DH,MATCH(BF$1,'B-EmEC'!$A$1:$DH$1,0),FALSE),"")</f>
        <v/>
      </c>
      <c r="BG31" s="126" t="str">
        <f>_xlfn.IFNA(VLOOKUP($B31,'B-EmEC'!$A:$DH,MATCH(BG$1,'B-EmEC'!$A$1:$DH$1,0),FALSE),"")</f>
        <v/>
      </c>
      <c r="BH31" s="125">
        <f>_xlfn.IFNA(VLOOKUP($B31,'I-EmEC'!$A:$DA,MATCH(BH$1,'I-EmEC'!$A$1:$DA$1,0),FALSE),"")</f>
        <v>74.080882352941174</v>
      </c>
      <c r="BI31" s="127">
        <f>_xlfn.IFNA(VLOOKUP($B31,'I-EmEC'!$A:$DA,MATCH(BI$1,'I-EmEC'!$A$1:$DA$1,0),FALSE),"")</f>
        <v>56.67311411992263</v>
      </c>
      <c r="BJ31" s="127">
        <f>_xlfn.IFNA(VLOOKUP($B31,'I-EmEC'!$A:$DA,MATCH(BJ$1,'I-EmEC'!$A$1:$DA$1,0),FALSE),"")</f>
        <v>56.67311411992263</v>
      </c>
      <c r="BK31" s="127">
        <f>_xlfn.IFNA(VLOOKUP($B31,'I-EmEC'!$A:$DA,MATCH(BK$1,'I-EmEC'!$A$1:$DA$1,0),FALSE),"")</f>
        <v>19.047619047619047</v>
      </c>
      <c r="BL31" s="127">
        <f>_xlfn.IFNA(VLOOKUP($B31,'I-EmEC'!$A:$DA,MATCH(BL$1,'I-EmEC'!$A$1:$DA$1,0),FALSE),"")</f>
        <v>19.047619047619047</v>
      </c>
      <c r="BM31" s="127">
        <f>_xlfn.IFNA(VLOOKUP($B31,'I-EmEC'!$A:$DA,MATCH(BM$1,'I-EmEC'!$A$1:$DA$1,0),FALSE),"")</f>
        <v>35.94202898550725</v>
      </c>
      <c r="BN31" s="127">
        <f>_xlfn.IFNA(VLOOKUP($B31,'I-EmEC'!$A:$DA,MATCH(BN$1,'I-EmEC'!$A$1:$DA$1,0),FALSE),"")</f>
        <v>70.225872689938399</v>
      </c>
      <c r="BO31" s="127">
        <f>_xlfn.IFNA(VLOOKUP($B31,'I-EmEC'!$A:$DA,MATCH(BO$1,'I-EmEC'!$A$1:$DA$1,0),FALSE),"")</f>
        <v>70.225872689938399</v>
      </c>
      <c r="BP31" s="127">
        <f>_xlfn.IFNA(VLOOKUP($B31,'I-EmEC'!$A:$DA,MATCH(BP$1,'I-EmEC'!$A$1:$DA$1,0),FALSE),"")</f>
        <v>63.146067415730336</v>
      </c>
      <c r="BQ31" s="127">
        <f>_xlfn.IFNA(VLOOKUP($B31,'I-EmEC'!$A:$DA,MATCH(BQ$1,'I-EmEC'!$A$1:$DA$1,0),FALSE),"")</f>
        <v>14.990138067061142</v>
      </c>
      <c r="BR31" s="127">
        <f>_xlfn.IFNA(VLOOKUP($B31,'I-EmEC'!$A:$DA,MATCH(BR$1,'I-EmEC'!$A$1:$DA$1,0),FALSE),"")</f>
        <v>21.714285714285715</v>
      </c>
      <c r="BS31" s="127" t="str">
        <f>_xlfn.IFNA(VLOOKUP($B31,'I-EmEC'!$A:$DA,MATCH(BS$1,'I-EmEC'!$A$1:$DA$1,0),FALSE),"")</f>
        <v/>
      </c>
      <c r="BT31" s="127"/>
      <c r="BU31" s="117"/>
      <c r="BV31" s="308" t="s">
        <v>3312</v>
      </c>
      <c r="BW31" s="129" t="str">
        <f t="shared" si="4"/>
        <v/>
      </c>
      <c r="BX31" s="129">
        <f t="shared" si="5"/>
        <v>1</v>
      </c>
      <c r="BY31" s="128">
        <f t="shared" si="6"/>
        <v>1</v>
      </c>
      <c r="BZ31" s="128">
        <f t="shared" si="7"/>
        <v>1</v>
      </c>
      <c r="CA31" s="128">
        <f t="shared" si="8"/>
        <v>1</v>
      </c>
      <c r="CB31" s="129" t="str">
        <f t="shared" si="9"/>
        <v/>
      </c>
      <c r="CC31" s="128" t="str">
        <f t="shared" si="10"/>
        <v/>
      </c>
      <c r="CD31" s="128" t="str">
        <f t="shared" si="11"/>
        <v/>
      </c>
      <c r="CE31" s="128" t="str">
        <f t="shared" si="12"/>
        <v/>
      </c>
      <c r="CF31" s="129" t="str">
        <f t="shared" si="13"/>
        <v/>
      </c>
      <c r="CG31" s="128" t="str">
        <f t="shared" si="14"/>
        <v/>
      </c>
      <c r="CH31" s="130">
        <f t="shared" si="15"/>
        <v>4</v>
      </c>
      <c r="CI31" s="131"/>
      <c r="CJ31" s="129" t="str">
        <f t="shared" si="16"/>
        <v/>
      </c>
      <c r="CK31" s="128">
        <f t="shared" si="17"/>
        <v>1</v>
      </c>
      <c r="CL31" s="128" t="str">
        <f t="shared" si="18"/>
        <v/>
      </c>
      <c r="CM31" s="128" t="str">
        <f t="shared" si="19"/>
        <v/>
      </c>
      <c r="CN31" s="130">
        <f t="shared" si="20"/>
        <v>1</v>
      </c>
      <c r="CO31" s="117"/>
      <c r="CP31" s="117">
        <f t="shared" si="21"/>
        <v>2</v>
      </c>
      <c r="CQ31" s="117">
        <f t="shared" si="22"/>
        <v>9</v>
      </c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7"/>
      <c r="DD31" s="117"/>
      <c r="DE31" s="117"/>
      <c r="DF31" s="117"/>
      <c r="DG31" s="117"/>
      <c r="DH31" s="117"/>
      <c r="DI31" s="117"/>
      <c r="DJ31" s="117"/>
      <c r="DK31" s="117"/>
      <c r="DL31" s="117"/>
    </row>
    <row r="32" spans="1:116" s="132" customFormat="1" x14ac:dyDescent="0.15">
      <c r="A32" s="308" t="s">
        <v>3313</v>
      </c>
      <c r="B32" s="69" t="s">
        <v>83</v>
      </c>
      <c r="C32" s="118" t="str">
        <f>VLOOKUP(B32,RecNamesAll!A:E,5,FALSE)</f>
        <v>A</v>
      </c>
      <c r="D32" s="119" t="b">
        <f>VLOOKUP(B32,Ligands!A:B,2,FALSE)</f>
        <v>1</v>
      </c>
      <c r="E32" s="127"/>
      <c r="F32" s="126" t="str">
        <f t="shared" si="0"/>
        <v>BIG</v>
      </c>
      <c r="G32" s="126" t="str">
        <f t="shared" si="1"/>
        <v>B--</v>
      </c>
      <c r="H32" s="126" t="str">
        <f t="shared" si="2"/>
        <v>BI-</v>
      </c>
      <c r="I32" s="126" t="str">
        <f t="shared" si="3"/>
        <v>B--</v>
      </c>
      <c r="J32" s="126"/>
      <c r="K32" s="286"/>
      <c r="L32" s="120" t="str">
        <f>_xlfn.CONCAT(IF(AV32="","-","B"),IF(BH32="","-","I"),VLOOKUP($B32,GtP!$A:$AB,MATCH("Gs_0-1",GtP!$A$1:$AB$1,0),FALSE))</f>
        <v>BIG</v>
      </c>
      <c r="M32" s="120" t="str">
        <f>_xlfn.CONCAT(IF(AW32="","-","B"),IF(BI32="","-","I"),VLOOKUP($B32,GtP!$A:$AB,MATCH("Gi/o_0-1",GtP!$A$1:$AB$1,0),FALSE))</f>
        <v>B--</v>
      </c>
      <c r="N32" s="120" t="str">
        <f>_xlfn.CONCAT(IF(AX32="","-","B"),IF(BJ32="","-","I"),VLOOKUP($B32,GtP!$A:$AB,MATCH("Gi/o_0-1",GtP!$A$1:$AB$1,0),FALSE))</f>
        <v>B--</v>
      </c>
      <c r="O32" s="120" t="str">
        <f>_xlfn.CONCAT(IF(AY32="","-","B"),IF(BK32="","-","I"),VLOOKUP($B32,GtP!$A:$AB,MATCH("Gi/o_0-1",GtP!$A$1:$AB$1,0),FALSE))</f>
        <v>---</v>
      </c>
      <c r="P32" s="120" t="str">
        <f>_xlfn.CONCAT(IF(AZ32="","-","B"),IF(BL32="","-","I"),VLOOKUP($B32,GtP!$A:$AB,MATCH("Gi/o_0-1",GtP!$A$1:$AB$1,0),FALSE))</f>
        <v>---</v>
      </c>
      <c r="Q32" s="120" t="str">
        <f>_xlfn.CONCAT(IF(BA32="","-","B"),IF(BM32="","-","I"),VLOOKUP($B32,GtP!$A:$AB,MATCH("Gi/o_0-1",GtP!$A$1:$AB$1,0),FALSE))</f>
        <v>---</v>
      </c>
      <c r="R32" s="120" t="str">
        <f>_xlfn.CONCAT(IF(BB32="","-","B"),IF(BN32="","-","I"),VLOOKUP($B32,GtP!$A:$AB,MATCH("Gq/11_0-1",GtP!$A$1:$AB$1,0),FALSE))</f>
        <v>BI-</v>
      </c>
      <c r="S32" s="120" t="str">
        <f>_xlfn.CONCAT(IF(BC32="","-","B"),IF(BO32="","-","I"),VLOOKUP($B32,GtP!$A:$AB,MATCH("Gq/11_0-1",GtP!$A$1:$AB$1,0),FALSE))</f>
        <v>BI-</v>
      </c>
      <c r="T32" s="120" t="str">
        <f>_xlfn.CONCAT(IF(BD32="","-","B"),IF(BP32="","-","I"),VLOOKUP($B32,GtP!$A:$AB,MATCH("Gq/11_0-1",GtP!$A$1:$AB$1,0),FALSE))</f>
        <v>B--</v>
      </c>
      <c r="U32" s="120" t="str">
        <f>_xlfn.CONCAT(IF(BE32="","-","B"),IF(BQ32="","-","I"),VLOOKUP($B32,GtP!$A:$AB,MATCH("Gq/11_0-1",GtP!$A$1:$AB$1,0),FALSE))</f>
        <v>B--</v>
      </c>
      <c r="V32" s="120" t="str">
        <f>_xlfn.CONCAT(IF(BF32="","-","B"),IF(BR32="","-","I"),VLOOKUP($B32,GtP!$A:$AB,MATCH("G12/13_0-1",GtP!$A$1:$AB$1,0),FALSE))</f>
        <v>---</v>
      </c>
      <c r="W32" s="120" t="str">
        <f>_xlfn.CONCAT(IF(BG32="","-","B"),IF(BS32="","-","I"),VLOOKUP($B32,GtP!$A:$AB,MATCH("G12/13_0-1",GtP!$A$1:$AB$1,0),FALSE))</f>
        <v>B--</v>
      </c>
      <c r="X32" s="121">
        <f>_xlfn.IFNA(VLOOKUP($B32,'B-EmEC'!$A:$DH,MATCH(X$1,'B-EmEC'!$A$1:$DH$1,0),FALSE),"")</f>
        <v>10.24</v>
      </c>
      <c r="Y32" s="122">
        <f>_xlfn.IFNA(VLOOKUP($B32,'B-EmEC'!$A:$DH,MATCH(Y$1,'B-EmEC'!$A$1:$DH$1,0),FALSE),"")</f>
        <v>7.5449999999999999</v>
      </c>
      <c r="Z32" s="122">
        <f>_xlfn.IFNA(VLOOKUP($B32,'B-EmEC'!$A:$DH,MATCH(Z$1,'B-EmEC'!$A$1:$DH$1,0),FALSE),"")</f>
        <v>6.7880000000000003</v>
      </c>
      <c r="AA32" s="122" t="str">
        <f>_xlfn.IFNA(VLOOKUP($B32,'B-EmEC'!$A:$DH,MATCH(AA$1,'B-EmEC'!$A$1:$DH$1,0),FALSE),"")</f>
        <v/>
      </c>
      <c r="AB32" s="122" t="str">
        <f>_xlfn.IFNA(VLOOKUP($B32,'B-EmEC'!$A:$DH,MATCH(AB$1,'B-EmEC'!$A$1:$DH$1,0),FALSE),"")</f>
        <v/>
      </c>
      <c r="AC32" s="122" t="str">
        <f>_xlfn.IFNA(VLOOKUP($B32,'B-EmEC'!$A:$DH,MATCH(AC$1,'B-EmEC'!$A$1:$DH$1,0),FALSE),"")</f>
        <v/>
      </c>
      <c r="AD32" s="122">
        <f>_xlfn.IFNA(VLOOKUP($B32,'B-EmEC'!$A:$DH,MATCH(AD$1,'B-EmEC'!$A$1:$DH$1,0),FALSE),"")</f>
        <v>7.87</v>
      </c>
      <c r="AE32" s="122">
        <f>_xlfn.IFNA(VLOOKUP($B32,'B-EmEC'!$A:$DH,MATCH(AE$1,'B-EmEC'!$A$1:$DH$1,0),FALSE),"")</f>
        <v>7.7759999999999998</v>
      </c>
      <c r="AF32" s="122">
        <f>_xlfn.IFNA(VLOOKUP($B32,'B-EmEC'!$A:$DH,MATCH(AF$1,'B-EmEC'!$A$1:$DH$1,0),FALSE),"")</f>
        <v>7.694</v>
      </c>
      <c r="AG32" s="122">
        <f>_xlfn.IFNA(VLOOKUP($B32,'B-EmEC'!$A:$DH,MATCH(AG$1,'B-EmEC'!$A$1:$DH$1,0),FALSE),"")</f>
        <v>9.0280000000000005</v>
      </c>
      <c r="AH32" s="122" t="str">
        <f>VLOOKUP($B32,'B-EmEC'!$A:$DH,MATCH(AH$1,'B-EmEC'!$A$1:$DH$1,0),FALSE)</f>
        <v/>
      </c>
      <c r="AI32" s="122">
        <f>VLOOKUP($B32,'B-EmEC'!$A:$DH,MATCH(AI$1,'B-EmEC'!$A$1:$DH$1,0),FALSE)</f>
        <v>8.4090000000000007</v>
      </c>
      <c r="AJ32" s="123">
        <f>_xlfn.IFNA(VLOOKUP($B32,'I-EmEC'!$A:$DA,MATCH(AJ$1,'I-EmEC'!$A$1:$DA$1,0),FALSE),"")</f>
        <v>11.03</v>
      </c>
      <c r="AK32" s="124" t="str">
        <f>_xlfn.IFNA(VLOOKUP($B32,'I-EmEC'!$A:$DA,MATCH(AK$1,'I-EmEC'!$A$1:$DA$1,0),FALSE),"")</f>
        <v/>
      </c>
      <c r="AL32" s="124" t="str">
        <f>_xlfn.IFNA(VLOOKUP($B32,'I-EmEC'!$A:$DA,MATCH(AL$1,'I-EmEC'!$A$1:$DA$1,0),FALSE),"")</f>
        <v/>
      </c>
      <c r="AM32" s="124" t="str">
        <f>_xlfn.IFNA(VLOOKUP($B32,'I-EmEC'!$A:$DA,MATCH(AM$1,'I-EmEC'!$A$1:$DA$1,0),FALSE),"")</f>
        <v/>
      </c>
      <c r="AN32" s="124" t="str">
        <f>_xlfn.IFNA(VLOOKUP($B32,'I-EmEC'!$A:$DA,MATCH(AN$1,'I-EmEC'!$A$1:$DA$1,0),FALSE),"")</f>
        <v/>
      </c>
      <c r="AO32" s="124" t="str">
        <f>_xlfn.IFNA(VLOOKUP($B32,'I-EmEC'!$A:$DA,MATCH(AO$1,'I-EmEC'!$A$1:$DA$1,0),FALSE),"")</f>
        <v/>
      </c>
      <c r="AP32" s="124">
        <f>_xlfn.IFNA(VLOOKUP($B32,'I-EmEC'!$A:$DA,MATCH(AP$1,'I-EmEC'!$A$1:$DA$1,0),FALSE),"")</f>
        <v>9.09</v>
      </c>
      <c r="AQ32" s="124">
        <f>_xlfn.IFNA(VLOOKUP($B32,'I-EmEC'!$A:$DA,MATCH(AQ$1,'I-EmEC'!$A$1:$DA$1,0),FALSE),"")</f>
        <v>9.09</v>
      </c>
      <c r="AR32" s="124" t="str">
        <f>_xlfn.IFNA(VLOOKUP($B32,'I-EmEC'!$A:$DA,MATCH(AR$1,'I-EmEC'!$A$1:$DA$1,0),FALSE),"")</f>
        <v/>
      </c>
      <c r="AS32" s="124" t="str">
        <f>_xlfn.IFNA(VLOOKUP($B32,'I-EmEC'!$A:$DA,MATCH(AS$1,'I-EmEC'!$A$1:$DA$1,0),FALSE),"")</f>
        <v/>
      </c>
      <c r="AT32" s="124" t="str">
        <f>_xlfn.IFNA(VLOOKUP($B32,'I-EmEC'!$A:$DA,MATCH(AT$1,'I-EmEC'!$A$1:$DA$1,0),FALSE),"")</f>
        <v/>
      </c>
      <c r="AU32" s="124" t="str">
        <f>_xlfn.IFNA(VLOOKUP($B32,'I-EmEC'!$A:$DA,MATCH(AU$1,'I-EmEC'!$A$1:$DA$1,0),FALSE),"")</f>
        <v/>
      </c>
      <c r="AV32" s="125">
        <f>_xlfn.IFNA(VLOOKUP($B32,'B-EmEC'!$A:$DH,MATCH(AV$1,'B-EmEC'!$A$1:$DH$1,0),FALSE),"")</f>
        <v>65.492957746478879</v>
      </c>
      <c r="AW32" s="126">
        <f>_xlfn.IFNA(VLOOKUP($B32,'B-EmEC'!$A:$DH,MATCH(AW$1,'B-EmEC'!$A$1:$DH$1,0),FALSE),"")</f>
        <v>3.3586132177681471</v>
      </c>
      <c r="AX32" s="126">
        <f>_xlfn.IFNA(VLOOKUP($B32,'B-EmEC'!$A:$DH,MATCH(AX$1,'B-EmEC'!$A$1:$DH$1,0),FALSE),"")</f>
        <v>2.9214139643587496</v>
      </c>
      <c r="AY32" s="126" t="str">
        <f>_xlfn.IFNA(VLOOKUP($B32,'B-EmEC'!$A:$DH,MATCH(AY$1,'B-EmEC'!$A$1:$DH$1,0),FALSE),"")</f>
        <v/>
      </c>
      <c r="AZ32" s="126" t="str">
        <f>_xlfn.IFNA(VLOOKUP($B32,'B-EmEC'!$A:$DH,MATCH(AZ$1,'B-EmEC'!$A$1:$DH$1,0),FALSE),"")</f>
        <v/>
      </c>
      <c r="BA32" s="126" t="str">
        <f>_xlfn.IFNA(VLOOKUP($B32,'B-EmEC'!$A:$DH,MATCH(BA$1,'B-EmEC'!$A$1:$DH$1,0),FALSE),"")</f>
        <v/>
      </c>
      <c r="BB32" s="126">
        <f>_xlfn.IFNA(VLOOKUP($B32,'B-EmEC'!$A:$DH,MATCH(BB$1,'B-EmEC'!$A$1:$DH$1,0),FALSE),"")</f>
        <v>16.33061824008546</v>
      </c>
      <c r="BC32" s="126">
        <f>_xlfn.IFNA(VLOOKUP($B32,'B-EmEC'!$A:$DH,MATCH(BC$1,'B-EmEC'!$A$1:$DH$1,0),FALSE),"")</f>
        <v>24.558511890746409</v>
      </c>
      <c r="BD32" s="126">
        <f>_xlfn.IFNA(VLOOKUP($B32,'B-EmEC'!$A:$DH,MATCH(BD$1,'B-EmEC'!$A$1:$DH$1,0),FALSE),"")</f>
        <v>7.9580132020344125</v>
      </c>
      <c r="BE32" s="126">
        <f>_xlfn.IFNA(VLOOKUP($B32,'B-EmEC'!$A:$DH,MATCH(BE$1,'B-EmEC'!$A$1:$DH$1,0),FALSE),"")</f>
        <v>71.940018744142449</v>
      </c>
      <c r="BF32" s="126" t="str">
        <f>_xlfn.IFNA(VLOOKUP($B32,'B-EmEC'!$A:$DH,MATCH(BF$1,'B-EmEC'!$A$1:$DH$1,0),FALSE),"")</f>
        <v/>
      </c>
      <c r="BG32" s="126">
        <f>_xlfn.IFNA(VLOOKUP($B32,'B-EmEC'!$A:$DH,MATCH(BG$1,'B-EmEC'!$A$1:$DH$1,0),FALSE),"")</f>
        <v>22.812234494477483</v>
      </c>
      <c r="BH32" s="125">
        <f>_xlfn.IFNA(VLOOKUP($B32,'I-EmEC'!$A:$DA,MATCH(BH$1,'I-EmEC'!$A$1:$DA$1,0),FALSE),"")</f>
        <v>91.17647058823529</v>
      </c>
      <c r="BI32" s="127" t="str">
        <f>_xlfn.IFNA(VLOOKUP($B32,'I-EmEC'!$A:$DA,MATCH(BI$1,'I-EmEC'!$A$1:$DA$1,0),FALSE),"")</f>
        <v/>
      </c>
      <c r="BJ32" s="127" t="str">
        <f>_xlfn.IFNA(VLOOKUP($B32,'I-EmEC'!$A:$DA,MATCH(BJ$1,'I-EmEC'!$A$1:$DA$1,0),FALSE),"")</f>
        <v/>
      </c>
      <c r="BK32" s="127" t="str">
        <f>_xlfn.IFNA(VLOOKUP($B32,'I-EmEC'!$A:$DA,MATCH(BK$1,'I-EmEC'!$A$1:$DA$1,0),FALSE),"")</f>
        <v/>
      </c>
      <c r="BL32" s="127" t="str">
        <f>_xlfn.IFNA(VLOOKUP($B32,'I-EmEC'!$A:$DA,MATCH(BL$1,'I-EmEC'!$A$1:$DA$1,0),FALSE),"")</f>
        <v/>
      </c>
      <c r="BM32" s="127" t="str">
        <f>_xlfn.IFNA(VLOOKUP($B32,'I-EmEC'!$A:$DA,MATCH(BM$1,'I-EmEC'!$A$1:$DA$1,0),FALSE),"")</f>
        <v/>
      </c>
      <c r="BN32" s="127">
        <f>_xlfn.IFNA(VLOOKUP($B32,'I-EmEC'!$A:$DA,MATCH(BN$1,'I-EmEC'!$A$1:$DA$1,0),FALSE),"")</f>
        <v>52.156057494866523</v>
      </c>
      <c r="BO32" s="127">
        <f>_xlfn.IFNA(VLOOKUP($B32,'I-EmEC'!$A:$DA,MATCH(BO$1,'I-EmEC'!$A$1:$DA$1,0),FALSE),"")</f>
        <v>52.156057494866523</v>
      </c>
      <c r="BP32" s="127" t="str">
        <f>_xlfn.IFNA(VLOOKUP($B32,'I-EmEC'!$A:$DA,MATCH(BP$1,'I-EmEC'!$A$1:$DA$1,0),FALSE),"")</f>
        <v/>
      </c>
      <c r="BQ32" s="127" t="str">
        <f>_xlfn.IFNA(VLOOKUP($B32,'I-EmEC'!$A:$DA,MATCH(BQ$1,'I-EmEC'!$A$1:$DA$1,0),FALSE),"")</f>
        <v/>
      </c>
      <c r="BR32" s="127" t="str">
        <f>_xlfn.IFNA(VLOOKUP($B32,'I-EmEC'!$A:$DA,MATCH(BR$1,'I-EmEC'!$A$1:$DA$1,0),FALSE),"")</f>
        <v/>
      </c>
      <c r="BS32" s="127" t="str">
        <f>_xlfn.IFNA(VLOOKUP($B32,'I-EmEC'!$A:$DA,MATCH(BS$1,'I-EmEC'!$A$1:$DA$1,0),FALSE),"")</f>
        <v/>
      </c>
      <c r="BT32" s="127"/>
      <c r="BU32" s="117"/>
      <c r="BV32" s="308" t="s">
        <v>3313</v>
      </c>
      <c r="BW32" s="129" t="str">
        <f t="shared" si="4"/>
        <v/>
      </c>
      <c r="BX32" s="129" t="str">
        <f t="shared" si="5"/>
        <v/>
      </c>
      <c r="BY32" s="128" t="str">
        <f t="shared" si="6"/>
        <v/>
      </c>
      <c r="BZ32" s="128" t="str">
        <f t="shared" si="7"/>
        <v/>
      </c>
      <c r="CA32" s="128" t="str">
        <f t="shared" si="8"/>
        <v/>
      </c>
      <c r="CB32" s="129">
        <f t="shared" si="9"/>
        <v>1</v>
      </c>
      <c r="CC32" s="128">
        <f t="shared" si="10"/>
        <v>1</v>
      </c>
      <c r="CD32" s="128" t="str">
        <f t="shared" si="11"/>
        <v/>
      </c>
      <c r="CE32" s="128" t="str">
        <f t="shared" si="12"/>
        <v/>
      </c>
      <c r="CF32" s="129" t="str">
        <f t="shared" si="13"/>
        <v/>
      </c>
      <c r="CG32" s="128" t="str">
        <f t="shared" si="14"/>
        <v/>
      </c>
      <c r="CH32" s="130">
        <f t="shared" si="15"/>
        <v>2</v>
      </c>
      <c r="CI32" s="131"/>
      <c r="CJ32" s="129" t="str">
        <f t="shared" si="16"/>
        <v/>
      </c>
      <c r="CK32" s="128" t="str">
        <f t="shared" si="17"/>
        <v/>
      </c>
      <c r="CL32" s="128">
        <f t="shared" si="18"/>
        <v>1</v>
      </c>
      <c r="CM32" s="128" t="str">
        <f t="shared" si="19"/>
        <v/>
      </c>
      <c r="CN32" s="130">
        <f t="shared" si="20"/>
        <v>1</v>
      </c>
      <c r="CO32" s="117"/>
      <c r="CP32" s="117">
        <f t="shared" si="21"/>
        <v>2</v>
      </c>
      <c r="CQ32" s="117">
        <f t="shared" si="22"/>
        <v>3</v>
      </c>
      <c r="CR32" s="117"/>
      <c r="CS32" s="117"/>
      <c r="CT32" s="117"/>
      <c r="CU32" s="117"/>
      <c r="CV32" s="117"/>
      <c r="CW32" s="117"/>
      <c r="CX32" s="117"/>
      <c r="CY32" s="117"/>
      <c r="CZ32" s="117"/>
      <c r="DA32" s="117"/>
      <c r="DB32" s="117"/>
      <c r="DC32" s="117"/>
      <c r="DD32" s="117"/>
      <c r="DE32" s="117"/>
      <c r="DF32" s="117"/>
      <c r="DG32" s="117"/>
      <c r="DH32" s="117"/>
      <c r="DI32" s="117"/>
      <c r="DJ32" s="117"/>
      <c r="DK32" s="117"/>
      <c r="DL32" s="117"/>
    </row>
    <row r="33" spans="1:116" s="132" customFormat="1" x14ac:dyDescent="0.15">
      <c r="A33" s="308" t="s">
        <v>3262</v>
      </c>
      <c r="B33" s="69" t="s">
        <v>181</v>
      </c>
      <c r="C33" s="118" t="str">
        <f>VLOOKUP(B33,RecNamesAll!A:E,5,FALSE)</f>
        <v>A</v>
      </c>
      <c r="D33" s="119" t="b">
        <f>VLOOKUP(B33,Ligands!A:B,2,FALSE)</f>
        <v>1</v>
      </c>
      <c r="E33" s="127"/>
      <c r="F33" s="126" t="str">
        <f t="shared" si="0"/>
        <v>-I-</v>
      </c>
      <c r="G33" s="126" t="str">
        <f t="shared" si="1"/>
        <v>BIG</v>
      </c>
      <c r="H33" s="126" t="str">
        <f t="shared" si="2"/>
        <v>BI-</v>
      </c>
      <c r="I33" s="126" t="str">
        <f t="shared" si="3"/>
        <v>-I-</v>
      </c>
      <c r="J33" s="126"/>
      <c r="K33" s="286"/>
      <c r="L33" s="120" t="str">
        <f>_xlfn.CONCAT(IF(AV33="","-","B"),IF(BH33="","-","I"),VLOOKUP($B33,GtP!$A:$AB,MATCH("Gs_0-1",GtP!$A$1:$AB$1,0),FALSE))</f>
        <v>-I-</v>
      </c>
      <c r="M33" s="120" t="str">
        <f>_xlfn.CONCAT(IF(AW33="","-","B"),IF(BI33="","-","I"),VLOOKUP($B33,GtP!$A:$AB,MATCH("Gi/o_0-1",GtP!$A$1:$AB$1,0),FALSE))</f>
        <v>BIG</v>
      </c>
      <c r="N33" s="120" t="str">
        <f>_xlfn.CONCAT(IF(AX33="","-","B"),IF(BJ33="","-","I"),VLOOKUP($B33,GtP!$A:$AB,MATCH("Gi/o_0-1",GtP!$A$1:$AB$1,0),FALSE))</f>
        <v>BIG</v>
      </c>
      <c r="O33" s="120" t="str">
        <f>_xlfn.CONCAT(IF(AY33="","-","B"),IF(BK33="","-","I"),VLOOKUP($B33,GtP!$A:$AB,MATCH("Gi/o_0-1",GtP!$A$1:$AB$1,0),FALSE))</f>
        <v>BIG</v>
      </c>
      <c r="P33" s="120" t="str">
        <f>_xlfn.CONCAT(IF(AZ33="","-","B"),IF(BL33="","-","I"),VLOOKUP($B33,GtP!$A:$AB,MATCH("Gi/o_0-1",GtP!$A$1:$AB$1,0),FALSE))</f>
        <v>BIG</v>
      </c>
      <c r="Q33" s="120" t="str">
        <f>_xlfn.CONCAT(IF(BA33="","-","B"),IF(BM33="","-","I"),VLOOKUP($B33,GtP!$A:$AB,MATCH("Gi/o_0-1",GtP!$A$1:$AB$1,0),FALSE))</f>
        <v>BIG</v>
      </c>
      <c r="R33" s="120" t="str">
        <f>_xlfn.CONCAT(IF(BB33="","-","B"),IF(BN33="","-","I"),VLOOKUP($B33,GtP!$A:$AB,MATCH("Gq/11_0-1",GtP!$A$1:$AB$1,0),FALSE))</f>
        <v>-I-</v>
      </c>
      <c r="S33" s="120" t="str">
        <f>_xlfn.CONCAT(IF(BC33="","-","B"),IF(BO33="","-","I"),VLOOKUP($B33,GtP!$A:$AB,MATCH("Gq/11_0-1",GtP!$A$1:$AB$1,0),FALSE))</f>
        <v>-I-</v>
      </c>
      <c r="T33" s="120" t="str">
        <f>_xlfn.CONCAT(IF(BD33="","-","B"),IF(BP33="","-","I"),VLOOKUP($B33,GtP!$A:$AB,MATCH("Gq/11_0-1",GtP!$A$1:$AB$1,0),FALSE))</f>
        <v>BI-</v>
      </c>
      <c r="U33" s="120" t="str">
        <f>_xlfn.CONCAT(IF(BE33="","-","B"),IF(BQ33="","-","I"),VLOOKUP($B33,GtP!$A:$AB,MATCH("Gq/11_0-1",GtP!$A$1:$AB$1,0),FALSE))</f>
        <v>BI-</v>
      </c>
      <c r="V33" s="120" t="str">
        <f>_xlfn.CONCAT(IF(BF33="","-","B"),IF(BR33="","-","I"),VLOOKUP($B33,GtP!$A:$AB,MATCH("G12/13_0-1",GtP!$A$1:$AB$1,0),FALSE))</f>
        <v>-I-</v>
      </c>
      <c r="W33" s="120" t="str">
        <f>_xlfn.CONCAT(IF(BG33="","-","B"),IF(BS33="","-","I"),VLOOKUP($B33,GtP!$A:$AB,MATCH("G12/13_0-1",GtP!$A$1:$AB$1,0),FALSE))</f>
        <v>-I-</v>
      </c>
      <c r="X33" s="121" t="str">
        <f>_xlfn.IFNA(VLOOKUP($B33,'B-EmEC'!$A:$DH,MATCH(X$1,'B-EmEC'!$A$1:$DH$1,0),FALSE),"")</f>
        <v/>
      </c>
      <c r="Y33" s="122">
        <f>_xlfn.IFNA(VLOOKUP($B33,'B-EmEC'!$A:$DH,MATCH(Y$1,'B-EmEC'!$A$1:$DH$1,0),FALSE),"")</f>
        <v>7.7850000000000001</v>
      </c>
      <c r="Z33" s="122">
        <f>_xlfn.IFNA(VLOOKUP($B33,'B-EmEC'!$A:$DH,MATCH(Z$1,'B-EmEC'!$A$1:$DH$1,0),FALSE),"")</f>
        <v>7.4219999999999997</v>
      </c>
      <c r="AA33" s="122">
        <f>_xlfn.IFNA(VLOOKUP($B33,'B-EmEC'!$A:$DH,MATCH(AA$1,'B-EmEC'!$A$1:$DH$1,0),FALSE),"")</f>
        <v>8.6129999999999995</v>
      </c>
      <c r="AB33" s="122">
        <f>_xlfn.IFNA(VLOOKUP($B33,'B-EmEC'!$A:$DH,MATCH(AB$1,'B-EmEC'!$A$1:$DH$1,0),FALSE),"")</f>
        <v>8.7110000000000003</v>
      </c>
      <c r="AC33" s="122">
        <f>_xlfn.IFNA(VLOOKUP($B33,'B-EmEC'!$A:$DH,MATCH(AC$1,'B-EmEC'!$A$1:$DH$1,0),FALSE),"")</f>
        <v>8.5920000000000005</v>
      </c>
      <c r="AD33" s="122" t="str">
        <f>_xlfn.IFNA(VLOOKUP($B33,'B-EmEC'!$A:$DH,MATCH(AD$1,'B-EmEC'!$A$1:$DH$1,0),FALSE),"")</f>
        <v/>
      </c>
      <c r="AE33" s="122" t="str">
        <f>_xlfn.IFNA(VLOOKUP($B33,'B-EmEC'!$A:$DH,MATCH(AE$1,'B-EmEC'!$A$1:$DH$1,0),FALSE),"")</f>
        <v/>
      </c>
      <c r="AF33" s="122">
        <f>_xlfn.IFNA(VLOOKUP($B33,'B-EmEC'!$A:$DH,MATCH(AF$1,'B-EmEC'!$A$1:$DH$1,0),FALSE),"")</f>
        <v>6.2149999999999999</v>
      </c>
      <c r="AG33" s="122">
        <f>_xlfn.IFNA(VLOOKUP($B33,'B-EmEC'!$A:$DH,MATCH(AG$1,'B-EmEC'!$A$1:$DH$1,0),FALSE),"")</f>
        <v>6.835</v>
      </c>
      <c r="AH33" s="122" t="str">
        <f>VLOOKUP($B33,'B-EmEC'!$A:$DH,MATCH(AH$1,'B-EmEC'!$A$1:$DH$1,0),FALSE)</f>
        <v/>
      </c>
      <c r="AI33" s="122" t="str">
        <f>VLOOKUP($B33,'B-EmEC'!$A:$DH,MATCH(AI$1,'B-EmEC'!$A$1:$DH$1,0),FALSE)</f>
        <v/>
      </c>
      <c r="AJ33" s="123">
        <f>_xlfn.IFNA(VLOOKUP($B33,'I-EmEC'!$A:$DA,MATCH(AJ$1,'I-EmEC'!$A$1:$DA$1,0),FALSE),"")</f>
        <v>5.88</v>
      </c>
      <c r="AK33" s="124">
        <f>_xlfn.IFNA(VLOOKUP($B33,'I-EmEC'!$A:$DA,MATCH(AK$1,'I-EmEC'!$A$1:$DA$1,0),FALSE),"")</f>
        <v>6.35</v>
      </c>
      <c r="AL33" s="124">
        <f>_xlfn.IFNA(VLOOKUP($B33,'I-EmEC'!$A:$DA,MATCH(AL$1,'I-EmEC'!$A$1:$DA$1,0),FALSE),"")</f>
        <v>6.35</v>
      </c>
      <c r="AM33" s="124">
        <f>_xlfn.IFNA(VLOOKUP($B33,'I-EmEC'!$A:$DA,MATCH(AM$1,'I-EmEC'!$A$1:$DA$1,0),FALSE),"")</f>
        <v>6.5</v>
      </c>
      <c r="AN33" s="124">
        <f>_xlfn.IFNA(VLOOKUP($B33,'I-EmEC'!$A:$DA,MATCH(AN$1,'I-EmEC'!$A$1:$DA$1,0),FALSE),"")</f>
        <v>6.5</v>
      </c>
      <c r="AO33" s="124">
        <f>_xlfn.IFNA(VLOOKUP($B33,'I-EmEC'!$A:$DA,MATCH(AO$1,'I-EmEC'!$A$1:$DA$1,0),FALSE),"")</f>
        <v>6.19</v>
      </c>
      <c r="AP33" s="124">
        <f>_xlfn.IFNA(VLOOKUP($B33,'I-EmEC'!$A:$DA,MATCH(AP$1,'I-EmEC'!$A$1:$DA$1,0),FALSE),"")</f>
        <v>6.08</v>
      </c>
      <c r="AQ33" s="124">
        <f>_xlfn.IFNA(VLOOKUP($B33,'I-EmEC'!$A:$DA,MATCH(AQ$1,'I-EmEC'!$A$1:$DA$1,0),FALSE),"")</f>
        <v>6.08</v>
      </c>
      <c r="AR33" s="124">
        <f>_xlfn.IFNA(VLOOKUP($B33,'I-EmEC'!$A:$DA,MATCH(AR$1,'I-EmEC'!$A$1:$DA$1,0),FALSE),"")</f>
        <v>7.07</v>
      </c>
      <c r="AS33" s="124">
        <f>_xlfn.IFNA(VLOOKUP($B33,'I-EmEC'!$A:$DA,MATCH(AS$1,'I-EmEC'!$A$1:$DA$1,0),FALSE),"")</f>
        <v>5.92</v>
      </c>
      <c r="AT33" s="124">
        <f>_xlfn.IFNA(VLOOKUP($B33,'I-EmEC'!$A:$DA,MATCH(AT$1,'I-EmEC'!$A$1:$DA$1,0),FALSE),"")</f>
        <v>5.88</v>
      </c>
      <c r="AU33" s="124">
        <f>_xlfn.IFNA(VLOOKUP($B33,'I-EmEC'!$A:$DA,MATCH(AU$1,'I-EmEC'!$A$1:$DA$1,0),FALSE),"")</f>
        <v>5.83</v>
      </c>
      <c r="AV33" s="125" t="str">
        <f>_xlfn.IFNA(VLOOKUP($B33,'B-EmEC'!$A:$DH,MATCH(AV$1,'B-EmEC'!$A$1:$DH$1,0),FALSE),"")</f>
        <v/>
      </c>
      <c r="AW33" s="126">
        <f>_xlfn.IFNA(VLOOKUP($B33,'B-EmEC'!$A:$DH,MATCH(AW$1,'B-EmEC'!$A$1:$DH$1,0),FALSE),"")</f>
        <v>68.320693391115924</v>
      </c>
      <c r="AX33" s="126">
        <f>_xlfn.IFNA(VLOOKUP($B33,'B-EmEC'!$A:$DH,MATCH(AX$1,'B-EmEC'!$A$1:$DH$1,0),FALSE),"")</f>
        <v>55.404615834063684</v>
      </c>
      <c r="AY33" s="126">
        <f>_xlfn.IFNA(VLOOKUP($B33,'B-EmEC'!$A:$DH,MATCH(AY$1,'B-EmEC'!$A$1:$DH$1,0),FALSE),"")</f>
        <v>58.87096774193548</v>
      </c>
      <c r="AZ33" s="126">
        <f>_xlfn.IFNA(VLOOKUP($B33,'B-EmEC'!$A:$DH,MATCH(AZ$1,'B-EmEC'!$A$1:$DH$1,0),FALSE),"")</f>
        <v>67.495954692556637</v>
      </c>
      <c r="BA33" s="126">
        <f>_xlfn.IFNA(VLOOKUP($B33,'B-EmEC'!$A:$DH,MATCH(BA$1,'B-EmEC'!$A$1:$DH$1,0),FALSE),"")</f>
        <v>55.800464037122971</v>
      </c>
      <c r="BB33" s="126" t="str">
        <f>_xlfn.IFNA(VLOOKUP($B33,'B-EmEC'!$A:$DH,MATCH(BB$1,'B-EmEC'!$A$1:$DH$1,0),FALSE),"")</f>
        <v/>
      </c>
      <c r="BC33" s="126" t="str">
        <f>_xlfn.IFNA(VLOOKUP($B33,'B-EmEC'!$A:$DH,MATCH(BC$1,'B-EmEC'!$A$1:$DH$1,0),FALSE),"")</f>
        <v/>
      </c>
      <c r="BD33" s="126">
        <f>_xlfn.IFNA(VLOOKUP($B33,'B-EmEC'!$A:$DH,MATCH(BD$1,'B-EmEC'!$A$1:$DH$1,0),FALSE),"")</f>
        <v>16.026404068823719</v>
      </c>
      <c r="BE33" s="126">
        <f>_xlfn.IFNA(VLOOKUP($B33,'B-EmEC'!$A:$DH,MATCH(BE$1,'B-EmEC'!$A$1:$DH$1,0),FALSE),"")</f>
        <v>75.688847235238981</v>
      </c>
      <c r="BF33" s="126" t="str">
        <f>_xlfn.IFNA(VLOOKUP($B33,'B-EmEC'!$A:$DH,MATCH(BF$1,'B-EmEC'!$A$1:$DH$1,0),FALSE),"")</f>
        <v/>
      </c>
      <c r="BG33" s="126" t="str">
        <f>_xlfn.IFNA(VLOOKUP($B33,'B-EmEC'!$A:$DH,MATCH(BG$1,'B-EmEC'!$A$1:$DH$1,0),FALSE),"")</f>
        <v/>
      </c>
      <c r="BH33" s="125">
        <f>_xlfn.IFNA(VLOOKUP($B33,'I-EmEC'!$A:$DA,MATCH(BH$1,'I-EmEC'!$A$1:$DA$1,0),FALSE),"")</f>
        <v>23.713235294117649</v>
      </c>
      <c r="BI33" s="127">
        <f>_xlfn.IFNA(VLOOKUP($B33,'I-EmEC'!$A:$DA,MATCH(BI$1,'I-EmEC'!$A$1:$DA$1,0),FALSE),"")</f>
        <v>46.808510638297868</v>
      </c>
      <c r="BJ33" s="127">
        <f>_xlfn.IFNA(VLOOKUP($B33,'I-EmEC'!$A:$DA,MATCH(BJ$1,'I-EmEC'!$A$1:$DA$1,0),FALSE),"")</f>
        <v>46.808510638297868</v>
      </c>
      <c r="BK33" s="127">
        <f>_xlfn.IFNA(VLOOKUP($B33,'I-EmEC'!$A:$DA,MATCH(BK$1,'I-EmEC'!$A$1:$DA$1,0),FALSE),"")</f>
        <v>50.103519668737064</v>
      </c>
      <c r="BL33" s="127">
        <f>_xlfn.IFNA(VLOOKUP($B33,'I-EmEC'!$A:$DA,MATCH(BL$1,'I-EmEC'!$A$1:$DA$1,0),FALSE),"")</f>
        <v>50.103519668737064</v>
      </c>
      <c r="BM33" s="127">
        <f>_xlfn.IFNA(VLOOKUP($B33,'I-EmEC'!$A:$DA,MATCH(BM$1,'I-EmEC'!$A$1:$DA$1,0),FALSE),"")</f>
        <v>37.681159420289852</v>
      </c>
      <c r="BN33" s="127">
        <f>_xlfn.IFNA(VLOOKUP($B33,'I-EmEC'!$A:$DA,MATCH(BN$1,'I-EmEC'!$A$1:$DA$1,0),FALSE),"")</f>
        <v>43.531827515400408</v>
      </c>
      <c r="BO33" s="127">
        <f>_xlfn.IFNA(VLOOKUP($B33,'I-EmEC'!$A:$DA,MATCH(BO$1,'I-EmEC'!$A$1:$DA$1,0),FALSE),"")</f>
        <v>43.531827515400408</v>
      </c>
      <c r="BP33" s="127">
        <f>_xlfn.IFNA(VLOOKUP($B33,'I-EmEC'!$A:$DA,MATCH(BP$1,'I-EmEC'!$A$1:$DA$1,0),FALSE),"")</f>
        <v>44.044943820224724</v>
      </c>
      <c r="BQ33" s="127">
        <f>_xlfn.IFNA(VLOOKUP($B33,'I-EmEC'!$A:$DA,MATCH(BQ$1,'I-EmEC'!$A$1:$DA$1,0),FALSE),"")</f>
        <v>29.388560157790927</v>
      </c>
      <c r="BR33" s="127">
        <f>_xlfn.IFNA(VLOOKUP($B33,'I-EmEC'!$A:$DA,MATCH(BR$1,'I-EmEC'!$A$1:$DA$1,0),FALSE),"")</f>
        <v>27.61904761904762</v>
      </c>
      <c r="BS33" s="127">
        <f>_xlfn.IFNA(VLOOKUP($B33,'I-EmEC'!$A:$DA,MATCH(BS$1,'I-EmEC'!$A$1:$DA$1,0),FALSE),"")</f>
        <v>22.92490118577075</v>
      </c>
      <c r="BT33" s="127"/>
      <c r="BU33" s="117"/>
      <c r="BV33" s="308" t="s">
        <v>3262</v>
      </c>
      <c r="BW33" s="129" t="str">
        <f t="shared" si="4"/>
        <v/>
      </c>
      <c r="BX33" s="129" t="str">
        <f t="shared" si="5"/>
        <v/>
      </c>
      <c r="BY33" s="128" t="str">
        <f t="shared" si="6"/>
        <v/>
      </c>
      <c r="BZ33" s="128" t="str">
        <f t="shared" si="7"/>
        <v/>
      </c>
      <c r="CA33" s="128" t="str">
        <f t="shared" si="8"/>
        <v/>
      </c>
      <c r="CB33" s="129" t="str">
        <f t="shared" si="9"/>
        <v/>
      </c>
      <c r="CC33" s="128" t="str">
        <f t="shared" si="10"/>
        <v/>
      </c>
      <c r="CD33" s="128">
        <f t="shared" si="11"/>
        <v>1</v>
      </c>
      <c r="CE33" s="128">
        <f t="shared" si="12"/>
        <v>1</v>
      </c>
      <c r="CF33" s="129" t="str">
        <f t="shared" si="13"/>
        <v/>
      </c>
      <c r="CG33" s="128" t="str">
        <f t="shared" si="14"/>
        <v/>
      </c>
      <c r="CH33" s="130">
        <f t="shared" si="15"/>
        <v>2</v>
      </c>
      <c r="CI33" s="131"/>
      <c r="CJ33" s="129" t="str">
        <f t="shared" si="16"/>
        <v/>
      </c>
      <c r="CK33" s="128" t="str">
        <f t="shared" si="17"/>
        <v/>
      </c>
      <c r="CL33" s="128">
        <f t="shared" si="18"/>
        <v>1</v>
      </c>
      <c r="CM33" s="128" t="str">
        <f t="shared" si="19"/>
        <v/>
      </c>
      <c r="CN33" s="130">
        <f t="shared" si="20"/>
        <v>1</v>
      </c>
      <c r="CO33" s="117"/>
      <c r="CP33" s="117">
        <f t="shared" si="21"/>
        <v>2</v>
      </c>
      <c r="CQ33" s="117">
        <f t="shared" si="22"/>
        <v>7</v>
      </c>
      <c r="CR33" s="117"/>
      <c r="CS33" s="117"/>
      <c r="CT33" s="117"/>
      <c r="CU33" s="117"/>
      <c r="CV33" s="117"/>
      <c r="CW33" s="117"/>
      <c r="CX33" s="117"/>
      <c r="CY33" s="117"/>
      <c r="CZ33" s="117"/>
      <c r="DA33" s="117"/>
      <c r="DB33" s="117"/>
      <c r="DC33" s="117"/>
      <c r="DD33" s="117"/>
      <c r="DE33" s="117"/>
      <c r="DF33" s="117"/>
      <c r="DG33" s="117"/>
      <c r="DH33" s="117"/>
      <c r="DI33" s="117"/>
      <c r="DJ33" s="117"/>
      <c r="DK33" s="117"/>
      <c r="DL33" s="117"/>
    </row>
    <row r="34" spans="1:116" s="132" customFormat="1" x14ac:dyDescent="0.15">
      <c r="A34" s="308" t="s">
        <v>2610</v>
      </c>
      <c r="B34" s="69" t="s">
        <v>496</v>
      </c>
      <c r="C34" s="118" t="str">
        <f>VLOOKUP(B34,RecNamesAll!A:E,5,FALSE)</f>
        <v>A</v>
      </c>
      <c r="D34" s="119" t="b">
        <f>VLOOKUP(B34,Ligands!A:B,2,FALSE)</f>
        <v>1</v>
      </c>
      <c r="E34" s="127"/>
      <c r="F34" s="126" t="str">
        <f t="shared" ref="F34:F65" si="23">L34</f>
        <v>---</v>
      </c>
      <c r="G34" s="126" t="str">
        <f t="shared" ref="G34:G65" si="24">IF(ISNUMBER(SEARCH("B",_xlfn.CONCAT(M34:Q34))),"B","-")&amp;IF(ISNUMBER(SEARCH("I",_xlfn.CONCAT(M34:Q34))),"I","-")&amp;IF(ISNUMBER(SEARCH("G",_xlfn.CONCAT(M34:Q34))),"G","-")</f>
        <v>BIG</v>
      </c>
      <c r="H34" s="126" t="str">
        <f t="shared" ref="H34:H65" si="25">IF(ISNUMBER(SEARCH("B",_xlfn.CONCAT(R34:U34))),"B","-")&amp;IF(ISNUMBER(SEARCH("I",_xlfn.CONCAT(R34:U34))),"I","-")&amp;IF(ISNUMBER(SEARCH("G",_xlfn.CONCAT(R34:U34))),"G","-")</f>
        <v>-I-</v>
      </c>
      <c r="I34" s="126" t="str">
        <f t="shared" ref="I34:I65" si="26">IF(ISNUMBER(SEARCH("B",_xlfn.CONCAT(V34:W34))),"B","-")&amp;IF(ISNUMBER(SEARCH("I",_xlfn.CONCAT(V34:W34))),"I","-")&amp;IF(ISNUMBER(SEARCH("G",_xlfn.CONCAT(V34:W34))),"G","-")</f>
        <v>BI-</v>
      </c>
      <c r="J34" s="126"/>
      <c r="K34" s="286"/>
      <c r="L34" s="120" t="str">
        <f>_xlfn.CONCAT(IF(AV34="","-","B"),IF(BH34="","-","I"),VLOOKUP($B34,GtP!$A:$AB,MATCH("Gs_0-1",GtP!$A$1:$AB$1,0),FALSE))</f>
        <v>---</v>
      </c>
      <c r="M34" s="120" t="str">
        <f>_xlfn.CONCAT(IF(AW34="","-","B"),IF(BI34="","-","I"),VLOOKUP($B34,GtP!$A:$AB,MATCH("Gi/o_0-1",GtP!$A$1:$AB$1,0),FALSE))</f>
        <v>BIG</v>
      </c>
      <c r="N34" s="120" t="str">
        <f>_xlfn.CONCAT(IF(AX34="","-","B"),IF(BJ34="","-","I"),VLOOKUP($B34,GtP!$A:$AB,MATCH("Gi/o_0-1",GtP!$A$1:$AB$1,0),FALSE))</f>
        <v>BIG</v>
      </c>
      <c r="O34" s="120" t="str">
        <f>_xlfn.CONCAT(IF(AY34="","-","B"),IF(BK34="","-","I"),VLOOKUP($B34,GtP!$A:$AB,MATCH("Gi/o_0-1",GtP!$A$1:$AB$1,0),FALSE))</f>
        <v>BIG</v>
      </c>
      <c r="P34" s="120" t="str">
        <f>_xlfn.CONCAT(IF(AZ34="","-","B"),IF(BL34="","-","I"),VLOOKUP($B34,GtP!$A:$AB,MATCH("Gi/o_0-1",GtP!$A$1:$AB$1,0),FALSE))</f>
        <v>BIG</v>
      </c>
      <c r="Q34" s="120" t="str">
        <f>_xlfn.CONCAT(IF(BA34="","-","B"),IF(BM34="","-","I"),VLOOKUP($B34,GtP!$A:$AB,MATCH("Gi/o_0-1",GtP!$A$1:$AB$1,0),FALSE))</f>
        <v>BIG</v>
      </c>
      <c r="R34" s="120" t="str">
        <f>_xlfn.CONCAT(IF(BB34="","-","B"),IF(BN34="","-","I"),VLOOKUP($B34,GtP!$A:$AB,MATCH("Gq/11_0-1",GtP!$A$1:$AB$1,0),FALSE))</f>
        <v>---</v>
      </c>
      <c r="S34" s="120" t="str">
        <f>_xlfn.CONCAT(IF(BC34="","-","B"),IF(BO34="","-","I"),VLOOKUP($B34,GtP!$A:$AB,MATCH("Gq/11_0-1",GtP!$A$1:$AB$1,0),FALSE))</f>
        <v>---</v>
      </c>
      <c r="T34" s="120" t="str">
        <f>_xlfn.CONCAT(IF(BD34="","-","B"),IF(BP34="","-","I"),VLOOKUP($B34,GtP!$A:$AB,MATCH("Gq/11_0-1",GtP!$A$1:$AB$1,0),FALSE))</f>
        <v>-I-</v>
      </c>
      <c r="U34" s="120" t="str">
        <f>_xlfn.CONCAT(IF(BE34="","-","B"),IF(BQ34="","-","I"),VLOOKUP($B34,GtP!$A:$AB,MATCH("Gq/11_0-1",GtP!$A$1:$AB$1,0),FALSE))</f>
        <v>-I-</v>
      </c>
      <c r="V34" s="120" t="str">
        <f>_xlfn.CONCAT(IF(BF34="","-","B"),IF(BR34="","-","I"),VLOOKUP($B34,GtP!$A:$AB,MATCH("G12/13_0-1",GtP!$A$1:$AB$1,0),FALSE))</f>
        <v>BI-</v>
      </c>
      <c r="W34" s="120" t="str">
        <f>_xlfn.CONCAT(IF(BG34="","-","B"),IF(BS34="","-","I"),VLOOKUP($B34,GtP!$A:$AB,MATCH("G12/13_0-1",GtP!$A$1:$AB$1,0),FALSE))</f>
        <v>BI-</v>
      </c>
      <c r="X34" s="121" t="str">
        <f>_xlfn.IFNA(VLOOKUP($B34,'B-EmEC'!$A:$DH,MATCH(X$1,'B-EmEC'!$A$1:$DH$1,0),FALSE),"")</f>
        <v/>
      </c>
      <c r="Y34" s="122">
        <f>_xlfn.IFNA(VLOOKUP($B34,'B-EmEC'!$A:$DH,MATCH(Y$1,'B-EmEC'!$A$1:$DH$1,0),FALSE),"")</f>
        <v>5.25</v>
      </c>
      <c r="Z34" s="122">
        <f>_xlfn.IFNA(VLOOKUP($B34,'B-EmEC'!$A:$DH,MATCH(Z$1,'B-EmEC'!$A$1:$DH$1,0),FALSE),"")</f>
        <v>5.5229999999999997</v>
      </c>
      <c r="AA34" s="122">
        <f>_xlfn.IFNA(VLOOKUP($B34,'B-EmEC'!$A:$DH,MATCH(AA$1,'B-EmEC'!$A$1:$DH$1,0),FALSE),"")</f>
        <v>5.6550000000000002</v>
      </c>
      <c r="AB34" s="122">
        <f>_xlfn.IFNA(VLOOKUP($B34,'B-EmEC'!$A:$DH,MATCH(AB$1,'B-EmEC'!$A$1:$DH$1,0),FALSE),"")</f>
        <v>5.6289999999999996</v>
      </c>
      <c r="AC34" s="122">
        <f>_xlfn.IFNA(VLOOKUP($B34,'B-EmEC'!$A:$DH,MATCH(AC$1,'B-EmEC'!$A$1:$DH$1,0),FALSE),"")</f>
        <v>5.173</v>
      </c>
      <c r="AD34" s="122" t="str">
        <f>_xlfn.IFNA(VLOOKUP($B34,'B-EmEC'!$A:$DH,MATCH(AD$1,'B-EmEC'!$A$1:$DH$1,0),FALSE),"")</f>
        <v/>
      </c>
      <c r="AE34" s="122" t="str">
        <f>_xlfn.IFNA(VLOOKUP($B34,'B-EmEC'!$A:$DH,MATCH(AE$1,'B-EmEC'!$A$1:$DH$1,0),FALSE),"")</f>
        <v/>
      </c>
      <c r="AF34" s="122" t="str">
        <f>_xlfn.IFNA(VLOOKUP($B34,'B-EmEC'!$A:$DH,MATCH(AF$1,'B-EmEC'!$A$1:$DH$1,0),FALSE),"")</f>
        <v/>
      </c>
      <c r="AG34" s="122" t="str">
        <f>_xlfn.IFNA(VLOOKUP($B34,'B-EmEC'!$A:$DH,MATCH(AG$1,'B-EmEC'!$A$1:$DH$1,0),FALSE),"")</f>
        <v/>
      </c>
      <c r="AH34" s="122">
        <f>VLOOKUP($B34,'B-EmEC'!$A:$DH,MATCH(AH$1,'B-EmEC'!$A$1:$DH$1,0),FALSE)</f>
        <v>5.3029999999999999</v>
      </c>
      <c r="AI34" s="122">
        <f>VLOOKUP($B34,'B-EmEC'!$A:$DH,MATCH(AI$1,'B-EmEC'!$A$1:$DH$1,0),FALSE)</f>
        <v>4.0339999999999998</v>
      </c>
      <c r="AJ34" s="123" t="str">
        <f>_xlfn.IFNA(VLOOKUP($B34,'I-EmEC'!$A:$DA,MATCH(AJ$1,'I-EmEC'!$A$1:$DA$1,0),FALSE),"")</f>
        <v/>
      </c>
      <c r="AK34" s="124">
        <f>_xlfn.IFNA(VLOOKUP($B34,'I-EmEC'!$A:$DA,MATCH(AK$1,'I-EmEC'!$A$1:$DA$1,0),FALSE),"")</f>
        <v>4.5199999999999996</v>
      </c>
      <c r="AL34" s="124">
        <f>_xlfn.IFNA(VLOOKUP($B34,'I-EmEC'!$A:$DA,MATCH(AL$1,'I-EmEC'!$A$1:$DA$1,0),FALSE),"")</f>
        <v>4.5199999999999996</v>
      </c>
      <c r="AM34" s="124">
        <f>_xlfn.IFNA(VLOOKUP($B34,'I-EmEC'!$A:$DA,MATCH(AM$1,'I-EmEC'!$A$1:$DA$1,0),FALSE),"")</f>
        <v>4.08</v>
      </c>
      <c r="AN34" s="124">
        <f>_xlfn.IFNA(VLOOKUP($B34,'I-EmEC'!$A:$DA,MATCH(AN$1,'I-EmEC'!$A$1:$DA$1,0),FALSE),"")</f>
        <v>4.08</v>
      </c>
      <c r="AO34" s="124">
        <f>_xlfn.IFNA(VLOOKUP($B34,'I-EmEC'!$A:$DA,MATCH(AO$1,'I-EmEC'!$A$1:$DA$1,0),FALSE),"")</f>
        <v>3.92</v>
      </c>
      <c r="AP34" s="124" t="str">
        <f>_xlfn.IFNA(VLOOKUP($B34,'I-EmEC'!$A:$DA,MATCH(AP$1,'I-EmEC'!$A$1:$DA$1,0),FALSE),"")</f>
        <v/>
      </c>
      <c r="AQ34" s="124" t="str">
        <f>_xlfn.IFNA(VLOOKUP($B34,'I-EmEC'!$A:$DA,MATCH(AQ$1,'I-EmEC'!$A$1:$DA$1,0),FALSE),"")</f>
        <v/>
      </c>
      <c r="AR34" s="124">
        <f>_xlfn.IFNA(VLOOKUP($B34,'I-EmEC'!$A:$DA,MATCH(AR$1,'I-EmEC'!$A$1:$DA$1,0),FALSE),"")</f>
        <v>3.91</v>
      </c>
      <c r="AS34" s="124">
        <f>_xlfn.IFNA(VLOOKUP($B34,'I-EmEC'!$A:$DA,MATCH(AS$1,'I-EmEC'!$A$1:$DA$1,0),FALSE),"")</f>
        <v>3.3</v>
      </c>
      <c r="AT34" s="124">
        <f>_xlfn.IFNA(VLOOKUP($B34,'I-EmEC'!$A:$DA,MATCH(AT$1,'I-EmEC'!$A$1:$DA$1,0),FALSE),"")</f>
        <v>3.88</v>
      </c>
      <c r="AU34" s="124">
        <f>_xlfn.IFNA(VLOOKUP($B34,'I-EmEC'!$A:$DA,MATCH(AU$1,'I-EmEC'!$A$1:$DA$1,0),FALSE),"")</f>
        <v>4.08</v>
      </c>
      <c r="AV34" s="125" t="str">
        <f>_xlfn.IFNA(VLOOKUP($B34,'B-EmEC'!$A:$DH,MATCH(AV$1,'B-EmEC'!$A$1:$DH$1,0),FALSE),"")</f>
        <v/>
      </c>
      <c r="AW34" s="126">
        <f>_xlfn.IFNA(VLOOKUP($B34,'B-EmEC'!$A:$DH,MATCH(AW$1,'B-EmEC'!$A$1:$DH$1,0),FALSE),"")</f>
        <v>39.696641386782233</v>
      </c>
      <c r="AX34" s="126">
        <f>_xlfn.IFNA(VLOOKUP($B34,'B-EmEC'!$A:$DH,MATCH(AX$1,'B-EmEC'!$A$1:$DH$1,0),FALSE),"")</f>
        <v>35.086181711948583</v>
      </c>
      <c r="AY34" s="126">
        <f>_xlfn.IFNA(VLOOKUP($B34,'B-EmEC'!$A:$DH,MATCH(AY$1,'B-EmEC'!$A$1:$DH$1,0),FALSE),"")</f>
        <v>38.467741935483872</v>
      </c>
      <c r="AZ34" s="126">
        <f>_xlfn.IFNA(VLOOKUP($B34,'B-EmEC'!$A:$DH,MATCH(AZ$1,'B-EmEC'!$A$1:$DH$1,0),FALSE),"")</f>
        <v>41.08009708737864</v>
      </c>
      <c r="BA34" s="126">
        <f>_xlfn.IFNA(VLOOKUP($B34,'B-EmEC'!$A:$DH,MATCH(BA$1,'B-EmEC'!$A$1:$DH$1,0),FALSE),"")</f>
        <v>45.446635730858461</v>
      </c>
      <c r="BB34" s="126" t="str">
        <f>_xlfn.IFNA(VLOOKUP($B34,'B-EmEC'!$A:$DH,MATCH(BB$1,'B-EmEC'!$A$1:$DH$1,0),FALSE),"")</f>
        <v/>
      </c>
      <c r="BC34" s="126" t="str">
        <f>_xlfn.IFNA(VLOOKUP($B34,'B-EmEC'!$A:$DH,MATCH(BC$1,'B-EmEC'!$A$1:$DH$1,0),FALSE),"")</f>
        <v/>
      </c>
      <c r="BD34" s="126" t="str">
        <f>_xlfn.IFNA(VLOOKUP($B34,'B-EmEC'!$A:$DH,MATCH(BD$1,'B-EmEC'!$A$1:$DH$1,0),FALSE),"")</f>
        <v/>
      </c>
      <c r="BE34" s="126" t="str">
        <f>_xlfn.IFNA(VLOOKUP($B34,'B-EmEC'!$A:$DH,MATCH(BE$1,'B-EmEC'!$A$1:$DH$1,0),FALSE),"")</f>
        <v/>
      </c>
      <c r="BF34" s="126">
        <f>_xlfn.IFNA(VLOOKUP($B34,'B-EmEC'!$A:$DH,MATCH(BF$1,'B-EmEC'!$A$1:$DH$1,0),FALSE),"")</f>
        <v>55.270491803278695</v>
      </c>
      <c r="BG34" s="126">
        <f>_xlfn.IFNA(VLOOKUP($B34,'B-EmEC'!$A:$DH,MATCH(BG$1,'B-EmEC'!$A$1:$DH$1,0),FALSE),"")</f>
        <v>66.723307844803173</v>
      </c>
      <c r="BH34" s="125" t="str">
        <f>_xlfn.IFNA(VLOOKUP($B34,'I-EmEC'!$A:$DA,MATCH(BH$1,'I-EmEC'!$A$1:$DA$1,0),FALSE),"")</f>
        <v/>
      </c>
      <c r="BI34" s="127">
        <f>_xlfn.IFNA(VLOOKUP($B34,'I-EmEC'!$A:$DA,MATCH(BI$1,'I-EmEC'!$A$1:$DA$1,0),FALSE),"")</f>
        <v>48.936170212765951</v>
      </c>
      <c r="BJ34" s="127">
        <f>_xlfn.IFNA(VLOOKUP($B34,'I-EmEC'!$A:$DA,MATCH(BJ$1,'I-EmEC'!$A$1:$DA$1,0),FALSE),"")</f>
        <v>48.936170212765951</v>
      </c>
      <c r="BK34" s="127">
        <f>_xlfn.IFNA(VLOOKUP($B34,'I-EmEC'!$A:$DA,MATCH(BK$1,'I-EmEC'!$A$1:$DA$1,0),FALSE),"")</f>
        <v>52.795031055900623</v>
      </c>
      <c r="BL34" s="127">
        <f>_xlfn.IFNA(VLOOKUP($B34,'I-EmEC'!$A:$DA,MATCH(BL$1,'I-EmEC'!$A$1:$DA$1,0),FALSE),"")</f>
        <v>52.795031055900623</v>
      </c>
      <c r="BM34" s="127">
        <f>_xlfn.IFNA(VLOOKUP($B34,'I-EmEC'!$A:$DA,MATCH(BM$1,'I-EmEC'!$A$1:$DA$1,0),FALSE),"")</f>
        <v>54.782608695652165</v>
      </c>
      <c r="BN34" s="127" t="str">
        <f>_xlfn.IFNA(VLOOKUP($B34,'I-EmEC'!$A:$DA,MATCH(BN$1,'I-EmEC'!$A$1:$DA$1,0),FALSE),"")</f>
        <v/>
      </c>
      <c r="BO34" s="127" t="str">
        <f>_xlfn.IFNA(VLOOKUP($B34,'I-EmEC'!$A:$DA,MATCH(BO$1,'I-EmEC'!$A$1:$DA$1,0),FALSE),"")</f>
        <v/>
      </c>
      <c r="BP34" s="127">
        <f>_xlfn.IFNA(VLOOKUP($B34,'I-EmEC'!$A:$DA,MATCH(BP$1,'I-EmEC'!$A$1:$DA$1,0),FALSE),"")</f>
        <v>20.674157303370784</v>
      </c>
      <c r="BQ34" s="127">
        <f>_xlfn.IFNA(VLOOKUP($B34,'I-EmEC'!$A:$DA,MATCH(BQ$1,'I-EmEC'!$A$1:$DA$1,0),FALSE),"")</f>
        <v>29.585798816568047</v>
      </c>
      <c r="BR34" s="127">
        <f>_xlfn.IFNA(VLOOKUP($B34,'I-EmEC'!$A:$DA,MATCH(BR$1,'I-EmEC'!$A$1:$DA$1,0),FALSE),"")</f>
        <v>57.904761904761905</v>
      </c>
      <c r="BS34" s="127">
        <f>_xlfn.IFNA(VLOOKUP($B34,'I-EmEC'!$A:$DA,MATCH(BS$1,'I-EmEC'!$A$1:$DA$1,0),FALSE),"")</f>
        <v>51.185770750988141</v>
      </c>
      <c r="BT34" s="127"/>
      <c r="BU34" s="117"/>
      <c r="BV34" s="308" t="s">
        <v>2610</v>
      </c>
      <c r="BW34" s="129" t="str">
        <f t="shared" ref="BW34:BW65" si="27">IF(L34="BI-",1,"")</f>
        <v/>
      </c>
      <c r="BX34" s="129" t="str">
        <f t="shared" ref="BX34:BX65" si="28">IF(M34="BI-",1,"")</f>
        <v/>
      </c>
      <c r="BY34" s="128" t="str">
        <f t="shared" ref="BY34:BY65" si="29">IF(N34="BI-",1,"")</f>
        <v/>
      </c>
      <c r="BZ34" s="128" t="str">
        <f t="shared" ref="BZ34:BZ65" si="30">IF(P34="BI-",1,"")</f>
        <v/>
      </c>
      <c r="CA34" s="128" t="str">
        <f t="shared" ref="CA34:CA65" si="31">IF(Q34="BI-",1,"")</f>
        <v/>
      </c>
      <c r="CB34" s="129" t="str">
        <f t="shared" ref="CB34:CB65" si="32">IF(R34="BI-",1,"")</f>
        <v/>
      </c>
      <c r="CC34" s="128" t="str">
        <f t="shared" ref="CC34:CC65" si="33">IF(S34="BI-",1,"")</f>
        <v/>
      </c>
      <c r="CD34" s="128" t="str">
        <f t="shared" ref="CD34:CD65" si="34">IF(T34="BI-",1,"")</f>
        <v/>
      </c>
      <c r="CE34" s="128" t="str">
        <f t="shared" ref="CE34:CE65" si="35">IF(U34="BI-",1,"")</f>
        <v/>
      </c>
      <c r="CF34" s="129">
        <f t="shared" ref="CF34:CF65" si="36">IF(V34="BI-",1,"")</f>
        <v>1</v>
      </c>
      <c r="CG34" s="128">
        <f t="shared" ref="CG34:CG65" si="37">IF(W34="BI-",1,"")</f>
        <v>1</v>
      </c>
      <c r="CH34" s="130">
        <f t="shared" ref="CH34:CH65" si="38">SUM(BW34:CG34)</f>
        <v>2</v>
      </c>
      <c r="CI34" s="131"/>
      <c r="CJ34" s="129" t="str">
        <f t="shared" ref="CJ34:CJ65" si="39">BW34</f>
        <v/>
      </c>
      <c r="CK34" s="128" t="str">
        <f t="shared" ref="CK34:CK65" si="40">IF(SUM(BX34:CA34)&gt;0,1,"")</f>
        <v/>
      </c>
      <c r="CL34" s="128" t="str">
        <f t="shared" ref="CL34:CL65" si="41">IF(SUM(CB34:CE34)&gt;0,1,"")</f>
        <v/>
      </c>
      <c r="CM34" s="128">
        <f t="shared" ref="CM34:CM65" si="42">IF(SUM(CF34:CG34)&gt;0,1,"")</f>
        <v>1</v>
      </c>
      <c r="CN34" s="130">
        <f t="shared" ref="CN34:CN65" si="43">SUM(CJ34:CM34)</f>
        <v>1</v>
      </c>
      <c r="CO34" s="117"/>
      <c r="CP34" s="117">
        <f t="shared" ref="CP34:CP65" si="44">COUNTIF(F34:H34,"BIG")+COUNTIF(F34:H34,"BI-")</f>
        <v>1</v>
      </c>
      <c r="CQ34" s="117">
        <f t="shared" ref="CQ34:CQ65" si="45">COUNTIF(L34:U34,"BIG")+COUNTIF(L34:U34,"BI-")</f>
        <v>5</v>
      </c>
      <c r="CR34" s="117"/>
      <c r="CS34" s="117"/>
      <c r="CT34" s="117"/>
      <c r="CU34" s="117"/>
      <c r="CV34" s="117"/>
      <c r="CW34" s="117"/>
      <c r="CX34" s="117"/>
      <c r="CY34" s="117"/>
      <c r="CZ34" s="117"/>
      <c r="DA34" s="117"/>
      <c r="DB34" s="117"/>
      <c r="DC34" s="117"/>
      <c r="DD34" s="117"/>
      <c r="DE34" s="117"/>
      <c r="DF34" s="117"/>
      <c r="DG34" s="117"/>
      <c r="DH34" s="117"/>
      <c r="DI34" s="117"/>
      <c r="DJ34" s="117"/>
      <c r="DK34" s="117"/>
      <c r="DL34" s="117"/>
    </row>
    <row r="35" spans="1:116" s="132" customFormat="1" x14ac:dyDescent="0.15">
      <c r="A35" s="308" t="s">
        <v>3274</v>
      </c>
      <c r="B35" s="69" t="s">
        <v>223</v>
      </c>
      <c r="C35" s="118" t="str">
        <f>VLOOKUP(B35,RecNamesAll!A:E,5,FALSE)</f>
        <v>A</v>
      </c>
      <c r="D35" s="119" t="b">
        <f>VLOOKUP(B35,Ligands!A:B,2,FALSE)</f>
        <v>1</v>
      </c>
      <c r="E35" s="127"/>
      <c r="F35" s="126" t="str">
        <f t="shared" si="23"/>
        <v>-I-</v>
      </c>
      <c r="G35" s="126" t="str">
        <f t="shared" si="24"/>
        <v>BI-</v>
      </c>
      <c r="H35" s="126" t="str">
        <f t="shared" si="25"/>
        <v>BIG</v>
      </c>
      <c r="I35" s="126" t="str">
        <f t="shared" si="26"/>
        <v>-I-</v>
      </c>
      <c r="J35" s="126"/>
      <c r="K35" s="286"/>
      <c r="L35" s="120" t="str">
        <f>_xlfn.CONCAT(IF(AV35="","-","B"),IF(BH35="","-","I"),VLOOKUP($B35,GtP!$A:$AB,MATCH("Gs_0-1",GtP!$A$1:$AB$1,0),FALSE))</f>
        <v>-I-</v>
      </c>
      <c r="M35" s="120" t="str">
        <f>_xlfn.CONCAT(IF(AW35="","-","B"),IF(BI35="","-","I"),VLOOKUP($B35,GtP!$A:$AB,MATCH("Gi/o_0-1",GtP!$A$1:$AB$1,0),FALSE))</f>
        <v>BI-</v>
      </c>
      <c r="N35" s="120" t="str">
        <f>_xlfn.CONCAT(IF(AX35="","-","B"),IF(BJ35="","-","I"),VLOOKUP($B35,GtP!$A:$AB,MATCH("Gi/o_0-1",GtP!$A$1:$AB$1,0),FALSE))</f>
        <v>BI-</v>
      </c>
      <c r="O35" s="120" t="str">
        <f>_xlfn.CONCAT(IF(AY35="","-","B"),IF(BK35="","-","I"),VLOOKUP($B35,GtP!$A:$AB,MATCH("Gi/o_0-1",GtP!$A$1:$AB$1,0),FALSE))</f>
        <v>BI-</v>
      </c>
      <c r="P35" s="120" t="str">
        <f>_xlfn.CONCAT(IF(AZ35="","-","B"),IF(BL35="","-","I"),VLOOKUP($B35,GtP!$A:$AB,MATCH("Gi/o_0-1",GtP!$A$1:$AB$1,0),FALSE))</f>
        <v>BI-</v>
      </c>
      <c r="Q35" s="120" t="str">
        <f>_xlfn.CONCAT(IF(BA35="","-","B"),IF(BM35="","-","I"),VLOOKUP($B35,GtP!$A:$AB,MATCH("Gi/o_0-1",GtP!$A$1:$AB$1,0),FALSE))</f>
        <v>BI-</v>
      </c>
      <c r="R35" s="120" t="str">
        <f>_xlfn.CONCAT(IF(BB35="","-","B"),IF(BN35="","-","I"),VLOOKUP($B35,GtP!$A:$AB,MATCH("Gq/11_0-1",GtP!$A$1:$AB$1,0),FALSE))</f>
        <v>BIG</v>
      </c>
      <c r="S35" s="120" t="str">
        <f>_xlfn.CONCAT(IF(BC35="","-","B"),IF(BO35="","-","I"),VLOOKUP($B35,GtP!$A:$AB,MATCH("Gq/11_0-1",GtP!$A$1:$AB$1,0),FALSE))</f>
        <v>BIG</v>
      </c>
      <c r="T35" s="120" t="str">
        <f>_xlfn.CONCAT(IF(BD35="","-","B"),IF(BP35="","-","I"),VLOOKUP($B35,GtP!$A:$AB,MATCH("Gq/11_0-1",GtP!$A$1:$AB$1,0),FALSE))</f>
        <v>BIG</v>
      </c>
      <c r="U35" s="120" t="str">
        <f>_xlfn.CONCAT(IF(BE35="","-","B"),IF(BQ35="","-","I"),VLOOKUP($B35,GtP!$A:$AB,MATCH("Gq/11_0-1",GtP!$A$1:$AB$1,0),FALSE))</f>
        <v>BIG</v>
      </c>
      <c r="V35" s="120" t="str">
        <f>_xlfn.CONCAT(IF(BF35="","-","B"),IF(BR35="","-","I"),VLOOKUP($B35,GtP!$A:$AB,MATCH("G12/13_0-1",GtP!$A$1:$AB$1,0),FALSE))</f>
        <v>-I-</v>
      </c>
      <c r="W35" s="120" t="str">
        <f>_xlfn.CONCAT(IF(BG35="","-","B"),IF(BS35="","-","I"),VLOOKUP($B35,GtP!$A:$AB,MATCH("G12/13_0-1",GtP!$A$1:$AB$1,0),FALSE))</f>
        <v>-I-</v>
      </c>
      <c r="X35" s="121" t="str">
        <f>_xlfn.IFNA(VLOOKUP($B35,'B-EmEC'!$A:$DH,MATCH(X$1,'B-EmEC'!$A$1:$DH$1,0),FALSE),"")</f>
        <v/>
      </c>
      <c r="Y35" s="122">
        <f>_xlfn.IFNA(VLOOKUP($B35,'B-EmEC'!$A:$DH,MATCH(Y$1,'B-EmEC'!$A$1:$DH$1,0),FALSE),"")</f>
        <v>5.8730000000000002</v>
      </c>
      <c r="Z35" s="122">
        <f>_xlfn.IFNA(VLOOKUP($B35,'B-EmEC'!$A:$DH,MATCH(Z$1,'B-EmEC'!$A$1:$DH$1,0),FALSE),"")</f>
        <v>5.835</v>
      </c>
      <c r="AA35" s="122">
        <f>_xlfn.IFNA(VLOOKUP($B35,'B-EmEC'!$A:$DH,MATCH(AA$1,'B-EmEC'!$A$1:$DH$1,0),FALSE),"")</f>
        <v>5.9569999999999999</v>
      </c>
      <c r="AB35" s="122">
        <f>_xlfn.IFNA(VLOOKUP($B35,'B-EmEC'!$A:$DH,MATCH(AB$1,'B-EmEC'!$A$1:$DH$1,0),FALSE),"")</f>
        <v>5.9480000000000004</v>
      </c>
      <c r="AC35" s="122">
        <f>_xlfn.IFNA(VLOOKUP($B35,'B-EmEC'!$A:$DH,MATCH(AC$1,'B-EmEC'!$A$1:$DH$1,0),FALSE),"")</f>
        <v>5.976</v>
      </c>
      <c r="AD35" s="122">
        <f>_xlfn.IFNA(VLOOKUP($B35,'B-EmEC'!$A:$DH,MATCH(AD$1,'B-EmEC'!$A$1:$DH$1,0),FALSE),"")</f>
        <v>7.327</v>
      </c>
      <c r="AE35" s="122">
        <f>_xlfn.IFNA(VLOOKUP($B35,'B-EmEC'!$A:$DH,MATCH(AE$1,'B-EmEC'!$A$1:$DH$1,0),FALSE),"")</f>
        <v>7.5039999999999996</v>
      </c>
      <c r="AF35" s="122">
        <f>_xlfn.IFNA(VLOOKUP($B35,'B-EmEC'!$A:$DH,MATCH(AF$1,'B-EmEC'!$A$1:$DH$1,0),FALSE),"")</f>
        <v>7.3659999999999997</v>
      </c>
      <c r="AG35" s="122">
        <f>_xlfn.IFNA(VLOOKUP($B35,'B-EmEC'!$A:$DH,MATCH(AG$1,'B-EmEC'!$A$1:$DH$1,0),FALSE),"")</f>
        <v>7.56</v>
      </c>
      <c r="AH35" s="122" t="str">
        <f>VLOOKUP($B35,'B-EmEC'!$A:$DH,MATCH(AH$1,'B-EmEC'!$A$1:$DH$1,0),FALSE)</f>
        <v/>
      </c>
      <c r="AI35" s="122" t="str">
        <f>VLOOKUP($B35,'B-EmEC'!$A:$DH,MATCH(AI$1,'B-EmEC'!$A$1:$DH$1,0),FALSE)</f>
        <v/>
      </c>
      <c r="AJ35" s="123">
        <f>_xlfn.IFNA(VLOOKUP($B35,'I-EmEC'!$A:$DA,MATCH(AJ$1,'I-EmEC'!$A$1:$DA$1,0),FALSE),"")</f>
        <v>7.07</v>
      </c>
      <c r="AK35" s="124">
        <f>_xlfn.IFNA(VLOOKUP($B35,'I-EmEC'!$A:$DA,MATCH(AK$1,'I-EmEC'!$A$1:$DA$1,0),FALSE),"")</f>
        <v>8.08</v>
      </c>
      <c r="AL35" s="124">
        <f>_xlfn.IFNA(VLOOKUP($B35,'I-EmEC'!$A:$DA,MATCH(AL$1,'I-EmEC'!$A$1:$DA$1,0),FALSE),"")</f>
        <v>8.08</v>
      </c>
      <c r="AM35" s="124">
        <f>_xlfn.IFNA(VLOOKUP($B35,'I-EmEC'!$A:$DA,MATCH(AM$1,'I-EmEC'!$A$1:$DA$1,0),FALSE),"")</f>
        <v>7.4</v>
      </c>
      <c r="AN35" s="124">
        <f>_xlfn.IFNA(VLOOKUP($B35,'I-EmEC'!$A:$DA,MATCH(AN$1,'I-EmEC'!$A$1:$DA$1,0),FALSE),"")</f>
        <v>7.4</v>
      </c>
      <c r="AO35" s="124">
        <f>_xlfn.IFNA(VLOOKUP($B35,'I-EmEC'!$A:$DA,MATCH(AO$1,'I-EmEC'!$A$1:$DA$1,0),FALSE),"")</f>
        <v>7.65</v>
      </c>
      <c r="AP35" s="124">
        <f>_xlfn.IFNA(VLOOKUP($B35,'I-EmEC'!$A:$DA,MATCH(AP$1,'I-EmEC'!$A$1:$DA$1,0),FALSE),"")</f>
        <v>8.66</v>
      </c>
      <c r="AQ35" s="124">
        <f>_xlfn.IFNA(VLOOKUP($B35,'I-EmEC'!$A:$DA,MATCH(AQ$1,'I-EmEC'!$A$1:$DA$1,0),FALSE),"")</f>
        <v>8.66</v>
      </c>
      <c r="AR35" s="124">
        <f>_xlfn.IFNA(VLOOKUP($B35,'I-EmEC'!$A:$DA,MATCH(AR$1,'I-EmEC'!$A$1:$DA$1,0),FALSE),"")</f>
        <v>8.5</v>
      </c>
      <c r="AS35" s="124">
        <f>_xlfn.IFNA(VLOOKUP($B35,'I-EmEC'!$A:$DA,MATCH(AS$1,'I-EmEC'!$A$1:$DA$1,0),FALSE),"")</f>
        <v>7.71</v>
      </c>
      <c r="AT35" s="124">
        <f>_xlfn.IFNA(VLOOKUP($B35,'I-EmEC'!$A:$DA,MATCH(AT$1,'I-EmEC'!$A$1:$DA$1,0),FALSE),"")</f>
        <v>7.07</v>
      </c>
      <c r="AU35" s="124">
        <f>_xlfn.IFNA(VLOOKUP($B35,'I-EmEC'!$A:$DA,MATCH(AU$1,'I-EmEC'!$A$1:$DA$1,0),FALSE),"")</f>
        <v>6.52</v>
      </c>
      <c r="AV35" s="125" t="str">
        <f>_xlfn.IFNA(VLOOKUP($B35,'B-EmEC'!$A:$DH,MATCH(AV$1,'B-EmEC'!$A$1:$DH$1,0),FALSE),"")</f>
        <v/>
      </c>
      <c r="AW35" s="126">
        <f>_xlfn.IFNA(VLOOKUP($B35,'B-EmEC'!$A:$DH,MATCH(AW$1,'B-EmEC'!$A$1:$DH$1,0),FALSE),"")</f>
        <v>36.294691224268689</v>
      </c>
      <c r="AX35" s="126">
        <f>_xlfn.IFNA(VLOOKUP($B35,'B-EmEC'!$A:$DH,MATCH(AX$1,'B-EmEC'!$A$1:$DH$1,0),FALSE),"")</f>
        <v>17.061057551855097</v>
      </c>
      <c r="AY35" s="126">
        <f>_xlfn.IFNA(VLOOKUP($B35,'B-EmEC'!$A:$DH,MATCH(AY$1,'B-EmEC'!$A$1:$DH$1,0),FALSE),"")</f>
        <v>29.78494623655914</v>
      </c>
      <c r="AZ35" s="126">
        <f>_xlfn.IFNA(VLOOKUP($B35,'B-EmEC'!$A:$DH,MATCH(AZ$1,'B-EmEC'!$A$1:$DH$1,0),FALSE),"")</f>
        <v>33.53559870550162</v>
      </c>
      <c r="BA35" s="126">
        <f>_xlfn.IFNA(VLOOKUP($B35,'B-EmEC'!$A:$DH,MATCH(BA$1,'B-EmEC'!$A$1:$DH$1,0),FALSE),"")</f>
        <v>34.425754060324827</v>
      </c>
      <c r="BB35" s="126">
        <f>_xlfn.IFNA(VLOOKUP($B35,'B-EmEC'!$A:$DH,MATCH(BB$1,'B-EmEC'!$A$1:$DH$1,0),FALSE),"")</f>
        <v>82.334089998664709</v>
      </c>
      <c r="BC35" s="126">
        <f>_xlfn.IFNA(VLOOKUP($B35,'B-EmEC'!$A:$DH,MATCH(BC$1,'B-EmEC'!$A$1:$DH$1,0),FALSE),"")</f>
        <v>90.558040970096542</v>
      </c>
      <c r="BD35" s="126">
        <f>_xlfn.IFNA(VLOOKUP($B35,'B-EmEC'!$A:$DH,MATCH(BD$1,'B-EmEC'!$A$1:$DH$1,0),FALSE),"")</f>
        <v>100</v>
      </c>
      <c r="BE35" s="126">
        <f>_xlfn.IFNA(VLOOKUP($B35,'B-EmEC'!$A:$DH,MATCH(BE$1,'B-EmEC'!$A$1:$DH$1,0),FALSE),"")</f>
        <v>100</v>
      </c>
      <c r="BF35" s="126" t="str">
        <f>_xlfn.IFNA(VLOOKUP($B35,'B-EmEC'!$A:$DH,MATCH(BF$1,'B-EmEC'!$A$1:$DH$1,0),FALSE),"")</f>
        <v/>
      </c>
      <c r="BG35" s="126" t="str">
        <f>_xlfn.IFNA(VLOOKUP($B35,'B-EmEC'!$A:$DH,MATCH(BG$1,'B-EmEC'!$A$1:$DH$1,0),FALSE),"")</f>
        <v/>
      </c>
      <c r="BH35" s="125">
        <f>_xlfn.IFNA(VLOOKUP($B35,'I-EmEC'!$A:$DA,MATCH(BH$1,'I-EmEC'!$A$1:$DA$1,0),FALSE),"")</f>
        <v>87.5</v>
      </c>
      <c r="BI35" s="127">
        <f>_xlfn.IFNA(VLOOKUP($B35,'I-EmEC'!$A:$DA,MATCH(BI$1,'I-EmEC'!$A$1:$DA$1,0),FALSE),"")</f>
        <v>83.558994197292066</v>
      </c>
      <c r="BJ35" s="127">
        <f>_xlfn.IFNA(VLOOKUP($B35,'I-EmEC'!$A:$DA,MATCH(BJ$1,'I-EmEC'!$A$1:$DA$1,0),FALSE),"")</f>
        <v>83.558994197292066</v>
      </c>
      <c r="BK35" s="127">
        <f>_xlfn.IFNA(VLOOKUP($B35,'I-EmEC'!$A:$DA,MATCH(BK$1,'I-EmEC'!$A$1:$DA$1,0),FALSE),"")</f>
        <v>87.577639751552795</v>
      </c>
      <c r="BL35" s="127">
        <f>_xlfn.IFNA(VLOOKUP($B35,'I-EmEC'!$A:$DA,MATCH(BL$1,'I-EmEC'!$A$1:$DA$1,0),FALSE),"")</f>
        <v>87.577639751552795</v>
      </c>
      <c r="BM35" s="127">
        <f>_xlfn.IFNA(VLOOKUP($B35,'I-EmEC'!$A:$DA,MATCH(BM$1,'I-EmEC'!$A$1:$DA$1,0),FALSE),"")</f>
        <v>86.666666666666671</v>
      </c>
      <c r="BN35" s="127">
        <f>_xlfn.IFNA(VLOOKUP($B35,'I-EmEC'!$A:$DA,MATCH(BN$1,'I-EmEC'!$A$1:$DA$1,0),FALSE),"")</f>
        <v>58.521560574948658</v>
      </c>
      <c r="BO35" s="127">
        <f>_xlfn.IFNA(VLOOKUP($B35,'I-EmEC'!$A:$DA,MATCH(BO$1,'I-EmEC'!$A$1:$DA$1,0),FALSE),"")</f>
        <v>58.521560574948658</v>
      </c>
      <c r="BP35" s="127">
        <f>_xlfn.IFNA(VLOOKUP($B35,'I-EmEC'!$A:$DA,MATCH(BP$1,'I-EmEC'!$A$1:$DA$1,0),FALSE),"")</f>
        <v>65.393258426966298</v>
      </c>
      <c r="BQ35" s="127">
        <f>_xlfn.IFNA(VLOOKUP($B35,'I-EmEC'!$A:$DA,MATCH(BQ$1,'I-EmEC'!$A$1:$DA$1,0),FALSE),"")</f>
        <v>87.376725838264292</v>
      </c>
      <c r="BR35" s="127">
        <f>_xlfn.IFNA(VLOOKUP($B35,'I-EmEC'!$A:$DA,MATCH(BR$1,'I-EmEC'!$A$1:$DA$1,0),FALSE),"")</f>
        <v>85.142857142857139</v>
      </c>
      <c r="BS35" s="127">
        <f>_xlfn.IFNA(VLOOKUP($B35,'I-EmEC'!$A:$DA,MATCH(BS$1,'I-EmEC'!$A$1:$DA$1,0),FALSE),"")</f>
        <v>79.446640316205546</v>
      </c>
      <c r="BT35" s="127"/>
      <c r="BU35" s="117"/>
      <c r="BV35" s="308" t="s">
        <v>3274</v>
      </c>
      <c r="BW35" s="129" t="str">
        <f t="shared" si="27"/>
        <v/>
      </c>
      <c r="BX35" s="129">
        <f t="shared" si="28"/>
        <v>1</v>
      </c>
      <c r="BY35" s="128">
        <f t="shared" si="29"/>
        <v>1</v>
      </c>
      <c r="BZ35" s="128">
        <f t="shared" si="30"/>
        <v>1</v>
      </c>
      <c r="CA35" s="128">
        <f t="shared" si="31"/>
        <v>1</v>
      </c>
      <c r="CB35" s="129" t="str">
        <f t="shared" si="32"/>
        <v/>
      </c>
      <c r="CC35" s="128" t="str">
        <f t="shared" si="33"/>
        <v/>
      </c>
      <c r="CD35" s="128" t="str">
        <f t="shared" si="34"/>
        <v/>
      </c>
      <c r="CE35" s="128" t="str">
        <f t="shared" si="35"/>
        <v/>
      </c>
      <c r="CF35" s="129" t="str">
        <f t="shared" si="36"/>
        <v/>
      </c>
      <c r="CG35" s="128" t="str">
        <f t="shared" si="37"/>
        <v/>
      </c>
      <c r="CH35" s="130">
        <f t="shared" si="38"/>
        <v>4</v>
      </c>
      <c r="CI35" s="131"/>
      <c r="CJ35" s="129" t="str">
        <f t="shared" si="39"/>
        <v/>
      </c>
      <c r="CK35" s="128">
        <f t="shared" si="40"/>
        <v>1</v>
      </c>
      <c r="CL35" s="128" t="str">
        <f t="shared" si="41"/>
        <v/>
      </c>
      <c r="CM35" s="128" t="str">
        <f t="shared" si="42"/>
        <v/>
      </c>
      <c r="CN35" s="130">
        <f t="shared" si="43"/>
        <v>1</v>
      </c>
      <c r="CO35" s="117"/>
      <c r="CP35" s="117">
        <f t="shared" si="44"/>
        <v>2</v>
      </c>
      <c r="CQ35" s="117">
        <f t="shared" si="45"/>
        <v>9</v>
      </c>
      <c r="CR35" s="117"/>
      <c r="CS35" s="117"/>
      <c r="CT35" s="117"/>
      <c r="CU35" s="117"/>
      <c r="CV35" s="117"/>
      <c r="CW35" s="117"/>
      <c r="CX35" s="117"/>
      <c r="CY35" s="117"/>
      <c r="CZ35" s="117"/>
      <c r="DA35" s="117"/>
      <c r="DB35" s="117"/>
      <c r="DC35" s="117"/>
      <c r="DD35" s="117"/>
      <c r="DE35" s="117"/>
      <c r="DF35" s="117"/>
      <c r="DG35" s="117"/>
      <c r="DH35" s="117"/>
      <c r="DI35" s="117"/>
      <c r="DJ35" s="117"/>
      <c r="DK35" s="117"/>
      <c r="DL35" s="117"/>
    </row>
    <row r="36" spans="1:116" s="132" customFormat="1" x14ac:dyDescent="0.15">
      <c r="A36" s="308" t="s">
        <v>3267</v>
      </c>
      <c r="B36" s="69" t="s">
        <v>205</v>
      </c>
      <c r="C36" s="118" t="str">
        <f>VLOOKUP(B36,RecNamesAll!A:E,5,FALSE)</f>
        <v>A</v>
      </c>
      <c r="D36" s="119" t="b">
        <f>VLOOKUP(B36,Ligands!A:B,2,FALSE)</f>
        <v>1</v>
      </c>
      <c r="E36" s="127"/>
      <c r="F36" s="126" t="str">
        <f t="shared" si="23"/>
        <v>-I-</v>
      </c>
      <c r="G36" s="126" t="str">
        <f t="shared" si="24"/>
        <v>BIG</v>
      </c>
      <c r="H36" s="126" t="str">
        <f t="shared" si="25"/>
        <v>BIG</v>
      </c>
      <c r="I36" s="126" t="str">
        <f t="shared" si="26"/>
        <v>BI-</v>
      </c>
      <c r="J36" s="126"/>
      <c r="K36" s="286"/>
      <c r="L36" s="120" t="str">
        <f>_xlfn.CONCAT(IF(AV36="","-","B"),IF(BH36="","-","I"),VLOOKUP($B36,GtP!$A:$AB,MATCH("Gs_0-1",GtP!$A$1:$AB$1,0),FALSE))</f>
        <v>-I-</v>
      </c>
      <c r="M36" s="120" t="str">
        <f>_xlfn.CONCAT(IF(AW36="","-","B"),IF(BI36="","-","I"),VLOOKUP($B36,GtP!$A:$AB,MATCH("Gi/o_0-1",GtP!$A$1:$AB$1,0),FALSE))</f>
        <v>BIG</v>
      </c>
      <c r="N36" s="120" t="str">
        <f>_xlfn.CONCAT(IF(AX36="","-","B"),IF(BJ36="","-","I"),VLOOKUP($B36,GtP!$A:$AB,MATCH("Gi/o_0-1",GtP!$A$1:$AB$1,0),FALSE))</f>
        <v>BIG</v>
      </c>
      <c r="O36" s="120" t="str">
        <f>_xlfn.CONCAT(IF(AY36="","-","B"),IF(BK36="","-","I"),VLOOKUP($B36,GtP!$A:$AB,MATCH("Gi/o_0-1",GtP!$A$1:$AB$1,0),FALSE))</f>
        <v>BIG</v>
      </c>
      <c r="P36" s="120" t="str">
        <f>_xlfn.CONCAT(IF(AZ36="","-","B"),IF(BL36="","-","I"),VLOOKUP($B36,GtP!$A:$AB,MATCH("Gi/o_0-1",GtP!$A$1:$AB$1,0),FALSE))</f>
        <v>BIG</v>
      </c>
      <c r="Q36" s="120" t="str">
        <f>_xlfn.CONCAT(IF(BA36="","-","B"),IF(BM36="","-","I"),VLOOKUP($B36,GtP!$A:$AB,MATCH("Gi/o_0-1",GtP!$A$1:$AB$1,0),FALSE))</f>
        <v>BIG</v>
      </c>
      <c r="R36" s="120" t="str">
        <f>_xlfn.CONCAT(IF(BB36="","-","B"),IF(BN36="","-","I"),VLOOKUP($B36,GtP!$A:$AB,MATCH("Gq/11_0-1",GtP!$A$1:$AB$1,0),FALSE))</f>
        <v>-IG</v>
      </c>
      <c r="S36" s="120" t="str">
        <f>_xlfn.CONCAT(IF(BC36="","-","B"),IF(BO36="","-","I"),VLOOKUP($B36,GtP!$A:$AB,MATCH("Gq/11_0-1",GtP!$A$1:$AB$1,0),FALSE))</f>
        <v>-IG</v>
      </c>
      <c r="T36" s="120" t="str">
        <f>_xlfn.CONCAT(IF(BD36="","-","B"),IF(BP36="","-","I"),VLOOKUP($B36,GtP!$A:$AB,MATCH("Gq/11_0-1",GtP!$A$1:$AB$1,0),FALSE))</f>
        <v>-IG</v>
      </c>
      <c r="U36" s="120" t="str">
        <f>_xlfn.CONCAT(IF(BE36="","-","B"),IF(BQ36="","-","I"),VLOOKUP($B36,GtP!$A:$AB,MATCH("Gq/11_0-1",GtP!$A$1:$AB$1,0),FALSE))</f>
        <v>BIG</v>
      </c>
      <c r="V36" s="120" t="str">
        <f>_xlfn.CONCAT(IF(BF36="","-","B"),IF(BR36="","-","I"),VLOOKUP($B36,GtP!$A:$AB,MATCH("G12/13_0-1",GtP!$A$1:$AB$1,0),FALSE))</f>
        <v>BI-</v>
      </c>
      <c r="W36" s="120" t="str">
        <f>_xlfn.CONCAT(IF(BG36="","-","B"),IF(BS36="","-","I"),VLOOKUP($B36,GtP!$A:$AB,MATCH("G12/13_0-1",GtP!$A$1:$AB$1,0),FALSE))</f>
        <v>BI-</v>
      </c>
      <c r="X36" s="121" t="str">
        <f>_xlfn.IFNA(VLOOKUP($B36,'B-EmEC'!$A:$DH,MATCH(X$1,'B-EmEC'!$A$1:$DH$1,0),FALSE),"")</f>
        <v/>
      </c>
      <c r="Y36" s="122">
        <f>_xlfn.IFNA(VLOOKUP($B36,'B-EmEC'!$A:$DH,MATCH(Y$1,'B-EmEC'!$A$1:$DH$1,0),FALSE),"")</f>
        <v>7.2450000000000001</v>
      </c>
      <c r="Z36" s="122">
        <f>_xlfn.IFNA(VLOOKUP($B36,'B-EmEC'!$A:$DH,MATCH(Z$1,'B-EmEC'!$A$1:$DH$1,0),FALSE),"")</f>
        <v>7.27</v>
      </c>
      <c r="AA36" s="122">
        <f>_xlfn.IFNA(VLOOKUP($B36,'B-EmEC'!$A:$DH,MATCH(AA$1,'B-EmEC'!$A$1:$DH$1,0),FALSE),"")</f>
        <v>7.37</v>
      </c>
      <c r="AB36" s="122">
        <f>_xlfn.IFNA(VLOOKUP($B36,'B-EmEC'!$A:$DH,MATCH(AB$1,'B-EmEC'!$A$1:$DH$1,0),FALSE),"")</f>
        <v>7.5449999999999999</v>
      </c>
      <c r="AC36" s="122">
        <f>_xlfn.IFNA(VLOOKUP($B36,'B-EmEC'!$A:$DH,MATCH(AC$1,'B-EmEC'!$A$1:$DH$1,0),FALSE),"")</f>
        <v>9.2759999999999998</v>
      </c>
      <c r="AD36" s="122" t="str">
        <f>_xlfn.IFNA(VLOOKUP($B36,'B-EmEC'!$A:$DH,MATCH(AD$1,'B-EmEC'!$A$1:$DH$1,0),FALSE),"")</f>
        <v/>
      </c>
      <c r="AE36" s="122" t="str">
        <f>_xlfn.IFNA(VLOOKUP($B36,'B-EmEC'!$A:$DH,MATCH(AE$1,'B-EmEC'!$A$1:$DH$1,0),FALSE),"")</f>
        <v/>
      </c>
      <c r="AF36" s="122" t="str">
        <f>_xlfn.IFNA(VLOOKUP($B36,'B-EmEC'!$A:$DH,MATCH(AF$1,'B-EmEC'!$A$1:$DH$1,0),FALSE),"")</f>
        <v/>
      </c>
      <c r="AG36" s="122">
        <f>_xlfn.IFNA(VLOOKUP($B36,'B-EmEC'!$A:$DH,MATCH(AG$1,'B-EmEC'!$A$1:$DH$1,0),FALSE),"")</f>
        <v>8.625</v>
      </c>
      <c r="AH36" s="122">
        <f>VLOOKUP($B36,'B-EmEC'!$A:$DH,MATCH(AH$1,'B-EmEC'!$A$1:$DH$1,0),FALSE)</f>
        <v>8.1460000000000008</v>
      </c>
      <c r="AI36" s="122">
        <f>VLOOKUP($B36,'B-EmEC'!$A:$DH,MATCH(AI$1,'B-EmEC'!$A$1:$DH$1,0),FALSE)</f>
        <v>7.6429999999999998</v>
      </c>
      <c r="AJ36" s="123">
        <f>_xlfn.IFNA(VLOOKUP($B36,'I-EmEC'!$A:$DA,MATCH(AJ$1,'I-EmEC'!$A$1:$DA$1,0),FALSE),"")</f>
        <v>6.84</v>
      </c>
      <c r="AK36" s="124">
        <f>_xlfn.IFNA(VLOOKUP($B36,'I-EmEC'!$A:$DA,MATCH(AK$1,'I-EmEC'!$A$1:$DA$1,0),FALSE),"")</f>
        <v>8.75</v>
      </c>
      <c r="AL36" s="124">
        <f>_xlfn.IFNA(VLOOKUP($B36,'I-EmEC'!$A:$DA,MATCH(AL$1,'I-EmEC'!$A$1:$DA$1,0),FALSE),"")</f>
        <v>8.75</v>
      </c>
      <c r="AM36" s="124">
        <f>_xlfn.IFNA(VLOOKUP($B36,'I-EmEC'!$A:$DA,MATCH(AM$1,'I-EmEC'!$A$1:$DA$1,0),FALSE),"")</f>
        <v>8.57</v>
      </c>
      <c r="AN36" s="124">
        <f>_xlfn.IFNA(VLOOKUP($B36,'I-EmEC'!$A:$DA,MATCH(AN$1,'I-EmEC'!$A$1:$DA$1,0),FALSE),"")</f>
        <v>8.57</v>
      </c>
      <c r="AO36" s="124">
        <f>_xlfn.IFNA(VLOOKUP($B36,'I-EmEC'!$A:$DA,MATCH(AO$1,'I-EmEC'!$A$1:$DA$1,0),FALSE),"")</f>
        <v>8.9700000000000006</v>
      </c>
      <c r="AP36" s="124">
        <f>_xlfn.IFNA(VLOOKUP($B36,'I-EmEC'!$A:$DA,MATCH(AP$1,'I-EmEC'!$A$1:$DA$1,0),FALSE),"")</f>
        <v>8.64</v>
      </c>
      <c r="AQ36" s="124">
        <f>_xlfn.IFNA(VLOOKUP($B36,'I-EmEC'!$A:$DA,MATCH(AQ$1,'I-EmEC'!$A$1:$DA$1,0),FALSE),"")</f>
        <v>8.64</v>
      </c>
      <c r="AR36" s="124">
        <f>_xlfn.IFNA(VLOOKUP($B36,'I-EmEC'!$A:$DA,MATCH(AR$1,'I-EmEC'!$A$1:$DA$1,0),FALSE),"")</f>
        <v>8.85</v>
      </c>
      <c r="AS36" s="124">
        <f>_xlfn.IFNA(VLOOKUP($B36,'I-EmEC'!$A:$DA,MATCH(AS$1,'I-EmEC'!$A$1:$DA$1,0),FALSE),"")</f>
        <v>8.31</v>
      </c>
      <c r="AT36" s="124">
        <f>_xlfn.IFNA(VLOOKUP($B36,'I-EmEC'!$A:$DA,MATCH(AT$1,'I-EmEC'!$A$1:$DA$1,0),FALSE),"")</f>
        <v>7.85</v>
      </c>
      <c r="AU36" s="124">
        <f>_xlfn.IFNA(VLOOKUP($B36,'I-EmEC'!$A:$DA,MATCH(AU$1,'I-EmEC'!$A$1:$DA$1,0),FALSE),"")</f>
        <v>7.81</v>
      </c>
      <c r="AV36" s="125" t="str">
        <f>_xlfn.IFNA(VLOOKUP($B36,'B-EmEC'!$A:$DH,MATCH(AV$1,'B-EmEC'!$A$1:$DH$1,0),FALSE),"")</f>
        <v/>
      </c>
      <c r="AW36" s="126">
        <f>_xlfn.IFNA(VLOOKUP($B36,'B-EmEC'!$A:$DH,MATCH(AW$1,'B-EmEC'!$A$1:$DH$1,0),FALSE),"")</f>
        <v>43.553629469122427</v>
      </c>
      <c r="AX36" s="126">
        <f>_xlfn.IFNA(VLOOKUP($B36,'B-EmEC'!$A:$DH,MATCH(AX$1,'B-EmEC'!$A$1:$DH$1,0),FALSE),"")</f>
        <v>37.905346187554777</v>
      </c>
      <c r="AY36" s="126">
        <f>_xlfn.IFNA(VLOOKUP($B36,'B-EmEC'!$A:$DH,MATCH(AY$1,'B-EmEC'!$A$1:$DH$1,0),FALSE),"")</f>
        <v>60.86021505376344</v>
      </c>
      <c r="AZ36" s="126">
        <f>_xlfn.IFNA(VLOOKUP($B36,'B-EmEC'!$A:$DH,MATCH(AZ$1,'B-EmEC'!$A$1:$DH$1,0),FALSE),"")</f>
        <v>98.685275080906152</v>
      </c>
      <c r="BA36" s="126">
        <f>_xlfn.IFNA(VLOOKUP($B36,'B-EmEC'!$A:$DH,MATCH(BA$1,'B-EmEC'!$A$1:$DH$1,0),FALSE),"")</f>
        <v>68.822505800464029</v>
      </c>
      <c r="BB36" s="126" t="str">
        <f>_xlfn.IFNA(VLOOKUP($B36,'B-EmEC'!$A:$DH,MATCH(BB$1,'B-EmEC'!$A$1:$DH$1,0),FALSE),"")</f>
        <v/>
      </c>
      <c r="BC36" s="126" t="str">
        <f>_xlfn.IFNA(VLOOKUP($B36,'B-EmEC'!$A:$DH,MATCH(BC$1,'B-EmEC'!$A$1:$DH$1,0),FALSE),"")</f>
        <v/>
      </c>
      <c r="BD36" s="126" t="str">
        <f>_xlfn.IFNA(VLOOKUP($B36,'B-EmEC'!$A:$DH,MATCH(BD$1,'B-EmEC'!$A$1:$DH$1,0),FALSE),"")</f>
        <v/>
      </c>
      <c r="BE36" s="126">
        <f>_xlfn.IFNA(VLOOKUP($B36,'B-EmEC'!$A:$DH,MATCH(BE$1,'B-EmEC'!$A$1:$DH$1,0),FALSE),"")</f>
        <v>62.118088097469538</v>
      </c>
      <c r="BF36" s="126">
        <f>_xlfn.IFNA(VLOOKUP($B36,'B-EmEC'!$A:$DH,MATCH(BF$1,'B-EmEC'!$A$1:$DH$1,0),FALSE),"")</f>
        <v>83.442622950819668</v>
      </c>
      <c r="BG36" s="126">
        <f>_xlfn.IFNA(VLOOKUP($B36,'B-EmEC'!$A:$DH,MATCH(BG$1,'B-EmEC'!$A$1:$DH$1,0),FALSE),"")</f>
        <v>44.873973378646269</v>
      </c>
      <c r="BH36" s="125">
        <f>_xlfn.IFNA(VLOOKUP($B36,'I-EmEC'!$A:$DA,MATCH(BH$1,'I-EmEC'!$A$1:$DA$1,0),FALSE),"")</f>
        <v>32.536764705882355</v>
      </c>
      <c r="BI36" s="127">
        <f>_xlfn.IFNA(VLOOKUP($B36,'I-EmEC'!$A:$DA,MATCH(BI$1,'I-EmEC'!$A$1:$DA$1,0),FALSE),"")</f>
        <v>14.119922630560927</v>
      </c>
      <c r="BJ36" s="127">
        <f>_xlfn.IFNA(VLOOKUP($B36,'I-EmEC'!$A:$DA,MATCH(BJ$1,'I-EmEC'!$A$1:$DA$1,0),FALSE),"")</f>
        <v>14.119922630560927</v>
      </c>
      <c r="BK36" s="127">
        <f>_xlfn.IFNA(VLOOKUP($B36,'I-EmEC'!$A:$DA,MATCH(BK$1,'I-EmEC'!$A$1:$DA$1,0),FALSE),"")</f>
        <v>23.80952380952381</v>
      </c>
      <c r="BL36" s="127">
        <f>_xlfn.IFNA(VLOOKUP($B36,'I-EmEC'!$A:$DA,MATCH(BL$1,'I-EmEC'!$A$1:$DA$1,0),FALSE),"")</f>
        <v>23.80952380952381</v>
      </c>
      <c r="BM36" s="127">
        <f>_xlfn.IFNA(VLOOKUP($B36,'I-EmEC'!$A:$DA,MATCH(BM$1,'I-EmEC'!$A$1:$DA$1,0),FALSE),"")</f>
        <v>15.942028985507246</v>
      </c>
      <c r="BN36" s="127">
        <f>_xlfn.IFNA(VLOOKUP($B36,'I-EmEC'!$A:$DA,MATCH(BN$1,'I-EmEC'!$A$1:$DA$1,0),FALSE),"")</f>
        <v>10.882956878850102</v>
      </c>
      <c r="BO36" s="127">
        <f>_xlfn.IFNA(VLOOKUP($B36,'I-EmEC'!$A:$DA,MATCH(BO$1,'I-EmEC'!$A$1:$DA$1,0),FALSE),"")</f>
        <v>10.882956878850102</v>
      </c>
      <c r="BP36" s="127">
        <f>_xlfn.IFNA(VLOOKUP($B36,'I-EmEC'!$A:$DA,MATCH(BP$1,'I-EmEC'!$A$1:$DA$1,0),FALSE),"")</f>
        <v>10.112359550561798</v>
      </c>
      <c r="BQ36" s="127">
        <f>_xlfn.IFNA(VLOOKUP($B36,'I-EmEC'!$A:$DA,MATCH(BQ$1,'I-EmEC'!$A$1:$DA$1,0),FALSE),"")</f>
        <v>36.68639053254438</v>
      </c>
      <c r="BR36" s="127">
        <f>_xlfn.IFNA(VLOOKUP($B36,'I-EmEC'!$A:$DA,MATCH(BR$1,'I-EmEC'!$A$1:$DA$1,0),FALSE),"")</f>
        <v>34.666666666666664</v>
      </c>
      <c r="BS36" s="127">
        <f>_xlfn.IFNA(VLOOKUP($B36,'I-EmEC'!$A:$DA,MATCH(BS$1,'I-EmEC'!$A$1:$DA$1,0),FALSE),"")</f>
        <v>37.549407114624508</v>
      </c>
      <c r="BT36" s="127"/>
      <c r="BU36" s="117"/>
      <c r="BV36" s="308" t="s">
        <v>3267</v>
      </c>
      <c r="BW36" s="129" t="str">
        <f t="shared" si="27"/>
        <v/>
      </c>
      <c r="BX36" s="129" t="str">
        <f t="shared" si="28"/>
        <v/>
      </c>
      <c r="BY36" s="128" t="str">
        <f t="shared" si="29"/>
        <v/>
      </c>
      <c r="BZ36" s="128" t="str">
        <f t="shared" si="30"/>
        <v/>
      </c>
      <c r="CA36" s="128" t="str">
        <f t="shared" si="31"/>
        <v/>
      </c>
      <c r="CB36" s="129" t="str">
        <f t="shared" si="32"/>
        <v/>
      </c>
      <c r="CC36" s="128" t="str">
        <f t="shared" si="33"/>
        <v/>
      </c>
      <c r="CD36" s="128" t="str">
        <f t="shared" si="34"/>
        <v/>
      </c>
      <c r="CE36" s="128" t="str">
        <f t="shared" si="35"/>
        <v/>
      </c>
      <c r="CF36" s="129">
        <f t="shared" si="36"/>
        <v>1</v>
      </c>
      <c r="CG36" s="128">
        <f t="shared" si="37"/>
        <v>1</v>
      </c>
      <c r="CH36" s="130">
        <f t="shared" si="38"/>
        <v>2</v>
      </c>
      <c r="CI36" s="131"/>
      <c r="CJ36" s="129" t="str">
        <f t="shared" si="39"/>
        <v/>
      </c>
      <c r="CK36" s="128" t="str">
        <f t="shared" si="40"/>
        <v/>
      </c>
      <c r="CL36" s="128" t="str">
        <f t="shared" si="41"/>
        <v/>
      </c>
      <c r="CM36" s="128">
        <f t="shared" si="42"/>
        <v>1</v>
      </c>
      <c r="CN36" s="130">
        <f t="shared" si="43"/>
        <v>1</v>
      </c>
      <c r="CO36" s="117"/>
      <c r="CP36" s="117">
        <f t="shared" si="44"/>
        <v>2</v>
      </c>
      <c r="CQ36" s="117">
        <f t="shared" si="45"/>
        <v>6</v>
      </c>
      <c r="CR36" s="117"/>
      <c r="CS36" s="117"/>
      <c r="CT36" s="117"/>
      <c r="CU36" s="117"/>
      <c r="CV36" s="117"/>
      <c r="CW36" s="117"/>
      <c r="CX36" s="117"/>
      <c r="CY36" s="117"/>
      <c r="CZ36" s="117"/>
      <c r="DA36" s="117"/>
      <c r="DB36" s="117"/>
      <c r="DC36" s="117"/>
      <c r="DD36" s="117"/>
      <c r="DE36" s="117"/>
      <c r="DF36" s="117"/>
      <c r="DG36" s="117"/>
      <c r="DH36" s="117"/>
      <c r="DI36" s="117"/>
      <c r="DJ36" s="117"/>
      <c r="DK36" s="117"/>
      <c r="DL36" s="117"/>
    </row>
    <row r="37" spans="1:116" s="132" customFormat="1" x14ac:dyDescent="0.15">
      <c r="A37" s="308" t="s">
        <v>46</v>
      </c>
      <c r="B37" s="69" t="s">
        <v>387</v>
      </c>
      <c r="C37" s="118" t="str">
        <f>VLOOKUP(B37,RecNamesAll!A:E,5,FALSE)</f>
        <v>A</v>
      </c>
      <c r="D37" s="119" t="b">
        <f>VLOOKUP(B37,Ligands!A:B,2,FALSE)</f>
        <v>1</v>
      </c>
      <c r="E37" s="127"/>
      <c r="F37" s="126" t="str">
        <f t="shared" si="23"/>
        <v>---</v>
      </c>
      <c r="G37" s="126" t="str">
        <f t="shared" si="24"/>
        <v>BIG</v>
      </c>
      <c r="H37" s="126" t="str">
        <f t="shared" si="25"/>
        <v>B--</v>
      </c>
      <c r="I37" s="126" t="str">
        <f t="shared" si="26"/>
        <v>BI-</v>
      </c>
      <c r="J37" s="126"/>
      <c r="K37" s="286"/>
      <c r="L37" s="120" t="str">
        <f>_xlfn.CONCAT(IF(AV37="","-","B"),IF(BH37="","-","I"),VLOOKUP($B37,GtP!$A:$AB,MATCH("Gs_0-1",GtP!$A$1:$AB$1,0),FALSE))</f>
        <v>---</v>
      </c>
      <c r="M37" s="120" t="str">
        <f>_xlfn.CONCAT(IF(AW37="","-","B"),IF(BI37="","-","I"),VLOOKUP($B37,GtP!$A:$AB,MATCH("Gi/o_0-1",GtP!$A$1:$AB$1,0),FALSE))</f>
        <v>BIG</v>
      </c>
      <c r="N37" s="120" t="str">
        <f>_xlfn.CONCAT(IF(AX37="","-","B"),IF(BJ37="","-","I"),VLOOKUP($B37,GtP!$A:$AB,MATCH("Gi/o_0-1",GtP!$A$1:$AB$1,0),FALSE))</f>
        <v>BIG</v>
      </c>
      <c r="O37" s="120" t="str">
        <f>_xlfn.CONCAT(IF(AY37="","-","B"),IF(BK37="","-","I"),VLOOKUP($B37,GtP!$A:$AB,MATCH("Gi/o_0-1",GtP!$A$1:$AB$1,0),FALSE))</f>
        <v>BIG</v>
      </c>
      <c r="P37" s="120" t="str">
        <f>_xlfn.CONCAT(IF(AZ37="","-","B"),IF(BL37="","-","I"),VLOOKUP($B37,GtP!$A:$AB,MATCH("Gi/o_0-1",GtP!$A$1:$AB$1,0),FALSE))</f>
        <v>BIG</v>
      </c>
      <c r="Q37" s="120" t="str">
        <f>_xlfn.CONCAT(IF(BA37="","-","B"),IF(BM37="","-","I"),VLOOKUP($B37,GtP!$A:$AB,MATCH("Gi/o_0-1",GtP!$A$1:$AB$1,0),FALSE))</f>
        <v>BIG</v>
      </c>
      <c r="R37" s="120" t="str">
        <f>_xlfn.CONCAT(IF(BB37="","-","B"),IF(BN37="","-","I"),VLOOKUP($B37,GtP!$A:$AB,MATCH("Gq/11_0-1",GtP!$A$1:$AB$1,0),FALSE))</f>
        <v>---</v>
      </c>
      <c r="S37" s="120" t="str">
        <f>_xlfn.CONCAT(IF(BC37="","-","B"),IF(BO37="","-","I"),VLOOKUP($B37,GtP!$A:$AB,MATCH("Gq/11_0-1",GtP!$A$1:$AB$1,0),FALSE))</f>
        <v>---</v>
      </c>
      <c r="T37" s="120" t="str">
        <f>_xlfn.CONCAT(IF(BD37="","-","B"),IF(BP37="","-","I"),VLOOKUP($B37,GtP!$A:$AB,MATCH("Gq/11_0-1",GtP!$A$1:$AB$1,0),FALSE))</f>
        <v>---</v>
      </c>
      <c r="U37" s="120" t="str">
        <f>_xlfn.CONCAT(IF(BE37="","-","B"),IF(BQ37="","-","I"),VLOOKUP($B37,GtP!$A:$AB,MATCH("Gq/11_0-1",GtP!$A$1:$AB$1,0),FALSE))</f>
        <v>B--</v>
      </c>
      <c r="V37" s="120" t="str">
        <f>_xlfn.CONCAT(IF(BF37="","-","B"),IF(BR37="","-","I"),VLOOKUP($B37,GtP!$A:$AB,MATCH("G12/13_0-1",GtP!$A$1:$AB$1,0),FALSE))</f>
        <v>BI-</v>
      </c>
      <c r="W37" s="120" t="str">
        <f>_xlfn.CONCAT(IF(BG37="","-","B"),IF(BS37="","-","I"),VLOOKUP($B37,GtP!$A:$AB,MATCH("G12/13_0-1",GtP!$A$1:$AB$1,0),FALSE))</f>
        <v>---</v>
      </c>
      <c r="X37" s="121" t="str">
        <f>_xlfn.IFNA(VLOOKUP($B37,'B-EmEC'!$A:$DH,MATCH(X$1,'B-EmEC'!$A$1:$DH$1,0),FALSE),"")</f>
        <v/>
      </c>
      <c r="Y37" s="122">
        <f>_xlfn.IFNA(VLOOKUP($B37,'B-EmEC'!$A:$DH,MATCH(Y$1,'B-EmEC'!$A$1:$DH$1,0),FALSE),"")</f>
        <v>9.7449999999999992</v>
      </c>
      <c r="Z37" s="122">
        <f>_xlfn.IFNA(VLOOKUP($B37,'B-EmEC'!$A:$DH,MATCH(Z$1,'B-EmEC'!$A$1:$DH$1,0),FALSE),"")</f>
        <v>9.7539999999999996</v>
      </c>
      <c r="AA37" s="122">
        <f>_xlfn.IFNA(VLOOKUP($B37,'B-EmEC'!$A:$DH,MATCH(AA$1,'B-EmEC'!$A$1:$DH$1,0),FALSE),"")</f>
        <v>9.1590000000000007</v>
      </c>
      <c r="AB37" s="122">
        <f>_xlfn.IFNA(VLOOKUP($B37,'B-EmEC'!$A:$DH,MATCH(AB$1,'B-EmEC'!$A$1:$DH$1,0),FALSE),"")</f>
        <v>9.7469999999999999</v>
      </c>
      <c r="AC37" s="122">
        <f>_xlfn.IFNA(VLOOKUP($B37,'B-EmEC'!$A:$DH,MATCH(AC$1,'B-EmEC'!$A$1:$DH$1,0),FALSE),"")</f>
        <v>9.157</v>
      </c>
      <c r="AD37" s="122" t="str">
        <f>_xlfn.IFNA(VLOOKUP($B37,'B-EmEC'!$A:$DH,MATCH(AD$1,'B-EmEC'!$A$1:$DH$1,0),FALSE),"")</f>
        <v/>
      </c>
      <c r="AE37" s="122" t="str">
        <f>_xlfn.IFNA(VLOOKUP($B37,'B-EmEC'!$A:$DH,MATCH(AE$1,'B-EmEC'!$A$1:$DH$1,0),FALSE),"")</f>
        <v/>
      </c>
      <c r="AF37" s="122" t="str">
        <f>_xlfn.IFNA(VLOOKUP($B37,'B-EmEC'!$A:$DH,MATCH(AF$1,'B-EmEC'!$A$1:$DH$1,0),FALSE),"")</f>
        <v/>
      </c>
      <c r="AG37" s="122">
        <f>_xlfn.IFNA(VLOOKUP($B37,'B-EmEC'!$A:$DH,MATCH(AG$1,'B-EmEC'!$A$1:$DH$1,0),FALSE),"")</f>
        <v>8.5079999999999991</v>
      </c>
      <c r="AH37" s="122">
        <f>VLOOKUP($B37,'B-EmEC'!$A:$DH,MATCH(AH$1,'B-EmEC'!$A$1:$DH$1,0),FALSE)</f>
        <v>8.9809999999999999</v>
      </c>
      <c r="AI37" s="122" t="str">
        <f>VLOOKUP($B37,'B-EmEC'!$A:$DH,MATCH(AI$1,'B-EmEC'!$A$1:$DH$1,0),FALSE)</f>
        <v/>
      </c>
      <c r="AJ37" s="123" t="str">
        <f>_xlfn.IFNA(VLOOKUP($B37,'I-EmEC'!$A:$DA,MATCH(AJ$1,'I-EmEC'!$A$1:$DA$1,0),FALSE),"")</f>
        <v/>
      </c>
      <c r="AK37" s="124">
        <f>_xlfn.IFNA(VLOOKUP($B37,'I-EmEC'!$A:$DA,MATCH(AK$1,'I-EmEC'!$A$1:$DA$1,0),FALSE),"")</f>
        <v>8.44</v>
      </c>
      <c r="AL37" s="124">
        <f>_xlfn.IFNA(VLOOKUP($B37,'I-EmEC'!$A:$DA,MATCH(AL$1,'I-EmEC'!$A$1:$DA$1,0),FALSE),"")</f>
        <v>8.44</v>
      </c>
      <c r="AM37" s="124">
        <f>_xlfn.IFNA(VLOOKUP($B37,'I-EmEC'!$A:$DA,MATCH(AM$1,'I-EmEC'!$A$1:$DA$1,0),FALSE),"")</f>
        <v>8.4600000000000009</v>
      </c>
      <c r="AN37" s="124">
        <f>_xlfn.IFNA(VLOOKUP($B37,'I-EmEC'!$A:$DA,MATCH(AN$1,'I-EmEC'!$A$1:$DA$1,0),FALSE),"")</f>
        <v>8.4600000000000009</v>
      </c>
      <c r="AO37" s="124">
        <f>_xlfn.IFNA(VLOOKUP($B37,'I-EmEC'!$A:$DA,MATCH(AO$1,'I-EmEC'!$A$1:$DA$1,0),FALSE),"")</f>
        <v>8.1300000000000008</v>
      </c>
      <c r="AP37" s="124" t="str">
        <f>_xlfn.IFNA(VLOOKUP($B37,'I-EmEC'!$A:$DA,MATCH(AP$1,'I-EmEC'!$A$1:$DA$1,0),FALSE),"")</f>
        <v/>
      </c>
      <c r="AQ37" s="124" t="str">
        <f>_xlfn.IFNA(VLOOKUP($B37,'I-EmEC'!$A:$DA,MATCH(AQ$1,'I-EmEC'!$A$1:$DA$1,0),FALSE),"")</f>
        <v/>
      </c>
      <c r="AR37" s="124" t="str">
        <f>_xlfn.IFNA(VLOOKUP($B37,'I-EmEC'!$A:$DA,MATCH(AR$1,'I-EmEC'!$A$1:$DA$1,0),FALSE),"")</f>
        <v/>
      </c>
      <c r="AS37" s="124" t="str">
        <f>_xlfn.IFNA(VLOOKUP($B37,'I-EmEC'!$A:$DA,MATCH(AS$1,'I-EmEC'!$A$1:$DA$1,0),FALSE),"")</f>
        <v/>
      </c>
      <c r="AT37" s="124">
        <f>_xlfn.IFNA(VLOOKUP($B37,'I-EmEC'!$A:$DA,MATCH(AT$1,'I-EmEC'!$A$1:$DA$1,0),FALSE),"")</f>
        <v>8</v>
      </c>
      <c r="AU37" s="124" t="str">
        <f>_xlfn.IFNA(VLOOKUP($B37,'I-EmEC'!$A:$DA,MATCH(AU$1,'I-EmEC'!$A$1:$DA$1,0),FALSE),"")</f>
        <v/>
      </c>
      <c r="AV37" s="125" t="str">
        <f>_xlfn.IFNA(VLOOKUP($B37,'B-EmEC'!$A:$DH,MATCH(AV$1,'B-EmEC'!$A$1:$DH$1,0),FALSE),"")</f>
        <v/>
      </c>
      <c r="AW37" s="126">
        <f>_xlfn.IFNA(VLOOKUP($B37,'B-EmEC'!$A:$DH,MATCH(AW$1,'B-EmEC'!$A$1:$DH$1,0),FALSE),"")</f>
        <v>14.485373781148427</v>
      </c>
      <c r="AX37" s="126">
        <f>_xlfn.IFNA(VLOOKUP($B37,'B-EmEC'!$A:$DH,MATCH(AX$1,'B-EmEC'!$A$1:$DH$1,0),FALSE),"")</f>
        <v>21.004966403739413</v>
      </c>
      <c r="AY37" s="126">
        <f>_xlfn.IFNA(VLOOKUP($B37,'B-EmEC'!$A:$DH,MATCH(AY$1,'B-EmEC'!$A$1:$DH$1,0),FALSE),"")</f>
        <v>44.56989247311828</v>
      </c>
      <c r="AZ37" s="126">
        <f>_xlfn.IFNA(VLOOKUP($B37,'B-EmEC'!$A:$DH,MATCH(AZ$1,'B-EmEC'!$A$1:$DH$1,0),FALSE),"")</f>
        <v>38.4911003236246</v>
      </c>
      <c r="BA37" s="126">
        <f>_xlfn.IFNA(VLOOKUP($B37,'B-EmEC'!$A:$DH,MATCH(BA$1,'B-EmEC'!$A$1:$DH$1,0),FALSE),"")</f>
        <v>35.556844547563806</v>
      </c>
      <c r="BB37" s="126" t="str">
        <f>_xlfn.IFNA(VLOOKUP($B37,'B-EmEC'!$A:$DH,MATCH(BB$1,'B-EmEC'!$A$1:$DH$1,0),FALSE),"")</f>
        <v/>
      </c>
      <c r="BC37" s="126" t="str">
        <f>_xlfn.IFNA(VLOOKUP($B37,'B-EmEC'!$A:$DH,MATCH(BC$1,'B-EmEC'!$A$1:$DH$1,0),FALSE),"")</f>
        <v/>
      </c>
      <c r="BD37" s="126" t="str">
        <f>_xlfn.IFNA(VLOOKUP($B37,'B-EmEC'!$A:$DH,MATCH(BD$1,'B-EmEC'!$A$1:$DH$1,0),FALSE),"")</f>
        <v/>
      </c>
      <c r="BE37" s="126">
        <f>_xlfn.IFNA(VLOOKUP($B37,'B-EmEC'!$A:$DH,MATCH(BE$1,'B-EmEC'!$A$1:$DH$1,0),FALSE),"")</f>
        <v>3.5688847235238987</v>
      </c>
      <c r="BF37" s="126">
        <f>_xlfn.IFNA(VLOOKUP($B37,'B-EmEC'!$A:$DH,MATCH(BF$1,'B-EmEC'!$A$1:$DH$1,0),FALSE),"")</f>
        <v>43.795081967213115</v>
      </c>
      <c r="BG37" s="126" t="str">
        <f>_xlfn.IFNA(VLOOKUP($B37,'B-EmEC'!$A:$DH,MATCH(BG$1,'B-EmEC'!$A$1:$DH$1,0),FALSE),"")</f>
        <v/>
      </c>
      <c r="BH37" s="125" t="str">
        <f>_xlfn.IFNA(VLOOKUP($B37,'I-EmEC'!$A:$DA,MATCH(BH$1,'I-EmEC'!$A$1:$DA$1,0),FALSE),"")</f>
        <v/>
      </c>
      <c r="BI37" s="127">
        <f>_xlfn.IFNA(VLOOKUP($B37,'I-EmEC'!$A:$DA,MATCH(BI$1,'I-EmEC'!$A$1:$DA$1,0),FALSE),"")</f>
        <v>34.429400386847192</v>
      </c>
      <c r="BJ37" s="127">
        <f>_xlfn.IFNA(VLOOKUP($B37,'I-EmEC'!$A:$DA,MATCH(BJ$1,'I-EmEC'!$A$1:$DA$1,0),FALSE),"")</f>
        <v>34.429400386847192</v>
      </c>
      <c r="BK37" s="127">
        <f>_xlfn.IFNA(VLOOKUP($B37,'I-EmEC'!$A:$DA,MATCH(BK$1,'I-EmEC'!$A$1:$DA$1,0),FALSE),"")</f>
        <v>34.161490683229815</v>
      </c>
      <c r="BL37" s="127">
        <f>_xlfn.IFNA(VLOOKUP($B37,'I-EmEC'!$A:$DA,MATCH(BL$1,'I-EmEC'!$A$1:$DA$1,0),FALSE),"")</f>
        <v>34.161490683229815</v>
      </c>
      <c r="BM37" s="127">
        <f>_xlfn.IFNA(VLOOKUP($B37,'I-EmEC'!$A:$DA,MATCH(BM$1,'I-EmEC'!$A$1:$DA$1,0),FALSE),"")</f>
        <v>19.710144927536231</v>
      </c>
      <c r="BN37" s="127" t="str">
        <f>_xlfn.IFNA(VLOOKUP($B37,'I-EmEC'!$A:$DA,MATCH(BN$1,'I-EmEC'!$A$1:$DA$1,0),FALSE),"")</f>
        <v/>
      </c>
      <c r="BO37" s="127" t="str">
        <f>_xlfn.IFNA(VLOOKUP($B37,'I-EmEC'!$A:$DA,MATCH(BO$1,'I-EmEC'!$A$1:$DA$1,0),FALSE),"")</f>
        <v/>
      </c>
      <c r="BP37" s="127" t="str">
        <f>_xlfn.IFNA(VLOOKUP($B37,'I-EmEC'!$A:$DA,MATCH(BP$1,'I-EmEC'!$A$1:$DA$1,0),FALSE),"")</f>
        <v/>
      </c>
      <c r="BQ37" s="127" t="str">
        <f>_xlfn.IFNA(VLOOKUP($B37,'I-EmEC'!$A:$DA,MATCH(BQ$1,'I-EmEC'!$A$1:$DA$1,0),FALSE),"")</f>
        <v/>
      </c>
      <c r="BR37" s="127">
        <f>_xlfn.IFNA(VLOOKUP($B37,'I-EmEC'!$A:$DA,MATCH(BR$1,'I-EmEC'!$A$1:$DA$1,0),FALSE),"")</f>
        <v>16.38095238095238</v>
      </c>
      <c r="BS37" s="127" t="str">
        <f>_xlfn.IFNA(VLOOKUP($B37,'I-EmEC'!$A:$DA,MATCH(BS$1,'I-EmEC'!$A$1:$DA$1,0),FALSE),"")</f>
        <v/>
      </c>
      <c r="BT37" s="127"/>
      <c r="BU37" s="117"/>
      <c r="BV37" s="308" t="s">
        <v>46</v>
      </c>
      <c r="BW37" s="129" t="str">
        <f t="shared" si="27"/>
        <v/>
      </c>
      <c r="BX37" s="129" t="str">
        <f t="shared" si="28"/>
        <v/>
      </c>
      <c r="BY37" s="128" t="str">
        <f t="shared" si="29"/>
        <v/>
      </c>
      <c r="BZ37" s="128" t="str">
        <f t="shared" si="30"/>
        <v/>
      </c>
      <c r="CA37" s="128" t="str">
        <f t="shared" si="31"/>
        <v/>
      </c>
      <c r="CB37" s="129" t="str">
        <f t="shared" si="32"/>
        <v/>
      </c>
      <c r="CC37" s="128" t="str">
        <f t="shared" si="33"/>
        <v/>
      </c>
      <c r="CD37" s="128" t="str">
        <f t="shared" si="34"/>
        <v/>
      </c>
      <c r="CE37" s="128" t="str">
        <f t="shared" si="35"/>
        <v/>
      </c>
      <c r="CF37" s="129">
        <f t="shared" si="36"/>
        <v>1</v>
      </c>
      <c r="CG37" s="128" t="str">
        <f t="shared" si="37"/>
        <v/>
      </c>
      <c r="CH37" s="130">
        <f t="shared" si="38"/>
        <v>1</v>
      </c>
      <c r="CI37" s="131"/>
      <c r="CJ37" s="129" t="str">
        <f t="shared" si="39"/>
        <v/>
      </c>
      <c r="CK37" s="128" t="str">
        <f t="shared" si="40"/>
        <v/>
      </c>
      <c r="CL37" s="128" t="str">
        <f t="shared" si="41"/>
        <v/>
      </c>
      <c r="CM37" s="128">
        <f t="shared" si="42"/>
        <v>1</v>
      </c>
      <c r="CN37" s="130">
        <f t="shared" si="43"/>
        <v>1</v>
      </c>
      <c r="CO37" s="117"/>
      <c r="CP37" s="117">
        <f t="shared" si="44"/>
        <v>1</v>
      </c>
      <c r="CQ37" s="117">
        <f t="shared" si="45"/>
        <v>5</v>
      </c>
      <c r="CR37" s="117"/>
      <c r="CS37" s="117"/>
      <c r="CT37" s="117"/>
      <c r="CU37" s="117"/>
      <c r="CV37" s="117"/>
      <c r="CW37" s="117"/>
      <c r="CX37" s="117"/>
      <c r="CY37" s="117"/>
      <c r="CZ37" s="117"/>
      <c r="DA37" s="117"/>
      <c r="DB37" s="117"/>
      <c r="DC37" s="117"/>
      <c r="DD37" s="117"/>
      <c r="DE37" s="117"/>
      <c r="DF37" s="117"/>
      <c r="DG37" s="117"/>
      <c r="DH37" s="117"/>
      <c r="DI37" s="117"/>
      <c r="DJ37" s="117"/>
      <c r="DK37" s="117"/>
      <c r="DL37" s="117"/>
    </row>
    <row r="38" spans="1:116" s="132" customFormat="1" x14ac:dyDescent="0.15">
      <c r="A38" s="308" t="s">
        <v>3296</v>
      </c>
      <c r="B38" s="69" t="s">
        <v>551</v>
      </c>
      <c r="C38" s="118" t="str">
        <f>VLOOKUP(B38,RecNamesAll!A:E,5,FALSE)</f>
        <v>A</v>
      </c>
      <c r="D38" s="119" t="b">
        <f>VLOOKUP(B38,Ligands!A:B,2,FALSE)</f>
        <v>1</v>
      </c>
      <c r="E38" s="127"/>
      <c r="F38" s="126" t="str">
        <f t="shared" si="23"/>
        <v>BIG</v>
      </c>
      <c r="G38" s="126" t="str">
        <f t="shared" si="24"/>
        <v>BI-</v>
      </c>
      <c r="H38" s="126" t="str">
        <f t="shared" si="25"/>
        <v>B-G</v>
      </c>
      <c r="I38" s="126" t="str">
        <f t="shared" si="26"/>
        <v>B--</v>
      </c>
      <c r="J38" s="126"/>
      <c r="K38" s="286"/>
      <c r="L38" s="120" t="str">
        <f>_xlfn.CONCAT(IF(AV38="","-","B"),IF(BH38="","-","I"),VLOOKUP($B38,GtP!$A:$AB,MATCH("Gs_0-1",GtP!$A$1:$AB$1,0),FALSE))</f>
        <v>BIG</v>
      </c>
      <c r="M38" s="120" t="str">
        <f>_xlfn.CONCAT(IF(AW38="","-","B"),IF(BI38="","-","I"),VLOOKUP($B38,GtP!$A:$AB,MATCH("Gi/o_0-1",GtP!$A$1:$AB$1,0),FALSE))</f>
        <v>---</v>
      </c>
      <c r="N38" s="120" t="str">
        <f>_xlfn.CONCAT(IF(AX38="","-","B"),IF(BJ38="","-","I"),VLOOKUP($B38,GtP!$A:$AB,MATCH("Gi/o_0-1",GtP!$A$1:$AB$1,0),FALSE))</f>
        <v>---</v>
      </c>
      <c r="O38" s="120" t="str">
        <f>_xlfn.CONCAT(IF(AY38="","-","B"),IF(BK38="","-","I"),VLOOKUP($B38,GtP!$A:$AB,MATCH("Gi/o_0-1",GtP!$A$1:$AB$1,0),FALSE))</f>
        <v>BI-</v>
      </c>
      <c r="P38" s="120" t="str">
        <f>_xlfn.CONCAT(IF(AZ38="","-","B"),IF(BL38="","-","I"),VLOOKUP($B38,GtP!$A:$AB,MATCH("Gi/o_0-1",GtP!$A$1:$AB$1,0),FALSE))</f>
        <v>BI-</v>
      </c>
      <c r="Q38" s="120" t="str">
        <f>_xlfn.CONCAT(IF(BA38="","-","B"),IF(BM38="","-","I"),VLOOKUP($B38,GtP!$A:$AB,MATCH("Gi/o_0-1",GtP!$A$1:$AB$1,0),FALSE))</f>
        <v>BI-</v>
      </c>
      <c r="R38" s="120" t="str">
        <f>_xlfn.CONCAT(IF(BB38="","-","B"),IF(BN38="","-","I"),VLOOKUP($B38,GtP!$A:$AB,MATCH("Gq/11_0-1",GtP!$A$1:$AB$1,0),FALSE))</f>
        <v>--G</v>
      </c>
      <c r="S38" s="120" t="str">
        <f>_xlfn.CONCAT(IF(BC38="","-","B"),IF(BO38="","-","I"),VLOOKUP($B38,GtP!$A:$AB,MATCH("Gq/11_0-1",GtP!$A$1:$AB$1,0),FALSE))</f>
        <v>--G</v>
      </c>
      <c r="T38" s="120" t="str">
        <f>_xlfn.CONCAT(IF(BD38="","-","B"),IF(BP38="","-","I"),VLOOKUP($B38,GtP!$A:$AB,MATCH("Gq/11_0-1",GtP!$A$1:$AB$1,0),FALSE))</f>
        <v>--G</v>
      </c>
      <c r="U38" s="120" t="str">
        <f>_xlfn.CONCAT(IF(BE38="","-","B"),IF(BQ38="","-","I"),VLOOKUP($B38,GtP!$A:$AB,MATCH("Gq/11_0-1",GtP!$A$1:$AB$1,0),FALSE))</f>
        <v>B-G</v>
      </c>
      <c r="V38" s="120" t="str">
        <f>_xlfn.CONCAT(IF(BF38="","-","B"),IF(BR38="","-","I"),VLOOKUP($B38,GtP!$A:$AB,MATCH("G12/13_0-1",GtP!$A$1:$AB$1,0),FALSE))</f>
        <v>B--</v>
      </c>
      <c r="W38" s="120" t="str">
        <f>_xlfn.CONCAT(IF(BG38="","-","B"),IF(BS38="","-","I"),VLOOKUP($B38,GtP!$A:$AB,MATCH("G12/13_0-1",GtP!$A$1:$AB$1,0),FALSE))</f>
        <v>B--</v>
      </c>
      <c r="X38" s="121">
        <f>_xlfn.IFNA(VLOOKUP($B38,'B-EmEC'!$A:$DH,MATCH(X$1,'B-EmEC'!$A$1:$DH$1,0),FALSE),"")</f>
        <v>7.109</v>
      </c>
      <c r="Y38" s="122" t="str">
        <f>_xlfn.IFNA(VLOOKUP($B38,'B-EmEC'!$A:$DH,MATCH(Y$1,'B-EmEC'!$A$1:$DH$1,0),FALSE),"")</f>
        <v/>
      </c>
      <c r="Z38" s="122" t="str">
        <f>_xlfn.IFNA(VLOOKUP($B38,'B-EmEC'!$A:$DH,MATCH(Z$1,'B-EmEC'!$A$1:$DH$1,0),FALSE),"")</f>
        <v/>
      </c>
      <c r="AA38" s="122">
        <f>_xlfn.IFNA(VLOOKUP($B38,'B-EmEC'!$A:$DH,MATCH(AA$1,'B-EmEC'!$A$1:$DH$1,0),FALSE),"")</f>
        <v>5.73</v>
      </c>
      <c r="AB38" s="122">
        <f>_xlfn.IFNA(VLOOKUP($B38,'B-EmEC'!$A:$DH,MATCH(AB$1,'B-EmEC'!$A$1:$DH$1,0),FALSE),"")</f>
        <v>5.3570000000000002</v>
      </c>
      <c r="AC38" s="122">
        <f>_xlfn.IFNA(VLOOKUP($B38,'B-EmEC'!$A:$DH,MATCH(AC$1,'B-EmEC'!$A$1:$DH$1,0),FALSE),"")</f>
        <v>4.2539999999999996</v>
      </c>
      <c r="AD38" s="122" t="str">
        <f>_xlfn.IFNA(VLOOKUP($B38,'B-EmEC'!$A:$DH,MATCH(AD$1,'B-EmEC'!$A$1:$DH$1,0),FALSE),"")</f>
        <v/>
      </c>
      <c r="AE38" s="122" t="str">
        <f>_xlfn.IFNA(VLOOKUP($B38,'B-EmEC'!$A:$DH,MATCH(AE$1,'B-EmEC'!$A$1:$DH$1,0),FALSE),"")</f>
        <v/>
      </c>
      <c r="AF38" s="122" t="str">
        <f>_xlfn.IFNA(VLOOKUP($B38,'B-EmEC'!$A:$DH,MATCH(AF$1,'B-EmEC'!$A$1:$DH$1,0),FALSE),"")</f>
        <v/>
      </c>
      <c r="AG38" s="122">
        <f>_xlfn.IFNA(VLOOKUP($B38,'B-EmEC'!$A:$DH,MATCH(AG$1,'B-EmEC'!$A$1:$DH$1,0),FALSE),"")</f>
        <v>6.6929999999999996</v>
      </c>
      <c r="AH38" s="122">
        <f>VLOOKUP($B38,'B-EmEC'!$A:$DH,MATCH(AH$1,'B-EmEC'!$A$1:$DH$1,0),FALSE)</f>
        <v>5</v>
      </c>
      <c r="AI38" s="122">
        <f>VLOOKUP($B38,'B-EmEC'!$A:$DH,MATCH(AI$1,'B-EmEC'!$A$1:$DH$1,0),FALSE)</f>
        <v>4.9859999999999998</v>
      </c>
      <c r="AJ38" s="123">
        <f>_xlfn.IFNA(VLOOKUP($B38,'I-EmEC'!$A:$DA,MATCH(AJ$1,'I-EmEC'!$A$1:$DA$1,0),FALSE),"")</f>
        <v>6.04</v>
      </c>
      <c r="AK38" s="124" t="str">
        <f>_xlfn.IFNA(VLOOKUP($B38,'I-EmEC'!$A:$DA,MATCH(AK$1,'I-EmEC'!$A$1:$DA$1,0),FALSE),"")</f>
        <v/>
      </c>
      <c r="AL38" s="124" t="str">
        <f>_xlfn.IFNA(VLOOKUP($B38,'I-EmEC'!$A:$DA,MATCH(AL$1,'I-EmEC'!$A$1:$DA$1,0),FALSE),"")</f>
        <v/>
      </c>
      <c r="AM38" s="124">
        <f>_xlfn.IFNA(VLOOKUP($B38,'I-EmEC'!$A:$DA,MATCH(AM$1,'I-EmEC'!$A$1:$DA$1,0),FALSE),"")</f>
        <v>5.67</v>
      </c>
      <c r="AN38" s="124">
        <f>_xlfn.IFNA(VLOOKUP($B38,'I-EmEC'!$A:$DA,MATCH(AN$1,'I-EmEC'!$A$1:$DA$1,0),FALSE),"")</f>
        <v>5.67</v>
      </c>
      <c r="AO38" s="124">
        <f>_xlfn.IFNA(VLOOKUP($B38,'I-EmEC'!$A:$DA,MATCH(AO$1,'I-EmEC'!$A$1:$DA$1,0),FALSE),"")</f>
        <v>5.56</v>
      </c>
      <c r="AP38" s="124" t="str">
        <f>_xlfn.IFNA(VLOOKUP($B38,'I-EmEC'!$A:$DA,MATCH(AP$1,'I-EmEC'!$A$1:$DA$1,0),FALSE),"")</f>
        <v/>
      </c>
      <c r="AQ38" s="124" t="str">
        <f>_xlfn.IFNA(VLOOKUP($B38,'I-EmEC'!$A:$DA,MATCH(AQ$1,'I-EmEC'!$A$1:$DA$1,0),FALSE),"")</f>
        <v/>
      </c>
      <c r="AR38" s="124" t="str">
        <f>_xlfn.IFNA(VLOOKUP($B38,'I-EmEC'!$A:$DA,MATCH(AR$1,'I-EmEC'!$A$1:$DA$1,0),FALSE),"")</f>
        <v/>
      </c>
      <c r="AS38" s="124" t="str">
        <f>_xlfn.IFNA(VLOOKUP($B38,'I-EmEC'!$A:$DA,MATCH(AS$1,'I-EmEC'!$A$1:$DA$1,0),FALSE),"")</f>
        <v/>
      </c>
      <c r="AT38" s="124" t="str">
        <f>_xlfn.IFNA(VLOOKUP($B38,'I-EmEC'!$A:$DA,MATCH(AT$1,'I-EmEC'!$A$1:$DA$1,0),FALSE),"")</f>
        <v/>
      </c>
      <c r="AU38" s="124" t="str">
        <f>_xlfn.IFNA(VLOOKUP($B38,'I-EmEC'!$A:$DA,MATCH(AU$1,'I-EmEC'!$A$1:$DA$1,0),FALSE),"")</f>
        <v/>
      </c>
      <c r="AV38" s="125">
        <f>_xlfn.IFNA(VLOOKUP($B38,'B-EmEC'!$A:$DH,MATCH(AV$1,'B-EmEC'!$A$1:$DH$1,0),FALSE),"")</f>
        <v>79.286589099816297</v>
      </c>
      <c r="AW38" s="126" t="str">
        <f>_xlfn.IFNA(VLOOKUP($B38,'B-EmEC'!$A:$DH,MATCH(AW$1,'B-EmEC'!$A$1:$DH$1,0),FALSE),"")</f>
        <v/>
      </c>
      <c r="AX38" s="126" t="str">
        <f>_xlfn.IFNA(VLOOKUP($B38,'B-EmEC'!$A:$DH,MATCH(AX$1,'B-EmEC'!$A$1:$DH$1,0),FALSE),"")</f>
        <v/>
      </c>
      <c r="AY38" s="126">
        <f>_xlfn.IFNA(VLOOKUP($B38,'B-EmEC'!$A:$DH,MATCH(AY$1,'B-EmEC'!$A$1:$DH$1,0),FALSE),"")</f>
        <v>4.9704301075268811</v>
      </c>
      <c r="AZ38" s="126">
        <f>_xlfn.IFNA(VLOOKUP($B38,'B-EmEC'!$A:$DH,MATCH(AZ$1,'B-EmEC'!$A$1:$DH$1,0),FALSE),"")</f>
        <v>9.3770226537216832</v>
      </c>
      <c r="BA38" s="126">
        <f>_xlfn.IFNA(VLOOKUP($B38,'B-EmEC'!$A:$DH,MATCH(BA$1,'B-EmEC'!$A$1:$DH$1,0),FALSE),"")</f>
        <v>23.225058004640371</v>
      </c>
      <c r="BB38" s="126" t="str">
        <f>_xlfn.IFNA(VLOOKUP($B38,'B-EmEC'!$A:$DH,MATCH(BB$1,'B-EmEC'!$A$1:$DH$1,0),FALSE),"")</f>
        <v/>
      </c>
      <c r="BC38" s="126" t="str">
        <f>_xlfn.IFNA(VLOOKUP($B38,'B-EmEC'!$A:$DH,MATCH(BC$1,'B-EmEC'!$A$1:$DH$1,0),FALSE),"")</f>
        <v/>
      </c>
      <c r="BD38" s="126" t="str">
        <f>_xlfn.IFNA(VLOOKUP($B38,'B-EmEC'!$A:$DH,MATCH(BD$1,'B-EmEC'!$A$1:$DH$1,0),FALSE),"")</f>
        <v/>
      </c>
      <c r="BE38" s="126">
        <f>_xlfn.IFNA(VLOOKUP($B38,'B-EmEC'!$A:$DH,MATCH(BE$1,'B-EmEC'!$A$1:$DH$1,0),FALSE),"")</f>
        <v>64.601686972821</v>
      </c>
      <c r="BF38" s="126">
        <f>_xlfn.IFNA(VLOOKUP($B38,'B-EmEC'!$A:$DH,MATCH(BF$1,'B-EmEC'!$A$1:$DH$1,0),FALSE),"")</f>
        <v>62.737704918032797</v>
      </c>
      <c r="BG38" s="126">
        <f>_xlfn.IFNA(VLOOKUP($B38,'B-EmEC'!$A:$DH,MATCH(BG$1,'B-EmEC'!$A$1:$DH$1,0),FALSE),"")</f>
        <v>27.81081846502407</v>
      </c>
      <c r="BH38" s="125">
        <f>_xlfn.IFNA(VLOOKUP($B38,'I-EmEC'!$A:$DA,MATCH(BH$1,'I-EmEC'!$A$1:$DA$1,0),FALSE),"")</f>
        <v>47.242647058823529</v>
      </c>
      <c r="BI38" s="127" t="str">
        <f>_xlfn.IFNA(VLOOKUP($B38,'I-EmEC'!$A:$DA,MATCH(BI$1,'I-EmEC'!$A$1:$DA$1,0),FALSE),"")</f>
        <v/>
      </c>
      <c r="BJ38" s="127" t="str">
        <f>_xlfn.IFNA(VLOOKUP($B38,'I-EmEC'!$A:$DA,MATCH(BJ$1,'I-EmEC'!$A$1:$DA$1,0),FALSE),"")</f>
        <v/>
      </c>
      <c r="BK38" s="127">
        <f>_xlfn.IFNA(VLOOKUP($B38,'I-EmEC'!$A:$DA,MATCH(BK$1,'I-EmEC'!$A$1:$DA$1,0),FALSE),"")</f>
        <v>33.954451345755693</v>
      </c>
      <c r="BL38" s="127">
        <f>_xlfn.IFNA(VLOOKUP($B38,'I-EmEC'!$A:$DA,MATCH(BL$1,'I-EmEC'!$A$1:$DA$1,0),FALSE),"")</f>
        <v>33.954451345755693</v>
      </c>
      <c r="BM38" s="127">
        <f>_xlfn.IFNA(VLOOKUP($B38,'I-EmEC'!$A:$DA,MATCH(BM$1,'I-EmEC'!$A$1:$DA$1,0),FALSE),"")</f>
        <v>31.594202898550726</v>
      </c>
      <c r="BN38" s="127" t="str">
        <f>_xlfn.IFNA(VLOOKUP($B38,'I-EmEC'!$A:$DA,MATCH(BN$1,'I-EmEC'!$A$1:$DA$1,0),FALSE),"")</f>
        <v/>
      </c>
      <c r="BO38" s="127" t="str">
        <f>_xlfn.IFNA(VLOOKUP($B38,'I-EmEC'!$A:$DA,MATCH(BO$1,'I-EmEC'!$A$1:$DA$1,0),FALSE),"")</f>
        <v/>
      </c>
      <c r="BP38" s="127" t="str">
        <f>_xlfn.IFNA(VLOOKUP($B38,'I-EmEC'!$A:$DA,MATCH(BP$1,'I-EmEC'!$A$1:$DA$1,0),FALSE),"")</f>
        <v/>
      </c>
      <c r="BQ38" s="127" t="str">
        <f>_xlfn.IFNA(VLOOKUP($B38,'I-EmEC'!$A:$DA,MATCH(BQ$1,'I-EmEC'!$A$1:$DA$1,0),FALSE),"")</f>
        <v/>
      </c>
      <c r="BR38" s="127" t="str">
        <f>_xlfn.IFNA(VLOOKUP($B38,'I-EmEC'!$A:$DA,MATCH(BR$1,'I-EmEC'!$A$1:$DA$1,0),FALSE),"")</f>
        <v/>
      </c>
      <c r="BS38" s="127" t="str">
        <f>_xlfn.IFNA(VLOOKUP($B38,'I-EmEC'!$A:$DA,MATCH(BS$1,'I-EmEC'!$A$1:$DA$1,0),FALSE),"")</f>
        <v/>
      </c>
      <c r="BT38" s="127"/>
      <c r="BU38" s="117"/>
      <c r="BV38" s="308" t="s">
        <v>3296</v>
      </c>
      <c r="BW38" s="129" t="str">
        <f t="shared" si="27"/>
        <v/>
      </c>
      <c r="BX38" s="129" t="str">
        <f t="shared" si="28"/>
        <v/>
      </c>
      <c r="BY38" s="128" t="str">
        <f t="shared" si="29"/>
        <v/>
      </c>
      <c r="BZ38" s="128">
        <f t="shared" si="30"/>
        <v>1</v>
      </c>
      <c r="CA38" s="128">
        <f t="shared" si="31"/>
        <v>1</v>
      </c>
      <c r="CB38" s="129" t="str">
        <f t="shared" si="32"/>
        <v/>
      </c>
      <c r="CC38" s="128" t="str">
        <f t="shared" si="33"/>
        <v/>
      </c>
      <c r="CD38" s="128" t="str">
        <f t="shared" si="34"/>
        <v/>
      </c>
      <c r="CE38" s="128" t="str">
        <f t="shared" si="35"/>
        <v/>
      </c>
      <c r="CF38" s="129" t="str">
        <f t="shared" si="36"/>
        <v/>
      </c>
      <c r="CG38" s="128" t="str">
        <f t="shared" si="37"/>
        <v/>
      </c>
      <c r="CH38" s="130">
        <f t="shared" si="38"/>
        <v>2</v>
      </c>
      <c r="CI38" s="131"/>
      <c r="CJ38" s="129" t="str">
        <f t="shared" si="39"/>
        <v/>
      </c>
      <c r="CK38" s="128">
        <f t="shared" si="40"/>
        <v>1</v>
      </c>
      <c r="CL38" s="128" t="str">
        <f t="shared" si="41"/>
        <v/>
      </c>
      <c r="CM38" s="128" t="str">
        <f t="shared" si="42"/>
        <v/>
      </c>
      <c r="CN38" s="130">
        <f t="shared" si="43"/>
        <v>1</v>
      </c>
      <c r="CO38" s="117"/>
      <c r="CP38" s="117">
        <f t="shared" si="44"/>
        <v>2</v>
      </c>
      <c r="CQ38" s="117">
        <f t="shared" si="45"/>
        <v>4</v>
      </c>
      <c r="CR38" s="117"/>
      <c r="CS38" s="117"/>
      <c r="CT38" s="117"/>
      <c r="CU38" s="117"/>
      <c r="CV38" s="117"/>
      <c r="CW38" s="117"/>
      <c r="CX38" s="117"/>
      <c r="CY38" s="117"/>
      <c r="CZ38" s="117"/>
      <c r="DA38" s="117"/>
      <c r="DB38" s="117"/>
      <c r="DC38" s="117"/>
      <c r="DD38" s="117"/>
      <c r="DE38" s="117"/>
      <c r="DF38" s="117"/>
      <c r="DG38" s="117"/>
      <c r="DH38" s="117"/>
      <c r="DI38" s="117"/>
      <c r="DJ38" s="117"/>
      <c r="DK38" s="117"/>
      <c r="DL38" s="117"/>
    </row>
    <row r="39" spans="1:116" s="132" customFormat="1" x14ac:dyDescent="0.15">
      <c r="A39" s="308" t="s">
        <v>3275</v>
      </c>
      <c r="B39" s="118" t="s">
        <v>226</v>
      </c>
      <c r="C39" s="118" t="str">
        <f>VLOOKUP(B39,RecNamesAll!A:E,5,FALSE)</f>
        <v>A</v>
      </c>
      <c r="D39" s="132" t="b">
        <f>VLOOKUP(B39,Ligands!A:B,2,FALSE)</f>
        <v>1</v>
      </c>
      <c r="E39" s="127"/>
      <c r="F39" s="126" t="str">
        <f t="shared" si="23"/>
        <v>-I-</v>
      </c>
      <c r="G39" s="126" t="str">
        <f t="shared" si="24"/>
        <v>BIG</v>
      </c>
      <c r="H39" s="126" t="str">
        <f t="shared" si="25"/>
        <v>BI-</v>
      </c>
      <c r="I39" s="126" t="str">
        <f t="shared" si="26"/>
        <v>-I-</v>
      </c>
      <c r="J39" s="126"/>
      <c r="K39" s="286"/>
      <c r="L39" s="120" t="str">
        <f>_xlfn.CONCAT(IF(AV39="","-","B"),IF(BH39="","-","I"),VLOOKUP($B39,GtP!$A:$AB,MATCH("Gs_0-1",GtP!$A$1:$AB$1,0),FALSE))</f>
        <v>-I-</v>
      </c>
      <c r="M39" s="120" t="str">
        <f>_xlfn.CONCAT(IF(AW39="","-","B"),IF(BI39="","-","I"),VLOOKUP($B39,GtP!$A:$AB,MATCH("Gi/o_0-1",GtP!$A$1:$AB$1,0),FALSE))</f>
        <v>BIG</v>
      </c>
      <c r="N39" s="120" t="str">
        <f>_xlfn.CONCAT(IF(AX39="","-","B"),IF(BJ39="","-","I"),VLOOKUP($B39,GtP!$A:$AB,MATCH("Gi/o_0-1",GtP!$A$1:$AB$1,0),FALSE))</f>
        <v>BIG</v>
      </c>
      <c r="O39" s="120" t="str">
        <f>_xlfn.CONCAT(IF(AY39="","-","B"),IF(BK39="","-","I"),VLOOKUP($B39,GtP!$A:$AB,MATCH("Gi/o_0-1",GtP!$A$1:$AB$1,0),FALSE))</f>
        <v>BIG</v>
      </c>
      <c r="P39" s="120" t="str">
        <f>_xlfn.CONCAT(IF(AZ39="","-","B"),IF(BL39="","-","I"),VLOOKUP($B39,GtP!$A:$AB,MATCH("Gi/o_0-1",GtP!$A$1:$AB$1,0),FALSE))</f>
        <v>BIG</v>
      </c>
      <c r="Q39" s="120" t="str">
        <f>_xlfn.CONCAT(IF(BA39="","-","B"),IF(BM39="","-","I"),VLOOKUP($B39,GtP!$A:$AB,MATCH("Gi/o_0-1",GtP!$A$1:$AB$1,0),FALSE))</f>
        <v>BIG</v>
      </c>
      <c r="R39" s="120" t="str">
        <f>_xlfn.CONCAT(IF(BB39="","-","B"),IF(BN39="","-","I"),VLOOKUP($B39,GtP!$A:$AB,MATCH("Gq/11_0-1",GtP!$A$1:$AB$1,0),FALSE))</f>
        <v>BI-</v>
      </c>
      <c r="S39" s="120" t="str">
        <f>_xlfn.CONCAT(IF(BC39="","-","B"),IF(BO39="","-","I"),VLOOKUP($B39,GtP!$A:$AB,MATCH("Gq/11_0-1",GtP!$A$1:$AB$1,0),FALSE))</f>
        <v>-I-</v>
      </c>
      <c r="T39" s="120" t="str">
        <f>_xlfn.CONCAT(IF(BD39="","-","B"),IF(BP39="","-","I"),VLOOKUP($B39,GtP!$A:$AB,MATCH("Gq/11_0-1",GtP!$A$1:$AB$1,0),FALSE))</f>
        <v>BI-</v>
      </c>
      <c r="U39" s="120" t="str">
        <f>_xlfn.CONCAT(IF(BE39="","-","B"),IF(BQ39="","-","I"),VLOOKUP($B39,GtP!$A:$AB,MATCH("Gq/11_0-1",GtP!$A$1:$AB$1,0),FALSE))</f>
        <v>BI-</v>
      </c>
      <c r="V39" s="120" t="str">
        <f>_xlfn.CONCAT(IF(BF39="","-","B"),IF(BR39="","-","I"),VLOOKUP($B39,GtP!$A:$AB,MATCH("G12/13_0-1",GtP!$A$1:$AB$1,0),FALSE))</f>
        <v>-I-</v>
      </c>
      <c r="W39" s="120" t="str">
        <f>_xlfn.CONCAT(IF(BG39="","-","B"),IF(BS39="","-","I"),VLOOKUP($B39,GtP!$A:$AB,MATCH("G12/13_0-1",GtP!$A$1:$AB$1,0),FALSE))</f>
        <v>-I-</v>
      </c>
      <c r="X39" s="121" t="str">
        <f>_xlfn.IFNA(VLOOKUP($B39,'B-EmEC'!$A:$DH,MATCH(X$1,'B-EmEC'!$A$1:$DH$1,0),FALSE),"")</f>
        <v/>
      </c>
      <c r="Y39" s="122">
        <f>_xlfn.IFNA(VLOOKUP($B39,'B-EmEC'!$A:$DH,MATCH(Y$1,'B-EmEC'!$A$1:$DH$1,0),FALSE),"")</f>
        <v>8.2360000000000007</v>
      </c>
      <c r="Z39" s="122">
        <f>_xlfn.IFNA(VLOOKUP($B39,'B-EmEC'!$A:$DH,MATCH(Z$1,'B-EmEC'!$A$1:$DH$1,0),FALSE),"")</f>
        <v>8.4030000000000005</v>
      </c>
      <c r="AA39" s="122">
        <f>_xlfn.IFNA(VLOOKUP($B39,'B-EmEC'!$A:$DH,MATCH(AA$1,'B-EmEC'!$A$1:$DH$1,0),FALSE),"")</f>
        <v>8.5630000000000006</v>
      </c>
      <c r="AB39" s="122">
        <f>_xlfn.IFNA(VLOOKUP($B39,'B-EmEC'!$A:$DH,MATCH(AB$1,'B-EmEC'!$A$1:$DH$1,0),FALSE),"")</f>
        <v>9.1709999999999994</v>
      </c>
      <c r="AC39" s="122">
        <f>_xlfn.IFNA(VLOOKUP($B39,'B-EmEC'!$A:$DH,MATCH(AC$1,'B-EmEC'!$A$1:$DH$1,0),FALSE),"")</f>
        <v>8.6720000000000006</v>
      </c>
      <c r="AD39" s="122">
        <f>_xlfn.IFNA(VLOOKUP($B39,'B-EmEC'!$A:$DH,MATCH(AD$1,'B-EmEC'!$A$1:$DH$1,0),FALSE),"")</f>
        <v>5.7220000000000004</v>
      </c>
      <c r="AE39" s="122" t="str">
        <f>_xlfn.IFNA(VLOOKUP($B39,'B-EmEC'!$A:$DH,MATCH(AE$1,'B-EmEC'!$A$1:$DH$1,0),FALSE),"")</f>
        <v/>
      </c>
      <c r="AF39" s="122">
        <f>_xlfn.IFNA(VLOOKUP($B39,'B-EmEC'!$A:$DH,MATCH(AF$1,'B-EmEC'!$A$1:$DH$1,0),FALSE),"")</f>
        <v>5.7329999999999997</v>
      </c>
      <c r="AG39" s="122">
        <f>_xlfn.IFNA(VLOOKUP($B39,'B-EmEC'!$A:$DH,MATCH(AG$1,'B-EmEC'!$A$1:$DH$1,0),FALSE),"")</f>
        <v>6.9450000000000003</v>
      </c>
      <c r="AH39" s="122" t="str">
        <f>VLOOKUP($B39,'B-EmEC'!$A:$DH,MATCH(AH$1,'B-EmEC'!$A$1:$DH$1,0),FALSE)</f>
        <v/>
      </c>
      <c r="AI39" s="122" t="str">
        <f>VLOOKUP($B39,'B-EmEC'!$A:$DH,MATCH(AI$1,'B-EmEC'!$A$1:$DH$1,0),FALSE)</f>
        <v/>
      </c>
      <c r="AJ39" s="123">
        <f>_xlfn.IFNA(VLOOKUP($B39,'I-EmEC'!$A:$DA,MATCH(AJ$1,'I-EmEC'!$A$1:$DA$1,0),FALSE),"")</f>
        <v>5.76</v>
      </c>
      <c r="AK39" s="124">
        <f>_xlfn.IFNA(VLOOKUP($B39,'I-EmEC'!$A:$DA,MATCH(AK$1,'I-EmEC'!$A$1:$DA$1,0),FALSE),"")</f>
        <v>7.77</v>
      </c>
      <c r="AL39" s="124">
        <f>_xlfn.IFNA(VLOOKUP($B39,'I-EmEC'!$A:$DA,MATCH(AL$1,'I-EmEC'!$A$1:$DA$1,0),FALSE),"")</f>
        <v>7.77</v>
      </c>
      <c r="AM39" s="124">
        <f>_xlfn.IFNA(VLOOKUP($B39,'I-EmEC'!$A:$DA,MATCH(AM$1,'I-EmEC'!$A$1:$DA$1,0),FALSE),"")</f>
        <v>7.47</v>
      </c>
      <c r="AN39" s="124">
        <f>_xlfn.IFNA(VLOOKUP($B39,'I-EmEC'!$A:$DA,MATCH(AN$1,'I-EmEC'!$A$1:$DA$1,0),FALSE),"")</f>
        <v>7.47</v>
      </c>
      <c r="AO39" s="124">
        <f>_xlfn.IFNA(VLOOKUP($B39,'I-EmEC'!$A:$DA,MATCH(AO$1,'I-EmEC'!$A$1:$DA$1,0),FALSE),"")</f>
        <v>6.91</v>
      </c>
      <c r="AP39" s="124">
        <f>_xlfn.IFNA(VLOOKUP($B39,'I-EmEC'!$A:$DA,MATCH(AP$1,'I-EmEC'!$A$1:$DA$1,0),FALSE),"")</f>
        <v>6.52</v>
      </c>
      <c r="AQ39" s="124">
        <f>_xlfn.IFNA(VLOOKUP($B39,'I-EmEC'!$A:$DA,MATCH(AQ$1,'I-EmEC'!$A$1:$DA$1,0),FALSE),"")</f>
        <v>6.52</v>
      </c>
      <c r="AR39" s="124">
        <f>_xlfn.IFNA(VLOOKUP($B39,'I-EmEC'!$A:$DA,MATCH(AR$1,'I-EmEC'!$A$1:$DA$1,0),FALSE),"")</f>
        <v>6.61</v>
      </c>
      <c r="AS39" s="124">
        <f>_xlfn.IFNA(VLOOKUP($B39,'I-EmEC'!$A:$DA,MATCH(AS$1,'I-EmEC'!$A$1:$DA$1,0),FALSE),"")</f>
        <v>5.9</v>
      </c>
      <c r="AT39" s="124">
        <f>_xlfn.IFNA(VLOOKUP($B39,'I-EmEC'!$A:$DA,MATCH(AT$1,'I-EmEC'!$A$1:$DA$1,0),FALSE),"")</f>
        <v>5.85</v>
      </c>
      <c r="AU39" s="124">
        <f>_xlfn.IFNA(VLOOKUP($B39,'I-EmEC'!$A:$DA,MATCH(AU$1,'I-EmEC'!$A$1:$DA$1,0),FALSE),"")</f>
        <v>5.81</v>
      </c>
      <c r="AV39" s="125" t="str">
        <f>_xlfn.IFNA(VLOOKUP($B39,'B-EmEC'!$A:$DH,MATCH(AV$1,'B-EmEC'!$A$1:$DH$1,0),FALSE),"")</f>
        <v/>
      </c>
      <c r="AW39" s="126">
        <f>_xlfn.IFNA(VLOOKUP($B39,'B-EmEC'!$A:$DH,MATCH(AW$1,'B-EmEC'!$A$1:$DH$1,0),FALSE),"")</f>
        <v>75.622968580715053</v>
      </c>
      <c r="AX39" s="126">
        <f>_xlfn.IFNA(VLOOKUP($B39,'B-EmEC'!$A:$DH,MATCH(AX$1,'B-EmEC'!$A$1:$DH$1,0),FALSE),"")</f>
        <v>88.270522933099613</v>
      </c>
      <c r="AY39" s="126">
        <f>_xlfn.IFNA(VLOOKUP($B39,'B-EmEC'!$A:$DH,MATCH(AY$1,'B-EmEC'!$A$1:$DH$1,0),FALSE),"")</f>
        <v>74.354838709677423</v>
      </c>
      <c r="AZ39" s="126">
        <f>_xlfn.IFNA(VLOOKUP($B39,'B-EmEC'!$A:$DH,MATCH(AZ$1,'B-EmEC'!$A$1:$DH$1,0),FALSE),"")</f>
        <v>69.275889967637539</v>
      </c>
      <c r="BA39" s="126">
        <f>_xlfn.IFNA(VLOOKUP($B39,'B-EmEC'!$A:$DH,MATCH(BA$1,'B-EmEC'!$A$1:$DH$1,0),FALSE),"")</f>
        <v>44.431554524361943</v>
      </c>
      <c r="BB39" s="126">
        <f>_xlfn.IFNA(VLOOKUP($B39,'B-EmEC'!$A:$DH,MATCH(BB$1,'B-EmEC'!$A$1:$DH$1,0),FALSE),"")</f>
        <v>9.7770062758712779</v>
      </c>
      <c r="BC39" s="126" t="str">
        <f>_xlfn.IFNA(VLOOKUP($B39,'B-EmEC'!$A:$DH,MATCH(BC$1,'B-EmEC'!$A$1:$DH$1,0),FALSE),"")</f>
        <v/>
      </c>
      <c r="BD39" s="126">
        <f>_xlfn.IFNA(VLOOKUP($B39,'B-EmEC'!$A:$DH,MATCH(BD$1,'B-EmEC'!$A$1:$DH$1,0),FALSE),"")</f>
        <v>15.647657179958879</v>
      </c>
      <c r="BE39" s="126">
        <f>_xlfn.IFNA(VLOOKUP($B39,'B-EmEC'!$A:$DH,MATCH(BE$1,'B-EmEC'!$A$1:$DH$1,0),FALSE),"")</f>
        <v>81.471415182755393</v>
      </c>
      <c r="BF39" s="126" t="str">
        <f>_xlfn.IFNA(VLOOKUP($B39,'B-EmEC'!$A:$DH,MATCH(BF$1,'B-EmEC'!$A$1:$DH$1,0),FALSE),"")</f>
        <v/>
      </c>
      <c r="BG39" s="126" t="str">
        <f>_xlfn.IFNA(VLOOKUP($B39,'B-EmEC'!$A:$DH,MATCH(BG$1,'B-EmEC'!$A$1:$DH$1,0),FALSE),"")</f>
        <v/>
      </c>
      <c r="BH39" s="125">
        <f>_xlfn.IFNA(VLOOKUP($B39,'I-EmEC'!$A:$DA,MATCH(BH$1,'I-EmEC'!$A$1:$DA$1,0),FALSE),"")</f>
        <v>41.176470588235297</v>
      </c>
      <c r="BI39" s="127">
        <f>_xlfn.IFNA(VLOOKUP($B39,'I-EmEC'!$A:$DA,MATCH(BI$1,'I-EmEC'!$A$1:$DA$1,0),FALSE),"")</f>
        <v>68.278529980657623</v>
      </c>
      <c r="BJ39" s="127">
        <f>_xlfn.IFNA(VLOOKUP($B39,'I-EmEC'!$A:$DA,MATCH(BJ$1,'I-EmEC'!$A$1:$DA$1,0),FALSE),"")</f>
        <v>68.278529980657623</v>
      </c>
      <c r="BK39" s="127">
        <f>_xlfn.IFNA(VLOOKUP($B39,'I-EmEC'!$A:$DA,MATCH(BK$1,'I-EmEC'!$A$1:$DA$1,0),FALSE),"")</f>
        <v>77.846790890269162</v>
      </c>
      <c r="BL39" s="127">
        <f>_xlfn.IFNA(VLOOKUP($B39,'I-EmEC'!$A:$DA,MATCH(BL$1,'I-EmEC'!$A$1:$DA$1,0),FALSE),"")</f>
        <v>77.846790890269162</v>
      </c>
      <c r="BM39" s="127">
        <f>_xlfn.IFNA(VLOOKUP($B39,'I-EmEC'!$A:$DA,MATCH(BM$1,'I-EmEC'!$A$1:$DA$1,0),FALSE),"")</f>
        <v>64.347826086956516</v>
      </c>
      <c r="BN39" s="127">
        <f>_xlfn.IFNA(VLOOKUP($B39,'I-EmEC'!$A:$DA,MATCH(BN$1,'I-EmEC'!$A$1:$DA$1,0),FALSE),"")</f>
        <v>59.753593429158109</v>
      </c>
      <c r="BO39" s="127">
        <f>_xlfn.IFNA(VLOOKUP($B39,'I-EmEC'!$A:$DA,MATCH(BO$1,'I-EmEC'!$A$1:$DA$1,0),FALSE),"")</f>
        <v>59.753593429158109</v>
      </c>
      <c r="BP39" s="127">
        <f>_xlfn.IFNA(VLOOKUP($B39,'I-EmEC'!$A:$DA,MATCH(BP$1,'I-EmEC'!$A$1:$DA$1,0),FALSE),"")</f>
        <v>61.573033707865171</v>
      </c>
      <c r="BQ39" s="127">
        <f>_xlfn.IFNA(VLOOKUP($B39,'I-EmEC'!$A:$DA,MATCH(BQ$1,'I-EmEC'!$A$1:$DA$1,0),FALSE),"")</f>
        <v>50.098619329388555</v>
      </c>
      <c r="BR39" s="127">
        <f>_xlfn.IFNA(VLOOKUP($B39,'I-EmEC'!$A:$DA,MATCH(BR$1,'I-EmEC'!$A$1:$DA$1,0),FALSE),"")</f>
        <v>32.190476190476183</v>
      </c>
      <c r="BS39" s="127">
        <f>_xlfn.IFNA(VLOOKUP($B39,'I-EmEC'!$A:$DA,MATCH(BS$1,'I-EmEC'!$A$1:$DA$1,0),FALSE),"")</f>
        <v>23.913043478260867</v>
      </c>
      <c r="BT39" s="127"/>
      <c r="BU39" s="117"/>
      <c r="BV39" s="308" t="s">
        <v>3275</v>
      </c>
      <c r="BW39" s="130" t="str">
        <f t="shared" si="27"/>
        <v/>
      </c>
      <c r="BX39" s="130" t="str">
        <f t="shared" si="28"/>
        <v/>
      </c>
      <c r="BY39" s="134" t="str">
        <f t="shared" si="29"/>
        <v/>
      </c>
      <c r="BZ39" s="134" t="str">
        <f t="shared" si="30"/>
        <v/>
      </c>
      <c r="CA39" s="134" t="str">
        <f t="shared" si="31"/>
        <v/>
      </c>
      <c r="CB39" s="130">
        <f t="shared" si="32"/>
        <v>1</v>
      </c>
      <c r="CC39" s="134" t="str">
        <f t="shared" si="33"/>
        <v/>
      </c>
      <c r="CD39" s="134">
        <f t="shared" si="34"/>
        <v>1</v>
      </c>
      <c r="CE39" s="134">
        <f t="shared" si="35"/>
        <v>1</v>
      </c>
      <c r="CF39" s="130" t="str">
        <f t="shared" si="36"/>
        <v/>
      </c>
      <c r="CG39" s="134" t="str">
        <f t="shared" si="37"/>
        <v/>
      </c>
      <c r="CH39" s="130">
        <f t="shared" si="38"/>
        <v>3</v>
      </c>
      <c r="CI39" s="131"/>
      <c r="CJ39" s="130" t="str">
        <f t="shared" si="39"/>
        <v/>
      </c>
      <c r="CK39" s="128" t="str">
        <f t="shared" si="40"/>
        <v/>
      </c>
      <c r="CL39" s="128">
        <f t="shared" si="41"/>
        <v>1</v>
      </c>
      <c r="CM39" s="128" t="str">
        <f t="shared" si="42"/>
        <v/>
      </c>
      <c r="CN39" s="130">
        <f t="shared" si="43"/>
        <v>1</v>
      </c>
      <c r="CO39" s="117"/>
      <c r="CP39" s="117">
        <f t="shared" si="44"/>
        <v>2</v>
      </c>
      <c r="CQ39" s="117">
        <f t="shared" si="45"/>
        <v>8</v>
      </c>
      <c r="CR39" s="117"/>
      <c r="CS39" s="117"/>
      <c r="CT39" s="117"/>
      <c r="CU39" s="117"/>
      <c r="CV39" s="117"/>
      <c r="CW39" s="117"/>
      <c r="CX39" s="117"/>
      <c r="CY39" s="117"/>
      <c r="CZ39" s="117"/>
      <c r="DA39" s="117"/>
      <c r="DB39" s="117"/>
      <c r="DC39" s="117"/>
      <c r="DD39" s="117"/>
      <c r="DE39" s="117"/>
      <c r="DF39" s="117"/>
      <c r="DG39" s="117"/>
      <c r="DH39" s="117"/>
      <c r="DI39" s="117"/>
      <c r="DJ39" s="117"/>
      <c r="DK39" s="117"/>
      <c r="DL39" s="117"/>
    </row>
    <row r="40" spans="1:116" s="132" customFormat="1" x14ac:dyDescent="0.15">
      <c r="A40" s="308" t="s">
        <v>45</v>
      </c>
      <c r="B40" s="69" t="s">
        <v>45</v>
      </c>
      <c r="C40" s="118" t="str">
        <f>VLOOKUP(B40,RecNamesAll!A:E,5,FALSE)</f>
        <v>A</v>
      </c>
      <c r="D40" s="119" t="b">
        <f>VLOOKUP(B40,Ligands!A:B,2,FALSE)</f>
        <v>0</v>
      </c>
      <c r="E40" s="127"/>
      <c r="F40" s="126" t="str">
        <f t="shared" si="23"/>
        <v>---</v>
      </c>
      <c r="G40" s="126" t="str">
        <f t="shared" si="24"/>
        <v>BIG</v>
      </c>
      <c r="H40" s="126" t="str">
        <f t="shared" si="25"/>
        <v>---</v>
      </c>
      <c r="I40" s="126" t="str">
        <f t="shared" si="26"/>
        <v>---</v>
      </c>
      <c r="J40" s="126"/>
      <c r="K40" s="286"/>
      <c r="L40" s="120" t="str">
        <f>_xlfn.CONCAT(IF(AV40="","-","B"),IF(BH40="","-","I"),VLOOKUP($B40,GtP!$A:$AB,MATCH("Gs_0-1",GtP!$A$1:$AB$1,0),FALSE))</f>
        <v>---</v>
      </c>
      <c r="M40" s="120" t="str">
        <f>_xlfn.CONCAT(IF(AW40="","-","B"),IF(BI40="","-","I"),VLOOKUP($B40,GtP!$A:$AB,MATCH("Gi/o_0-1",GtP!$A$1:$AB$1,0),FALSE))</f>
        <v>BIG</v>
      </c>
      <c r="N40" s="120" t="str">
        <f>_xlfn.CONCAT(IF(AX40="","-","B"),IF(BJ40="","-","I"),VLOOKUP($B40,GtP!$A:$AB,MATCH("Gi/o_0-1",GtP!$A$1:$AB$1,0),FALSE))</f>
        <v>BIG</v>
      </c>
      <c r="O40" s="120" t="str">
        <f>_xlfn.CONCAT(IF(AY40="","-","B"),IF(BK40="","-","I"),VLOOKUP($B40,GtP!$A:$AB,MATCH("Gi/o_0-1",GtP!$A$1:$AB$1,0),FALSE))</f>
        <v>BIG</v>
      </c>
      <c r="P40" s="120" t="str">
        <f>_xlfn.CONCAT(IF(AZ40="","-","B"),IF(BL40="","-","I"),VLOOKUP($B40,GtP!$A:$AB,MATCH("Gi/o_0-1",GtP!$A$1:$AB$1,0),FALSE))</f>
        <v>-IG</v>
      </c>
      <c r="Q40" s="120" t="str">
        <f>_xlfn.CONCAT(IF(BA40="","-","B"),IF(BM40="","-","I"),VLOOKUP($B40,GtP!$A:$AB,MATCH("Gi/o_0-1",GtP!$A$1:$AB$1,0),FALSE))</f>
        <v>BIG</v>
      </c>
      <c r="R40" s="120" t="str">
        <f>_xlfn.CONCAT(IF(BB40="","-","B"),IF(BN40="","-","I"),VLOOKUP($B40,GtP!$A:$AB,MATCH("Gq/11_0-1",GtP!$A$1:$AB$1,0),FALSE))</f>
        <v>---</v>
      </c>
      <c r="S40" s="120" t="str">
        <f>_xlfn.CONCAT(IF(BC40="","-","B"),IF(BO40="","-","I"),VLOOKUP($B40,GtP!$A:$AB,MATCH("Gq/11_0-1",GtP!$A$1:$AB$1,0),FALSE))</f>
        <v>---</v>
      </c>
      <c r="T40" s="120" t="str">
        <f>_xlfn.CONCAT(IF(BD40="","-","B"),IF(BP40="","-","I"),VLOOKUP($B40,GtP!$A:$AB,MATCH("Gq/11_0-1",GtP!$A$1:$AB$1,0),FALSE))</f>
        <v>---</v>
      </c>
      <c r="U40" s="120" t="str">
        <f>_xlfn.CONCAT(IF(BE40="","-","B"),IF(BQ40="","-","I"),VLOOKUP($B40,GtP!$A:$AB,MATCH("Gq/11_0-1",GtP!$A$1:$AB$1,0),FALSE))</f>
        <v>---</v>
      </c>
      <c r="V40" s="120" t="str">
        <f>_xlfn.CONCAT(IF(BF40="","-","B"),IF(BR40="","-","I"),VLOOKUP($B40,GtP!$A:$AB,MATCH("G12/13_0-1",GtP!$A$1:$AB$1,0),FALSE))</f>
        <v>---</v>
      </c>
      <c r="W40" s="120" t="str">
        <f>_xlfn.CONCAT(IF(BG40="","-","B"),IF(BS40="","-","I"),VLOOKUP($B40,GtP!$A:$AB,MATCH("G12/13_0-1",GtP!$A$1:$AB$1,0),FALSE))</f>
        <v>---</v>
      </c>
      <c r="X40" s="121" t="str">
        <f>_xlfn.IFNA(VLOOKUP($B40,'B-EmEC'!$A:$DH,MATCH(X$1,'B-EmEC'!$A$1:$DH$1,0),FALSE),"")</f>
        <v/>
      </c>
      <c r="Y40" s="122">
        <f>_xlfn.IFNA(VLOOKUP($B40,'B-EmEC'!$A:$DH,MATCH(Y$1,'B-EmEC'!$A$1:$DH$1,0),FALSE),"")</f>
        <v>4.1260000000000003</v>
      </c>
      <c r="Z40" s="122">
        <f>_xlfn.IFNA(VLOOKUP($B40,'B-EmEC'!$A:$DH,MATCH(Z$1,'B-EmEC'!$A$1:$DH$1,0),FALSE),"")</f>
        <v>4.0190000000000001</v>
      </c>
      <c r="AA40" s="122">
        <f>_xlfn.IFNA(VLOOKUP($B40,'B-EmEC'!$A:$DH,MATCH(AA$1,'B-EmEC'!$A$1:$DH$1,0),FALSE),"")</f>
        <v>2.6619999999999999</v>
      </c>
      <c r="AB40" s="122" t="str">
        <f>_xlfn.IFNA(VLOOKUP($B40,'B-EmEC'!$A:$DH,MATCH(AB$1,'B-EmEC'!$A$1:$DH$1,0),FALSE),"")</f>
        <v/>
      </c>
      <c r="AC40" s="122">
        <f>_xlfn.IFNA(VLOOKUP($B40,'B-EmEC'!$A:$DH,MATCH(AC$1,'B-EmEC'!$A$1:$DH$1,0),FALSE),"")</f>
        <v>5.1749999999999998</v>
      </c>
      <c r="AD40" s="122" t="str">
        <f>_xlfn.IFNA(VLOOKUP($B40,'B-EmEC'!$A:$DH,MATCH(AD$1,'B-EmEC'!$A$1:$DH$1,0),FALSE),"")</f>
        <v/>
      </c>
      <c r="AE40" s="122" t="str">
        <f>_xlfn.IFNA(VLOOKUP($B40,'B-EmEC'!$A:$DH,MATCH(AE$1,'B-EmEC'!$A$1:$DH$1,0),FALSE),"")</f>
        <v/>
      </c>
      <c r="AF40" s="122" t="str">
        <f>_xlfn.IFNA(VLOOKUP($B40,'B-EmEC'!$A:$DH,MATCH(AF$1,'B-EmEC'!$A$1:$DH$1,0),FALSE),"")</f>
        <v/>
      </c>
      <c r="AG40" s="122" t="str">
        <f>_xlfn.IFNA(VLOOKUP($B40,'B-EmEC'!$A:$DH,MATCH(AG$1,'B-EmEC'!$A$1:$DH$1,0),FALSE),"")</f>
        <v/>
      </c>
      <c r="AH40" s="122" t="str">
        <f>VLOOKUP($B40,'B-EmEC'!$A:$DH,MATCH(AH$1,'B-EmEC'!$A$1:$DH$1,0),FALSE)</f>
        <v/>
      </c>
      <c r="AI40" s="122" t="str">
        <f>VLOOKUP($B40,'B-EmEC'!$A:$DH,MATCH(AI$1,'B-EmEC'!$A$1:$DH$1,0),FALSE)</f>
        <v/>
      </c>
      <c r="AJ40" s="123" t="str">
        <f>_xlfn.IFNA(VLOOKUP($B40,'I-EmEC'!$A:$DA,MATCH(AJ$1,'I-EmEC'!$A$1:$DA$1,0),FALSE),"")</f>
        <v/>
      </c>
      <c r="AK40" s="124">
        <f>_xlfn.IFNA(VLOOKUP($B40,'I-EmEC'!$A:$DA,MATCH(AK$1,'I-EmEC'!$A$1:$DA$1,0),FALSE),"")</f>
        <v>3.55</v>
      </c>
      <c r="AL40" s="124">
        <f>_xlfn.IFNA(VLOOKUP($B40,'I-EmEC'!$A:$DA,MATCH(AL$1,'I-EmEC'!$A$1:$DA$1,0),FALSE),"")</f>
        <v>3.55</v>
      </c>
      <c r="AM40" s="124">
        <f>_xlfn.IFNA(VLOOKUP($B40,'I-EmEC'!$A:$DA,MATCH(AM$1,'I-EmEC'!$A$1:$DA$1,0),FALSE),"")</f>
        <v>3.73</v>
      </c>
      <c r="AN40" s="124">
        <f>_xlfn.IFNA(VLOOKUP($B40,'I-EmEC'!$A:$DA,MATCH(AN$1,'I-EmEC'!$A$1:$DA$1,0),FALSE),"")</f>
        <v>3.73</v>
      </c>
      <c r="AO40" s="124">
        <f>_xlfn.IFNA(VLOOKUP($B40,'I-EmEC'!$A:$DA,MATCH(AO$1,'I-EmEC'!$A$1:$DA$1,0),FALSE),"")</f>
        <v>3.37</v>
      </c>
      <c r="AP40" s="124" t="str">
        <f>_xlfn.IFNA(VLOOKUP($B40,'I-EmEC'!$A:$DA,MATCH(AP$1,'I-EmEC'!$A$1:$DA$1,0),FALSE),"")</f>
        <v/>
      </c>
      <c r="AQ40" s="124" t="str">
        <f>_xlfn.IFNA(VLOOKUP($B40,'I-EmEC'!$A:$DA,MATCH(AQ$1,'I-EmEC'!$A$1:$DA$1,0),FALSE),"")</f>
        <v/>
      </c>
      <c r="AR40" s="124" t="str">
        <f>_xlfn.IFNA(VLOOKUP($B40,'I-EmEC'!$A:$DA,MATCH(AR$1,'I-EmEC'!$A$1:$DA$1,0),FALSE),"")</f>
        <v/>
      </c>
      <c r="AS40" s="124" t="str">
        <f>_xlfn.IFNA(VLOOKUP($B40,'I-EmEC'!$A:$DA,MATCH(AS$1,'I-EmEC'!$A$1:$DA$1,0),FALSE),"")</f>
        <v/>
      </c>
      <c r="AT40" s="124" t="str">
        <f>_xlfn.IFNA(VLOOKUP($B40,'I-EmEC'!$A:$DA,MATCH(AT$1,'I-EmEC'!$A$1:$DA$1,0),FALSE),"")</f>
        <v/>
      </c>
      <c r="AU40" s="124" t="str">
        <f>_xlfn.IFNA(VLOOKUP($B40,'I-EmEC'!$A:$DA,MATCH(AU$1,'I-EmEC'!$A$1:$DA$1,0),FALSE),"")</f>
        <v/>
      </c>
      <c r="AV40" s="125" t="str">
        <f>_xlfn.IFNA(VLOOKUP($B40,'B-EmEC'!$A:$DH,MATCH(AV$1,'B-EmEC'!$A$1:$DH$1,0),FALSE),"")</f>
        <v/>
      </c>
      <c r="AW40" s="126">
        <f>_xlfn.IFNA(VLOOKUP($B40,'B-EmEC'!$A:$DH,MATCH(AW$1,'B-EmEC'!$A$1:$DH$1,0),FALSE),"")</f>
        <v>16.110509209100755</v>
      </c>
      <c r="AX40" s="126">
        <f>_xlfn.IFNA(VLOOKUP($B40,'B-EmEC'!$A:$DH,MATCH(AX$1,'B-EmEC'!$A$1:$DH$1,0),FALSE),"")</f>
        <v>15.468886941279578</v>
      </c>
      <c r="AY40" s="126">
        <f>_xlfn.IFNA(VLOOKUP($B40,'B-EmEC'!$A:$DH,MATCH(AY$1,'B-EmEC'!$A$1:$DH$1,0),FALSE),"")</f>
        <v>23.346774193548388</v>
      </c>
      <c r="AZ40" s="126" t="str">
        <f>_xlfn.IFNA(VLOOKUP($B40,'B-EmEC'!$A:$DH,MATCH(AZ$1,'B-EmEC'!$A$1:$DH$1,0),FALSE),"")</f>
        <v/>
      </c>
      <c r="BA40" s="126">
        <f>_xlfn.IFNA(VLOOKUP($B40,'B-EmEC'!$A:$DH,MATCH(BA$1,'B-EmEC'!$A$1:$DH$1,0),FALSE),"")</f>
        <v>11.30800464037123</v>
      </c>
      <c r="BB40" s="126" t="str">
        <f>_xlfn.IFNA(VLOOKUP($B40,'B-EmEC'!$A:$DH,MATCH(BB$1,'B-EmEC'!$A$1:$DH$1,0),FALSE),"")</f>
        <v/>
      </c>
      <c r="BC40" s="126" t="str">
        <f>_xlfn.IFNA(VLOOKUP($B40,'B-EmEC'!$A:$DH,MATCH(BC$1,'B-EmEC'!$A$1:$DH$1,0),FALSE),"")</f>
        <v/>
      </c>
      <c r="BD40" s="126" t="str">
        <f>_xlfn.IFNA(VLOOKUP($B40,'B-EmEC'!$A:$DH,MATCH(BD$1,'B-EmEC'!$A$1:$DH$1,0),FALSE),"")</f>
        <v/>
      </c>
      <c r="BE40" s="126" t="str">
        <f>_xlfn.IFNA(VLOOKUP($B40,'B-EmEC'!$A:$DH,MATCH(BE$1,'B-EmEC'!$A$1:$DH$1,0),FALSE),"")</f>
        <v/>
      </c>
      <c r="BF40" s="126" t="str">
        <f>_xlfn.IFNA(VLOOKUP($B40,'B-EmEC'!$A:$DH,MATCH(BF$1,'B-EmEC'!$A$1:$DH$1,0),FALSE),"")</f>
        <v/>
      </c>
      <c r="BG40" s="126" t="str">
        <f>_xlfn.IFNA(VLOOKUP($B40,'B-EmEC'!$A:$DH,MATCH(BG$1,'B-EmEC'!$A$1:$DH$1,0),FALSE),"")</f>
        <v/>
      </c>
      <c r="BH40" s="125" t="str">
        <f>_xlfn.IFNA(VLOOKUP($B40,'I-EmEC'!$A:$DA,MATCH(BH$1,'I-EmEC'!$A$1:$DA$1,0),FALSE),"")</f>
        <v/>
      </c>
      <c r="BI40" s="127">
        <f>_xlfn.IFNA(VLOOKUP($B40,'I-EmEC'!$A:$DA,MATCH(BI$1,'I-EmEC'!$A$1:$DA$1,0),FALSE),"")</f>
        <v>48.742746615087036</v>
      </c>
      <c r="BJ40" s="127">
        <f>_xlfn.IFNA(VLOOKUP($B40,'I-EmEC'!$A:$DA,MATCH(BJ$1,'I-EmEC'!$A$1:$DA$1,0),FALSE),"")</f>
        <v>48.742746615087036</v>
      </c>
      <c r="BK40" s="127">
        <f>_xlfn.IFNA(VLOOKUP($B40,'I-EmEC'!$A:$DA,MATCH(BK$1,'I-EmEC'!$A$1:$DA$1,0),FALSE),"")</f>
        <v>55.693581780538302</v>
      </c>
      <c r="BL40" s="127">
        <f>_xlfn.IFNA(VLOOKUP($B40,'I-EmEC'!$A:$DA,MATCH(BL$1,'I-EmEC'!$A$1:$DA$1,0),FALSE),"")</f>
        <v>55.693581780538302</v>
      </c>
      <c r="BM40" s="127">
        <f>_xlfn.IFNA(VLOOKUP($B40,'I-EmEC'!$A:$DA,MATCH(BM$1,'I-EmEC'!$A$1:$DA$1,0),FALSE),"")</f>
        <v>50.724637681159422</v>
      </c>
      <c r="BN40" s="127" t="str">
        <f>_xlfn.IFNA(VLOOKUP($B40,'I-EmEC'!$A:$DA,MATCH(BN$1,'I-EmEC'!$A$1:$DA$1,0),FALSE),"")</f>
        <v/>
      </c>
      <c r="BO40" s="127" t="str">
        <f>_xlfn.IFNA(VLOOKUP($B40,'I-EmEC'!$A:$DA,MATCH(BO$1,'I-EmEC'!$A$1:$DA$1,0),FALSE),"")</f>
        <v/>
      </c>
      <c r="BP40" s="127" t="str">
        <f>_xlfn.IFNA(VLOOKUP($B40,'I-EmEC'!$A:$DA,MATCH(BP$1,'I-EmEC'!$A$1:$DA$1,0),FALSE),"")</f>
        <v/>
      </c>
      <c r="BQ40" s="127" t="str">
        <f>_xlfn.IFNA(VLOOKUP($B40,'I-EmEC'!$A:$DA,MATCH(BQ$1,'I-EmEC'!$A$1:$DA$1,0),FALSE),"")</f>
        <v/>
      </c>
      <c r="BR40" s="127" t="str">
        <f>_xlfn.IFNA(VLOOKUP($B40,'I-EmEC'!$A:$DA,MATCH(BR$1,'I-EmEC'!$A$1:$DA$1,0),FALSE),"")</f>
        <v/>
      </c>
      <c r="BS40" s="127" t="str">
        <f>_xlfn.IFNA(VLOOKUP($B40,'I-EmEC'!$A:$DA,MATCH(BS$1,'I-EmEC'!$A$1:$DA$1,0),FALSE),"")</f>
        <v/>
      </c>
      <c r="BT40" s="127"/>
      <c r="BU40" s="117"/>
      <c r="BV40" s="308" t="s">
        <v>45</v>
      </c>
      <c r="BW40" s="129" t="str">
        <f t="shared" si="27"/>
        <v/>
      </c>
      <c r="BX40" s="129" t="str">
        <f t="shared" si="28"/>
        <v/>
      </c>
      <c r="BY40" s="128" t="str">
        <f t="shared" si="29"/>
        <v/>
      </c>
      <c r="BZ40" s="128" t="str">
        <f t="shared" si="30"/>
        <v/>
      </c>
      <c r="CA40" s="128" t="str">
        <f t="shared" si="31"/>
        <v/>
      </c>
      <c r="CB40" s="129" t="str">
        <f t="shared" si="32"/>
        <v/>
      </c>
      <c r="CC40" s="128" t="str">
        <f t="shared" si="33"/>
        <v/>
      </c>
      <c r="CD40" s="128" t="str">
        <f t="shared" si="34"/>
        <v/>
      </c>
      <c r="CE40" s="128" t="str">
        <f t="shared" si="35"/>
        <v/>
      </c>
      <c r="CF40" s="129" t="str">
        <f t="shared" si="36"/>
        <v/>
      </c>
      <c r="CG40" s="128" t="str">
        <f t="shared" si="37"/>
        <v/>
      </c>
      <c r="CH40" s="130">
        <f t="shared" si="38"/>
        <v>0</v>
      </c>
      <c r="CI40" s="131"/>
      <c r="CJ40" s="129" t="str">
        <f t="shared" si="39"/>
        <v/>
      </c>
      <c r="CK40" s="128" t="str">
        <f t="shared" si="40"/>
        <v/>
      </c>
      <c r="CL40" s="128" t="str">
        <f t="shared" si="41"/>
        <v/>
      </c>
      <c r="CM40" s="128" t="str">
        <f t="shared" si="42"/>
        <v/>
      </c>
      <c r="CN40" s="130">
        <f t="shared" si="43"/>
        <v>0</v>
      </c>
      <c r="CO40" s="117"/>
      <c r="CP40" s="117">
        <f t="shared" si="44"/>
        <v>1</v>
      </c>
      <c r="CQ40" s="117">
        <f t="shared" si="45"/>
        <v>4</v>
      </c>
      <c r="CR40" s="117"/>
      <c r="CS40" s="117"/>
      <c r="CT40" s="117"/>
      <c r="CU40" s="117"/>
      <c r="CV40" s="117"/>
      <c r="CW40" s="117"/>
      <c r="CX40" s="117"/>
      <c r="CY40" s="117"/>
      <c r="CZ40" s="117"/>
      <c r="DA40" s="117"/>
      <c r="DB40" s="117"/>
      <c r="DC40" s="117"/>
      <c r="DD40" s="117"/>
      <c r="DE40" s="117"/>
      <c r="DF40" s="117"/>
      <c r="DG40" s="117"/>
      <c r="DH40" s="117"/>
      <c r="DI40" s="117"/>
      <c r="DJ40" s="117"/>
      <c r="DK40" s="117"/>
      <c r="DL40" s="117"/>
    </row>
    <row r="41" spans="1:116" s="132" customFormat="1" x14ac:dyDescent="0.15">
      <c r="A41" s="308" t="s">
        <v>3298</v>
      </c>
      <c r="B41" s="69" t="s">
        <v>58</v>
      </c>
      <c r="C41" s="118" t="str">
        <f>VLOOKUP(B41,RecNamesAll!A:E,5,FALSE)</f>
        <v>A</v>
      </c>
      <c r="D41" s="119" t="b">
        <f>VLOOKUP(B41,Ligands!A:B,2,FALSE)</f>
        <v>1</v>
      </c>
      <c r="E41" s="127"/>
      <c r="F41" s="126" t="str">
        <f t="shared" si="23"/>
        <v>-I-</v>
      </c>
      <c r="G41" s="126" t="str">
        <f t="shared" si="24"/>
        <v>BIG</v>
      </c>
      <c r="H41" s="126" t="str">
        <f t="shared" si="25"/>
        <v>BIG</v>
      </c>
      <c r="I41" s="126" t="str">
        <f t="shared" si="26"/>
        <v>BIG</v>
      </c>
      <c r="J41" s="126"/>
      <c r="K41" s="286"/>
      <c r="L41" s="120" t="str">
        <f>_xlfn.CONCAT(IF(AV41="","-","B"),IF(BH41="","-","I"),VLOOKUP($B41,GtP!$A:$AB,MATCH("Gs_0-1",GtP!$A$1:$AB$1,0),FALSE))</f>
        <v>-I-</v>
      </c>
      <c r="M41" s="120" t="str">
        <f>_xlfn.CONCAT(IF(AW41="","-","B"),IF(BI41="","-","I"),VLOOKUP($B41,GtP!$A:$AB,MATCH("Gi/o_0-1",GtP!$A$1:$AB$1,0),FALSE))</f>
        <v>BIG</v>
      </c>
      <c r="N41" s="120" t="str">
        <f>_xlfn.CONCAT(IF(AX41="","-","B"),IF(BJ41="","-","I"),VLOOKUP($B41,GtP!$A:$AB,MATCH("Gi/o_0-1",GtP!$A$1:$AB$1,0),FALSE))</f>
        <v>BIG</v>
      </c>
      <c r="O41" s="120" t="str">
        <f>_xlfn.CONCAT(IF(AY41="","-","B"),IF(BK41="","-","I"),VLOOKUP($B41,GtP!$A:$AB,MATCH("Gi/o_0-1",GtP!$A$1:$AB$1,0),FALSE))</f>
        <v>BIG</v>
      </c>
      <c r="P41" s="120" t="str">
        <f>_xlfn.CONCAT(IF(AZ41="","-","B"),IF(BL41="","-","I"),VLOOKUP($B41,GtP!$A:$AB,MATCH("Gi/o_0-1",GtP!$A$1:$AB$1,0),FALSE))</f>
        <v>BIG</v>
      </c>
      <c r="Q41" s="120" t="str">
        <f>_xlfn.CONCAT(IF(BA41="","-","B"),IF(BM41="","-","I"),VLOOKUP($B41,GtP!$A:$AB,MATCH("Gi/o_0-1",GtP!$A$1:$AB$1,0),FALSE))</f>
        <v>B-G</v>
      </c>
      <c r="R41" s="120" t="str">
        <f>_xlfn.CONCAT(IF(BB41="","-","B"),IF(BN41="","-","I"),VLOOKUP($B41,GtP!$A:$AB,MATCH("Gq/11_0-1",GtP!$A$1:$AB$1,0),FALSE))</f>
        <v>BIG</v>
      </c>
      <c r="S41" s="120" t="str">
        <f>_xlfn.CONCAT(IF(BC41="","-","B"),IF(BO41="","-","I"),VLOOKUP($B41,GtP!$A:$AB,MATCH("Gq/11_0-1",GtP!$A$1:$AB$1,0),FALSE))</f>
        <v>BIG</v>
      </c>
      <c r="T41" s="120" t="str">
        <f>_xlfn.CONCAT(IF(BD41="","-","B"),IF(BP41="","-","I"),VLOOKUP($B41,GtP!$A:$AB,MATCH("Gq/11_0-1",GtP!$A$1:$AB$1,0),FALSE))</f>
        <v>BIG</v>
      </c>
      <c r="U41" s="120" t="str">
        <f>_xlfn.CONCAT(IF(BE41="","-","B"),IF(BQ41="","-","I"),VLOOKUP($B41,GtP!$A:$AB,MATCH("Gq/11_0-1",GtP!$A$1:$AB$1,0),FALSE))</f>
        <v>BIG</v>
      </c>
      <c r="V41" s="120" t="str">
        <f>_xlfn.CONCAT(IF(BF41="","-","B"),IF(BR41="","-","I"),VLOOKUP($B41,GtP!$A:$AB,MATCH("G12/13_0-1",GtP!$A$1:$AB$1,0),FALSE))</f>
        <v>-IG</v>
      </c>
      <c r="W41" s="120" t="str">
        <f>_xlfn.CONCAT(IF(BG41="","-","B"),IF(BS41="","-","I"),VLOOKUP($B41,GtP!$A:$AB,MATCH("G12/13_0-1",GtP!$A$1:$AB$1,0),FALSE))</f>
        <v>BIG</v>
      </c>
      <c r="X41" s="121" t="str">
        <f>_xlfn.IFNA(VLOOKUP($B41,'B-EmEC'!$A:$DH,MATCH(X$1,'B-EmEC'!$A$1:$DH$1,0),FALSE),"")</f>
        <v/>
      </c>
      <c r="Y41" s="122">
        <f>_xlfn.IFNA(VLOOKUP($B41,'B-EmEC'!$A:$DH,MATCH(Y$1,'B-EmEC'!$A$1:$DH$1,0),FALSE),"")</f>
        <v>8.4320000000000004</v>
      </c>
      <c r="Z41" s="122">
        <f>_xlfn.IFNA(VLOOKUP($B41,'B-EmEC'!$A:$DH,MATCH(Z$1,'B-EmEC'!$A$1:$DH$1,0),FALSE),"")</f>
        <v>8.4760000000000009</v>
      </c>
      <c r="AA41" s="122">
        <f>_xlfn.IFNA(VLOOKUP($B41,'B-EmEC'!$A:$DH,MATCH(AA$1,'B-EmEC'!$A$1:$DH$1,0),FALSE),"")</f>
        <v>8.3420000000000005</v>
      </c>
      <c r="AB41" s="122">
        <f>_xlfn.IFNA(VLOOKUP($B41,'B-EmEC'!$A:$DH,MATCH(AB$1,'B-EmEC'!$A$1:$DH$1,0),FALSE),"")</f>
        <v>9.0289999999999999</v>
      </c>
      <c r="AC41" s="122">
        <f>_xlfn.IFNA(VLOOKUP($B41,'B-EmEC'!$A:$DH,MATCH(AC$1,'B-EmEC'!$A$1:$DH$1,0),FALSE),"")</f>
        <v>8.4979999999999993</v>
      </c>
      <c r="AD41" s="122">
        <f>_xlfn.IFNA(VLOOKUP($B41,'B-EmEC'!$A:$DH,MATCH(AD$1,'B-EmEC'!$A$1:$DH$1,0),FALSE),"")</f>
        <v>7.2770000000000001</v>
      </c>
      <c r="AE41" s="122">
        <f>_xlfn.IFNA(VLOOKUP($B41,'B-EmEC'!$A:$DH,MATCH(AE$1,'B-EmEC'!$A$1:$DH$1,0),FALSE),"")</f>
        <v>7.0529999999999999</v>
      </c>
      <c r="AF41" s="122">
        <f>_xlfn.IFNA(VLOOKUP($B41,'B-EmEC'!$A:$DH,MATCH(AF$1,'B-EmEC'!$A$1:$DH$1,0),FALSE),"")</f>
        <v>7.3540000000000001</v>
      </c>
      <c r="AG41" s="122">
        <f>_xlfn.IFNA(VLOOKUP($B41,'B-EmEC'!$A:$DH,MATCH(AG$1,'B-EmEC'!$A$1:$DH$1,0),FALSE),"")</f>
        <v>6.4790000000000001</v>
      </c>
      <c r="AH41" s="122" t="str">
        <f>VLOOKUP($B41,'B-EmEC'!$A:$DH,MATCH(AH$1,'B-EmEC'!$A$1:$DH$1,0),FALSE)</f>
        <v/>
      </c>
      <c r="AI41" s="122">
        <f>VLOOKUP($B41,'B-EmEC'!$A:$DH,MATCH(AI$1,'B-EmEC'!$A$1:$DH$1,0),FALSE)</f>
        <v>9.1460000000000008</v>
      </c>
      <c r="AJ41" s="123">
        <f>_xlfn.IFNA(VLOOKUP($B41,'I-EmEC'!$A:$DA,MATCH(AJ$1,'I-EmEC'!$A$1:$DA$1,0),FALSE),"")</f>
        <v>7.69</v>
      </c>
      <c r="AK41" s="124">
        <f>_xlfn.IFNA(VLOOKUP($B41,'I-EmEC'!$A:$DA,MATCH(AK$1,'I-EmEC'!$A$1:$DA$1,0),FALSE),"")</f>
        <v>8.33</v>
      </c>
      <c r="AL41" s="124">
        <f>_xlfn.IFNA(VLOOKUP($B41,'I-EmEC'!$A:$DA,MATCH(AL$1,'I-EmEC'!$A$1:$DA$1,0),FALSE),"")</f>
        <v>8.33</v>
      </c>
      <c r="AM41" s="124">
        <f>_xlfn.IFNA(VLOOKUP($B41,'I-EmEC'!$A:$DA,MATCH(AM$1,'I-EmEC'!$A$1:$DA$1,0),FALSE),"")</f>
        <v>8.49</v>
      </c>
      <c r="AN41" s="124">
        <f>_xlfn.IFNA(VLOOKUP($B41,'I-EmEC'!$A:$DA,MATCH(AN$1,'I-EmEC'!$A$1:$DA$1,0),FALSE),"")</f>
        <v>8.49</v>
      </c>
      <c r="AO41" s="124" t="str">
        <f>_xlfn.IFNA(VLOOKUP($B41,'I-EmEC'!$A:$DA,MATCH(AO$1,'I-EmEC'!$A$1:$DA$1,0),FALSE),"")</f>
        <v/>
      </c>
      <c r="AP41" s="124">
        <f>_xlfn.IFNA(VLOOKUP($B41,'I-EmEC'!$A:$DA,MATCH(AP$1,'I-EmEC'!$A$1:$DA$1,0),FALSE),"")</f>
        <v>8.43</v>
      </c>
      <c r="AQ41" s="124">
        <f>_xlfn.IFNA(VLOOKUP($B41,'I-EmEC'!$A:$DA,MATCH(AQ$1,'I-EmEC'!$A$1:$DA$1,0),FALSE),"")</f>
        <v>8.43</v>
      </c>
      <c r="AR41" s="124">
        <f>_xlfn.IFNA(VLOOKUP($B41,'I-EmEC'!$A:$DA,MATCH(AR$1,'I-EmEC'!$A$1:$DA$1,0),FALSE),"")</f>
        <v>8.32</v>
      </c>
      <c r="AS41" s="124">
        <f>_xlfn.IFNA(VLOOKUP($B41,'I-EmEC'!$A:$DA,MATCH(AS$1,'I-EmEC'!$A$1:$DA$1,0),FALSE),"")</f>
        <v>8.3699999999999992</v>
      </c>
      <c r="AT41" s="124">
        <f>_xlfn.IFNA(VLOOKUP($B41,'I-EmEC'!$A:$DA,MATCH(AT$1,'I-EmEC'!$A$1:$DA$1,0),FALSE),"")</f>
        <v>8.5</v>
      </c>
      <c r="AU41" s="124">
        <f>_xlfn.IFNA(VLOOKUP($B41,'I-EmEC'!$A:$DA,MATCH(AU$1,'I-EmEC'!$A$1:$DA$1,0),FALSE),"")</f>
        <v>8.44</v>
      </c>
      <c r="AV41" s="125" t="str">
        <f>_xlfn.IFNA(VLOOKUP($B41,'B-EmEC'!$A:$DH,MATCH(AV$1,'B-EmEC'!$A$1:$DH$1,0),FALSE),"")</f>
        <v/>
      </c>
      <c r="AW41" s="126">
        <f>_xlfn.IFNA(VLOOKUP($B41,'B-EmEC'!$A:$DH,MATCH(AW$1,'B-EmEC'!$A$1:$DH$1,0),FALSE),"")</f>
        <v>33.921993499458296</v>
      </c>
      <c r="AX41" s="126">
        <f>_xlfn.IFNA(VLOOKUP($B41,'B-EmEC'!$A:$DH,MATCH(AX$1,'B-EmEC'!$A$1:$DH$1,0),FALSE),"")</f>
        <v>50.335962605901251</v>
      </c>
      <c r="AY41" s="126">
        <f>_xlfn.IFNA(VLOOKUP($B41,'B-EmEC'!$A:$DH,MATCH(AY$1,'B-EmEC'!$A$1:$DH$1,0),FALSE),"")</f>
        <v>54.731182795698928</v>
      </c>
      <c r="AZ41" s="126">
        <f>_xlfn.IFNA(VLOOKUP($B41,'B-EmEC'!$A:$DH,MATCH(AZ$1,'B-EmEC'!$A$1:$DH$1,0),FALSE),"")</f>
        <v>49.757281553398059</v>
      </c>
      <c r="BA41" s="126">
        <f>_xlfn.IFNA(VLOOKUP($B41,'B-EmEC'!$A:$DH,MATCH(BA$1,'B-EmEC'!$A$1:$DH$1,0),FALSE),"")</f>
        <v>13.190255220417633</v>
      </c>
      <c r="BB41" s="126">
        <f>_xlfn.IFNA(VLOOKUP($B41,'B-EmEC'!$A:$DH,MATCH(BB$1,'B-EmEC'!$A$1:$DH$1,0),FALSE),"")</f>
        <v>40.018694084657497</v>
      </c>
      <c r="BC41" s="126">
        <f>_xlfn.IFNA(VLOOKUP($B41,'B-EmEC'!$A:$DH,MATCH(BC$1,'B-EmEC'!$A$1:$DH$1,0),FALSE),"")</f>
        <v>47.680715799387805</v>
      </c>
      <c r="BD41" s="126">
        <f>_xlfn.IFNA(VLOOKUP($B41,'B-EmEC'!$A:$DH,MATCH(BD$1,'B-EmEC'!$A$1:$DH$1,0),FALSE),"")</f>
        <v>36.219023915160697</v>
      </c>
      <c r="BE41" s="126">
        <f>_xlfn.IFNA(VLOOKUP($B41,'B-EmEC'!$A:$DH,MATCH(BE$1,'B-EmEC'!$A$1:$DH$1,0),FALSE),"")</f>
        <v>45.988753514526714</v>
      </c>
      <c r="BF41" s="126" t="str">
        <f>_xlfn.IFNA(VLOOKUP($B41,'B-EmEC'!$A:$DH,MATCH(BF$1,'B-EmEC'!$A$1:$DH$1,0),FALSE),"")</f>
        <v/>
      </c>
      <c r="BG41" s="126">
        <f>_xlfn.IFNA(VLOOKUP($B41,'B-EmEC'!$A:$DH,MATCH(BG$1,'B-EmEC'!$A$1:$DH$1,0),FALSE),"")</f>
        <v>10.870858113848767</v>
      </c>
      <c r="BH41" s="125">
        <f>_xlfn.IFNA(VLOOKUP($B41,'I-EmEC'!$A:$DA,MATCH(BH$1,'I-EmEC'!$A$1:$DA$1,0),FALSE),"")</f>
        <v>51.470588235294116</v>
      </c>
      <c r="BI41" s="127">
        <f>_xlfn.IFNA(VLOOKUP($B41,'I-EmEC'!$A:$DA,MATCH(BI$1,'I-EmEC'!$A$1:$DA$1,0),FALSE),"")</f>
        <v>15.473887814313345</v>
      </c>
      <c r="BJ41" s="127">
        <f>_xlfn.IFNA(VLOOKUP($B41,'I-EmEC'!$A:$DA,MATCH(BJ$1,'I-EmEC'!$A$1:$DA$1,0),FALSE),"")</f>
        <v>15.473887814313345</v>
      </c>
      <c r="BK41" s="127">
        <f>_xlfn.IFNA(VLOOKUP($B41,'I-EmEC'!$A:$DA,MATCH(BK$1,'I-EmEC'!$A$1:$DA$1,0),FALSE),"")</f>
        <v>12.215320910973086</v>
      </c>
      <c r="BL41" s="127">
        <f>_xlfn.IFNA(VLOOKUP($B41,'I-EmEC'!$A:$DA,MATCH(BL$1,'I-EmEC'!$A$1:$DA$1,0),FALSE),"")</f>
        <v>12.215320910973086</v>
      </c>
      <c r="BM41" s="127" t="str">
        <f>_xlfn.IFNA(VLOOKUP($B41,'I-EmEC'!$A:$DA,MATCH(BM$1,'I-EmEC'!$A$1:$DA$1,0),FALSE),"")</f>
        <v/>
      </c>
      <c r="BN41" s="127">
        <f>_xlfn.IFNA(VLOOKUP($B41,'I-EmEC'!$A:$DA,MATCH(BN$1,'I-EmEC'!$A$1:$DA$1,0),FALSE),"")</f>
        <v>28.131416837782339</v>
      </c>
      <c r="BO41" s="127">
        <f>_xlfn.IFNA(VLOOKUP($B41,'I-EmEC'!$A:$DA,MATCH(BO$1,'I-EmEC'!$A$1:$DA$1,0),FALSE),"")</f>
        <v>28.131416837782339</v>
      </c>
      <c r="BP41" s="127">
        <f>_xlfn.IFNA(VLOOKUP($B41,'I-EmEC'!$A:$DA,MATCH(BP$1,'I-EmEC'!$A$1:$DA$1,0),FALSE),"")</f>
        <v>15.955056179775282</v>
      </c>
      <c r="BQ41" s="127">
        <f>_xlfn.IFNA(VLOOKUP($B41,'I-EmEC'!$A:$DA,MATCH(BQ$1,'I-EmEC'!$A$1:$DA$1,0),FALSE),"")</f>
        <v>25.641025641025639</v>
      </c>
      <c r="BR41" s="127">
        <f>_xlfn.IFNA(VLOOKUP($B41,'I-EmEC'!$A:$DA,MATCH(BR$1,'I-EmEC'!$A$1:$DA$1,0),FALSE),"")</f>
        <v>23.047619047619047</v>
      </c>
      <c r="BS41" s="127">
        <f>_xlfn.IFNA(VLOOKUP($B41,'I-EmEC'!$A:$DA,MATCH(BS$1,'I-EmEC'!$A$1:$DA$1,0),FALSE),"")</f>
        <v>16.600790513833992</v>
      </c>
      <c r="BT41" s="127"/>
      <c r="BU41" s="117"/>
      <c r="BV41" s="308" t="s">
        <v>3298</v>
      </c>
      <c r="BW41" s="129" t="str">
        <f t="shared" si="27"/>
        <v/>
      </c>
      <c r="BX41" s="129" t="str">
        <f t="shared" si="28"/>
        <v/>
      </c>
      <c r="BY41" s="128" t="str">
        <f t="shared" si="29"/>
        <v/>
      </c>
      <c r="BZ41" s="128" t="str">
        <f t="shared" si="30"/>
        <v/>
      </c>
      <c r="CA41" s="128" t="str">
        <f t="shared" si="31"/>
        <v/>
      </c>
      <c r="CB41" s="129" t="str">
        <f t="shared" si="32"/>
        <v/>
      </c>
      <c r="CC41" s="128" t="str">
        <f t="shared" si="33"/>
        <v/>
      </c>
      <c r="CD41" s="128" t="str">
        <f t="shared" si="34"/>
        <v/>
      </c>
      <c r="CE41" s="128" t="str">
        <f t="shared" si="35"/>
        <v/>
      </c>
      <c r="CF41" s="129" t="str">
        <f t="shared" si="36"/>
        <v/>
      </c>
      <c r="CG41" s="128" t="str">
        <f t="shared" si="37"/>
        <v/>
      </c>
      <c r="CH41" s="130">
        <f t="shared" si="38"/>
        <v>0</v>
      </c>
      <c r="CI41" s="131"/>
      <c r="CJ41" s="129" t="str">
        <f t="shared" si="39"/>
        <v/>
      </c>
      <c r="CK41" s="128" t="str">
        <f t="shared" si="40"/>
        <v/>
      </c>
      <c r="CL41" s="128" t="str">
        <f t="shared" si="41"/>
        <v/>
      </c>
      <c r="CM41" s="128" t="str">
        <f t="shared" si="42"/>
        <v/>
      </c>
      <c r="CN41" s="130">
        <f t="shared" si="43"/>
        <v>0</v>
      </c>
      <c r="CO41" s="117"/>
      <c r="CP41" s="117">
        <f t="shared" si="44"/>
        <v>2</v>
      </c>
      <c r="CQ41" s="117">
        <f t="shared" si="45"/>
        <v>8</v>
      </c>
      <c r="CR41" s="117"/>
      <c r="CS41" s="117"/>
      <c r="CT41" s="117"/>
      <c r="CU41" s="117"/>
      <c r="CV41" s="117"/>
      <c r="CW41" s="117"/>
      <c r="CX41" s="117"/>
      <c r="CY41" s="117"/>
      <c r="CZ41" s="117"/>
      <c r="DA41" s="117"/>
      <c r="DB41" s="117"/>
      <c r="DC41" s="117"/>
      <c r="DD41" s="117"/>
      <c r="DE41" s="117"/>
      <c r="DF41" s="117"/>
      <c r="DG41" s="117"/>
      <c r="DH41" s="117"/>
      <c r="DI41" s="117"/>
      <c r="DJ41" s="117"/>
      <c r="DK41" s="117"/>
      <c r="DL41" s="117"/>
    </row>
    <row r="42" spans="1:116" s="132" customFormat="1" x14ac:dyDescent="0.15">
      <c r="A42" s="308" t="s">
        <v>3283</v>
      </c>
      <c r="B42" s="69" t="s">
        <v>302</v>
      </c>
      <c r="C42" s="118" t="str">
        <f>VLOOKUP(B42,RecNamesAll!A:E,5,FALSE)</f>
        <v>A</v>
      </c>
      <c r="D42" s="119" t="b">
        <f>VLOOKUP(B42,Ligands!A:B,2,FALSE)</f>
        <v>0</v>
      </c>
      <c r="E42" s="127"/>
      <c r="F42" s="126" t="str">
        <f t="shared" si="23"/>
        <v>-I-</v>
      </c>
      <c r="G42" s="126" t="str">
        <f t="shared" si="24"/>
        <v>BIG</v>
      </c>
      <c r="H42" s="126" t="str">
        <f t="shared" si="25"/>
        <v>BIG</v>
      </c>
      <c r="I42" s="126" t="str">
        <f t="shared" si="26"/>
        <v>-I-</v>
      </c>
      <c r="J42" s="126"/>
      <c r="K42" s="286"/>
      <c r="L42" s="120" t="str">
        <f>_xlfn.CONCAT(IF(AV42="","-","B"),IF(BH42="","-","I"),VLOOKUP($B42,GtP!$A:$AB,MATCH("Gs_0-1",GtP!$A$1:$AB$1,0),FALSE))</f>
        <v>-I-</v>
      </c>
      <c r="M42" s="120" t="str">
        <f>_xlfn.CONCAT(IF(AW42="","-","B"),IF(BI42="","-","I"),VLOOKUP($B42,GtP!$A:$AB,MATCH("Gi/o_0-1",GtP!$A$1:$AB$1,0),FALSE))</f>
        <v>BIG</v>
      </c>
      <c r="N42" s="120" t="str">
        <f>_xlfn.CONCAT(IF(AX42="","-","B"),IF(BJ42="","-","I"),VLOOKUP($B42,GtP!$A:$AB,MATCH("Gi/o_0-1",GtP!$A$1:$AB$1,0),FALSE))</f>
        <v>BIG</v>
      </c>
      <c r="O42" s="120" t="str">
        <f>_xlfn.CONCAT(IF(AY42="","-","B"),IF(BK42="","-","I"),VLOOKUP($B42,GtP!$A:$AB,MATCH("Gi/o_0-1",GtP!$A$1:$AB$1,0),FALSE))</f>
        <v>BIG</v>
      </c>
      <c r="P42" s="120" t="str">
        <f>_xlfn.CONCAT(IF(AZ42="","-","B"),IF(BL42="","-","I"),VLOOKUP($B42,GtP!$A:$AB,MATCH("Gi/o_0-1",GtP!$A$1:$AB$1,0),FALSE))</f>
        <v>BIG</v>
      </c>
      <c r="Q42" s="120" t="str">
        <f>_xlfn.CONCAT(IF(BA42="","-","B"),IF(BM42="","-","I"),VLOOKUP($B42,GtP!$A:$AB,MATCH("Gi/o_0-1",GtP!$A$1:$AB$1,0),FALSE))</f>
        <v>BIG</v>
      </c>
      <c r="R42" s="120" t="str">
        <f>_xlfn.CONCAT(IF(BB42="","-","B"),IF(BN42="","-","I"),VLOOKUP($B42,GtP!$A:$AB,MATCH("Gq/11_0-1",GtP!$A$1:$AB$1,0),FALSE))</f>
        <v>B-G</v>
      </c>
      <c r="S42" s="120" t="str">
        <f>_xlfn.CONCAT(IF(BC42="","-","B"),IF(BO42="","-","I"),VLOOKUP($B42,GtP!$A:$AB,MATCH("Gq/11_0-1",GtP!$A$1:$AB$1,0),FALSE))</f>
        <v>B-G</v>
      </c>
      <c r="T42" s="120" t="str">
        <f>_xlfn.CONCAT(IF(BD42="","-","B"),IF(BP42="","-","I"),VLOOKUP($B42,GtP!$A:$AB,MATCH("Gq/11_0-1",GtP!$A$1:$AB$1,0),FALSE))</f>
        <v>BIG</v>
      </c>
      <c r="U42" s="120" t="str">
        <f>_xlfn.CONCAT(IF(BE42="","-","B"),IF(BQ42="","-","I"),VLOOKUP($B42,GtP!$A:$AB,MATCH("Gq/11_0-1",GtP!$A$1:$AB$1,0),FALSE))</f>
        <v>BIG</v>
      </c>
      <c r="V42" s="120" t="str">
        <f>_xlfn.CONCAT(IF(BF42="","-","B"),IF(BR42="","-","I"),VLOOKUP($B42,GtP!$A:$AB,MATCH("G12/13_0-1",GtP!$A$1:$AB$1,0),FALSE))</f>
        <v>-I-</v>
      </c>
      <c r="W42" s="120" t="str">
        <f>_xlfn.CONCAT(IF(BG42="","-","B"),IF(BS42="","-","I"),VLOOKUP($B42,GtP!$A:$AB,MATCH("G12/13_0-1",GtP!$A$1:$AB$1,0),FALSE))</f>
        <v>-I-</v>
      </c>
      <c r="X42" s="121" t="str">
        <f>_xlfn.IFNA(VLOOKUP($B42,'B-EmEC'!$A:$DH,MATCH(X$1,'B-EmEC'!$A$1:$DH$1,0),FALSE),"")</f>
        <v/>
      </c>
      <c r="Y42" s="122">
        <f>_xlfn.IFNA(VLOOKUP($B42,'B-EmEC'!$A:$DH,MATCH(Y$1,'B-EmEC'!$A$1:$DH$1,0),FALSE),"")</f>
        <v>6.6429999999999998</v>
      </c>
      <c r="Z42" s="122">
        <f>_xlfn.IFNA(VLOOKUP($B42,'B-EmEC'!$A:$DH,MATCH(Z$1,'B-EmEC'!$A$1:$DH$1,0),FALSE),"")</f>
        <v>6.7530000000000001</v>
      </c>
      <c r="AA42" s="122">
        <f>_xlfn.IFNA(VLOOKUP($B42,'B-EmEC'!$A:$DH,MATCH(AA$1,'B-EmEC'!$A$1:$DH$1,0),FALSE),"")</f>
        <v>6.7039999999999997</v>
      </c>
      <c r="AB42" s="122">
        <f>_xlfn.IFNA(VLOOKUP($B42,'B-EmEC'!$A:$DH,MATCH(AB$1,'B-EmEC'!$A$1:$DH$1,0),FALSE),"")</f>
        <v>6.7750000000000004</v>
      </c>
      <c r="AC42" s="122">
        <f>_xlfn.IFNA(VLOOKUP($B42,'B-EmEC'!$A:$DH,MATCH(AC$1,'B-EmEC'!$A$1:$DH$1,0),FALSE),"")</f>
        <v>6.9279999999999999</v>
      </c>
      <c r="AD42" s="122">
        <f>_xlfn.IFNA(VLOOKUP($B42,'B-EmEC'!$A:$DH,MATCH(AD$1,'B-EmEC'!$A$1:$DH$1,0),FALSE),"")</f>
        <v>6.9050000000000002</v>
      </c>
      <c r="AE42" s="122">
        <f>_xlfn.IFNA(VLOOKUP($B42,'B-EmEC'!$A:$DH,MATCH(AE$1,'B-EmEC'!$A$1:$DH$1,0),FALSE),"")</f>
        <v>6.8049999999999997</v>
      </c>
      <c r="AF42" s="122">
        <f>_xlfn.IFNA(VLOOKUP($B42,'B-EmEC'!$A:$DH,MATCH(AF$1,'B-EmEC'!$A$1:$DH$1,0),FALSE),"")</f>
        <v>6.883</v>
      </c>
      <c r="AG42" s="122">
        <f>_xlfn.IFNA(VLOOKUP($B42,'B-EmEC'!$A:$DH,MATCH(AG$1,'B-EmEC'!$A$1:$DH$1,0),FALSE),"")</f>
        <v>7.5359999999999996</v>
      </c>
      <c r="AH42" s="122" t="str">
        <f>VLOOKUP($B42,'B-EmEC'!$A:$DH,MATCH(AH$1,'B-EmEC'!$A$1:$DH$1,0),FALSE)</f>
        <v/>
      </c>
      <c r="AI42" s="122" t="str">
        <f>VLOOKUP($B42,'B-EmEC'!$A:$DH,MATCH(AI$1,'B-EmEC'!$A$1:$DH$1,0),FALSE)</f>
        <v/>
      </c>
      <c r="AJ42" s="123">
        <f>_xlfn.IFNA(VLOOKUP($B42,'I-EmEC'!$A:$DA,MATCH(AJ$1,'I-EmEC'!$A$1:$DA$1,0),FALSE),"")</f>
        <v>7.79</v>
      </c>
      <c r="AK42" s="124">
        <f>_xlfn.IFNA(VLOOKUP($B42,'I-EmEC'!$A:$DA,MATCH(AK$1,'I-EmEC'!$A$1:$DA$1,0),FALSE),"")</f>
        <v>8.26</v>
      </c>
      <c r="AL42" s="124">
        <f>_xlfn.IFNA(VLOOKUP($B42,'I-EmEC'!$A:$DA,MATCH(AL$1,'I-EmEC'!$A$1:$DA$1,0),FALSE),"")</f>
        <v>8.26</v>
      </c>
      <c r="AM42" s="124">
        <f>_xlfn.IFNA(VLOOKUP($B42,'I-EmEC'!$A:$DA,MATCH(AM$1,'I-EmEC'!$A$1:$DA$1,0),FALSE),"")</f>
        <v>8.1199999999999992</v>
      </c>
      <c r="AN42" s="124">
        <f>_xlfn.IFNA(VLOOKUP($B42,'I-EmEC'!$A:$DA,MATCH(AN$1,'I-EmEC'!$A$1:$DA$1,0),FALSE),"")</f>
        <v>8.1199999999999992</v>
      </c>
      <c r="AO42" s="124">
        <f>_xlfn.IFNA(VLOOKUP($B42,'I-EmEC'!$A:$DA,MATCH(AO$1,'I-EmEC'!$A$1:$DA$1,0),FALSE),"")</f>
        <v>7.45</v>
      </c>
      <c r="AP42" s="124" t="str">
        <f>_xlfn.IFNA(VLOOKUP($B42,'I-EmEC'!$A:$DA,MATCH(AP$1,'I-EmEC'!$A$1:$DA$1,0),FALSE),"")</f>
        <v/>
      </c>
      <c r="AQ42" s="124" t="str">
        <f>_xlfn.IFNA(VLOOKUP($B42,'I-EmEC'!$A:$DA,MATCH(AQ$1,'I-EmEC'!$A$1:$DA$1,0),FALSE),"")</f>
        <v/>
      </c>
      <c r="AR42" s="124">
        <f>_xlfn.IFNA(VLOOKUP($B42,'I-EmEC'!$A:$DA,MATCH(AR$1,'I-EmEC'!$A$1:$DA$1,0),FALSE),"")</f>
        <v>8.52</v>
      </c>
      <c r="AS42" s="124">
        <f>_xlfn.IFNA(VLOOKUP($B42,'I-EmEC'!$A:$DA,MATCH(AS$1,'I-EmEC'!$A$1:$DA$1,0),FALSE),"")</f>
        <v>8.18</v>
      </c>
      <c r="AT42" s="124">
        <f>_xlfn.IFNA(VLOOKUP($B42,'I-EmEC'!$A:$DA,MATCH(AT$1,'I-EmEC'!$A$1:$DA$1,0),FALSE),"")</f>
        <v>7.73</v>
      </c>
      <c r="AU42" s="124">
        <f>_xlfn.IFNA(VLOOKUP($B42,'I-EmEC'!$A:$DA,MATCH(AU$1,'I-EmEC'!$A$1:$DA$1,0),FALSE),"")</f>
        <v>8</v>
      </c>
      <c r="AV42" s="125" t="str">
        <f>_xlfn.IFNA(VLOOKUP($B42,'B-EmEC'!$A:$DH,MATCH(AV$1,'B-EmEC'!$A$1:$DH$1,0),FALSE),"")</f>
        <v/>
      </c>
      <c r="AW42" s="126">
        <f>_xlfn.IFNA(VLOOKUP($B42,'B-EmEC'!$A:$DH,MATCH(AW$1,'B-EmEC'!$A$1:$DH$1,0),FALSE),"")</f>
        <v>10.266522210184181</v>
      </c>
      <c r="AX42" s="126">
        <f>_xlfn.IFNA(VLOOKUP($B42,'B-EmEC'!$A:$DH,MATCH(AX$1,'B-EmEC'!$A$1:$DH$1,0),FALSE),"")</f>
        <v>9.5968448729184921</v>
      </c>
      <c r="AY42" s="126">
        <f>_xlfn.IFNA(VLOOKUP($B42,'B-EmEC'!$A:$DH,MATCH(AY$1,'B-EmEC'!$A$1:$DH$1,0),FALSE),"")</f>
        <v>21.85483870967742</v>
      </c>
      <c r="AZ42" s="126">
        <f>_xlfn.IFNA(VLOOKUP($B42,'B-EmEC'!$A:$DH,MATCH(AZ$1,'B-EmEC'!$A$1:$DH$1,0),FALSE),"")</f>
        <v>32.564724919093855</v>
      </c>
      <c r="BA42" s="126">
        <f>_xlfn.IFNA(VLOOKUP($B42,'B-EmEC'!$A:$DH,MATCH(BA$1,'B-EmEC'!$A$1:$DH$1,0),FALSE),"")</f>
        <v>9.3735498839907194</v>
      </c>
      <c r="BB42" s="126">
        <f>_xlfn.IFNA(VLOOKUP($B42,'B-EmEC'!$A:$DH,MATCH(BB$1,'B-EmEC'!$A$1:$DH$1,0),FALSE),"")</f>
        <v>22.833489117372146</v>
      </c>
      <c r="BC42" s="126">
        <f>_xlfn.IFNA(VLOOKUP($B42,'B-EmEC'!$A:$DH,MATCH(BC$1,'B-EmEC'!$A$1:$DH$1,0),FALSE),"")</f>
        <v>23.710854720979516</v>
      </c>
      <c r="BD42" s="126">
        <f>_xlfn.IFNA(VLOOKUP($B42,'B-EmEC'!$A:$DH,MATCH(BD$1,'B-EmEC'!$A$1:$DH$1,0),FALSE),"")</f>
        <v>17.508927605237531</v>
      </c>
      <c r="BE42" s="126">
        <f>_xlfn.IFNA(VLOOKUP($B42,'B-EmEC'!$A:$DH,MATCH(BE$1,'B-EmEC'!$A$1:$DH$1,0),FALSE),"")</f>
        <v>7.3964386129334585</v>
      </c>
      <c r="BF42" s="126" t="str">
        <f>_xlfn.IFNA(VLOOKUP($B42,'B-EmEC'!$A:$DH,MATCH(BF$1,'B-EmEC'!$A$1:$DH$1,0),FALSE),"")</f>
        <v/>
      </c>
      <c r="BG42" s="126" t="str">
        <f>_xlfn.IFNA(VLOOKUP($B42,'B-EmEC'!$A:$DH,MATCH(BG$1,'B-EmEC'!$A$1:$DH$1,0),FALSE),"")</f>
        <v/>
      </c>
      <c r="BH42" s="125">
        <f>_xlfn.IFNA(VLOOKUP($B42,'I-EmEC'!$A:$DA,MATCH(BH$1,'I-EmEC'!$A$1:$DA$1,0),FALSE),"")</f>
        <v>37.5</v>
      </c>
      <c r="BI42" s="127">
        <f>_xlfn.IFNA(VLOOKUP($B42,'I-EmEC'!$A:$DA,MATCH(BI$1,'I-EmEC'!$A$1:$DA$1,0),FALSE),"")</f>
        <v>38.491295938104443</v>
      </c>
      <c r="BJ42" s="127">
        <f>_xlfn.IFNA(VLOOKUP($B42,'I-EmEC'!$A:$DA,MATCH(BJ$1,'I-EmEC'!$A$1:$DA$1,0),FALSE),"")</f>
        <v>38.491295938104443</v>
      </c>
      <c r="BK42" s="127">
        <f>_xlfn.IFNA(VLOOKUP($B42,'I-EmEC'!$A:$DA,MATCH(BK$1,'I-EmEC'!$A$1:$DA$1,0),FALSE),"")</f>
        <v>48.033126293995863</v>
      </c>
      <c r="BL42" s="127">
        <f>_xlfn.IFNA(VLOOKUP($B42,'I-EmEC'!$A:$DA,MATCH(BL$1,'I-EmEC'!$A$1:$DA$1,0),FALSE),"")</f>
        <v>48.033126293995863</v>
      </c>
      <c r="BM42" s="127">
        <f>_xlfn.IFNA(VLOOKUP($B42,'I-EmEC'!$A:$DA,MATCH(BM$1,'I-EmEC'!$A$1:$DA$1,0),FALSE),"")</f>
        <v>31.304347826086957</v>
      </c>
      <c r="BN42" s="127" t="str">
        <f>_xlfn.IFNA(VLOOKUP($B42,'I-EmEC'!$A:$DA,MATCH(BN$1,'I-EmEC'!$A$1:$DA$1,0),FALSE),"")</f>
        <v/>
      </c>
      <c r="BO42" s="127" t="str">
        <f>_xlfn.IFNA(VLOOKUP($B42,'I-EmEC'!$A:$DA,MATCH(BO$1,'I-EmEC'!$A$1:$DA$1,0),FALSE),"")</f>
        <v/>
      </c>
      <c r="BP42" s="127">
        <f>_xlfn.IFNA(VLOOKUP($B42,'I-EmEC'!$A:$DA,MATCH(BP$1,'I-EmEC'!$A$1:$DA$1,0),FALSE),"")</f>
        <v>17.977528089887642</v>
      </c>
      <c r="BQ42" s="127">
        <f>_xlfn.IFNA(VLOOKUP($B42,'I-EmEC'!$A:$DA,MATCH(BQ$1,'I-EmEC'!$A$1:$DA$1,0),FALSE),"")</f>
        <v>39.053254437869818</v>
      </c>
      <c r="BR42" s="127">
        <f>_xlfn.IFNA(VLOOKUP($B42,'I-EmEC'!$A:$DA,MATCH(BR$1,'I-EmEC'!$A$1:$DA$1,0),FALSE),"")</f>
        <v>37.523809523809526</v>
      </c>
      <c r="BS42" s="127">
        <f>_xlfn.IFNA(VLOOKUP($B42,'I-EmEC'!$A:$DA,MATCH(BS$1,'I-EmEC'!$A$1:$DA$1,0),FALSE),"")</f>
        <v>42.885375494071148</v>
      </c>
      <c r="BT42" s="127"/>
      <c r="BU42" s="117"/>
      <c r="BV42" s="308" t="s">
        <v>3283</v>
      </c>
      <c r="BW42" s="129" t="str">
        <f t="shared" si="27"/>
        <v/>
      </c>
      <c r="BX42" s="129" t="str">
        <f t="shared" si="28"/>
        <v/>
      </c>
      <c r="BY42" s="128" t="str">
        <f t="shared" si="29"/>
        <v/>
      </c>
      <c r="BZ42" s="128" t="str">
        <f t="shared" si="30"/>
        <v/>
      </c>
      <c r="CA42" s="128" t="str">
        <f t="shared" si="31"/>
        <v/>
      </c>
      <c r="CB42" s="129" t="str">
        <f t="shared" si="32"/>
        <v/>
      </c>
      <c r="CC42" s="128" t="str">
        <f t="shared" si="33"/>
        <v/>
      </c>
      <c r="CD42" s="128" t="str">
        <f t="shared" si="34"/>
        <v/>
      </c>
      <c r="CE42" s="128" t="str">
        <f t="shared" si="35"/>
        <v/>
      </c>
      <c r="CF42" s="129" t="str">
        <f t="shared" si="36"/>
        <v/>
      </c>
      <c r="CG42" s="128" t="str">
        <f t="shared" si="37"/>
        <v/>
      </c>
      <c r="CH42" s="130">
        <f t="shared" si="38"/>
        <v>0</v>
      </c>
      <c r="CI42" s="131"/>
      <c r="CJ42" s="129" t="str">
        <f t="shared" si="39"/>
        <v/>
      </c>
      <c r="CK42" s="128" t="str">
        <f t="shared" si="40"/>
        <v/>
      </c>
      <c r="CL42" s="128" t="str">
        <f t="shared" si="41"/>
        <v/>
      </c>
      <c r="CM42" s="128" t="str">
        <f t="shared" si="42"/>
        <v/>
      </c>
      <c r="CN42" s="130">
        <f t="shared" si="43"/>
        <v>0</v>
      </c>
      <c r="CO42" s="117"/>
      <c r="CP42" s="117">
        <f t="shared" si="44"/>
        <v>2</v>
      </c>
      <c r="CQ42" s="117">
        <f t="shared" si="45"/>
        <v>7</v>
      </c>
      <c r="CR42" s="117"/>
      <c r="CS42" s="117"/>
      <c r="CT42" s="117"/>
      <c r="CU42" s="117"/>
      <c r="CV42" s="117"/>
      <c r="CW42" s="117"/>
      <c r="CX42" s="117"/>
      <c r="CY42" s="117"/>
      <c r="CZ42" s="117"/>
      <c r="DA42" s="117"/>
      <c r="DB42" s="117"/>
      <c r="DC42" s="117"/>
      <c r="DD42" s="117"/>
      <c r="DE42" s="117"/>
      <c r="DF42" s="117"/>
      <c r="DG42" s="117"/>
      <c r="DH42" s="117"/>
      <c r="DI42" s="117"/>
      <c r="DJ42" s="117"/>
      <c r="DK42" s="117"/>
      <c r="DL42" s="117"/>
    </row>
    <row r="43" spans="1:116" s="132" customFormat="1" x14ac:dyDescent="0.15">
      <c r="A43" s="308" t="s">
        <v>122</v>
      </c>
      <c r="B43" s="69" t="s">
        <v>93</v>
      </c>
      <c r="C43" s="118" t="str">
        <f>VLOOKUP(B43,RecNamesAll!A:E,5,FALSE)</f>
        <v>A</v>
      </c>
      <c r="D43" s="119" t="b">
        <f>VLOOKUP(B43,Ligands!A:B,2,FALSE)</f>
        <v>0</v>
      </c>
      <c r="E43" s="127"/>
      <c r="F43" s="126" t="str">
        <f t="shared" si="23"/>
        <v>-I-</v>
      </c>
      <c r="G43" s="126" t="str">
        <f t="shared" si="24"/>
        <v>BIG</v>
      </c>
      <c r="H43" s="126" t="str">
        <f t="shared" si="25"/>
        <v>BIG</v>
      </c>
      <c r="I43" s="126" t="str">
        <f t="shared" si="26"/>
        <v>BIG</v>
      </c>
      <c r="J43" s="126"/>
      <c r="K43" s="286"/>
      <c r="L43" s="120" t="str">
        <f>_xlfn.CONCAT(IF(AV43="","-","B"),IF(BH43="","-","I"),VLOOKUP($B43,GtP!$A:$AB,MATCH("Gs_0-1",GtP!$A$1:$AB$1,0),FALSE))</f>
        <v>-I-</v>
      </c>
      <c r="M43" s="120" t="str">
        <f>_xlfn.CONCAT(IF(AW43="","-","B"),IF(BI43="","-","I"),VLOOKUP($B43,GtP!$A:$AB,MATCH("Gi/o_0-1",GtP!$A$1:$AB$1,0),FALSE))</f>
        <v>BIG</v>
      </c>
      <c r="N43" s="120" t="str">
        <f>_xlfn.CONCAT(IF(AX43="","-","B"),IF(BJ43="","-","I"),VLOOKUP($B43,GtP!$A:$AB,MATCH("Gi/o_0-1",GtP!$A$1:$AB$1,0),FALSE))</f>
        <v>BIG</v>
      </c>
      <c r="O43" s="120" t="str">
        <f>_xlfn.CONCAT(IF(AY43="","-","B"),IF(BK43="","-","I"),VLOOKUP($B43,GtP!$A:$AB,MATCH("Gi/o_0-1",GtP!$A$1:$AB$1,0),FALSE))</f>
        <v>BIG</v>
      </c>
      <c r="P43" s="120" t="str">
        <f>_xlfn.CONCAT(IF(AZ43="","-","B"),IF(BL43="","-","I"),VLOOKUP($B43,GtP!$A:$AB,MATCH("Gi/o_0-1",GtP!$A$1:$AB$1,0),FALSE))</f>
        <v>BIG</v>
      </c>
      <c r="Q43" s="120" t="str">
        <f>_xlfn.CONCAT(IF(BA43="","-","B"),IF(BM43="","-","I"),VLOOKUP($B43,GtP!$A:$AB,MATCH("Gi/o_0-1",GtP!$A$1:$AB$1,0),FALSE))</f>
        <v>BIG</v>
      </c>
      <c r="R43" s="120" t="str">
        <f>_xlfn.CONCAT(IF(BB43="","-","B"),IF(BN43="","-","I"),VLOOKUP($B43,GtP!$A:$AB,MATCH("Gq/11_0-1",GtP!$A$1:$AB$1,0),FALSE))</f>
        <v>BIG</v>
      </c>
      <c r="S43" s="120" t="str">
        <f>_xlfn.CONCAT(IF(BC43="","-","B"),IF(BO43="","-","I"),VLOOKUP($B43,GtP!$A:$AB,MATCH("Gq/11_0-1",GtP!$A$1:$AB$1,0),FALSE))</f>
        <v>BIG</v>
      </c>
      <c r="T43" s="120" t="str">
        <f>_xlfn.CONCAT(IF(BD43="","-","B"),IF(BP43="","-","I"),VLOOKUP($B43,GtP!$A:$AB,MATCH("Gq/11_0-1",GtP!$A$1:$AB$1,0),FALSE))</f>
        <v>BIG</v>
      </c>
      <c r="U43" s="120" t="str">
        <f>_xlfn.CONCAT(IF(BE43="","-","B"),IF(BQ43="","-","I"),VLOOKUP($B43,GtP!$A:$AB,MATCH("Gq/11_0-1",GtP!$A$1:$AB$1,0),FALSE))</f>
        <v>BIG</v>
      </c>
      <c r="V43" s="120" t="str">
        <f>_xlfn.CONCAT(IF(BF43="","-","B"),IF(BR43="","-","I"),VLOOKUP($B43,GtP!$A:$AB,MATCH("G12/13_0-1",GtP!$A$1:$AB$1,0),FALSE))</f>
        <v>BIG</v>
      </c>
      <c r="W43" s="120" t="str">
        <f>_xlfn.CONCAT(IF(BG43="","-","B"),IF(BS43="","-","I"),VLOOKUP($B43,GtP!$A:$AB,MATCH("G12/13_0-1",GtP!$A$1:$AB$1,0),FALSE))</f>
        <v>BIG</v>
      </c>
      <c r="X43" s="121" t="str">
        <f>_xlfn.IFNA(VLOOKUP($B43,'B-EmEC'!$A:$DH,MATCH(X$1,'B-EmEC'!$A$1:$DH$1,0),FALSE),"")</f>
        <v/>
      </c>
      <c r="Y43" s="122">
        <f>_xlfn.IFNA(VLOOKUP($B43,'B-EmEC'!$A:$DH,MATCH(Y$1,'B-EmEC'!$A$1:$DH$1,0),FALSE),"")</f>
        <v>8.5820000000000007</v>
      </c>
      <c r="Z43" s="122">
        <f>_xlfn.IFNA(VLOOKUP($B43,'B-EmEC'!$A:$DH,MATCH(Z$1,'B-EmEC'!$A$1:$DH$1,0),FALSE),"")</f>
        <v>8.6140000000000008</v>
      </c>
      <c r="AA43" s="122">
        <f>_xlfn.IFNA(VLOOKUP($B43,'B-EmEC'!$A:$DH,MATCH(AA$1,'B-EmEC'!$A$1:$DH$1,0),FALSE),"")</f>
        <v>8.7949999999999999</v>
      </c>
      <c r="AB43" s="122">
        <f>_xlfn.IFNA(VLOOKUP($B43,'B-EmEC'!$A:$DH,MATCH(AB$1,'B-EmEC'!$A$1:$DH$1,0),FALSE),"")</f>
        <v>8.8339999999999996</v>
      </c>
      <c r="AC43" s="122">
        <f>_xlfn.IFNA(VLOOKUP($B43,'B-EmEC'!$A:$DH,MATCH(AC$1,'B-EmEC'!$A$1:$DH$1,0),FALSE),"")</f>
        <v>9.0869999999999997</v>
      </c>
      <c r="AD43" s="122">
        <f>_xlfn.IFNA(VLOOKUP($B43,'B-EmEC'!$A:$DH,MATCH(AD$1,'B-EmEC'!$A$1:$DH$1,0),FALSE),"")</f>
        <v>9.282</v>
      </c>
      <c r="AE43" s="122">
        <f>_xlfn.IFNA(VLOOKUP($B43,'B-EmEC'!$A:$DH,MATCH(AE$1,'B-EmEC'!$A$1:$DH$1,0),FALSE),"")</f>
        <v>9.6</v>
      </c>
      <c r="AF43" s="122">
        <f>_xlfn.IFNA(VLOOKUP($B43,'B-EmEC'!$A:$DH,MATCH(AF$1,'B-EmEC'!$A$1:$DH$1,0),FALSE),"")</f>
        <v>8.8970000000000002</v>
      </c>
      <c r="AG43" s="122">
        <f>_xlfn.IFNA(VLOOKUP($B43,'B-EmEC'!$A:$DH,MATCH(AG$1,'B-EmEC'!$A$1:$DH$1,0),FALSE),"")</f>
        <v>9.2170000000000005</v>
      </c>
      <c r="AH43" s="122">
        <f>VLOOKUP($B43,'B-EmEC'!$A:$DH,MATCH(AH$1,'B-EmEC'!$A$1:$DH$1,0),FALSE)</f>
        <v>10.38</v>
      </c>
      <c r="AI43" s="122">
        <f>VLOOKUP($B43,'B-EmEC'!$A:$DH,MATCH(AI$1,'B-EmEC'!$A$1:$DH$1,0),FALSE)</f>
        <v>9.0289999999999999</v>
      </c>
      <c r="AJ43" s="123">
        <f>_xlfn.IFNA(VLOOKUP($B43,'I-EmEC'!$A:$DA,MATCH(AJ$1,'I-EmEC'!$A$1:$DA$1,0),FALSE),"")</f>
        <v>9.85</v>
      </c>
      <c r="AK43" s="124">
        <f>_xlfn.IFNA(VLOOKUP($B43,'I-EmEC'!$A:$DA,MATCH(AK$1,'I-EmEC'!$A$1:$DA$1,0),FALSE),"")</f>
        <v>9.94</v>
      </c>
      <c r="AL43" s="124">
        <f>_xlfn.IFNA(VLOOKUP($B43,'I-EmEC'!$A:$DA,MATCH(AL$1,'I-EmEC'!$A$1:$DA$1,0),FALSE),"")</f>
        <v>9.94</v>
      </c>
      <c r="AM43" s="124">
        <f>_xlfn.IFNA(VLOOKUP($B43,'I-EmEC'!$A:$DA,MATCH(AM$1,'I-EmEC'!$A$1:$DA$1,0),FALSE),"")</f>
        <v>10.039999999999999</v>
      </c>
      <c r="AN43" s="124">
        <f>_xlfn.IFNA(VLOOKUP($B43,'I-EmEC'!$A:$DA,MATCH(AN$1,'I-EmEC'!$A$1:$DA$1,0),FALSE),"")</f>
        <v>10.039999999999999</v>
      </c>
      <c r="AO43" s="124">
        <f>_xlfn.IFNA(VLOOKUP($B43,'I-EmEC'!$A:$DA,MATCH(AO$1,'I-EmEC'!$A$1:$DA$1,0),FALSE),"")</f>
        <v>9.8699999999999992</v>
      </c>
      <c r="AP43" s="124">
        <f>_xlfn.IFNA(VLOOKUP($B43,'I-EmEC'!$A:$DA,MATCH(AP$1,'I-EmEC'!$A$1:$DA$1,0),FALSE),"")</f>
        <v>10.44</v>
      </c>
      <c r="AQ43" s="124">
        <f>_xlfn.IFNA(VLOOKUP($B43,'I-EmEC'!$A:$DA,MATCH(AQ$1,'I-EmEC'!$A$1:$DA$1,0),FALSE),"")</f>
        <v>10.44</v>
      </c>
      <c r="AR43" s="124">
        <f>_xlfn.IFNA(VLOOKUP($B43,'I-EmEC'!$A:$DA,MATCH(AR$1,'I-EmEC'!$A$1:$DA$1,0),FALSE),"")</f>
        <v>10.3</v>
      </c>
      <c r="AS43" s="124">
        <f>_xlfn.IFNA(VLOOKUP($B43,'I-EmEC'!$A:$DA,MATCH(AS$1,'I-EmEC'!$A$1:$DA$1,0),FALSE),"")</f>
        <v>10.02</v>
      </c>
      <c r="AT43" s="124">
        <f>_xlfn.IFNA(VLOOKUP($B43,'I-EmEC'!$A:$DA,MATCH(AT$1,'I-EmEC'!$A$1:$DA$1,0),FALSE),"")</f>
        <v>10.06</v>
      </c>
      <c r="AU43" s="124">
        <f>_xlfn.IFNA(VLOOKUP($B43,'I-EmEC'!$A:$DA,MATCH(AU$1,'I-EmEC'!$A$1:$DA$1,0),FALSE),"")</f>
        <v>10.08</v>
      </c>
      <c r="AV43" s="125" t="str">
        <f>_xlfn.IFNA(VLOOKUP($B43,'B-EmEC'!$A:$DH,MATCH(AV$1,'B-EmEC'!$A$1:$DH$1,0),FALSE),"")</f>
        <v/>
      </c>
      <c r="AW43" s="126">
        <f>_xlfn.IFNA(VLOOKUP($B43,'B-EmEC'!$A:$DH,MATCH(AW$1,'B-EmEC'!$A$1:$DH$1,0),FALSE),"")</f>
        <v>21.690140845070424</v>
      </c>
      <c r="AX43" s="126">
        <f>_xlfn.IFNA(VLOOKUP($B43,'B-EmEC'!$A:$DH,MATCH(AX$1,'B-EmEC'!$A$1:$DH$1,0),FALSE),"")</f>
        <v>15.118317265556529</v>
      </c>
      <c r="AY43" s="126">
        <f>_xlfn.IFNA(VLOOKUP($B43,'B-EmEC'!$A:$DH,MATCH(AY$1,'B-EmEC'!$A$1:$DH$1,0),FALSE),"")</f>
        <v>31.747311827956988</v>
      </c>
      <c r="AZ43" s="126">
        <f>_xlfn.IFNA(VLOOKUP($B43,'B-EmEC'!$A:$DH,MATCH(AZ$1,'B-EmEC'!$A$1:$DH$1,0),FALSE),"")</f>
        <v>39.644012944983821</v>
      </c>
      <c r="BA43" s="126">
        <f>_xlfn.IFNA(VLOOKUP($B43,'B-EmEC'!$A:$DH,MATCH(BA$1,'B-EmEC'!$A$1:$DH$1,0),FALSE),"")</f>
        <v>38.631090487238971</v>
      </c>
      <c r="BB43" s="126">
        <f>_xlfn.IFNA(VLOOKUP($B43,'B-EmEC'!$A:$DH,MATCH(BB$1,'B-EmEC'!$A$1:$DH$1,0),FALSE),"")</f>
        <v>16.557617839497929</v>
      </c>
      <c r="BC43" s="126">
        <f>_xlfn.IFNA(VLOOKUP($B43,'B-EmEC'!$A:$DH,MATCH(BC$1,'B-EmEC'!$A$1:$DH$1,0),FALSE),"")</f>
        <v>5.5333176359783378</v>
      </c>
      <c r="BD43" s="126">
        <f>_xlfn.IFNA(VLOOKUP($B43,'B-EmEC'!$A:$DH,MATCH(BD$1,'B-EmEC'!$A$1:$DH$1,0),FALSE),"")</f>
        <v>29.444865274320964</v>
      </c>
      <c r="BE43" s="126">
        <f>_xlfn.IFNA(VLOOKUP($B43,'B-EmEC'!$A:$DH,MATCH(BE$1,'B-EmEC'!$A$1:$DH$1,0),FALSE),"")</f>
        <v>11.527647610121837</v>
      </c>
      <c r="BF43" s="126">
        <f>_xlfn.IFNA(VLOOKUP($B43,'B-EmEC'!$A:$DH,MATCH(BF$1,'B-EmEC'!$A$1:$DH$1,0),FALSE),"")</f>
        <v>50.73770491803279</v>
      </c>
      <c r="BG43" s="126">
        <f>_xlfn.IFNA(VLOOKUP($B43,'B-EmEC'!$A:$DH,MATCH(BG$1,'B-EmEC'!$A$1:$DH$1,0),FALSE),"")</f>
        <v>22.613990370999712</v>
      </c>
      <c r="BH43" s="125">
        <f>_xlfn.IFNA(VLOOKUP($B43,'I-EmEC'!$A:$DA,MATCH(BH$1,'I-EmEC'!$A$1:$DA$1,0),FALSE),"")</f>
        <v>44.117647058823529</v>
      </c>
      <c r="BI43" s="127">
        <f>_xlfn.IFNA(VLOOKUP($B43,'I-EmEC'!$A:$DA,MATCH(BI$1,'I-EmEC'!$A$1:$DA$1,0),FALSE),"")</f>
        <v>18.568665377176014</v>
      </c>
      <c r="BJ43" s="127">
        <f>_xlfn.IFNA(VLOOKUP($B43,'I-EmEC'!$A:$DA,MATCH(BJ$1,'I-EmEC'!$A$1:$DA$1,0),FALSE),"")</f>
        <v>18.568665377176014</v>
      </c>
      <c r="BK43" s="127">
        <f>_xlfn.IFNA(VLOOKUP($B43,'I-EmEC'!$A:$DA,MATCH(BK$1,'I-EmEC'!$A$1:$DA$1,0),FALSE),"")</f>
        <v>46.376811594202898</v>
      </c>
      <c r="BL43" s="127">
        <f>_xlfn.IFNA(VLOOKUP($B43,'I-EmEC'!$A:$DA,MATCH(BL$1,'I-EmEC'!$A$1:$DA$1,0),FALSE),"")</f>
        <v>46.376811594202898</v>
      </c>
      <c r="BM43" s="127">
        <f>_xlfn.IFNA(VLOOKUP($B43,'I-EmEC'!$A:$DA,MATCH(BM$1,'I-EmEC'!$A$1:$DA$1,0),FALSE),"")</f>
        <v>53.623188405797102</v>
      </c>
      <c r="BN43" s="127">
        <f>_xlfn.IFNA(VLOOKUP($B43,'I-EmEC'!$A:$DA,MATCH(BN$1,'I-EmEC'!$A$1:$DA$1,0),FALSE),"")</f>
        <v>11.08829568788501</v>
      </c>
      <c r="BO43" s="127">
        <f>_xlfn.IFNA(VLOOKUP($B43,'I-EmEC'!$A:$DA,MATCH(BO$1,'I-EmEC'!$A$1:$DA$1,0),FALSE),"")</f>
        <v>11.08829568788501</v>
      </c>
      <c r="BP43" s="127">
        <f>_xlfn.IFNA(VLOOKUP($B43,'I-EmEC'!$A:$DA,MATCH(BP$1,'I-EmEC'!$A$1:$DA$1,0),FALSE),"")</f>
        <v>45.617977528089888</v>
      </c>
      <c r="BQ43" s="127">
        <f>_xlfn.IFNA(VLOOKUP($B43,'I-EmEC'!$A:$DA,MATCH(BQ$1,'I-EmEC'!$A$1:$DA$1,0),FALSE),"")</f>
        <v>58.382642998027613</v>
      </c>
      <c r="BR43" s="127">
        <f>_xlfn.IFNA(VLOOKUP($B43,'I-EmEC'!$A:$DA,MATCH(BR$1,'I-EmEC'!$A$1:$DA$1,0),FALSE),"")</f>
        <v>45.904761904761905</v>
      </c>
      <c r="BS43" s="127">
        <f>_xlfn.IFNA(VLOOKUP($B43,'I-EmEC'!$A:$DA,MATCH(BS$1,'I-EmEC'!$A$1:$DA$1,0),FALSE),"")</f>
        <v>41.699604743083</v>
      </c>
      <c r="BT43" s="127"/>
      <c r="BU43" s="117"/>
      <c r="BV43" s="308" t="s">
        <v>122</v>
      </c>
      <c r="BW43" s="129" t="str">
        <f t="shared" si="27"/>
        <v/>
      </c>
      <c r="BX43" s="129" t="str">
        <f t="shared" si="28"/>
        <v/>
      </c>
      <c r="BY43" s="128" t="str">
        <f t="shared" si="29"/>
        <v/>
      </c>
      <c r="BZ43" s="128" t="str">
        <f t="shared" si="30"/>
        <v/>
      </c>
      <c r="CA43" s="128" t="str">
        <f t="shared" si="31"/>
        <v/>
      </c>
      <c r="CB43" s="129" t="str">
        <f t="shared" si="32"/>
        <v/>
      </c>
      <c r="CC43" s="128" t="str">
        <f t="shared" si="33"/>
        <v/>
      </c>
      <c r="CD43" s="128" t="str">
        <f t="shared" si="34"/>
        <v/>
      </c>
      <c r="CE43" s="128" t="str">
        <f t="shared" si="35"/>
        <v/>
      </c>
      <c r="CF43" s="129" t="str">
        <f t="shared" si="36"/>
        <v/>
      </c>
      <c r="CG43" s="128" t="str">
        <f t="shared" si="37"/>
        <v/>
      </c>
      <c r="CH43" s="130">
        <f t="shared" si="38"/>
        <v>0</v>
      </c>
      <c r="CI43" s="131"/>
      <c r="CJ43" s="129" t="str">
        <f t="shared" si="39"/>
        <v/>
      </c>
      <c r="CK43" s="128" t="str">
        <f t="shared" si="40"/>
        <v/>
      </c>
      <c r="CL43" s="128" t="str">
        <f t="shared" si="41"/>
        <v/>
      </c>
      <c r="CM43" s="128" t="str">
        <f t="shared" si="42"/>
        <v/>
      </c>
      <c r="CN43" s="130">
        <f t="shared" si="43"/>
        <v>0</v>
      </c>
      <c r="CO43" s="117"/>
      <c r="CP43" s="117">
        <f t="shared" si="44"/>
        <v>2</v>
      </c>
      <c r="CQ43" s="117">
        <f t="shared" si="45"/>
        <v>9</v>
      </c>
      <c r="CR43" s="117"/>
      <c r="CS43" s="117"/>
      <c r="CT43" s="117"/>
      <c r="CU43" s="117"/>
      <c r="CV43" s="117"/>
      <c r="CW43" s="117"/>
      <c r="CX43" s="117"/>
      <c r="CY43" s="117"/>
      <c r="CZ43" s="117"/>
      <c r="DA43" s="117"/>
      <c r="DB43" s="117"/>
      <c r="DC43" s="117"/>
      <c r="DD43" s="117"/>
      <c r="DE43" s="117"/>
      <c r="DF43" s="117"/>
      <c r="DG43" s="117"/>
      <c r="DH43" s="117"/>
      <c r="DI43" s="117"/>
      <c r="DJ43" s="117"/>
      <c r="DK43" s="117"/>
      <c r="DL43" s="117"/>
    </row>
    <row r="44" spans="1:116" s="132" customFormat="1" x14ac:dyDescent="0.15">
      <c r="A44" s="308" t="s">
        <v>3300</v>
      </c>
      <c r="B44" s="69" t="s">
        <v>576</v>
      </c>
      <c r="C44" s="118" t="str">
        <f>VLOOKUP(B44,RecNamesAll!A:E,5,FALSE)</f>
        <v>A</v>
      </c>
      <c r="D44" s="119" t="b">
        <f>VLOOKUP(B44,Ligands!A:B,2,FALSE)</f>
        <v>0</v>
      </c>
      <c r="E44" s="127"/>
      <c r="F44" s="126" t="str">
        <f t="shared" si="23"/>
        <v>---</v>
      </c>
      <c r="G44" s="126" t="str">
        <f t="shared" si="24"/>
        <v>BIG</v>
      </c>
      <c r="H44" s="126" t="str">
        <f t="shared" si="25"/>
        <v>-IG</v>
      </c>
      <c r="I44" s="126" t="str">
        <f t="shared" si="26"/>
        <v>-I-</v>
      </c>
      <c r="J44" s="126"/>
      <c r="K44" s="286"/>
      <c r="L44" s="120" t="str">
        <f>_xlfn.CONCAT(IF(AV44="","-","B"),IF(BH44="","-","I"),VLOOKUP($B44,GtP!$A:$AB,MATCH("Gs_0-1",GtP!$A$1:$AB$1,0),FALSE))</f>
        <v>---</v>
      </c>
      <c r="M44" s="120" t="str">
        <f>_xlfn.CONCAT(IF(AW44="","-","B"),IF(BI44="","-","I"),VLOOKUP($B44,GtP!$A:$AB,MATCH("Gi/o_0-1",GtP!$A$1:$AB$1,0),FALSE))</f>
        <v>BIG</v>
      </c>
      <c r="N44" s="120" t="str">
        <f>_xlfn.CONCAT(IF(AX44="","-","B"),IF(BJ44="","-","I"),VLOOKUP($B44,GtP!$A:$AB,MATCH("Gi/o_0-1",GtP!$A$1:$AB$1,0),FALSE))</f>
        <v>BIG</v>
      </c>
      <c r="O44" s="120" t="str">
        <f>_xlfn.CONCAT(IF(AY44="","-","B"),IF(BK44="","-","I"),VLOOKUP($B44,GtP!$A:$AB,MATCH("Gi/o_0-1",GtP!$A$1:$AB$1,0),FALSE))</f>
        <v>BIG</v>
      </c>
      <c r="P44" s="120" t="str">
        <f>_xlfn.CONCAT(IF(AZ44="","-","B"),IF(BL44="","-","I"),VLOOKUP($B44,GtP!$A:$AB,MATCH("Gi/o_0-1",GtP!$A$1:$AB$1,0),FALSE))</f>
        <v>BIG</v>
      </c>
      <c r="Q44" s="120" t="str">
        <f>_xlfn.CONCAT(IF(BA44="","-","B"),IF(BM44="","-","I"),VLOOKUP($B44,GtP!$A:$AB,MATCH("Gi/o_0-1",GtP!$A$1:$AB$1,0),FALSE))</f>
        <v>B-G</v>
      </c>
      <c r="R44" s="120" t="str">
        <f>_xlfn.CONCAT(IF(BB44="","-","B"),IF(BN44="","-","I"),VLOOKUP($B44,GtP!$A:$AB,MATCH("Gq/11_0-1",GtP!$A$1:$AB$1,0),FALSE))</f>
        <v>-IG</v>
      </c>
      <c r="S44" s="120" t="str">
        <f>_xlfn.CONCAT(IF(BC44="","-","B"),IF(BO44="","-","I"),VLOOKUP($B44,GtP!$A:$AB,MATCH("Gq/11_0-1",GtP!$A$1:$AB$1,0),FALSE))</f>
        <v>-IG</v>
      </c>
      <c r="T44" s="120" t="str">
        <f>_xlfn.CONCAT(IF(BD44="","-","B"),IF(BP44="","-","I"),VLOOKUP($B44,GtP!$A:$AB,MATCH("Gq/11_0-1",GtP!$A$1:$AB$1,0),FALSE))</f>
        <v>-IG</v>
      </c>
      <c r="U44" s="120" t="str">
        <f>_xlfn.CONCAT(IF(BE44="","-","B"),IF(BQ44="","-","I"),VLOOKUP($B44,GtP!$A:$AB,MATCH("Gq/11_0-1",GtP!$A$1:$AB$1,0),FALSE))</f>
        <v>--G</v>
      </c>
      <c r="V44" s="120" t="str">
        <f>_xlfn.CONCAT(IF(BF44="","-","B"),IF(BR44="","-","I"),VLOOKUP($B44,GtP!$A:$AB,MATCH("G12/13_0-1",GtP!$A$1:$AB$1,0),FALSE))</f>
        <v>-I-</v>
      </c>
      <c r="W44" s="120" t="str">
        <f>_xlfn.CONCAT(IF(BG44="","-","B"),IF(BS44="","-","I"),VLOOKUP($B44,GtP!$A:$AB,MATCH("G12/13_0-1",GtP!$A$1:$AB$1,0),FALSE))</f>
        <v>---</v>
      </c>
      <c r="X44" s="121" t="str">
        <f>_xlfn.IFNA(VLOOKUP($B44,'B-EmEC'!$A:$DH,MATCH(X$1,'B-EmEC'!$A$1:$DH$1,0),FALSE),"")</f>
        <v/>
      </c>
      <c r="Y44" s="122">
        <f>_xlfn.IFNA(VLOOKUP($B44,'B-EmEC'!$A:$DH,MATCH(Y$1,'B-EmEC'!$A$1:$DH$1,0),FALSE),"")</f>
        <v>8.7460000000000004</v>
      </c>
      <c r="Z44" s="122">
        <f>_xlfn.IFNA(VLOOKUP($B44,'B-EmEC'!$A:$DH,MATCH(Z$1,'B-EmEC'!$A$1:$DH$1,0),FALSE),"")</f>
        <v>8.81</v>
      </c>
      <c r="AA44" s="122">
        <f>_xlfn.IFNA(VLOOKUP($B44,'B-EmEC'!$A:$DH,MATCH(AA$1,'B-EmEC'!$A$1:$DH$1,0),FALSE),"")</f>
        <v>8.407</v>
      </c>
      <c r="AB44" s="122">
        <f>_xlfn.IFNA(VLOOKUP($B44,'B-EmEC'!$A:$DH,MATCH(AB$1,'B-EmEC'!$A$1:$DH$1,0),FALSE),"")</f>
        <v>8.6579999999999995</v>
      </c>
      <c r="AC44" s="122">
        <f>_xlfn.IFNA(VLOOKUP($B44,'B-EmEC'!$A:$DH,MATCH(AC$1,'B-EmEC'!$A$1:$DH$1,0),FALSE),"")</f>
        <v>7.3390000000000004</v>
      </c>
      <c r="AD44" s="122" t="str">
        <f>_xlfn.IFNA(VLOOKUP($B44,'B-EmEC'!$A:$DH,MATCH(AD$1,'B-EmEC'!$A$1:$DH$1,0),FALSE),"")</f>
        <v/>
      </c>
      <c r="AE44" s="122" t="str">
        <f>_xlfn.IFNA(VLOOKUP($B44,'B-EmEC'!$A:$DH,MATCH(AE$1,'B-EmEC'!$A$1:$DH$1,0),FALSE),"")</f>
        <v/>
      </c>
      <c r="AF44" s="122" t="str">
        <f>_xlfn.IFNA(VLOOKUP($B44,'B-EmEC'!$A:$DH,MATCH(AF$1,'B-EmEC'!$A$1:$DH$1,0),FALSE),"")</f>
        <v/>
      </c>
      <c r="AG44" s="122" t="str">
        <f>_xlfn.IFNA(VLOOKUP($B44,'B-EmEC'!$A:$DH,MATCH(AG$1,'B-EmEC'!$A$1:$DH$1,0),FALSE),"")</f>
        <v/>
      </c>
      <c r="AH44" s="122" t="str">
        <f>VLOOKUP($B44,'B-EmEC'!$A:$DH,MATCH(AH$1,'B-EmEC'!$A$1:$DH$1,0),FALSE)</f>
        <v/>
      </c>
      <c r="AI44" s="122" t="str">
        <f>VLOOKUP($B44,'B-EmEC'!$A:$DH,MATCH(AI$1,'B-EmEC'!$A$1:$DH$1,0),FALSE)</f>
        <v/>
      </c>
      <c r="AJ44" s="123" t="str">
        <f>_xlfn.IFNA(VLOOKUP($B44,'I-EmEC'!$A:$DA,MATCH(AJ$1,'I-EmEC'!$A$1:$DA$1,0),FALSE),"")</f>
        <v/>
      </c>
      <c r="AK44" s="124">
        <f>_xlfn.IFNA(VLOOKUP($B44,'I-EmEC'!$A:$DA,MATCH(AK$1,'I-EmEC'!$A$1:$DA$1,0),FALSE),"")</f>
        <v>7.44</v>
      </c>
      <c r="AL44" s="124">
        <f>_xlfn.IFNA(VLOOKUP($B44,'I-EmEC'!$A:$DA,MATCH(AL$1,'I-EmEC'!$A$1:$DA$1,0),FALSE),"")</f>
        <v>7.44</v>
      </c>
      <c r="AM44" s="124">
        <f>_xlfn.IFNA(VLOOKUP($B44,'I-EmEC'!$A:$DA,MATCH(AM$1,'I-EmEC'!$A$1:$DA$1,0),FALSE),"")</f>
        <v>4.95</v>
      </c>
      <c r="AN44" s="124">
        <f>_xlfn.IFNA(VLOOKUP($B44,'I-EmEC'!$A:$DA,MATCH(AN$1,'I-EmEC'!$A$1:$DA$1,0),FALSE),"")</f>
        <v>4.95</v>
      </c>
      <c r="AO44" s="124" t="str">
        <f>_xlfn.IFNA(VLOOKUP($B44,'I-EmEC'!$A:$DA,MATCH(AO$1,'I-EmEC'!$A$1:$DA$1,0),FALSE),"")</f>
        <v/>
      </c>
      <c r="AP44" s="124">
        <f>_xlfn.IFNA(VLOOKUP($B44,'I-EmEC'!$A:$DA,MATCH(AP$1,'I-EmEC'!$A$1:$DA$1,0),FALSE),"")</f>
        <v>6.98</v>
      </c>
      <c r="AQ44" s="124">
        <f>_xlfn.IFNA(VLOOKUP($B44,'I-EmEC'!$A:$DA,MATCH(AQ$1,'I-EmEC'!$A$1:$DA$1,0),FALSE),"")</f>
        <v>6.98</v>
      </c>
      <c r="AR44" s="124">
        <f>_xlfn.IFNA(VLOOKUP($B44,'I-EmEC'!$A:$DA,MATCH(AR$1,'I-EmEC'!$A$1:$DA$1,0),FALSE),"")</f>
        <v>6.2</v>
      </c>
      <c r="AS44" s="124" t="str">
        <f>_xlfn.IFNA(VLOOKUP($B44,'I-EmEC'!$A:$DA,MATCH(AS$1,'I-EmEC'!$A$1:$DA$1,0),FALSE),"")</f>
        <v/>
      </c>
      <c r="AT44" s="124">
        <f>_xlfn.IFNA(VLOOKUP($B44,'I-EmEC'!$A:$DA,MATCH(AT$1,'I-EmEC'!$A$1:$DA$1,0),FALSE),"")</f>
        <v>6.69</v>
      </c>
      <c r="AU44" s="124" t="str">
        <f>_xlfn.IFNA(VLOOKUP($B44,'I-EmEC'!$A:$DA,MATCH(AU$1,'I-EmEC'!$A$1:$DA$1,0),FALSE),"")</f>
        <v/>
      </c>
      <c r="AV44" s="125" t="str">
        <f>_xlfn.IFNA(VLOOKUP($B44,'B-EmEC'!$A:$DH,MATCH(AV$1,'B-EmEC'!$A$1:$DH$1,0),FALSE),"")</f>
        <v/>
      </c>
      <c r="AW44" s="126">
        <f>_xlfn.IFNA(VLOOKUP($B44,'B-EmEC'!$A:$DH,MATCH(AW$1,'B-EmEC'!$A$1:$DH$1,0),FALSE),"")</f>
        <v>45.601300108342365</v>
      </c>
      <c r="AX44" s="126">
        <f>_xlfn.IFNA(VLOOKUP($B44,'B-EmEC'!$A:$DH,MATCH(AX$1,'B-EmEC'!$A$1:$DH$1,0),FALSE),"")</f>
        <v>36.605316973415128</v>
      </c>
      <c r="AY44" s="126">
        <f>_xlfn.IFNA(VLOOKUP($B44,'B-EmEC'!$A:$DH,MATCH(AY$1,'B-EmEC'!$A$1:$DH$1,0),FALSE),"")</f>
        <v>55.403225806451616</v>
      </c>
      <c r="AZ44" s="126">
        <f>_xlfn.IFNA(VLOOKUP($B44,'B-EmEC'!$A:$DH,MATCH(AZ$1,'B-EmEC'!$A$1:$DH$1,0),FALSE),"")</f>
        <v>60.578478964401299</v>
      </c>
      <c r="BA44" s="126">
        <f>_xlfn.IFNA(VLOOKUP($B44,'B-EmEC'!$A:$DH,MATCH(BA$1,'B-EmEC'!$A$1:$DH$1,0),FALSE),"")</f>
        <v>30.655452436194896</v>
      </c>
      <c r="BB44" s="126" t="str">
        <f>_xlfn.IFNA(VLOOKUP($B44,'B-EmEC'!$A:$DH,MATCH(BB$1,'B-EmEC'!$A$1:$DH$1,0),FALSE),"")</f>
        <v/>
      </c>
      <c r="BC44" s="126" t="str">
        <f>_xlfn.IFNA(VLOOKUP($B44,'B-EmEC'!$A:$DH,MATCH(BC$1,'B-EmEC'!$A$1:$DH$1,0),FALSE),"")</f>
        <v/>
      </c>
      <c r="BD44" s="126" t="str">
        <f>_xlfn.IFNA(VLOOKUP($B44,'B-EmEC'!$A:$DH,MATCH(BD$1,'B-EmEC'!$A$1:$DH$1,0),FALSE),"")</f>
        <v/>
      </c>
      <c r="BE44" s="126" t="str">
        <f>_xlfn.IFNA(VLOOKUP($B44,'B-EmEC'!$A:$DH,MATCH(BE$1,'B-EmEC'!$A$1:$DH$1,0),FALSE),"")</f>
        <v/>
      </c>
      <c r="BF44" s="126" t="str">
        <f>_xlfn.IFNA(VLOOKUP($B44,'B-EmEC'!$A:$DH,MATCH(BF$1,'B-EmEC'!$A$1:$DH$1,0),FALSE),"")</f>
        <v/>
      </c>
      <c r="BG44" s="126" t="str">
        <f>_xlfn.IFNA(VLOOKUP($B44,'B-EmEC'!$A:$DH,MATCH(BG$1,'B-EmEC'!$A$1:$DH$1,0),FALSE),"")</f>
        <v/>
      </c>
      <c r="BH44" s="125" t="str">
        <f>_xlfn.IFNA(VLOOKUP($B44,'I-EmEC'!$A:$DA,MATCH(BH$1,'I-EmEC'!$A$1:$DA$1,0),FALSE),"")</f>
        <v/>
      </c>
      <c r="BI44" s="127">
        <f>_xlfn.IFNA(VLOOKUP($B44,'I-EmEC'!$A:$DA,MATCH(BI$1,'I-EmEC'!$A$1:$DA$1,0),FALSE),"")</f>
        <v>36.36363636363636</v>
      </c>
      <c r="BJ44" s="127">
        <f>_xlfn.IFNA(VLOOKUP($B44,'I-EmEC'!$A:$DA,MATCH(BJ$1,'I-EmEC'!$A$1:$DA$1,0),FALSE),"")</f>
        <v>36.36363636363636</v>
      </c>
      <c r="BK44" s="127">
        <f>_xlfn.IFNA(VLOOKUP($B44,'I-EmEC'!$A:$DA,MATCH(BK$1,'I-EmEC'!$A$1:$DA$1,0),FALSE),"")</f>
        <v>42.236024844720497</v>
      </c>
      <c r="BL44" s="127">
        <f>_xlfn.IFNA(VLOOKUP($B44,'I-EmEC'!$A:$DA,MATCH(BL$1,'I-EmEC'!$A$1:$DA$1,0),FALSE),"")</f>
        <v>42.236024844720497</v>
      </c>
      <c r="BM44" s="127" t="str">
        <f>_xlfn.IFNA(VLOOKUP($B44,'I-EmEC'!$A:$DA,MATCH(BM$1,'I-EmEC'!$A$1:$DA$1,0),FALSE),"")</f>
        <v/>
      </c>
      <c r="BN44" s="127">
        <f>_xlfn.IFNA(VLOOKUP($B44,'I-EmEC'!$A:$DA,MATCH(BN$1,'I-EmEC'!$A$1:$DA$1,0),FALSE),"")</f>
        <v>9.6509240246406574</v>
      </c>
      <c r="BO44" s="127">
        <f>_xlfn.IFNA(VLOOKUP($B44,'I-EmEC'!$A:$DA,MATCH(BO$1,'I-EmEC'!$A$1:$DA$1,0),FALSE),"")</f>
        <v>9.6509240246406574</v>
      </c>
      <c r="BP44" s="127">
        <f>_xlfn.IFNA(VLOOKUP($B44,'I-EmEC'!$A:$DA,MATCH(BP$1,'I-EmEC'!$A$1:$DA$1,0),FALSE),"")</f>
        <v>25.393258426966291</v>
      </c>
      <c r="BQ44" s="127" t="str">
        <f>_xlfn.IFNA(VLOOKUP($B44,'I-EmEC'!$A:$DA,MATCH(BQ$1,'I-EmEC'!$A$1:$DA$1,0),FALSE),"")</f>
        <v/>
      </c>
      <c r="BR44" s="127">
        <f>_xlfn.IFNA(VLOOKUP($B44,'I-EmEC'!$A:$DA,MATCH(BR$1,'I-EmEC'!$A$1:$DA$1,0),FALSE),"")</f>
        <v>14.857142857142858</v>
      </c>
      <c r="BS44" s="127" t="str">
        <f>_xlfn.IFNA(VLOOKUP($B44,'I-EmEC'!$A:$DA,MATCH(BS$1,'I-EmEC'!$A$1:$DA$1,0),FALSE),"")</f>
        <v/>
      </c>
      <c r="BT44" s="127"/>
      <c r="BU44" s="117"/>
      <c r="BV44" s="308" t="s">
        <v>3300</v>
      </c>
      <c r="BW44" s="129" t="str">
        <f t="shared" si="27"/>
        <v/>
      </c>
      <c r="BX44" s="129" t="str">
        <f t="shared" si="28"/>
        <v/>
      </c>
      <c r="BY44" s="128" t="str">
        <f t="shared" si="29"/>
        <v/>
      </c>
      <c r="BZ44" s="128" t="str">
        <f t="shared" si="30"/>
        <v/>
      </c>
      <c r="CA44" s="128" t="str">
        <f t="shared" si="31"/>
        <v/>
      </c>
      <c r="CB44" s="129" t="str">
        <f t="shared" si="32"/>
        <v/>
      </c>
      <c r="CC44" s="128" t="str">
        <f t="shared" si="33"/>
        <v/>
      </c>
      <c r="CD44" s="128" t="str">
        <f t="shared" si="34"/>
        <v/>
      </c>
      <c r="CE44" s="128" t="str">
        <f t="shared" si="35"/>
        <v/>
      </c>
      <c r="CF44" s="129" t="str">
        <f t="shared" si="36"/>
        <v/>
      </c>
      <c r="CG44" s="128" t="str">
        <f t="shared" si="37"/>
        <v/>
      </c>
      <c r="CH44" s="130">
        <f t="shared" si="38"/>
        <v>0</v>
      </c>
      <c r="CI44" s="131"/>
      <c r="CJ44" s="129" t="str">
        <f t="shared" si="39"/>
        <v/>
      </c>
      <c r="CK44" s="128" t="str">
        <f t="shared" si="40"/>
        <v/>
      </c>
      <c r="CL44" s="128" t="str">
        <f t="shared" si="41"/>
        <v/>
      </c>
      <c r="CM44" s="128" t="str">
        <f t="shared" si="42"/>
        <v/>
      </c>
      <c r="CN44" s="130">
        <f t="shared" si="43"/>
        <v>0</v>
      </c>
      <c r="CO44" s="117"/>
      <c r="CP44" s="117">
        <f t="shared" si="44"/>
        <v>1</v>
      </c>
      <c r="CQ44" s="117">
        <f t="shared" si="45"/>
        <v>4</v>
      </c>
      <c r="CR44" s="117"/>
      <c r="CS44" s="117"/>
      <c r="CT44" s="117"/>
      <c r="CU44" s="117"/>
      <c r="CV44" s="117"/>
      <c r="CW44" s="117"/>
      <c r="CX44" s="117"/>
      <c r="CY44" s="117"/>
      <c r="CZ44" s="117"/>
      <c r="DA44" s="117"/>
      <c r="DB44" s="117"/>
      <c r="DC44" s="117"/>
      <c r="DD44" s="117"/>
      <c r="DE44" s="117"/>
      <c r="DF44" s="117"/>
      <c r="DG44" s="117"/>
      <c r="DH44" s="117"/>
      <c r="DI44" s="117"/>
      <c r="DJ44" s="117"/>
      <c r="DK44" s="117"/>
      <c r="DL44" s="117"/>
    </row>
    <row r="45" spans="1:116" s="132" customFormat="1" x14ac:dyDescent="0.15">
      <c r="A45" s="308" t="s">
        <v>3303</v>
      </c>
      <c r="B45" s="69" t="s">
        <v>606</v>
      </c>
      <c r="C45" s="118" t="str">
        <f>VLOOKUP(B45,RecNamesAll!A:E,5,FALSE)</f>
        <v>A</v>
      </c>
      <c r="D45" s="119" t="b">
        <f>VLOOKUP(B45,Ligands!A:B,2,FALSE)</f>
        <v>1</v>
      </c>
      <c r="E45" s="127"/>
      <c r="F45" s="126" t="str">
        <f t="shared" si="23"/>
        <v>---</v>
      </c>
      <c r="G45" s="126" t="str">
        <f t="shared" si="24"/>
        <v>BIG</v>
      </c>
      <c r="H45" s="126" t="str">
        <f t="shared" si="25"/>
        <v>B-G</v>
      </c>
      <c r="I45" s="126" t="str">
        <f t="shared" si="26"/>
        <v>---</v>
      </c>
      <c r="J45" s="126"/>
      <c r="K45" s="286"/>
      <c r="L45" s="120" t="str">
        <f>_xlfn.CONCAT(IF(AV45="","-","B"),IF(BH45="","-","I"),VLOOKUP($B45,GtP!$A:$AB,MATCH("Gs_0-1",GtP!$A$1:$AB$1,0),FALSE))</f>
        <v>---</v>
      </c>
      <c r="M45" s="120" t="str">
        <f>_xlfn.CONCAT(IF(AW45="","-","B"),IF(BI45="","-","I"),VLOOKUP($B45,GtP!$A:$AB,MATCH("Gi/o_0-1",GtP!$A$1:$AB$1,0),FALSE))</f>
        <v>BIG</v>
      </c>
      <c r="N45" s="120" t="str">
        <f>_xlfn.CONCAT(IF(AX45="","-","B"),IF(BJ45="","-","I"),VLOOKUP($B45,GtP!$A:$AB,MATCH("Gi/o_0-1",GtP!$A$1:$AB$1,0),FALSE))</f>
        <v>BIG</v>
      </c>
      <c r="O45" s="120" t="str">
        <f>_xlfn.CONCAT(IF(AY45="","-","B"),IF(BK45="","-","I"),VLOOKUP($B45,GtP!$A:$AB,MATCH("Gi/o_0-1",GtP!$A$1:$AB$1,0),FALSE))</f>
        <v>BIG</v>
      </c>
      <c r="P45" s="120" t="str">
        <f>_xlfn.CONCAT(IF(AZ45="","-","B"),IF(BL45="","-","I"),VLOOKUP($B45,GtP!$A:$AB,MATCH("Gi/o_0-1",GtP!$A$1:$AB$1,0),FALSE))</f>
        <v>BIG</v>
      </c>
      <c r="Q45" s="120" t="str">
        <f>_xlfn.CONCAT(IF(BA45="","-","B"),IF(BM45="","-","I"),VLOOKUP($B45,GtP!$A:$AB,MATCH("Gi/o_0-1",GtP!$A$1:$AB$1,0),FALSE))</f>
        <v>-IG</v>
      </c>
      <c r="R45" s="120" t="str">
        <f>_xlfn.CONCAT(IF(BB45="","-","B"),IF(BN45="","-","I"),VLOOKUP($B45,GtP!$A:$AB,MATCH("Gq/11_0-1",GtP!$A$1:$AB$1,0),FALSE))</f>
        <v>--G</v>
      </c>
      <c r="S45" s="120" t="str">
        <f>_xlfn.CONCAT(IF(BC45="","-","B"),IF(BO45="","-","I"),VLOOKUP($B45,GtP!$A:$AB,MATCH("Gq/11_0-1",GtP!$A$1:$AB$1,0),FALSE))</f>
        <v>--G</v>
      </c>
      <c r="T45" s="120" t="str">
        <f>_xlfn.CONCAT(IF(BD45="","-","B"),IF(BP45="","-","I"),VLOOKUP($B45,GtP!$A:$AB,MATCH("Gq/11_0-1",GtP!$A$1:$AB$1,0),FALSE))</f>
        <v>--G</v>
      </c>
      <c r="U45" s="120" t="str">
        <f>_xlfn.CONCAT(IF(BE45="","-","B"),IF(BQ45="","-","I"),VLOOKUP($B45,GtP!$A:$AB,MATCH("Gq/11_0-1",GtP!$A$1:$AB$1,0),FALSE))</f>
        <v>B-G</v>
      </c>
      <c r="V45" s="120" t="str">
        <f>_xlfn.CONCAT(IF(BF45="","-","B"),IF(BR45="","-","I"),VLOOKUP($B45,GtP!$A:$AB,MATCH("G12/13_0-1",GtP!$A$1:$AB$1,0),FALSE))</f>
        <v>---</v>
      </c>
      <c r="W45" s="120" t="str">
        <f>_xlfn.CONCAT(IF(BG45="","-","B"),IF(BS45="","-","I"),VLOOKUP($B45,GtP!$A:$AB,MATCH("G12/13_0-1",GtP!$A$1:$AB$1,0),FALSE))</f>
        <v>---</v>
      </c>
      <c r="X45" s="121" t="str">
        <f>_xlfn.IFNA(VLOOKUP($B45,'B-EmEC'!$A:$DH,MATCH(X$1,'B-EmEC'!$A$1:$DH$1,0),FALSE),"")</f>
        <v/>
      </c>
      <c r="Y45" s="122">
        <f>_xlfn.IFNA(VLOOKUP($B45,'B-EmEC'!$A:$DH,MATCH(Y$1,'B-EmEC'!$A$1:$DH$1,0),FALSE),"")</f>
        <v>10.72</v>
      </c>
      <c r="Z45" s="122">
        <f>_xlfn.IFNA(VLOOKUP($B45,'B-EmEC'!$A:$DH,MATCH(Z$1,'B-EmEC'!$A$1:$DH$1,0),FALSE),"")</f>
        <v>10.91</v>
      </c>
      <c r="AA45" s="122">
        <f>_xlfn.IFNA(VLOOKUP($B45,'B-EmEC'!$A:$DH,MATCH(AA$1,'B-EmEC'!$A$1:$DH$1,0),FALSE),"")</f>
        <v>10.9</v>
      </c>
      <c r="AB45" s="122">
        <f>_xlfn.IFNA(VLOOKUP($B45,'B-EmEC'!$A:$DH,MATCH(AB$1,'B-EmEC'!$A$1:$DH$1,0),FALSE),"")</f>
        <v>10.99</v>
      </c>
      <c r="AC45" s="122" t="str">
        <f>_xlfn.IFNA(VLOOKUP($B45,'B-EmEC'!$A:$DH,MATCH(AC$1,'B-EmEC'!$A$1:$DH$1,0),FALSE),"")</f>
        <v/>
      </c>
      <c r="AD45" s="122" t="str">
        <f>_xlfn.IFNA(VLOOKUP($B45,'B-EmEC'!$A:$DH,MATCH(AD$1,'B-EmEC'!$A$1:$DH$1,0),FALSE),"")</f>
        <v/>
      </c>
      <c r="AE45" s="122" t="str">
        <f>_xlfn.IFNA(VLOOKUP($B45,'B-EmEC'!$A:$DH,MATCH(AE$1,'B-EmEC'!$A$1:$DH$1,0),FALSE),"")</f>
        <v/>
      </c>
      <c r="AF45" s="122" t="str">
        <f>_xlfn.IFNA(VLOOKUP($B45,'B-EmEC'!$A:$DH,MATCH(AF$1,'B-EmEC'!$A$1:$DH$1,0),FALSE),"")</f>
        <v/>
      </c>
      <c r="AG45" s="122">
        <f>_xlfn.IFNA(VLOOKUP($B45,'B-EmEC'!$A:$DH,MATCH(AG$1,'B-EmEC'!$A$1:$DH$1,0),FALSE),"")</f>
        <v>9.1959999999999997</v>
      </c>
      <c r="AH45" s="122" t="str">
        <f>VLOOKUP($B45,'B-EmEC'!$A:$DH,MATCH(AH$1,'B-EmEC'!$A$1:$DH$1,0),FALSE)</f>
        <v/>
      </c>
      <c r="AI45" s="122" t="str">
        <f>VLOOKUP($B45,'B-EmEC'!$A:$DH,MATCH(AI$1,'B-EmEC'!$A$1:$DH$1,0),FALSE)</f>
        <v/>
      </c>
      <c r="AJ45" s="123" t="str">
        <f>_xlfn.IFNA(VLOOKUP($B45,'I-EmEC'!$A:$DA,MATCH(AJ$1,'I-EmEC'!$A$1:$DA$1,0),FALSE),"")</f>
        <v/>
      </c>
      <c r="AK45" s="124">
        <f>_xlfn.IFNA(VLOOKUP($B45,'I-EmEC'!$A:$DA,MATCH(AK$1,'I-EmEC'!$A$1:$DA$1,0),FALSE),"")</f>
        <v>10.33</v>
      </c>
      <c r="AL45" s="124">
        <f>_xlfn.IFNA(VLOOKUP($B45,'I-EmEC'!$A:$DA,MATCH(AL$1,'I-EmEC'!$A$1:$DA$1,0),FALSE),"")</f>
        <v>10.33</v>
      </c>
      <c r="AM45" s="124">
        <f>_xlfn.IFNA(VLOOKUP($B45,'I-EmEC'!$A:$DA,MATCH(AM$1,'I-EmEC'!$A$1:$DA$1,0),FALSE),"")</f>
        <v>10.08</v>
      </c>
      <c r="AN45" s="124">
        <f>_xlfn.IFNA(VLOOKUP($B45,'I-EmEC'!$A:$DA,MATCH(AN$1,'I-EmEC'!$A$1:$DA$1,0),FALSE),"")</f>
        <v>10.08</v>
      </c>
      <c r="AO45" s="124">
        <f>_xlfn.IFNA(VLOOKUP($B45,'I-EmEC'!$A:$DA,MATCH(AO$1,'I-EmEC'!$A$1:$DA$1,0),FALSE),"")</f>
        <v>10.58</v>
      </c>
      <c r="AP45" s="124" t="str">
        <f>_xlfn.IFNA(VLOOKUP($B45,'I-EmEC'!$A:$DA,MATCH(AP$1,'I-EmEC'!$A$1:$DA$1,0),FALSE),"")</f>
        <v/>
      </c>
      <c r="AQ45" s="124" t="str">
        <f>_xlfn.IFNA(VLOOKUP($B45,'I-EmEC'!$A:$DA,MATCH(AQ$1,'I-EmEC'!$A$1:$DA$1,0),FALSE),"")</f>
        <v/>
      </c>
      <c r="AR45" s="124" t="str">
        <f>_xlfn.IFNA(VLOOKUP($B45,'I-EmEC'!$A:$DA,MATCH(AR$1,'I-EmEC'!$A$1:$DA$1,0),FALSE),"")</f>
        <v/>
      </c>
      <c r="AS45" s="124" t="str">
        <f>_xlfn.IFNA(VLOOKUP($B45,'I-EmEC'!$A:$DA,MATCH(AS$1,'I-EmEC'!$A$1:$DA$1,0),FALSE),"")</f>
        <v/>
      </c>
      <c r="AT45" s="124" t="str">
        <f>_xlfn.IFNA(VLOOKUP($B45,'I-EmEC'!$A:$DA,MATCH(AT$1,'I-EmEC'!$A$1:$DA$1,0),FALSE),"")</f>
        <v/>
      </c>
      <c r="AU45" s="124" t="str">
        <f>_xlfn.IFNA(VLOOKUP($B45,'I-EmEC'!$A:$DA,MATCH(AU$1,'I-EmEC'!$A$1:$DA$1,0),FALSE),"")</f>
        <v/>
      </c>
      <c r="AV45" s="125" t="str">
        <f>_xlfn.IFNA(VLOOKUP($B45,'B-EmEC'!$A:$DH,MATCH(AV$1,'B-EmEC'!$A$1:$DH$1,0),FALSE),"")</f>
        <v/>
      </c>
      <c r="AW45" s="126">
        <f>_xlfn.IFNA(VLOOKUP($B45,'B-EmEC'!$A:$DH,MATCH(AW$1,'B-EmEC'!$A$1:$DH$1,0),FALSE),"")</f>
        <v>24.485373781148429</v>
      </c>
      <c r="AX45" s="126">
        <f>_xlfn.IFNA(VLOOKUP($B45,'B-EmEC'!$A:$DH,MATCH(AX$1,'B-EmEC'!$A$1:$DH$1,0),FALSE),"")</f>
        <v>17.513876716330703</v>
      </c>
      <c r="AY45" s="126">
        <f>_xlfn.IFNA(VLOOKUP($B45,'B-EmEC'!$A:$DH,MATCH(AY$1,'B-EmEC'!$A$1:$DH$1,0),FALSE),"")</f>
        <v>24.71505376344086</v>
      </c>
      <c r="AZ45" s="126">
        <f>_xlfn.IFNA(VLOOKUP($B45,'B-EmEC'!$A:$DH,MATCH(AZ$1,'B-EmEC'!$A$1:$DH$1,0),FALSE),"")</f>
        <v>20.914239482200649</v>
      </c>
      <c r="BA45" s="126" t="str">
        <f>_xlfn.IFNA(VLOOKUP($B45,'B-EmEC'!$A:$DH,MATCH(BA$1,'B-EmEC'!$A$1:$DH$1,0),FALSE),"")</f>
        <v/>
      </c>
      <c r="BB45" s="126" t="str">
        <f>_xlfn.IFNA(VLOOKUP($B45,'B-EmEC'!$A:$DH,MATCH(BB$1,'B-EmEC'!$A$1:$DH$1,0),FALSE),"")</f>
        <v/>
      </c>
      <c r="BC45" s="126" t="str">
        <f>_xlfn.IFNA(VLOOKUP($B45,'B-EmEC'!$A:$DH,MATCH(BC$1,'B-EmEC'!$A$1:$DH$1,0),FALSE),"")</f>
        <v/>
      </c>
      <c r="BD45" s="126" t="str">
        <f>_xlfn.IFNA(VLOOKUP($B45,'B-EmEC'!$A:$DH,MATCH(BD$1,'B-EmEC'!$A$1:$DH$1,0),FALSE),"")</f>
        <v/>
      </c>
      <c r="BE45" s="126">
        <f>_xlfn.IFNA(VLOOKUP($B45,'B-EmEC'!$A:$DH,MATCH(BE$1,'B-EmEC'!$A$1:$DH$1,0),FALSE),"")</f>
        <v>66.157450796626051</v>
      </c>
      <c r="BF45" s="126" t="str">
        <f>_xlfn.IFNA(VLOOKUP($B45,'B-EmEC'!$A:$DH,MATCH(BF$1,'B-EmEC'!$A$1:$DH$1,0),FALSE),"")</f>
        <v/>
      </c>
      <c r="BG45" s="126" t="str">
        <f>_xlfn.IFNA(VLOOKUP($B45,'B-EmEC'!$A:$DH,MATCH(BG$1,'B-EmEC'!$A$1:$DH$1,0),FALSE),"")</f>
        <v/>
      </c>
      <c r="BH45" s="125" t="str">
        <f>_xlfn.IFNA(VLOOKUP($B45,'I-EmEC'!$A:$DA,MATCH(BH$1,'I-EmEC'!$A$1:$DA$1,0),FALSE),"")</f>
        <v/>
      </c>
      <c r="BI45" s="127">
        <f>_xlfn.IFNA(VLOOKUP($B45,'I-EmEC'!$A:$DA,MATCH(BI$1,'I-EmEC'!$A$1:$DA$1,0),FALSE),"")</f>
        <v>56.286266924564792</v>
      </c>
      <c r="BJ45" s="127">
        <f>_xlfn.IFNA(VLOOKUP($B45,'I-EmEC'!$A:$DA,MATCH(BJ$1,'I-EmEC'!$A$1:$DA$1,0),FALSE),"")</f>
        <v>56.286266924564792</v>
      </c>
      <c r="BK45" s="127">
        <f>_xlfn.IFNA(VLOOKUP($B45,'I-EmEC'!$A:$DA,MATCH(BK$1,'I-EmEC'!$A$1:$DA$1,0),FALSE),"")</f>
        <v>54.037267080745345</v>
      </c>
      <c r="BL45" s="127">
        <f>_xlfn.IFNA(VLOOKUP($B45,'I-EmEC'!$A:$DA,MATCH(BL$1,'I-EmEC'!$A$1:$DA$1,0),FALSE),"")</f>
        <v>54.037267080745345</v>
      </c>
      <c r="BM45" s="127">
        <f>_xlfn.IFNA(VLOOKUP($B45,'I-EmEC'!$A:$DA,MATCH(BM$1,'I-EmEC'!$A$1:$DA$1,0),FALSE),"")</f>
        <v>56.811594202898554</v>
      </c>
      <c r="BN45" s="127" t="str">
        <f>_xlfn.IFNA(VLOOKUP($B45,'I-EmEC'!$A:$DA,MATCH(BN$1,'I-EmEC'!$A$1:$DA$1,0),FALSE),"")</f>
        <v/>
      </c>
      <c r="BO45" s="127" t="str">
        <f>_xlfn.IFNA(VLOOKUP($B45,'I-EmEC'!$A:$DA,MATCH(BO$1,'I-EmEC'!$A$1:$DA$1,0),FALSE),"")</f>
        <v/>
      </c>
      <c r="BP45" s="127" t="str">
        <f>_xlfn.IFNA(VLOOKUP($B45,'I-EmEC'!$A:$DA,MATCH(BP$1,'I-EmEC'!$A$1:$DA$1,0),FALSE),"")</f>
        <v/>
      </c>
      <c r="BQ45" s="127" t="str">
        <f>_xlfn.IFNA(VLOOKUP($B45,'I-EmEC'!$A:$DA,MATCH(BQ$1,'I-EmEC'!$A$1:$DA$1,0),FALSE),"")</f>
        <v/>
      </c>
      <c r="BR45" s="127" t="str">
        <f>_xlfn.IFNA(VLOOKUP($B45,'I-EmEC'!$A:$DA,MATCH(BR$1,'I-EmEC'!$A$1:$DA$1,0),FALSE),"")</f>
        <v/>
      </c>
      <c r="BS45" s="127" t="str">
        <f>_xlfn.IFNA(VLOOKUP($B45,'I-EmEC'!$A:$DA,MATCH(BS$1,'I-EmEC'!$A$1:$DA$1,0),FALSE),"")</f>
        <v/>
      </c>
      <c r="BT45" s="127"/>
      <c r="BU45" s="117"/>
      <c r="BV45" s="308" t="s">
        <v>3303</v>
      </c>
      <c r="BW45" s="129" t="str">
        <f t="shared" si="27"/>
        <v/>
      </c>
      <c r="BX45" s="129" t="str">
        <f t="shared" si="28"/>
        <v/>
      </c>
      <c r="BY45" s="128" t="str">
        <f t="shared" si="29"/>
        <v/>
      </c>
      <c r="BZ45" s="128" t="str">
        <f t="shared" si="30"/>
        <v/>
      </c>
      <c r="CA45" s="128" t="str">
        <f t="shared" si="31"/>
        <v/>
      </c>
      <c r="CB45" s="129" t="str">
        <f t="shared" si="32"/>
        <v/>
      </c>
      <c r="CC45" s="128" t="str">
        <f t="shared" si="33"/>
        <v/>
      </c>
      <c r="CD45" s="128" t="str">
        <f t="shared" si="34"/>
        <v/>
      </c>
      <c r="CE45" s="128" t="str">
        <f t="shared" si="35"/>
        <v/>
      </c>
      <c r="CF45" s="129" t="str">
        <f t="shared" si="36"/>
        <v/>
      </c>
      <c r="CG45" s="128" t="str">
        <f t="shared" si="37"/>
        <v/>
      </c>
      <c r="CH45" s="130">
        <f t="shared" si="38"/>
        <v>0</v>
      </c>
      <c r="CI45" s="131"/>
      <c r="CJ45" s="129" t="str">
        <f t="shared" si="39"/>
        <v/>
      </c>
      <c r="CK45" s="128" t="str">
        <f t="shared" si="40"/>
        <v/>
      </c>
      <c r="CL45" s="128" t="str">
        <f t="shared" si="41"/>
        <v/>
      </c>
      <c r="CM45" s="128" t="str">
        <f t="shared" si="42"/>
        <v/>
      </c>
      <c r="CN45" s="130">
        <f t="shared" si="43"/>
        <v>0</v>
      </c>
      <c r="CO45" s="117"/>
      <c r="CP45" s="117">
        <f t="shared" si="44"/>
        <v>1</v>
      </c>
      <c r="CQ45" s="117">
        <f t="shared" si="45"/>
        <v>4</v>
      </c>
      <c r="CR45" s="117"/>
      <c r="CS45" s="117"/>
      <c r="CT45" s="117"/>
      <c r="CU45" s="117"/>
      <c r="CV45" s="117"/>
      <c r="CW45" s="117"/>
      <c r="CX45" s="117"/>
      <c r="CY45" s="117"/>
      <c r="CZ45" s="117"/>
      <c r="DA45" s="117"/>
      <c r="DB45" s="117"/>
      <c r="DC45" s="117"/>
      <c r="DD45" s="117"/>
      <c r="DE45" s="117"/>
      <c r="DF45" s="117"/>
      <c r="DG45" s="117"/>
      <c r="DH45" s="117"/>
      <c r="DI45" s="117"/>
      <c r="DJ45" s="117"/>
      <c r="DK45" s="117"/>
      <c r="DL45" s="117"/>
    </row>
    <row r="46" spans="1:116" s="132" customFormat="1" x14ac:dyDescent="0.15">
      <c r="A46" s="308" t="s">
        <v>3286</v>
      </c>
      <c r="B46" s="69" t="s">
        <v>566</v>
      </c>
      <c r="C46" s="118" t="str">
        <f>VLOOKUP(B46,RecNamesAll!A:E,5,FALSE)</f>
        <v>A</v>
      </c>
      <c r="D46" s="119" t="b">
        <f>VLOOKUP(B46,Ligands!A:B,2,FALSE)</f>
        <v>1</v>
      </c>
      <c r="E46" s="127"/>
      <c r="F46" s="126" t="str">
        <f t="shared" si="23"/>
        <v>-I-</v>
      </c>
      <c r="G46" s="126" t="str">
        <f t="shared" si="24"/>
        <v>BIG</v>
      </c>
      <c r="H46" s="126" t="str">
        <f t="shared" si="25"/>
        <v>BIG</v>
      </c>
      <c r="I46" s="126" t="str">
        <f t="shared" si="26"/>
        <v>-I-</v>
      </c>
      <c r="J46" s="126"/>
      <c r="K46" s="286"/>
      <c r="L46" s="120" t="str">
        <f>_xlfn.CONCAT(IF(AV46="","-","B"),IF(BH46="","-","I"),VLOOKUP($B46,GtP!$A:$AB,MATCH("Gs_0-1",GtP!$A$1:$AB$1,0),FALSE))</f>
        <v>-I-</v>
      </c>
      <c r="M46" s="120" t="str">
        <f>_xlfn.CONCAT(IF(AW46="","-","B"),IF(BI46="","-","I"),VLOOKUP($B46,GtP!$A:$AB,MATCH("Gi/o_0-1",GtP!$A$1:$AB$1,0),FALSE))</f>
        <v>BIG</v>
      </c>
      <c r="N46" s="120" t="str">
        <f>_xlfn.CONCAT(IF(AX46="","-","B"),IF(BJ46="","-","I"),VLOOKUP($B46,GtP!$A:$AB,MATCH("Gi/o_0-1",GtP!$A$1:$AB$1,0),FALSE))</f>
        <v>BIG</v>
      </c>
      <c r="O46" s="120" t="str">
        <f>_xlfn.CONCAT(IF(AY46="","-","B"),IF(BK46="","-","I"),VLOOKUP($B46,GtP!$A:$AB,MATCH("Gi/o_0-1",GtP!$A$1:$AB$1,0),FALSE))</f>
        <v>BIG</v>
      </c>
      <c r="P46" s="120" t="str">
        <f>_xlfn.CONCAT(IF(AZ46="","-","B"),IF(BL46="","-","I"),VLOOKUP($B46,GtP!$A:$AB,MATCH("Gi/o_0-1",GtP!$A$1:$AB$1,0),FALSE))</f>
        <v>BIG</v>
      </c>
      <c r="Q46" s="120" t="str">
        <f>_xlfn.CONCAT(IF(BA46="","-","B"),IF(BM46="","-","I"),VLOOKUP($B46,GtP!$A:$AB,MATCH("Gi/o_0-1",GtP!$A$1:$AB$1,0),FALSE))</f>
        <v>BIG</v>
      </c>
      <c r="R46" s="120" t="str">
        <f>_xlfn.CONCAT(IF(BB46="","-","B"),IF(BN46="","-","I"),VLOOKUP($B46,GtP!$A:$AB,MATCH("Gq/11_0-1",GtP!$A$1:$AB$1,0),FALSE))</f>
        <v>BIG</v>
      </c>
      <c r="S46" s="120" t="str">
        <f>_xlfn.CONCAT(IF(BC46="","-","B"),IF(BO46="","-","I"),VLOOKUP($B46,GtP!$A:$AB,MATCH("Gq/11_0-1",GtP!$A$1:$AB$1,0),FALSE))</f>
        <v>BIG</v>
      </c>
      <c r="T46" s="120" t="str">
        <f>_xlfn.CONCAT(IF(BD46="","-","B"),IF(BP46="","-","I"),VLOOKUP($B46,GtP!$A:$AB,MATCH("Gq/11_0-1",GtP!$A$1:$AB$1,0),FALSE))</f>
        <v>BIG</v>
      </c>
      <c r="U46" s="120" t="str">
        <f>_xlfn.CONCAT(IF(BE46="","-","B"),IF(BQ46="","-","I"),VLOOKUP($B46,GtP!$A:$AB,MATCH("Gq/11_0-1",GtP!$A$1:$AB$1,0),FALSE))</f>
        <v>BIG</v>
      </c>
      <c r="V46" s="120" t="str">
        <f>_xlfn.CONCAT(IF(BF46="","-","B"),IF(BR46="","-","I"),VLOOKUP($B46,GtP!$A:$AB,MATCH("G12/13_0-1",GtP!$A$1:$AB$1,0),FALSE))</f>
        <v>-I-</v>
      </c>
      <c r="W46" s="120" t="str">
        <f>_xlfn.CONCAT(IF(BG46="","-","B"),IF(BS46="","-","I"),VLOOKUP($B46,GtP!$A:$AB,MATCH("G12/13_0-1",GtP!$A$1:$AB$1,0),FALSE))</f>
        <v>---</v>
      </c>
      <c r="X46" s="121" t="str">
        <f>_xlfn.IFNA(VLOOKUP($B46,'B-EmEC'!$A:$DH,MATCH(X$1,'B-EmEC'!$A$1:$DH$1,0),FALSE),"")</f>
        <v/>
      </c>
      <c r="Y46" s="122">
        <f>_xlfn.IFNA(VLOOKUP($B46,'B-EmEC'!$A:$DH,MATCH(Y$1,'B-EmEC'!$A$1:$DH$1,0),FALSE),"")</f>
        <v>8.1620000000000008</v>
      </c>
      <c r="Z46" s="122">
        <f>_xlfn.IFNA(VLOOKUP($B46,'B-EmEC'!$A:$DH,MATCH(Z$1,'B-EmEC'!$A$1:$DH$1,0),FALSE),"")</f>
        <v>8.5760000000000005</v>
      </c>
      <c r="AA46" s="122">
        <f>_xlfn.IFNA(VLOOKUP($B46,'B-EmEC'!$A:$DH,MATCH(AA$1,'B-EmEC'!$A$1:$DH$1,0),FALSE),"")</f>
        <v>8.1010000000000009</v>
      </c>
      <c r="AB46" s="122">
        <f>_xlfn.IFNA(VLOOKUP($B46,'B-EmEC'!$A:$DH,MATCH(AB$1,'B-EmEC'!$A$1:$DH$1,0),FALSE),"")</f>
        <v>8.4510000000000005</v>
      </c>
      <c r="AC46" s="122">
        <f>_xlfn.IFNA(VLOOKUP($B46,'B-EmEC'!$A:$DH,MATCH(AC$1,'B-EmEC'!$A$1:$DH$1,0),FALSE),"")</f>
        <v>8.9629999999999992</v>
      </c>
      <c r="AD46" s="122">
        <f>_xlfn.IFNA(VLOOKUP($B46,'B-EmEC'!$A:$DH,MATCH(AD$1,'B-EmEC'!$A$1:$DH$1,0),FALSE),"")</f>
        <v>7.2469999999999999</v>
      </c>
      <c r="AE46" s="122">
        <f>_xlfn.IFNA(VLOOKUP($B46,'B-EmEC'!$A:$DH,MATCH(AE$1,'B-EmEC'!$A$1:$DH$1,0),FALSE),"")</f>
        <v>7.0549999999999997</v>
      </c>
      <c r="AF46" s="122">
        <f>_xlfn.IFNA(VLOOKUP($B46,'B-EmEC'!$A:$DH,MATCH(AF$1,'B-EmEC'!$A$1:$DH$1,0),FALSE),"")</f>
        <v>7.01</v>
      </c>
      <c r="AG46" s="122">
        <f>_xlfn.IFNA(VLOOKUP($B46,'B-EmEC'!$A:$DH,MATCH(AG$1,'B-EmEC'!$A$1:$DH$1,0),FALSE),"")</f>
        <v>7.4829999999999997</v>
      </c>
      <c r="AH46" s="122" t="str">
        <f>VLOOKUP($B46,'B-EmEC'!$A:$DH,MATCH(AH$1,'B-EmEC'!$A$1:$DH$1,0),FALSE)</f>
        <v/>
      </c>
      <c r="AI46" s="122" t="str">
        <f>VLOOKUP($B46,'B-EmEC'!$A:$DH,MATCH(AI$1,'B-EmEC'!$A$1:$DH$1,0),FALSE)</f>
        <v/>
      </c>
      <c r="AJ46" s="123">
        <f>_xlfn.IFNA(VLOOKUP($B46,'I-EmEC'!$A:$DA,MATCH(AJ$1,'I-EmEC'!$A$1:$DA$1,0),FALSE),"")</f>
        <v>8.34</v>
      </c>
      <c r="AK46" s="124">
        <f>_xlfn.IFNA(VLOOKUP($B46,'I-EmEC'!$A:$DA,MATCH(AK$1,'I-EmEC'!$A$1:$DA$1,0),FALSE),"")</f>
        <v>8.58</v>
      </c>
      <c r="AL46" s="124">
        <f>_xlfn.IFNA(VLOOKUP($B46,'I-EmEC'!$A:$DA,MATCH(AL$1,'I-EmEC'!$A$1:$DA$1,0),FALSE),"")</f>
        <v>8.58</v>
      </c>
      <c r="AM46" s="124">
        <f>_xlfn.IFNA(VLOOKUP($B46,'I-EmEC'!$A:$DA,MATCH(AM$1,'I-EmEC'!$A$1:$DA$1,0),FALSE),"")</f>
        <v>8.41</v>
      </c>
      <c r="AN46" s="124">
        <f>_xlfn.IFNA(VLOOKUP($B46,'I-EmEC'!$A:$DA,MATCH(AN$1,'I-EmEC'!$A$1:$DA$1,0),FALSE),"")</f>
        <v>8.41</v>
      </c>
      <c r="AO46" s="124">
        <f>_xlfn.IFNA(VLOOKUP($B46,'I-EmEC'!$A:$DA,MATCH(AO$1,'I-EmEC'!$A$1:$DA$1,0),FALSE),"")</f>
        <v>8.35</v>
      </c>
      <c r="AP46" s="124">
        <f>_xlfn.IFNA(VLOOKUP($B46,'I-EmEC'!$A:$DA,MATCH(AP$1,'I-EmEC'!$A$1:$DA$1,0),FALSE),"")</f>
        <v>9.41</v>
      </c>
      <c r="AQ46" s="124">
        <f>_xlfn.IFNA(VLOOKUP($B46,'I-EmEC'!$A:$DA,MATCH(AQ$1,'I-EmEC'!$A$1:$DA$1,0),FALSE),"")</f>
        <v>9.41</v>
      </c>
      <c r="AR46" s="124">
        <f>_xlfn.IFNA(VLOOKUP($B46,'I-EmEC'!$A:$DA,MATCH(AR$1,'I-EmEC'!$A$1:$DA$1,0),FALSE),"")</f>
        <v>9.32</v>
      </c>
      <c r="AS46" s="124">
        <f>_xlfn.IFNA(VLOOKUP($B46,'I-EmEC'!$A:$DA,MATCH(AS$1,'I-EmEC'!$A$1:$DA$1,0),FALSE),"")</f>
        <v>8.82</v>
      </c>
      <c r="AT46" s="124">
        <f>_xlfn.IFNA(VLOOKUP($B46,'I-EmEC'!$A:$DA,MATCH(AT$1,'I-EmEC'!$A$1:$DA$1,0),FALSE),"")</f>
        <v>8.2899999999999991</v>
      </c>
      <c r="AU46" s="124" t="str">
        <f>_xlfn.IFNA(VLOOKUP($B46,'I-EmEC'!$A:$DA,MATCH(AU$1,'I-EmEC'!$A$1:$DA$1,0),FALSE),"")</f>
        <v/>
      </c>
      <c r="AV46" s="125" t="str">
        <f>_xlfn.IFNA(VLOOKUP($B46,'B-EmEC'!$A:$DH,MATCH(AV$1,'B-EmEC'!$A$1:$DH$1,0),FALSE),"")</f>
        <v/>
      </c>
      <c r="AW46" s="126">
        <f>_xlfn.IFNA(VLOOKUP($B46,'B-EmEC'!$A:$DH,MATCH(AW$1,'B-EmEC'!$A$1:$DH$1,0),FALSE),"")</f>
        <v>99.349945828819074</v>
      </c>
      <c r="AX46" s="126">
        <f>_xlfn.IFNA(VLOOKUP($B46,'B-EmEC'!$A:$DH,MATCH(AX$1,'B-EmEC'!$A$1:$DH$1,0),FALSE),"")</f>
        <v>47.283085013146362</v>
      </c>
      <c r="AY46" s="126">
        <f>_xlfn.IFNA(VLOOKUP($B46,'B-EmEC'!$A:$DH,MATCH(AY$1,'B-EmEC'!$A$1:$DH$1,0),FALSE),"")</f>
        <v>84.758064516129039</v>
      </c>
      <c r="AZ46" s="126">
        <f>_xlfn.IFNA(VLOOKUP($B46,'B-EmEC'!$A:$DH,MATCH(AZ$1,'B-EmEC'!$A$1:$DH$1,0),FALSE),"")</f>
        <v>88.389967637540451</v>
      </c>
      <c r="BA46" s="126">
        <f>_xlfn.IFNA(VLOOKUP($B46,'B-EmEC'!$A:$DH,MATCH(BA$1,'B-EmEC'!$A$1:$DH$1,0),FALSE),"")</f>
        <v>56.583526682134568</v>
      </c>
      <c r="BB46" s="126">
        <f>_xlfn.IFNA(VLOOKUP($B46,'B-EmEC'!$A:$DH,MATCH(BB$1,'B-EmEC'!$A$1:$DH$1,0),FALSE),"")</f>
        <v>87.608492455601549</v>
      </c>
      <c r="BC46" s="126">
        <f>_xlfn.IFNA(VLOOKUP($B46,'B-EmEC'!$A:$DH,MATCH(BC$1,'B-EmEC'!$A$1:$DH$1,0),FALSE),"")</f>
        <v>92.37108547209796</v>
      </c>
      <c r="BD46" s="126">
        <f>_xlfn.IFNA(VLOOKUP($B46,'B-EmEC'!$A:$DH,MATCH(BD$1,'B-EmEC'!$A$1:$DH$1,0),FALSE),"")</f>
        <v>50.059517368250191</v>
      </c>
      <c r="BE46" s="126">
        <f>_xlfn.IFNA(VLOOKUP($B46,'B-EmEC'!$A:$DH,MATCH(BE$1,'B-EmEC'!$A$1:$DH$1,0),FALSE),"")</f>
        <v>72.23055295220243</v>
      </c>
      <c r="BF46" s="126" t="str">
        <f>_xlfn.IFNA(VLOOKUP($B46,'B-EmEC'!$A:$DH,MATCH(BF$1,'B-EmEC'!$A$1:$DH$1,0),FALSE),"")</f>
        <v/>
      </c>
      <c r="BG46" s="126" t="str">
        <f>_xlfn.IFNA(VLOOKUP($B46,'B-EmEC'!$A:$DH,MATCH(BG$1,'B-EmEC'!$A$1:$DH$1,0),FALSE),"")</f>
        <v/>
      </c>
      <c r="BH46" s="125">
        <f>_xlfn.IFNA(VLOOKUP($B46,'I-EmEC'!$A:$DA,MATCH(BH$1,'I-EmEC'!$A$1:$DA$1,0),FALSE),"")</f>
        <v>38.970588235294116</v>
      </c>
      <c r="BI46" s="127">
        <f>_xlfn.IFNA(VLOOKUP($B46,'I-EmEC'!$A:$DA,MATCH(BI$1,'I-EmEC'!$A$1:$DA$1,0),FALSE),"")</f>
        <v>53.771760154738878</v>
      </c>
      <c r="BJ46" s="127">
        <f>_xlfn.IFNA(VLOOKUP($B46,'I-EmEC'!$A:$DA,MATCH(BJ$1,'I-EmEC'!$A$1:$DA$1,0),FALSE),"")</f>
        <v>53.771760154738878</v>
      </c>
      <c r="BK46" s="127">
        <f>_xlfn.IFNA(VLOOKUP($B46,'I-EmEC'!$A:$DA,MATCH(BK$1,'I-EmEC'!$A$1:$DA$1,0),FALSE),"")</f>
        <v>32.712215320910978</v>
      </c>
      <c r="BL46" s="127">
        <f>_xlfn.IFNA(VLOOKUP($B46,'I-EmEC'!$A:$DA,MATCH(BL$1,'I-EmEC'!$A$1:$DA$1,0),FALSE),"")</f>
        <v>32.712215320910978</v>
      </c>
      <c r="BM46" s="127">
        <f>_xlfn.IFNA(VLOOKUP($B46,'I-EmEC'!$A:$DA,MATCH(BM$1,'I-EmEC'!$A$1:$DA$1,0),FALSE),"")</f>
        <v>20.289855072463769</v>
      </c>
      <c r="BN46" s="127">
        <f>_xlfn.IFNA(VLOOKUP($B46,'I-EmEC'!$A:$DA,MATCH(BN$1,'I-EmEC'!$A$1:$DA$1,0),FALSE),"")</f>
        <v>72.895277207392198</v>
      </c>
      <c r="BO46" s="127">
        <f>_xlfn.IFNA(VLOOKUP($B46,'I-EmEC'!$A:$DA,MATCH(BO$1,'I-EmEC'!$A$1:$DA$1,0),FALSE),"")</f>
        <v>72.895277207392198</v>
      </c>
      <c r="BP46" s="127">
        <f>_xlfn.IFNA(VLOOKUP($B46,'I-EmEC'!$A:$DA,MATCH(BP$1,'I-EmEC'!$A$1:$DA$1,0),FALSE),"")</f>
        <v>62.696629213483149</v>
      </c>
      <c r="BQ46" s="127">
        <f>_xlfn.IFNA(VLOOKUP($B46,'I-EmEC'!$A:$DA,MATCH(BQ$1,'I-EmEC'!$A$1:$DA$1,0),FALSE),"")</f>
        <v>55.621301775147927</v>
      </c>
      <c r="BR46" s="127">
        <f>_xlfn.IFNA(VLOOKUP($B46,'I-EmEC'!$A:$DA,MATCH(BR$1,'I-EmEC'!$A$1:$DA$1,0),FALSE),"")</f>
        <v>9.5238095238095237</v>
      </c>
      <c r="BS46" s="127" t="str">
        <f>_xlfn.IFNA(VLOOKUP($B46,'I-EmEC'!$A:$DA,MATCH(BS$1,'I-EmEC'!$A$1:$DA$1,0),FALSE),"")</f>
        <v/>
      </c>
      <c r="BT46" s="127"/>
      <c r="BU46" s="117"/>
      <c r="BV46" s="308" t="s">
        <v>3286</v>
      </c>
      <c r="BW46" s="129" t="str">
        <f t="shared" si="27"/>
        <v/>
      </c>
      <c r="BX46" s="129" t="str">
        <f t="shared" si="28"/>
        <v/>
      </c>
      <c r="BY46" s="128" t="str">
        <f t="shared" si="29"/>
        <v/>
      </c>
      <c r="BZ46" s="128" t="str">
        <f t="shared" si="30"/>
        <v/>
      </c>
      <c r="CA46" s="128" t="str">
        <f t="shared" si="31"/>
        <v/>
      </c>
      <c r="CB46" s="129" t="str">
        <f t="shared" si="32"/>
        <v/>
      </c>
      <c r="CC46" s="128" t="str">
        <f t="shared" si="33"/>
        <v/>
      </c>
      <c r="CD46" s="128" t="str">
        <f t="shared" si="34"/>
        <v/>
      </c>
      <c r="CE46" s="128" t="str">
        <f t="shared" si="35"/>
        <v/>
      </c>
      <c r="CF46" s="129" t="str">
        <f t="shared" si="36"/>
        <v/>
      </c>
      <c r="CG46" s="128" t="str">
        <f t="shared" si="37"/>
        <v/>
      </c>
      <c r="CH46" s="130">
        <f t="shared" si="38"/>
        <v>0</v>
      </c>
      <c r="CI46" s="131"/>
      <c r="CJ46" s="129" t="str">
        <f t="shared" si="39"/>
        <v/>
      </c>
      <c r="CK46" s="128" t="str">
        <f t="shared" si="40"/>
        <v/>
      </c>
      <c r="CL46" s="128" t="str">
        <f t="shared" si="41"/>
        <v/>
      </c>
      <c r="CM46" s="128" t="str">
        <f t="shared" si="42"/>
        <v/>
      </c>
      <c r="CN46" s="130">
        <f t="shared" si="43"/>
        <v>0</v>
      </c>
      <c r="CO46" s="117"/>
      <c r="CP46" s="117">
        <f t="shared" si="44"/>
        <v>2</v>
      </c>
      <c r="CQ46" s="117">
        <f t="shared" si="45"/>
        <v>9</v>
      </c>
      <c r="CR46" s="117"/>
      <c r="CS46" s="117"/>
      <c r="CT46" s="117"/>
      <c r="CU46" s="117"/>
      <c r="CV46" s="117"/>
      <c r="CW46" s="117"/>
      <c r="CX46" s="117"/>
      <c r="CY46" s="117"/>
      <c r="CZ46" s="117"/>
      <c r="DA46" s="117"/>
      <c r="DB46" s="117"/>
      <c r="DC46" s="117"/>
      <c r="DD46" s="117"/>
      <c r="DE46" s="117"/>
      <c r="DF46" s="117"/>
      <c r="DG46" s="117"/>
      <c r="DH46" s="117"/>
      <c r="DI46" s="117"/>
      <c r="DJ46" s="117"/>
      <c r="DK46" s="117"/>
      <c r="DL46" s="117"/>
    </row>
    <row r="47" spans="1:116" s="132" customFormat="1" x14ac:dyDescent="0.15">
      <c r="A47" s="308" t="s">
        <v>3304</v>
      </c>
      <c r="B47" s="69" t="s">
        <v>610</v>
      </c>
      <c r="C47" s="118" t="str">
        <f>VLOOKUP(B47,RecNamesAll!A:E,5,FALSE)</f>
        <v>A</v>
      </c>
      <c r="D47" s="119" t="b">
        <f>VLOOKUP(B47,Ligands!A:B,2,FALSE)</f>
        <v>1</v>
      </c>
      <c r="E47" s="127"/>
      <c r="F47" s="126" t="str">
        <f t="shared" si="23"/>
        <v>---</v>
      </c>
      <c r="G47" s="126" t="str">
        <f t="shared" si="24"/>
        <v>BIG</v>
      </c>
      <c r="H47" s="126" t="str">
        <f t="shared" si="25"/>
        <v>B--</v>
      </c>
      <c r="I47" s="126" t="str">
        <f t="shared" si="26"/>
        <v>---</v>
      </c>
      <c r="J47" s="126"/>
      <c r="K47" s="286"/>
      <c r="L47" s="120" t="str">
        <f>_xlfn.CONCAT(IF(AV47="","-","B"),IF(BH47="","-","I"),VLOOKUP($B47,GtP!$A:$AB,MATCH("Gs_0-1",GtP!$A$1:$AB$1,0),FALSE))</f>
        <v>---</v>
      </c>
      <c r="M47" s="120" t="str">
        <f>_xlfn.CONCAT(IF(AW47="","-","B"),IF(BI47="","-","I"),VLOOKUP($B47,GtP!$A:$AB,MATCH("Gi/o_0-1",GtP!$A$1:$AB$1,0),FALSE))</f>
        <v>BIG</v>
      </c>
      <c r="N47" s="120" t="str">
        <f>_xlfn.CONCAT(IF(AX47="","-","B"),IF(BJ47="","-","I"),VLOOKUP($B47,GtP!$A:$AB,MATCH("Gi/o_0-1",GtP!$A$1:$AB$1,0),FALSE))</f>
        <v>BIG</v>
      </c>
      <c r="O47" s="120" t="str">
        <f>_xlfn.CONCAT(IF(AY47="","-","B"),IF(BK47="","-","I"),VLOOKUP($B47,GtP!$A:$AB,MATCH("Gi/o_0-1",GtP!$A$1:$AB$1,0),FALSE))</f>
        <v>BIG</v>
      </c>
      <c r="P47" s="120" t="str">
        <f>_xlfn.CONCAT(IF(AZ47="","-","B"),IF(BL47="","-","I"),VLOOKUP($B47,GtP!$A:$AB,MATCH("Gi/o_0-1",GtP!$A$1:$AB$1,0),FALSE))</f>
        <v>BIG</v>
      </c>
      <c r="Q47" s="120" t="str">
        <f>_xlfn.CONCAT(IF(BA47="","-","B"),IF(BM47="","-","I"),VLOOKUP($B47,GtP!$A:$AB,MATCH("Gi/o_0-1",GtP!$A$1:$AB$1,0),FALSE))</f>
        <v>-IG</v>
      </c>
      <c r="R47" s="120" t="str">
        <f>_xlfn.CONCAT(IF(BB47="","-","B"),IF(BN47="","-","I"),VLOOKUP($B47,GtP!$A:$AB,MATCH("Gq/11_0-1",GtP!$A$1:$AB$1,0),FALSE))</f>
        <v>---</v>
      </c>
      <c r="S47" s="120" t="str">
        <f>_xlfn.CONCAT(IF(BC47="","-","B"),IF(BO47="","-","I"),VLOOKUP($B47,GtP!$A:$AB,MATCH("Gq/11_0-1",GtP!$A$1:$AB$1,0),FALSE))</f>
        <v>---</v>
      </c>
      <c r="T47" s="120" t="str">
        <f>_xlfn.CONCAT(IF(BD47="","-","B"),IF(BP47="","-","I"),VLOOKUP($B47,GtP!$A:$AB,MATCH("Gq/11_0-1",GtP!$A$1:$AB$1,0),FALSE))</f>
        <v>---</v>
      </c>
      <c r="U47" s="120" t="str">
        <f>_xlfn.CONCAT(IF(BE47="","-","B"),IF(BQ47="","-","I"),VLOOKUP($B47,GtP!$A:$AB,MATCH("Gq/11_0-1",GtP!$A$1:$AB$1,0),FALSE))</f>
        <v>B--</v>
      </c>
      <c r="V47" s="120" t="str">
        <f>_xlfn.CONCAT(IF(BF47="","-","B"),IF(BR47="","-","I"),VLOOKUP($B47,GtP!$A:$AB,MATCH("G12/13_0-1",GtP!$A$1:$AB$1,0),FALSE))</f>
        <v>---</v>
      </c>
      <c r="W47" s="120" t="str">
        <f>_xlfn.CONCAT(IF(BG47="","-","B"),IF(BS47="","-","I"),VLOOKUP($B47,GtP!$A:$AB,MATCH("G12/13_0-1",GtP!$A$1:$AB$1,0),FALSE))</f>
        <v>---</v>
      </c>
      <c r="X47" s="121" t="str">
        <f>_xlfn.IFNA(VLOOKUP($B47,'B-EmEC'!$A:$DH,MATCH(X$1,'B-EmEC'!$A$1:$DH$1,0),FALSE),"")</f>
        <v/>
      </c>
      <c r="Y47" s="122">
        <f>_xlfn.IFNA(VLOOKUP($B47,'B-EmEC'!$A:$DH,MATCH(Y$1,'B-EmEC'!$A$1:$DH$1,0),FALSE),"")</f>
        <v>9.4280000000000008</v>
      </c>
      <c r="Z47" s="122">
        <f>_xlfn.IFNA(VLOOKUP($B47,'B-EmEC'!$A:$DH,MATCH(Z$1,'B-EmEC'!$A$1:$DH$1,0),FALSE),"")</f>
        <v>9.4320000000000004</v>
      </c>
      <c r="AA47" s="122">
        <f>_xlfn.IFNA(VLOOKUP($B47,'B-EmEC'!$A:$DH,MATCH(AA$1,'B-EmEC'!$A$1:$DH$1,0),FALSE),"")</f>
        <v>9.0250000000000004</v>
      </c>
      <c r="AB47" s="122">
        <f>_xlfn.IFNA(VLOOKUP($B47,'B-EmEC'!$A:$DH,MATCH(AB$1,'B-EmEC'!$A$1:$DH$1,0),FALSE),"")</f>
        <v>9.3710000000000004</v>
      </c>
      <c r="AC47" s="122" t="str">
        <f>_xlfn.IFNA(VLOOKUP($B47,'B-EmEC'!$A:$DH,MATCH(AC$1,'B-EmEC'!$A$1:$DH$1,0),FALSE),"")</f>
        <v/>
      </c>
      <c r="AD47" s="122" t="str">
        <f>_xlfn.IFNA(VLOOKUP($B47,'B-EmEC'!$A:$DH,MATCH(AD$1,'B-EmEC'!$A$1:$DH$1,0),FALSE),"")</f>
        <v/>
      </c>
      <c r="AE47" s="122" t="str">
        <f>_xlfn.IFNA(VLOOKUP($B47,'B-EmEC'!$A:$DH,MATCH(AE$1,'B-EmEC'!$A$1:$DH$1,0),FALSE),"")</f>
        <v/>
      </c>
      <c r="AF47" s="122" t="str">
        <f>_xlfn.IFNA(VLOOKUP($B47,'B-EmEC'!$A:$DH,MATCH(AF$1,'B-EmEC'!$A$1:$DH$1,0),FALSE),"")</f>
        <v/>
      </c>
      <c r="AG47" s="122">
        <f>_xlfn.IFNA(VLOOKUP($B47,'B-EmEC'!$A:$DH,MATCH(AG$1,'B-EmEC'!$A$1:$DH$1,0),FALSE),"")</f>
        <v>8.5</v>
      </c>
      <c r="AH47" s="122" t="str">
        <f>VLOOKUP($B47,'B-EmEC'!$A:$DH,MATCH(AH$1,'B-EmEC'!$A$1:$DH$1,0),FALSE)</f>
        <v/>
      </c>
      <c r="AI47" s="122" t="str">
        <f>VLOOKUP($B47,'B-EmEC'!$A:$DH,MATCH(AI$1,'B-EmEC'!$A$1:$DH$1,0),FALSE)</f>
        <v/>
      </c>
      <c r="AJ47" s="123" t="str">
        <f>_xlfn.IFNA(VLOOKUP($B47,'I-EmEC'!$A:$DA,MATCH(AJ$1,'I-EmEC'!$A$1:$DA$1,0),FALSE),"")</f>
        <v/>
      </c>
      <c r="AK47" s="124">
        <f>_xlfn.IFNA(VLOOKUP($B47,'I-EmEC'!$A:$DA,MATCH(AK$1,'I-EmEC'!$A$1:$DA$1,0),FALSE),"")</f>
        <v>10.1</v>
      </c>
      <c r="AL47" s="124">
        <f>_xlfn.IFNA(VLOOKUP($B47,'I-EmEC'!$A:$DA,MATCH(AL$1,'I-EmEC'!$A$1:$DA$1,0),FALSE),"")</f>
        <v>10.1</v>
      </c>
      <c r="AM47" s="124">
        <f>_xlfn.IFNA(VLOOKUP($B47,'I-EmEC'!$A:$DA,MATCH(AM$1,'I-EmEC'!$A$1:$DA$1,0),FALSE),"")</f>
        <v>9.6</v>
      </c>
      <c r="AN47" s="124">
        <f>_xlfn.IFNA(VLOOKUP($B47,'I-EmEC'!$A:$DA,MATCH(AN$1,'I-EmEC'!$A$1:$DA$1,0),FALSE),"")</f>
        <v>9.6</v>
      </c>
      <c r="AO47" s="124">
        <f>_xlfn.IFNA(VLOOKUP($B47,'I-EmEC'!$A:$DA,MATCH(AO$1,'I-EmEC'!$A$1:$DA$1,0),FALSE),"")</f>
        <v>10.06</v>
      </c>
      <c r="AP47" s="124" t="str">
        <f>_xlfn.IFNA(VLOOKUP($B47,'I-EmEC'!$A:$DA,MATCH(AP$1,'I-EmEC'!$A$1:$DA$1,0),FALSE),"")</f>
        <v/>
      </c>
      <c r="AQ47" s="124" t="str">
        <f>_xlfn.IFNA(VLOOKUP($B47,'I-EmEC'!$A:$DA,MATCH(AQ$1,'I-EmEC'!$A$1:$DA$1,0),FALSE),"")</f>
        <v/>
      </c>
      <c r="AR47" s="124" t="str">
        <f>_xlfn.IFNA(VLOOKUP($B47,'I-EmEC'!$A:$DA,MATCH(AR$1,'I-EmEC'!$A$1:$DA$1,0),FALSE),"")</f>
        <v/>
      </c>
      <c r="AS47" s="124" t="str">
        <f>_xlfn.IFNA(VLOOKUP($B47,'I-EmEC'!$A:$DA,MATCH(AS$1,'I-EmEC'!$A$1:$DA$1,0),FALSE),"")</f>
        <v/>
      </c>
      <c r="AT47" s="124" t="str">
        <f>_xlfn.IFNA(VLOOKUP($B47,'I-EmEC'!$A:$DA,MATCH(AT$1,'I-EmEC'!$A$1:$DA$1,0),FALSE),"")</f>
        <v/>
      </c>
      <c r="AU47" s="124" t="str">
        <f>_xlfn.IFNA(VLOOKUP($B47,'I-EmEC'!$A:$DA,MATCH(AU$1,'I-EmEC'!$A$1:$DA$1,0),FALSE),"")</f>
        <v/>
      </c>
      <c r="AV47" s="125" t="str">
        <f>_xlfn.IFNA(VLOOKUP($B47,'B-EmEC'!$A:$DH,MATCH(AV$1,'B-EmEC'!$A$1:$DH$1,0),FALSE),"")</f>
        <v/>
      </c>
      <c r="AW47" s="126">
        <f>_xlfn.IFNA(VLOOKUP($B47,'B-EmEC'!$A:$DH,MATCH(AW$1,'B-EmEC'!$A$1:$DH$1,0),FALSE),"")</f>
        <v>25.503791982665224</v>
      </c>
      <c r="AX47" s="126">
        <f>_xlfn.IFNA(VLOOKUP($B47,'B-EmEC'!$A:$DH,MATCH(AX$1,'B-EmEC'!$A$1:$DH$1,0),FALSE),"")</f>
        <v>22.772421852176453</v>
      </c>
      <c r="AY47" s="126">
        <f>_xlfn.IFNA(VLOOKUP($B47,'B-EmEC'!$A:$DH,MATCH(AY$1,'B-EmEC'!$A$1:$DH$1,0),FALSE),"")</f>
        <v>24.9247311827957</v>
      </c>
      <c r="AZ47" s="126">
        <f>_xlfn.IFNA(VLOOKUP($B47,'B-EmEC'!$A:$DH,MATCH(AZ$1,'B-EmEC'!$A$1:$DH$1,0),FALSE),"")</f>
        <v>30.703883495145636</v>
      </c>
      <c r="BA47" s="126" t="str">
        <f>_xlfn.IFNA(VLOOKUP($B47,'B-EmEC'!$A:$DH,MATCH(BA$1,'B-EmEC'!$A$1:$DH$1,0),FALSE),"")</f>
        <v/>
      </c>
      <c r="BB47" s="126" t="str">
        <f>_xlfn.IFNA(VLOOKUP($B47,'B-EmEC'!$A:$DH,MATCH(BB$1,'B-EmEC'!$A$1:$DH$1,0),FALSE),"")</f>
        <v/>
      </c>
      <c r="BC47" s="126" t="str">
        <f>_xlfn.IFNA(VLOOKUP($B47,'B-EmEC'!$A:$DH,MATCH(BC$1,'B-EmEC'!$A$1:$DH$1,0),FALSE),"")</f>
        <v/>
      </c>
      <c r="BD47" s="126" t="str">
        <f>_xlfn.IFNA(VLOOKUP($B47,'B-EmEC'!$A:$DH,MATCH(BD$1,'B-EmEC'!$A$1:$DH$1,0),FALSE),"")</f>
        <v/>
      </c>
      <c r="BE47" s="126">
        <f>_xlfn.IFNA(VLOOKUP($B47,'B-EmEC'!$A:$DH,MATCH(BE$1,'B-EmEC'!$A$1:$DH$1,0),FALSE),"")</f>
        <v>1.5791940018744144</v>
      </c>
      <c r="BF47" s="126" t="str">
        <f>_xlfn.IFNA(VLOOKUP($B47,'B-EmEC'!$A:$DH,MATCH(BF$1,'B-EmEC'!$A$1:$DH$1,0),FALSE),"")</f>
        <v/>
      </c>
      <c r="BG47" s="126" t="str">
        <f>_xlfn.IFNA(VLOOKUP($B47,'B-EmEC'!$A:$DH,MATCH(BG$1,'B-EmEC'!$A$1:$DH$1,0),FALSE),"")</f>
        <v/>
      </c>
      <c r="BH47" s="125" t="str">
        <f>_xlfn.IFNA(VLOOKUP($B47,'I-EmEC'!$A:$DA,MATCH(BH$1,'I-EmEC'!$A$1:$DA$1,0),FALSE),"")</f>
        <v/>
      </c>
      <c r="BI47" s="127">
        <f>_xlfn.IFNA(VLOOKUP($B47,'I-EmEC'!$A:$DA,MATCH(BI$1,'I-EmEC'!$A$1:$DA$1,0),FALSE),"")</f>
        <v>61.315280464216634</v>
      </c>
      <c r="BJ47" s="127">
        <f>_xlfn.IFNA(VLOOKUP($B47,'I-EmEC'!$A:$DA,MATCH(BJ$1,'I-EmEC'!$A$1:$DA$1,0),FALSE),"")</f>
        <v>61.315280464216634</v>
      </c>
      <c r="BK47" s="127">
        <f>_xlfn.IFNA(VLOOKUP($B47,'I-EmEC'!$A:$DA,MATCH(BK$1,'I-EmEC'!$A$1:$DA$1,0),FALSE),"")</f>
        <v>26.915113871635612</v>
      </c>
      <c r="BL47" s="127">
        <f>_xlfn.IFNA(VLOOKUP($B47,'I-EmEC'!$A:$DA,MATCH(BL$1,'I-EmEC'!$A$1:$DA$1,0),FALSE),"")</f>
        <v>26.915113871635612</v>
      </c>
      <c r="BM47" s="127">
        <f>_xlfn.IFNA(VLOOKUP($B47,'I-EmEC'!$A:$DA,MATCH(BM$1,'I-EmEC'!$A$1:$DA$1,0),FALSE),"")</f>
        <v>52.463768115942038</v>
      </c>
      <c r="BN47" s="127" t="str">
        <f>_xlfn.IFNA(VLOOKUP($B47,'I-EmEC'!$A:$DA,MATCH(BN$1,'I-EmEC'!$A$1:$DA$1,0),FALSE),"")</f>
        <v/>
      </c>
      <c r="BO47" s="127" t="str">
        <f>_xlfn.IFNA(VLOOKUP($B47,'I-EmEC'!$A:$DA,MATCH(BO$1,'I-EmEC'!$A$1:$DA$1,0),FALSE),"")</f>
        <v/>
      </c>
      <c r="BP47" s="127" t="str">
        <f>_xlfn.IFNA(VLOOKUP($B47,'I-EmEC'!$A:$DA,MATCH(BP$1,'I-EmEC'!$A$1:$DA$1,0),FALSE),"")</f>
        <v/>
      </c>
      <c r="BQ47" s="127" t="str">
        <f>_xlfn.IFNA(VLOOKUP($B47,'I-EmEC'!$A:$DA,MATCH(BQ$1,'I-EmEC'!$A$1:$DA$1,0),FALSE),"")</f>
        <v/>
      </c>
      <c r="BR47" s="127" t="str">
        <f>_xlfn.IFNA(VLOOKUP($B47,'I-EmEC'!$A:$DA,MATCH(BR$1,'I-EmEC'!$A$1:$DA$1,0),FALSE),"")</f>
        <v/>
      </c>
      <c r="BS47" s="127" t="str">
        <f>_xlfn.IFNA(VLOOKUP($B47,'I-EmEC'!$A:$DA,MATCH(BS$1,'I-EmEC'!$A$1:$DA$1,0),FALSE),"")</f>
        <v/>
      </c>
      <c r="BT47" s="127"/>
      <c r="BU47" s="133"/>
      <c r="BV47" s="308" t="s">
        <v>3304</v>
      </c>
      <c r="BW47" s="129" t="str">
        <f t="shared" si="27"/>
        <v/>
      </c>
      <c r="BX47" s="129" t="str">
        <f t="shared" si="28"/>
        <v/>
      </c>
      <c r="BY47" s="128" t="str">
        <f t="shared" si="29"/>
        <v/>
      </c>
      <c r="BZ47" s="128" t="str">
        <f t="shared" si="30"/>
        <v/>
      </c>
      <c r="CA47" s="128" t="str">
        <f t="shared" si="31"/>
        <v/>
      </c>
      <c r="CB47" s="129" t="str">
        <f t="shared" si="32"/>
        <v/>
      </c>
      <c r="CC47" s="128" t="str">
        <f t="shared" si="33"/>
        <v/>
      </c>
      <c r="CD47" s="128" t="str">
        <f t="shared" si="34"/>
        <v/>
      </c>
      <c r="CE47" s="128" t="str">
        <f t="shared" si="35"/>
        <v/>
      </c>
      <c r="CF47" s="129" t="str">
        <f t="shared" si="36"/>
        <v/>
      </c>
      <c r="CG47" s="128" t="str">
        <f t="shared" si="37"/>
        <v/>
      </c>
      <c r="CH47" s="130">
        <f t="shared" si="38"/>
        <v>0</v>
      </c>
      <c r="CI47" s="131"/>
      <c r="CJ47" s="129" t="str">
        <f t="shared" si="39"/>
        <v/>
      </c>
      <c r="CK47" s="128" t="str">
        <f t="shared" si="40"/>
        <v/>
      </c>
      <c r="CL47" s="128" t="str">
        <f t="shared" si="41"/>
        <v/>
      </c>
      <c r="CM47" s="128" t="str">
        <f t="shared" si="42"/>
        <v/>
      </c>
      <c r="CN47" s="130">
        <f t="shared" si="43"/>
        <v>0</v>
      </c>
      <c r="CO47" s="117"/>
      <c r="CP47" s="117">
        <f t="shared" si="44"/>
        <v>1</v>
      </c>
      <c r="CQ47" s="117">
        <f t="shared" si="45"/>
        <v>4</v>
      </c>
      <c r="CR47" s="117"/>
      <c r="CS47" s="117"/>
      <c r="CT47" s="117"/>
      <c r="CU47" s="117"/>
      <c r="CV47" s="117"/>
      <c r="CW47" s="117"/>
      <c r="CX47" s="117"/>
      <c r="CY47" s="117"/>
      <c r="CZ47" s="117"/>
      <c r="DA47" s="117"/>
      <c r="DB47" s="117"/>
      <c r="DC47" s="117"/>
      <c r="DD47" s="117"/>
      <c r="DE47" s="117"/>
      <c r="DF47" s="117"/>
      <c r="DG47" s="117"/>
      <c r="DH47" s="117"/>
      <c r="DI47" s="117"/>
      <c r="DJ47" s="117"/>
      <c r="DK47" s="117"/>
      <c r="DL47" s="117"/>
    </row>
    <row r="48" spans="1:116" s="132" customFormat="1" x14ac:dyDescent="0.15">
      <c r="A48" s="308" t="s">
        <v>3271</v>
      </c>
      <c r="B48" s="69" t="s">
        <v>243</v>
      </c>
      <c r="C48" s="118" t="str">
        <f>VLOOKUP(B48,RecNamesAll!A:E,5,FALSE)</f>
        <v>A</v>
      </c>
      <c r="D48" s="119" t="b">
        <f>VLOOKUP(B48,Ligands!A:B,2,FALSE)</f>
        <v>1</v>
      </c>
      <c r="E48" s="127"/>
      <c r="F48" s="126" t="str">
        <f t="shared" si="23"/>
        <v>---</v>
      </c>
      <c r="G48" s="126" t="str">
        <f t="shared" si="24"/>
        <v>BIG</v>
      </c>
      <c r="H48" s="126" t="str">
        <f t="shared" si="25"/>
        <v>B--</v>
      </c>
      <c r="I48" s="126" t="str">
        <f t="shared" si="26"/>
        <v>---</v>
      </c>
      <c r="J48" s="126"/>
      <c r="K48" s="286"/>
      <c r="L48" s="120" t="str">
        <f>_xlfn.CONCAT(IF(AV48="","-","B"),IF(BH48="","-","I"),VLOOKUP($B48,GtP!$A:$AB,MATCH("Gs_0-1",GtP!$A$1:$AB$1,0),FALSE))</f>
        <v>---</v>
      </c>
      <c r="M48" s="120" t="str">
        <f>_xlfn.CONCAT(IF(AW48="","-","B"),IF(BI48="","-","I"),VLOOKUP($B48,GtP!$A:$AB,MATCH("Gi/o_0-1",GtP!$A$1:$AB$1,0),FALSE))</f>
        <v>BIG</v>
      </c>
      <c r="N48" s="120" t="str">
        <f>_xlfn.CONCAT(IF(AX48="","-","B"),IF(BJ48="","-","I"),VLOOKUP($B48,GtP!$A:$AB,MATCH("Gi/o_0-1",GtP!$A$1:$AB$1,0),FALSE))</f>
        <v>BIG</v>
      </c>
      <c r="O48" s="120" t="str">
        <f>_xlfn.CONCAT(IF(AY48="","-","B"),IF(BK48="","-","I"),VLOOKUP($B48,GtP!$A:$AB,MATCH("Gi/o_0-1",GtP!$A$1:$AB$1,0),FALSE))</f>
        <v>BIG</v>
      </c>
      <c r="P48" s="120" t="str">
        <f>_xlfn.CONCAT(IF(AZ48="","-","B"),IF(BL48="","-","I"),VLOOKUP($B48,GtP!$A:$AB,MATCH("Gi/o_0-1",GtP!$A$1:$AB$1,0),FALSE))</f>
        <v>BIG</v>
      </c>
      <c r="Q48" s="120" t="str">
        <f>_xlfn.CONCAT(IF(BA48="","-","B"),IF(BM48="","-","I"),VLOOKUP($B48,GtP!$A:$AB,MATCH("Gi/o_0-1",GtP!$A$1:$AB$1,0),FALSE))</f>
        <v>-IG</v>
      </c>
      <c r="R48" s="120" t="str">
        <f>_xlfn.CONCAT(IF(BB48="","-","B"),IF(BN48="","-","I"),VLOOKUP($B48,GtP!$A:$AB,MATCH("Gq/11_0-1",GtP!$A$1:$AB$1,0),FALSE))</f>
        <v>---</v>
      </c>
      <c r="S48" s="120" t="str">
        <f>_xlfn.CONCAT(IF(BC48="","-","B"),IF(BO48="","-","I"),VLOOKUP($B48,GtP!$A:$AB,MATCH("Gq/11_0-1",GtP!$A$1:$AB$1,0),FALSE))</f>
        <v>---</v>
      </c>
      <c r="T48" s="120" t="str">
        <f>_xlfn.CONCAT(IF(BD48="","-","B"),IF(BP48="","-","I"),VLOOKUP($B48,GtP!$A:$AB,MATCH("Gq/11_0-1",GtP!$A$1:$AB$1,0),FALSE))</f>
        <v>---</v>
      </c>
      <c r="U48" s="120" t="str">
        <f>_xlfn.CONCAT(IF(BE48="","-","B"),IF(BQ48="","-","I"),VLOOKUP($B48,GtP!$A:$AB,MATCH("Gq/11_0-1",GtP!$A$1:$AB$1,0),FALSE))</f>
        <v>B--</v>
      </c>
      <c r="V48" s="120" t="str">
        <f>_xlfn.CONCAT(IF(BF48="","-","B"),IF(BR48="","-","I"),VLOOKUP($B48,GtP!$A:$AB,MATCH("G12/13_0-1",GtP!$A$1:$AB$1,0),FALSE))</f>
        <v>---</v>
      </c>
      <c r="W48" s="120" t="str">
        <f>_xlfn.CONCAT(IF(BG48="","-","B"),IF(BS48="","-","I"),VLOOKUP($B48,GtP!$A:$AB,MATCH("G12/13_0-1",GtP!$A$1:$AB$1,0),FALSE))</f>
        <v>---</v>
      </c>
      <c r="X48" s="121" t="str">
        <f>_xlfn.IFNA(VLOOKUP($B48,'B-EmEC'!$A:$DH,MATCH(X$1,'B-EmEC'!$A$1:$DH$1,0),FALSE),"")</f>
        <v/>
      </c>
      <c r="Y48" s="122">
        <f>_xlfn.IFNA(VLOOKUP($B48,'B-EmEC'!$A:$DH,MATCH(Y$1,'B-EmEC'!$A$1:$DH$1,0),FALSE),"")</f>
        <v>6.9509999999999996</v>
      </c>
      <c r="Z48" s="122">
        <f>_xlfn.IFNA(VLOOKUP($B48,'B-EmEC'!$A:$DH,MATCH(Z$1,'B-EmEC'!$A$1:$DH$1,0),FALSE),"")</f>
        <v>7.0289999999999999</v>
      </c>
      <c r="AA48" s="122">
        <f>_xlfn.IFNA(VLOOKUP($B48,'B-EmEC'!$A:$DH,MATCH(AA$1,'B-EmEC'!$A$1:$DH$1,0),FALSE),"")</f>
        <v>6.7279999999999998</v>
      </c>
      <c r="AB48" s="122">
        <f>_xlfn.IFNA(VLOOKUP($B48,'B-EmEC'!$A:$DH,MATCH(AB$1,'B-EmEC'!$A$1:$DH$1,0),FALSE),"")</f>
        <v>7.4359999999999999</v>
      </c>
      <c r="AC48" s="122" t="str">
        <f>_xlfn.IFNA(VLOOKUP($B48,'B-EmEC'!$A:$DH,MATCH(AC$1,'B-EmEC'!$A$1:$DH$1,0),FALSE),"")</f>
        <v/>
      </c>
      <c r="AD48" s="122" t="str">
        <f>_xlfn.IFNA(VLOOKUP($B48,'B-EmEC'!$A:$DH,MATCH(AD$1,'B-EmEC'!$A$1:$DH$1,0),FALSE),"")</f>
        <v/>
      </c>
      <c r="AE48" s="122" t="str">
        <f>_xlfn.IFNA(VLOOKUP($B48,'B-EmEC'!$A:$DH,MATCH(AE$1,'B-EmEC'!$A$1:$DH$1,0),FALSE),"")</f>
        <v/>
      </c>
      <c r="AF48" s="122" t="str">
        <f>_xlfn.IFNA(VLOOKUP($B48,'B-EmEC'!$A:$DH,MATCH(AF$1,'B-EmEC'!$A$1:$DH$1,0),FALSE),"")</f>
        <v/>
      </c>
      <c r="AG48" s="122">
        <f>_xlfn.IFNA(VLOOKUP($B48,'B-EmEC'!$A:$DH,MATCH(AG$1,'B-EmEC'!$A$1:$DH$1,0),FALSE),"")</f>
        <v>8.3879999999999999</v>
      </c>
      <c r="AH48" s="122" t="str">
        <f>VLOOKUP($B48,'B-EmEC'!$A:$DH,MATCH(AH$1,'B-EmEC'!$A$1:$DH$1,0),FALSE)</f>
        <v/>
      </c>
      <c r="AI48" s="122" t="str">
        <f>VLOOKUP($B48,'B-EmEC'!$A:$DH,MATCH(AI$1,'B-EmEC'!$A$1:$DH$1,0),FALSE)</f>
        <v/>
      </c>
      <c r="AJ48" s="123" t="str">
        <f>_xlfn.IFNA(VLOOKUP($B48,'I-EmEC'!$A:$DA,MATCH(AJ$1,'I-EmEC'!$A$1:$DA$1,0),FALSE),"")</f>
        <v/>
      </c>
      <c r="AK48" s="124">
        <f>_xlfn.IFNA(VLOOKUP($B48,'I-EmEC'!$A:$DA,MATCH(AK$1,'I-EmEC'!$A$1:$DA$1,0),FALSE),"")</f>
        <v>6.61</v>
      </c>
      <c r="AL48" s="124">
        <f>_xlfn.IFNA(VLOOKUP($B48,'I-EmEC'!$A:$DA,MATCH(AL$1,'I-EmEC'!$A$1:$DA$1,0),FALSE),"")</f>
        <v>6.61</v>
      </c>
      <c r="AM48" s="124">
        <f>_xlfn.IFNA(VLOOKUP($B48,'I-EmEC'!$A:$DA,MATCH(AM$1,'I-EmEC'!$A$1:$DA$1,0),FALSE),"")</f>
        <v>5.54</v>
      </c>
      <c r="AN48" s="124">
        <f>_xlfn.IFNA(VLOOKUP($B48,'I-EmEC'!$A:$DA,MATCH(AN$1,'I-EmEC'!$A$1:$DA$1,0),FALSE),"")</f>
        <v>5.54</v>
      </c>
      <c r="AO48" s="124">
        <f>_xlfn.IFNA(VLOOKUP($B48,'I-EmEC'!$A:$DA,MATCH(AO$1,'I-EmEC'!$A$1:$DA$1,0),FALSE),"")</f>
        <v>5.28</v>
      </c>
      <c r="AP48" s="124" t="str">
        <f>_xlfn.IFNA(VLOOKUP($B48,'I-EmEC'!$A:$DA,MATCH(AP$1,'I-EmEC'!$A$1:$DA$1,0),FALSE),"")</f>
        <v/>
      </c>
      <c r="AQ48" s="124" t="str">
        <f>_xlfn.IFNA(VLOOKUP($B48,'I-EmEC'!$A:$DA,MATCH(AQ$1,'I-EmEC'!$A$1:$DA$1,0),FALSE),"")</f>
        <v/>
      </c>
      <c r="AR48" s="124" t="str">
        <f>_xlfn.IFNA(VLOOKUP($B48,'I-EmEC'!$A:$DA,MATCH(AR$1,'I-EmEC'!$A$1:$DA$1,0),FALSE),"")</f>
        <v/>
      </c>
      <c r="AS48" s="124" t="str">
        <f>_xlfn.IFNA(VLOOKUP($B48,'I-EmEC'!$A:$DA,MATCH(AS$1,'I-EmEC'!$A$1:$DA$1,0),FALSE),"")</f>
        <v/>
      </c>
      <c r="AT48" s="124" t="str">
        <f>_xlfn.IFNA(VLOOKUP($B48,'I-EmEC'!$A:$DA,MATCH(AT$1,'I-EmEC'!$A$1:$DA$1,0),FALSE),"")</f>
        <v/>
      </c>
      <c r="AU48" s="124" t="str">
        <f>_xlfn.IFNA(VLOOKUP($B48,'I-EmEC'!$A:$DA,MATCH(AU$1,'I-EmEC'!$A$1:$DA$1,0),FALSE),"")</f>
        <v/>
      </c>
      <c r="AV48" s="125" t="str">
        <f>_xlfn.IFNA(VLOOKUP($B48,'B-EmEC'!$A:$DH,MATCH(AV$1,'B-EmEC'!$A$1:$DH$1,0),FALSE),"")</f>
        <v/>
      </c>
      <c r="AW48" s="126">
        <f>_xlfn.IFNA(VLOOKUP($B48,'B-EmEC'!$A:$DH,MATCH(AW$1,'B-EmEC'!$A$1:$DH$1,0),FALSE),"")</f>
        <v>48.797399783315278</v>
      </c>
      <c r="AX48" s="126">
        <f>_xlfn.IFNA(VLOOKUP($B48,'B-EmEC'!$A:$DH,MATCH(AX$1,'B-EmEC'!$A$1:$DH$1,0),FALSE),"")</f>
        <v>39.70201577563541</v>
      </c>
      <c r="AY48" s="126">
        <f>_xlfn.IFNA(VLOOKUP($B48,'B-EmEC'!$A:$DH,MATCH(AY$1,'B-EmEC'!$A$1:$DH$1,0),FALSE),"")</f>
        <v>5.002688172043011</v>
      </c>
      <c r="AZ48" s="126">
        <f>_xlfn.IFNA(VLOOKUP($B48,'B-EmEC'!$A:$DH,MATCH(AZ$1,'B-EmEC'!$A$1:$DH$1,0),FALSE),"")</f>
        <v>3.9482200647249193</v>
      </c>
      <c r="BA48" s="126" t="str">
        <f>_xlfn.IFNA(VLOOKUP($B48,'B-EmEC'!$A:$DH,MATCH(BA$1,'B-EmEC'!$A$1:$DH$1,0),FALSE),"")</f>
        <v/>
      </c>
      <c r="BB48" s="126" t="str">
        <f>_xlfn.IFNA(VLOOKUP($B48,'B-EmEC'!$A:$DH,MATCH(BB$1,'B-EmEC'!$A$1:$DH$1,0),FALSE),"")</f>
        <v/>
      </c>
      <c r="BC48" s="126" t="str">
        <f>_xlfn.IFNA(VLOOKUP($B48,'B-EmEC'!$A:$DH,MATCH(BC$1,'B-EmEC'!$A$1:$DH$1,0),FALSE),"")</f>
        <v/>
      </c>
      <c r="BD48" s="126" t="str">
        <f>_xlfn.IFNA(VLOOKUP($B48,'B-EmEC'!$A:$DH,MATCH(BD$1,'B-EmEC'!$A$1:$DH$1,0),FALSE),"")</f>
        <v/>
      </c>
      <c r="BE48" s="126">
        <f>_xlfn.IFNA(VLOOKUP($B48,'B-EmEC'!$A:$DH,MATCH(BE$1,'B-EmEC'!$A$1:$DH$1,0),FALSE),"")</f>
        <v>4.671040299906279</v>
      </c>
      <c r="BF48" s="126" t="str">
        <f>_xlfn.IFNA(VLOOKUP($B48,'B-EmEC'!$A:$DH,MATCH(BF$1,'B-EmEC'!$A$1:$DH$1,0),FALSE),"")</f>
        <v/>
      </c>
      <c r="BG48" s="126" t="str">
        <f>_xlfn.IFNA(VLOOKUP($B48,'B-EmEC'!$A:$DH,MATCH(BG$1,'B-EmEC'!$A$1:$DH$1,0),FALSE),"")</f>
        <v/>
      </c>
      <c r="BH48" s="125" t="str">
        <f>_xlfn.IFNA(VLOOKUP($B48,'I-EmEC'!$A:$DA,MATCH(BH$1,'I-EmEC'!$A$1:$DA$1,0),FALSE),"")</f>
        <v/>
      </c>
      <c r="BI48" s="127">
        <f>_xlfn.IFNA(VLOOKUP($B48,'I-EmEC'!$A:$DA,MATCH(BI$1,'I-EmEC'!$A$1:$DA$1,0),FALSE),"")</f>
        <v>60.154738878143128</v>
      </c>
      <c r="BJ48" s="127">
        <f>_xlfn.IFNA(VLOOKUP($B48,'I-EmEC'!$A:$DA,MATCH(BJ$1,'I-EmEC'!$A$1:$DA$1,0),FALSE),"")</f>
        <v>60.154738878143128</v>
      </c>
      <c r="BK48" s="127">
        <f>_xlfn.IFNA(VLOOKUP($B48,'I-EmEC'!$A:$DA,MATCH(BK$1,'I-EmEC'!$A$1:$DA$1,0),FALSE),"")</f>
        <v>33.333333333333343</v>
      </c>
      <c r="BL48" s="127">
        <f>_xlfn.IFNA(VLOOKUP($B48,'I-EmEC'!$A:$DA,MATCH(BL$1,'I-EmEC'!$A$1:$DA$1,0),FALSE),"")</f>
        <v>33.333333333333343</v>
      </c>
      <c r="BM48" s="127">
        <f>_xlfn.IFNA(VLOOKUP($B48,'I-EmEC'!$A:$DA,MATCH(BM$1,'I-EmEC'!$A$1:$DA$1,0),FALSE),"")</f>
        <v>14.492753623188406</v>
      </c>
      <c r="BN48" s="127" t="str">
        <f>_xlfn.IFNA(VLOOKUP($B48,'I-EmEC'!$A:$DA,MATCH(BN$1,'I-EmEC'!$A$1:$DA$1,0),FALSE),"")</f>
        <v/>
      </c>
      <c r="BO48" s="127" t="str">
        <f>_xlfn.IFNA(VLOOKUP($B48,'I-EmEC'!$A:$DA,MATCH(BO$1,'I-EmEC'!$A$1:$DA$1,0),FALSE),"")</f>
        <v/>
      </c>
      <c r="BP48" s="127" t="str">
        <f>_xlfn.IFNA(VLOOKUP($B48,'I-EmEC'!$A:$DA,MATCH(BP$1,'I-EmEC'!$A$1:$DA$1,0),FALSE),"")</f>
        <v/>
      </c>
      <c r="BQ48" s="127" t="str">
        <f>_xlfn.IFNA(VLOOKUP($B48,'I-EmEC'!$A:$DA,MATCH(BQ$1,'I-EmEC'!$A$1:$DA$1,0),FALSE),"")</f>
        <v/>
      </c>
      <c r="BR48" s="127" t="str">
        <f>_xlfn.IFNA(VLOOKUP($B48,'I-EmEC'!$A:$DA,MATCH(BR$1,'I-EmEC'!$A$1:$DA$1,0),FALSE),"")</f>
        <v/>
      </c>
      <c r="BS48" s="127" t="str">
        <f>_xlfn.IFNA(VLOOKUP($B48,'I-EmEC'!$A:$DA,MATCH(BS$1,'I-EmEC'!$A$1:$DA$1,0),FALSE),"")</f>
        <v/>
      </c>
      <c r="BT48" s="127"/>
      <c r="BU48" s="117"/>
      <c r="BV48" s="308" t="s">
        <v>3271</v>
      </c>
      <c r="BW48" s="129" t="str">
        <f t="shared" si="27"/>
        <v/>
      </c>
      <c r="BX48" s="129" t="str">
        <f t="shared" si="28"/>
        <v/>
      </c>
      <c r="BY48" s="128" t="str">
        <f t="shared" si="29"/>
        <v/>
      </c>
      <c r="BZ48" s="128" t="str">
        <f t="shared" si="30"/>
        <v/>
      </c>
      <c r="CA48" s="128" t="str">
        <f t="shared" si="31"/>
        <v/>
      </c>
      <c r="CB48" s="129" t="str">
        <f t="shared" si="32"/>
        <v/>
      </c>
      <c r="CC48" s="128" t="str">
        <f t="shared" si="33"/>
        <v/>
      </c>
      <c r="CD48" s="128" t="str">
        <f t="shared" si="34"/>
        <v/>
      </c>
      <c r="CE48" s="128" t="str">
        <f t="shared" si="35"/>
        <v/>
      </c>
      <c r="CF48" s="129" t="str">
        <f t="shared" si="36"/>
        <v/>
      </c>
      <c r="CG48" s="128" t="str">
        <f t="shared" si="37"/>
        <v/>
      </c>
      <c r="CH48" s="130">
        <f t="shared" si="38"/>
        <v>0</v>
      </c>
      <c r="CI48" s="131"/>
      <c r="CJ48" s="129" t="str">
        <f t="shared" si="39"/>
        <v/>
      </c>
      <c r="CK48" s="128" t="str">
        <f t="shared" si="40"/>
        <v/>
      </c>
      <c r="CL48" s="128" t="str">
        <f t="shared" si="41"/>
        <v/>
      </c>
      <c r="CM48" s="128" t="str">
        <f t="shared" si="42"/>
        <v/>
      </c>
      <c r="CN48" s="130">
        <f t="shared" si="43"/>
        <v>0</v>
      </c>
      <c r="CO48" s="117"/>
      <c r="CP48" s="117">
        <f t="shared" si="44"/>
        <v>1</v>
      </c>
      <c r="CQ48" s="117">
        <f t="shared" si="45"/>
        <v>4</v>
      </c>
      <c r="CR48" s="117"/>
      <c r="CS48" s="117"/>
      <c r="CT48" s="117"/>
      <c r="CU48" s="117"/>
      <c r="CV48" s="117"/>
      <c r="CW48" s="117"/>
      <c r="CX48" s="117"/>
      <c r="CY48" s="117"/>
      <c r="CZ48" s="117"/>
      <c r="DA48" s="117"/>
      <c r="DB48" s="117"/>
      <c r="DC48" s="117"/>
      <c r="DD48" s="117"/>
      <c r="DE48" s="117"/>
      <c r="DF48" s="117"/>
      <c r="DG48" s="117"/>
      <c r="DH48" s="117"/>
      <c r="DI48" s="117"/>
      <c r="DJ48" s="117"/>
      <c r="DK48" s="117"/>
      <c r="DL48" s="117"/>
    </row>
    <row r="49" spans="1:116" s="132" customFormat="1" x14ac:dyDescent="0.15">
      <c r="A49" s="308" t="s">
        <v>636</v>
      </c>
      <c r="B49" s="69" t="s">
        <v>636</v>
      </c>
      <c r="C49" s="118" t="str">
        <f>VLOOKUP(B49,RecNamesAll!A:E,5,FALSE)</f>
        <v>A</v>
      </c>
      <c r="D49" s="119" t="b">
        <f>VLOOKUP(B49,Ligands!A:B,2,FALSE)</f>
        <v>0</v>
      </c>
      <c r="E49" s="127"/>
      <c r="F49" s="126" t="str">
        <f t="shared" si="23"/>
        <v>---</v>
      </c>
      <c r="G49" s="126" t="str">
        <f t="shared" si="24"/>
        <v>BIG</v>
      </c>
      <c r="H49" s="126" t="str">
        <f t="shared" si="25"/>
        <v>B--</v>
      </c>
      <c r="I49" s="126" t="str">
        <f t="shared" si="26"/>
        <v>B--</v>
      </c>
      <c r="J49" s="126"/>
      <c r="K49" s="286"/>
      <c r="L49" s="120" t="str">
        <f>_xlfn.CONCAT(IF(AV49="","-","B"),IF(BH49="","-","I"),VLOOKUP($B49,GtP!$A:$AB,MATCH("Gs_0-1",GtP!$A$1:$AB$1,0),FALSE))</f>
        <v>---</v>
      </c>
      <c r="M49" s="120" t="str">
        <f>_xlfn.CONCAT(IF(AW49="","-","B"),IF(BI49="","-","I"),VLOOKUP($B49,GtP!$A:$AB,MATCH("Gi/o_0-1",GtP!$A$1:$AB$1,0),FALSE))</f>
        <v>BIG</v>
      </c>
      <c r="N49" s="120" t="str">
        <f>_xlfn.CONCAT(IF(AX49="","-","B"),IF(BJ49="","-","I"),VLOOKUP($B49,GtP!$A:$AB,MATCH("Gi/o_0-1",GtP!$A$1:$AB$1,0),FALSE))</f>
        <v>BIG</v>
      </c>
      <c r="O49" s="120" t="str">
        <f>_xlfn.CONCAT(IF(AY49="","-","B"),IF(BK49="","-","I"),VLOOKUP($B49,GtP!$A:$AB,MATCH("Gi/o_0-1",GtP!$A$1:$AB$1,0),FALSE))</f>
        <v>BIG</v>
      </c>
      <c r="P49" s="120" t="str">
        <f>_xlfn.CONCAT(IF(AZ49="","-","B"),IF(BL49="","-","I"),VLOOKUP($B49,GtP!$A:$AB,MATCH("Gi/o_0-1",GtP!$A$1:$AB$1,0),FALSE))</f>
        <v>BIG</v>
      </c>
      <c r="Q49" s="120" t="str">
        <f>_xlfn.CONCAT(IF(BA49="","-","B"),IF(BM49="","-","I"),VLOOKUP($B49,GtP!$A:$AB,MATCH("Gi/o_0-1",GtP!$A$1:$AB$1,0),FALSE))</f>
        <v>BIG</v>
      </c>
      <c r="R49" s="120" t="str">
        <f>_xlfn.CONCAT(IF(BB49="","-","B"),IF(BN49="","-","I"),VLOOKUP($B49,GtP!$A:$AB,MATCH("Gq/11_0-1",GtP!$A$1:$AB$1,0),FALSE))</f>
        <v>---</v>
      </c>
      <c r="S49" s="120" t="str">
        <f>_xlfn.CONCAT(IF(BC49="","-","B"),IF(BO49="","-","I"),VLOOKUP($B49,GtP!$A:$AB,MATCH("Gq/11_0-1",GtP!$A$1:$AB$1,0),FALSE))</f>
        <v>---</v>
      </c>
      <c r="T49" s="120" t="str">
        <f>_xlfn.CONCAT(IF(BD49="","-","B"),IF(BP49="","-","I"),VLOOKUP($B49,GtP!$A:$AB,MATCH("Gq/11_0-1",GtP!$A$1:$AB$1,0),FALSE))</f>
        <v>---</v>
      </c>
      <c r="U49" s="120" t="str">
        <f>_xlfn.CONCAT(IF(BE49="","-","B"),IF(BQ49="","-","I"),VLOOKUP($B49,GtP!$A:$AB,MATCH("Gq/11_0-1",GtP!$A$1:$AB$1,0),FALSE))</f>
        <v>B--</v>
      </c>
      <c r="V49" s="120" t="str">
        <f>_xlfn.CONCAT(IF(BF49="","-","B"),IF(BR49="","-","I"),VLOOKUP($B49,GtP!$A:$AB,MATCH("G12/13_0-1",GtP!$A$1:$AB$1,0),FALSE))</f>
        <v>B--</v>
      </c>
      <c r="W49" s="120" t="str">
        <f>_xlfn.CONCAT(IF(BG49="","-","B"),IF(BS49="","-","I"),VLOOKUP($B49,GtP!$A:$AB,MATCH("G12/13_0-1",GtP!$A$1:$AB$1,0),FALSE))</f>
        <v>B--</v>
      </c>
      <c r="X49" s="121" t="str">
        <f>_xlfn.IFNA(VLOOKUP($B49,'B-EmEC'!$A:$DH,MATCH(X$1,'B-EmEC'!$A$1:$DH$1,0),FALSE),"")</f>
        <v/>
      </c>
      <c r="Y49" s="122">
        <f>_xlfn.IFNA(VLOOKUP($B49,'B-EmEC'!$A:$DH,MATCH(Y$1,'B-EmEC'!$A$1:$DH$1,0),FALSE),"")</f>
        <v>8.0470000000000006</v>
      </c>
      <c r="Z49" s="122">
        <f>_xlfn.IFNA(VLOOKUP($B49,'B-EmEC'!$A:$DH,MATCH(Z$1,'B-EmEC'!$A$1:$DH$1,0),FALSE),"")</f>
        <v>8.1199999999999992</v>
      </c>
      <c r="AA49" s="122">
        <f>_xlfn.IFNA(VLOOKUP($B49,'B-EmEC'!$A:$DH,MATCH(AA$1,'B-EmEC'!$A$1:$DH$1,0),FALSE),"")</f>
        <v>8.7769999999999992</v>
      </c>
      <c r="AB49" s="122">
        <f>_xlfn.IFNA(VLOOKUP($B49,'B-EmEC'!$A:$DH,MATCH(AB$1,'B-EmEC'!$A$1:$DH$1,0),FALSE),"")</f>
        <v>9.1359999999999992</v>
      </c>
      <c r="AC49" s="122">
        <f>_xlfn.IFNA(VLOOKUP($B49,'B-EmEC'!$A:$DH,MATCH(AC$1,'B-EmEC'!$A$1:$DH$1,0),FALSE),"")</f>
        <v>10.15</v>
      </c>
      <c r="AD49" s="122" t="str">
        <f>_xlfn.IFNA(VLOOKUP($B49,'B-EmEC'!$A:$DH,MATCH(AD$1,'B-EmEC'!$A$1:$DH$1,0),FALSE),"")</f>
        <v/>
      </c>
      <c r="AE49" s="122" t="str">
        <f>_xlfn.IFNA(VLOOKUP($B49,'B-EmEC'!$A:$DH,MATCH(AE$1,'B-EmEC'!$A$1:$DH$1,0),FALSE),"")</f>
        <v/>
      </c>
      <c r="AF49" s="122" t="str">
        <f>_xlfn.IFNA(VLOOKUP($B49,'B-EmEC'!$A:$DH,MATCH(AF$1,'B-EmEC'!$A$1:$DH$1,0),FALSE),"")</f>
        <v/>
      </c>
      <c r="AG49" s="122">
        <f>_xlfn.IFNA(VLOOKUP($B49,'B-EmEC'!$A:$DH,MATCH(AG$1,'B-EmEC'!$A$1:$DH$1,0),FALSE),"")</f>
        <v>7.4</v>
      </c>
      <c r="AH49" s="122">
        <f>VLOOKUP($B49,'B-EmEC'!$A:$DH,MATCH(AH$1,'B-EmEC'!$A$1:$DH$1,0),FALSE)</f>
        <v>6.915</v>
      </c>
      <c r="AI49" s="122">
        <f>VLOOKUP($B49,'B-EmEC'!$A:$DH,MATCH(AI$1,'B-EmEC'!$A$1:$DH$1,0),FALSE)</f>
        <v>6.69</v>
      </c>
      <c r="AJ49" s="123" t="str">
        <f>_xlfn.IFNA(VLOOKUP($B49,'I-EmEC'!$A:$DA,MATCH(AJ$1,'I-EmEC'!$A$1:$DA$1,0),FALSE),"")</f>
        <v/>
      </c>
      <c r="AK49" s="124">
        <f>_xlfn.IFNA(VLOOKUP($B49,'I-EmEC'!$A:$DA,MATCH(AK$1,'I-EmEC'!$A$1:$DA$1,0),FALSE),"")</f>
        <v>6.8</v>
      </c>
      <c r="AL49" s="124">
        <f>_xlfn.IFNA(VLOOKUP($B49,'I-EmEC'!$A:$DA,MATCH(AL$1,'I-EmEC'!$A$1:$DA$1,0),FALSE),"")</f>
        <v>6.8</v>
      </c>
      <c r="AM49" s="124">
        <f>_xlfn.IFNA(VLOOKUP($B49,'I-EmEC'!$A:$DA,MATCH(AM$1,'I-EmEC'!$A$1:$DA$1,0),FALSE),"")</f>
        <v>6.64</v>
      </c>
      <c r="AN49" s="124">
        <f>_xlfn.IFNA(VLOOKUP($B49,'I-EmEC'!$A:$DA,MATCH(AN$1,'I-EmEC'!$A$1:$DA$1,0),FALSE),"")</f>
        <v>6.64</v>
      </c>
      <c r="AO49" s="124">
        <f>_xlfn.IFNA(VLOOKUP($B49,'I-EmEC'!$A:$DA,MATCH(AO$1,'I-EmEC'!$A$1:$DA$1,0),FALSE),"")</f>
        <v>6.92</v>
      </c>
      <c r="AP49" s="124" t="str">
        <f>_xlfn.IFNA(VLOOKUP($B49,'I-EmEC'!$A:$DA,MATCH(AP$1,'I-EmEC'!$A$1:$DA$1,0),FALSE),"")</f>
        <v/>
      </c>
      <c r="AQ49" s="124" t="str">
        <f>_xlfn.IFNA(VLOOKUP($B49,'I-EmEC'!$A:$DA,MATCH(AQ$1,'I-EmEC'!$A$1:$DA$1,0),FALSE),"")</f>
        <v/>
      </c>
      <c r="AR49" s="124" t="str">
        <f>_xlfn.IFNA(VLOOKUP($B49,'I-EmEC'!$A:$DA,MATCH(AR$1,'I-EmEC'!$A$1:$DA$1,0),FALSE),"")</f>
        <v/>
      </c>
      <c r="AS49" s="124" t="str">
        <f>_xlfn.IFNA(VLOOKUP($B49,'I-EmEC'!$A:$DA,MATCH(AS$1,'I-EmEC'!$A$1:$DA$1,0),FALSE),"")</f>
        <v/>
      </c>
      <c r="AT49" s="124" t="str">
        <f>_xlfn.IFNA(VLOOKUP($B49,'I-EmEC'!$A:$DA,MATCH(AT$1,'I-EmEC'!$A$1:$DA$1,0),FALSE),"")</f>
        <v/>
      </c>
      <c r="AU49" s="124" t="str">
        <f>_xlfn.IFNA(VLOOKUP($B49,'I-EmEC'!$A:$DA,MATCH(AU$1,'I-EmEC'!$A$1:$DA$1,0),FALSE),"")</f>
        <v/>
      </c>
      <c r="AV49" s="125" t="str">
        <f>_xlfn.IFNA(VLOOKUP($B49,'B-EmEC'!$A:$DH,MATCH(AV$1,'B-EmEC'!$A$1:$DH$1,0),FALSE),"")</f>
        <v/>
      </c>
      <c r="AW49" s="126">
        <f>_xlfn.IFNA(VLOOKUP($B49,'B-EmEC'!$A:$DH,MATCH(AW$1,'B-EmEC'!$A$1:$DH$1,0),FALSE),"")</f>
        <v>75.406283856988082</v>
      </c>
      <c r="AX49" s="126">
        <f>_xlfn.IFNA(VLOOKUP($B49,'B-EmEC'!$A:$DH,MATCH(AX$1,'B-EmEC'!$A$1:$DH$1,0),FALSE),"")</f>
        <v>61.408121530820914</v>
      </c>
      <c r="AY49" s="126">
        <f>_xlfn.IFNA(VLOOKUP($B49,'B-EmEC'!$A:$DH,MATCH(AY$1,'B-EmEC'!$A$1:$DH$1,0),FALSE),"")</f>
        <v>68.951612903225808</v>
      </c>
      <c r="AZ49" s="126">
        <f>_xlfn.IFNA(VLOOKUP($B49,'B-EmEC'!$A:$DH,MATCH(AZ$1,'B-EmEC'!$A$1:$DH$1,0),FALSE),"")</f>
        <v>93.406148867313917</v>
      </c>
      <c r="BA49" s="126">
        <f>_xlfn.IFNA(VLOOKUP($B49,'B-EmEC'!$A:$DH,MATCH(BA$1,'B-EmEC'!$A$1:$DH$1,0),FALSE),"")</f>
        <v>43.184454756380511</v>
      </c>
      <c r="BB49" s="126" t="str">
        <f>_xlfn.IFNA(VLOOKUP($B49,'B-EmEC'!$A:$DH,MATCH(BB$1,'B-EmEC'!$A$1:$DH$1,0),FALSE),"")</f>
        <v/>
      </c>
      <c r="BC49" s="126" t="str">
        <f>_xlfn.IFNA(VLOOKUP($B49,'B-EmEC'!$A:$DH,MATCH(BC$1,'B-EmEC'!$A$1:$DH$1,0),FALSE),"")</f>
        <v/>
      </c>
      <c r="BD49" s="126" t="str">
        <f>_xlfn.IFNA(VLOOKUP($B49,'B-EmEC'!$A:$DH,MATCH(BD$1,'B-EmEC'!$A$1:$DH$1,0),FALSE),"")</f>
        <v/>
      </c>
      <c r="BE49" s="126">
        <f>_xlfn.IFNA(VLOOKUP($B49,'B-EmEC'!$A:$DH,MATCH(BE$1,'B-EmEC'!$A$1:$DH$1,0),FALSE),"")</f>
        <v>49.671977507029055</v>
      </c>
      <c r="BF49" s="126">
        <f>_xlfn.IFNA(VLOOKUP($B49,'B-EmEC'!$A:$DH,MATCH(BF$1,'B-EmEC'!$A$1:$DH$1,0),FALSE),"")</f>
        <v>80.770491803278688</v>
      </c>
      <c r="BG49" s="126">
        <f>_xlfn.IFNA(VLOOKUP($B49,'B-EmEC'!$A:$DH,MATCH(BG$1,'B-EmEC'!$A$1:$DH$1,0),FALSE),"")</f>
        <v>58.099688473520246</v>
      </c>
      <c r="BH49" s="125" t="str">
        <f>_xlfn.IFNA(VLOOKUP($B49,'I-EmEC'!$A:$DA,MATCH(BH$1,'I-EmEC'!$A$1:$DA$1,0),FALSE),"")</f>
        <v/>
      </c>
      <c r="BI49" s="127">
        <f>_xlfn.IFNA(VLOOKUP($B49,'I-EmEC'!$A:$DA,MATCH(BI$1,'I-EmEC'!$A$1:$DA$1,0),FALSE),"")</f>
        <v>76.789168278529985</v>
      </c>
      <c r="BJ49" s="127">
        <f>_xlfn.IFNA(VLOOKUP($B49,'I-EmEC'!$A:$DA,MATCH(BJ$1,'I-EmEC'!$A$1:$DA$1,0),FALSE),"")</f>
        <v>76.789168278529985</v>
      </c>
      <c r="BK49" s="127">
        <f>_xlfn.IFNA(VLOOKUP($B49,'I-EmEC'!$A:$DA,MATCH(BK$1,'I-EmEC'!$A$1:$DA$1,0),FALSE),"")</f>
        <v>69.772256728778487</v>
      </c>
      <c r="BL49" s="127">
        <f>_xlfn.IFNA(VLOOKUP($B49,'I-EmEC'!$A:$DA,MATCH(BL$1,'I-EmEC'!$A$1:$DA$1,0),FALSE),"")</f>
        <v>69.772256728778487</v>
      </c>
      <c r="BM49" s="127">
        <f>_xlfn.IFNA(VLOOKUP($B49,'I-EmEC'!$A:$DA,MATCH(BM$1,'I-EmEC'!$A$1:$DA$1,0),FALSE),"")</f>
        <v>68.115942028985501</v>
      </c>
      <c r="BN49" s="127" t="str">
        <f>_xlfn.IFNA(VLOOKUP($B49,'I-EmEC'!$A:$DA,MATCH(BN$1,'I-EmEC'!$A$1:$DA$1,0),FALSE),"")</f>
        <v/>
      </c>
      <c r="BO49" s="127" t="str">
        <f>_xlfn.IFNA(VLOOKUP($B49,'I-EmEC'!$A:$DA,MATCH(BO$1,'I-EmEC'!$A$1:$DA$1,0),FALSE),"")</f>
        <v/>
      </c>
      <c r="BP49" s="127" t="str">
        <f>_xlfn.IFNA(VLOOKUP($B49,'I-EmEC'!$A:$DA,MATCH(BP$1,'I-EmEC'!$A$1:$DA$1,0),FALSE),"")</f>
        <v/>
      </c>
      <c r="BQ49" s="127" t="str">
        <f>_xlfn.IFNA(VLOOKUP($B49,'I-EmEC'!$A:$DA,MATCH(BQ$1,'I-EmEC'!$A$1:$DA$1,0),FALSE),"")</f>
        <v/>
      </c>
      <c r="BR49" s="127" t="str">
        <f>_xlfn.IFNA(VLOOKUP($B49,'I-EmEC'!$A:$DA,MATCH(BR$1,'I-EmEC'!$A$1:$DA$1,0),FALSE),"")</f>
        <v/>
      </c>
      <c r="BS49" s="127" t="str">
        <f>_xlfn.IFNA(VLOOKUP($B49,'I-EmEC'!$A:$DA,MATCH(BS$1,'I-EmEC'!$A$1:$DA$1,0),FALSE),"")</f>
        <v/>
      </c>
      <c r="BT49" s="127"/>
      <c r="BU49" s="117"/>
      <c r="BV49" s="308" t="s">
        <v>636</v>
      </c>
      <c r="BW49" s="129" t="str">
        <f t="shared" si="27"/>
        <v/>
      </c>
      <c r="BX49" s="129" t="str">
        <f t="shared" si="28"/>
        <v/>
      </c>
      <c r="BY49" s="128" t="str">
        <f t="shared" si="29"/>
        <v/>
      </c>
      <c r="BZ49" s="128" t="str">
        <f t="shared" si="30"/>
        <v/>
      </c>
      <c r="CA49" s="128" t="str">
        <f t="shared" si="31"/>
        <v/>
      </c>
      <c r="CB49" s="129" t="str">
        <f t="shared" si="32"/>
        <v/>
      </c>
      <c r="CC49" s="128" t="str">
        <f t="shared" si="33"/>
        <v/>
      </c>
      <c r="CD49" s="128" t="str">
        <f t="shared" si="34"/>
        <v/>
      </c>
      <c r="CE49" s="128" t="str">
        <f t="shared" si="35"/>
        <v/>
      </c>
      <c r="CF49" s="129" t="str">
        <f t="shared" si="36"/>
        <v/>
      </c>
      <c r="CG49" s="128" t="str">
        <f t="shared" si="37"/>
        <v/>
      </c>
      <c r="CH49" s="130">
        <f t="shared" si="38"/>
        <v>0</v>
      </c>
      <c r="CI49" s="131"/>
      <c r="CJ49" s="129" t="str">
        <f t="shared" si="39"/>
        <v/>
      </c>
      <c r="CK49" s="128" t="str">
        <f t="shared" si="40"/>
        <v/>
      </c>
      <c r="CL49" s="128" t="str">
        <f t="shared" si="41"/>
        <v/>
      </c>
      <c r="CM49" s="128" t="str">
        <f t="shared" si="42"/>
        <v/>
      </c>
      <c r="CN49" s="130">
        <f t="shared" si="43"/>
        <v>0</v>
      </c>
      <c r="CO49" s="117"/>
      <c r="CP49" s="117">
        <f t="shared" si="44"/>
        <v>1</v>
      </c>
      <c r="CQ49" s="117">
        <f t="shared" si="45"/>
        <v>5</v>
      </c>
      <c r="CR49" s="117"/>
      <c r="CS49" s="117"/>
      <c r="CT49" s="117"/>
      <c r="CU49" s="117"/>
      <c r="CV49" s="117"/>
      <c r="CW49" s="117"/>
      <c r="CX49" s="117"/>
      <c r="CY49" s="117"/>
      <c r="CZ49" s="117"/>
      <c r="DA49" s="117"/>
      <c r="DB49" s="117"/>
      <c r="DC49" s="117"/>
      <c r="DD49" s="117"/>
      <c r="DE49" s="117"/>
      <c r="DF49" s="117"/>
      <c r="DG49" s="117"/>
      <c r="DH49" s="117"/>
      <c r="DI49" s="117"/>
      <c r="DJ49" s="117"/>
      <c r="DK49" s="117"/>
      <c r="DL49" s="117"/>
    </row>
    <row r="50" spans="1:116" s="132" customFormat="1" x14ac:dyDescent="0.15">
      <c r="A50" s="308" t="s">
        <v>640</v>
      </c>
      <c r="B50" s="69" t="s">
        <v>640</v>
      </c>
      <c r="C50" s="118" t="str">
        <f>VLOOKUP(B50,RecNamesAll!A:E,5,FALSE)</f>
        <v>A</v>
      </c>
      <c r="D50" s="119" t="b">
        <f>VLOOKUP(B50,Ligands!A:B,2,FALSE)</f>
        <v>1</v>
      </c>
      <c r="E50" s="127"/>
      <c r="F50" s="126" t="str">
        <f t="shared" si="23"/>
        <v>---</v>
      </c>
      <c r="G50" s="126" t="str">
        <f t="shared" si="24"/>
        <v>BIG</v>
      </c>
      <c r="H50" s="126" t="str">
        <f t="shared" si="25"/>
        <v>---</v>
      </c>
      <c r="I50" s="126" t="str">
        <f t="shared" si="26"/>
        <v>---</v>
      </c>
      <c r="J50" s="126"/>
      <c r="K50" s="286"/>
      <c r="L50" s="120" t="str">
        <f>_xlfn.CONCAT(IF(AV50="","-","B"),IF(BH50="","-","I"),VLOOKUP($B50,GtP!$A:$AB,MATCH("Gs_0-1",GtP!$A$1:$AB$1,0),FALSE))</f>
        <v>---</v>
      </c>
      <c r="M50" s="120" t="str">
        <f>_xlfn.CONCAT(IF(AW50="","-","B"),IF(BI50="","-","I"),VLOOKUP($B50,GtP!$A:$AB,MATCH("Gi/o_0-1",GtP!$A$1:$AB$1,0),FALSE))</f>
        <v>BIG</v>
      </c>
      <c r="N50" s="120" t="str">
        <f>_xlfn.CONCAT(IF(AX50="","-","B"),IF(BJ50="","-","I"),VLOOKUP($B50,GtP!$A:$AB,MATCH("Gi/o_0-1",GtP!$A$1:$AB$1,0),FALSE))</f>
        <v>BIG</v>
      </c>
      <c r="O50" s="120" t="str">
        <f>_xlfn.CONCAT(IF(AY50="","-","B"),IF(BK50="","-","I"),VLOOKUP($B50,GtP!$A:$AB,MATCH("Gi/o_0-1",GtP!$A$1:$AB$1,0),FALSE))</f>
        <v>BIG</v>
      </c>
      <c r="P50" s="120" t="str">
        <f>_xlfn.CONCAT(IF(AZ50="","-","B"),IF(BL50="","-","I"),VLOOKUP($B50,GtP!$A:$AB,MATCH("Gi/o_0-1",GtP!$A$1:$AB$1,0),FALSE))</f>
        <v>BIG</v>
      </c>
      <c r="Q50" s="120" t="str">
        <f>_xlfn.CONCAT(IF(BA50="","-","B"),IF(BM50="","-","I"),VLOOKUP($B50,GtP!$A:$AB,MATCH("Gi/o_0-1",GtP!$A$1:$AB$1,0),FALSE))</f>
        <v>BIG</v>
      </c>
      <c r="R50" s="120" t="str">
        <f>_xlfn.CONCAT(IF(BB50="","-","B"),IF(BN50="","-","I"),VLOOKUP($B50,GtP!$A:$AB,MATCH("Gq/11_0-1",GtP!$A$1:$AB$1,0),FALSE))</f>
        <v>---</v>
      </c>
      <c r="S50" s="120" t="str">
        <f>_xlfn.CONCAT(IF(BC50="","-","B"),IF(BO50="","-","I"),VLOOKUP($B50,GtP!$A:$AB,MATCH("Gq/11_0-1",GtP!$A$1:$AB$1,0),FALSE))</f>
        <v>---</v>
      </c>
      <c r="T50" s="120" t="str">
        <f>_xlfn.CONCAT(IF(BD50="","-","B"),IF(BP50="","-","I"),VLOOKUP($B50,GtP!$A:$AB,MATCH("Gq/11_0-1",GtP!$A$1:$AB$1,0),FALSE))</f>
        <v>---</v>
      </c>
      <c r="U50" s="120" t="str">
        <f>_xlfn.CONCAT(IF(BE50="","-","B"),IF(BQ50="","-","I"),VLOOKUP($B50,GtP!$A:$AB,MATCH("Gq/11_0-1",GtP!$A$1:$AB$1,0),FALSE))</f>
        <v>---</v>
      </c>
      <c r="V50" s="120" t="str">
        <f>_xlfn.CONCAT(IF(BF50="","-","B"),IF(BR50="","-","I"),VLOOKUP($B50,GtP!$A:$AB,MATCH("G12/13_0-1",GtP!$A$1:$AB$1,0),FALSE))</f>
        <v>---</v>
      </c>
      <c r="W50" s="120" t="str">
        <f>_xlfn.CONCAT(IF(BG50="","-","B"),IF(BS50="","-","I"),VLOOKUP($B50,GtP!$A:$AB,MATCH("G12/13_0-1",GtP!$A$1:$AB$1,0),FALSE))</f>
        <v>---</v>
      </c>
      <c r="X50" s="121" t="str">
        <f>_xlfn.IFNA(VLOOKUP($B50,'B-EmEC'!$A:$DH,MATCH(X$1,'B-EmEC'!$A$1:$DH$1,0),FALSE),"")</f>
        <v/>
      </c>
      <c r="Y50" s="122">
        <f>_xlfn.IFNA(VLOOKUP($B50,'B-EmEC'!$A:$DH,MATCH(Y$1,'B-EmEC'!$A$1:$DH$1,0),FALSE),"")</f>
        <v>7.13</v>
      </c>
      <c r="Z50" s="122">
        <f>_xlfn.IFNA(VLOOKUP($B50,'B-EmEC'!$A:$DH,MATCH(Z$1,'B-EmEC'!$A$1:$DH$1,0),FALSE),"")</f>
        <v>7.2670000000000003</v>
      </c>
      <c r="AA50" s="122">
        <f>_xlfn.IFNA(VLOOKUP($B50,'B-EmEC'!$A:$DH,MATCH(AA$1,'B-EmEC'!$A$1:$DH$1,0),FALSE),"")</f>
        <v>7.7670000000000003</v>
      </c>
      <c r="AB50" s="122">
        <f>_xlfn.IFNA(VLOOKUP($B50,'B-EmEC'!$A:$DH,MATCH(AB$1,'B-EmEC'!$A$1:$DH$1,0),FALSE),"")</f>
        <v>8.1430000000000007</v>
      </c>
      <c r="AC50" s="122">
        <f>_xlfn.IFNA(VLOOKUP($B50,'B-EmEC'!$A:$DH,MATCH(AC$1,'B-EmEC'!$A$1:$DH$1,0),FALSE),"")</f>
        <v>8.57</v>
      </c>
      <c r="AD50" s="122" t="str">
        <f>_xlfn.IFNA(VLOOKUP($B50,'B-EmEC'!$A:$DH,MATCH(AD$1,'B-EmEC'!$A$1:$DH$1,0),FALSE),"")</f>
        <v/>
      </c>
      <c r="AE50" s="122" t="str">
        <f>_xlfn.IFNA(VLOOKUP($B50,'B-EmEC'!$A:$DH,MATCH(AE$1,'B-EmEC'!$A$1:$DH$1,0),FALSE),"")</f>
        <v/>
      </c>
      <c r="AF50" s="122" t="str">
        <f>_xlfn.IFNA(VLOOKUP($B50,'B-EmEC'!$A:$DH,MATCH(AF$1,'B-EmEC'!$A$1:$DH$1,0),FALSE),"")</f>
        <v/>
      </c>
      <c r="AG50" s="122" t="str">
        <f>_xlfn.IFNA(VLOOKUP($B50,'B-EmEC'!$A:$DH,MATCH(AG$1,'B-EmEC'!$A$1:$DH$1,0),FALSE),"")</f>
        <v/>
      </c>
      <c r="AH50" s="122" t="str">
        <f>VLOOKUP($B50,'B-EmEC'!$A:$DH,MATCH(AH$1,'B-EmEC'!$A$1:$DH$1,0),FALSE)</f>
        <v/>
      </c>
      <c r="AI50" s="122" t="str">
        <f>VLOOKUP($B50,'B-EmEC'!$A:$DH,MATCH(AI$1,'B-EmEC'!$A$1:$DH$1,0),FALSE)</f>
        <v/>
      </c>
      <c r="AJ50" s="123" t="str">
        <f>_xlfn.IFNA(VLOOKUP($B50,'I-EmEC'!$A:$DA,MATCH(AJ$1,'I-EmEC'!$A$1:$DA$1,0),FALSE),"")</f>
        <v/>
      </c>
      <c r="AK50" s="124">
        <f>_xlfn.IFNA(VLOOKUP($B50,'I-EmEC'!$A:$DA,MATCH(AK$1,'I-EmEC'!$A$1:$DA$1,0),FALSE),"")</f>
        <v>7.85</v>
      </c>
      <c r="AL50" s="124">
        <f>_xlfn.IFNA(VLOOKUP($B50,'I-EmEC'!$A:$DA,MATCH(AL$1,'I-EmEC'!$A$1:$DA$1,0),FALSE),"")</f>
        <v>7.85</v>
      </c>
      <c r="AM50" s="124">
        <f>_xlfn.IFNA(VLOOKUP($B50,'I-EmEC'!$A:$DA,MATCH(AM$1,'I-EmEC'!$A$1:$DA$1,0),FALSE),"")</f>
        <v>7.8</v>
      </c>
      <c r="AN50" s="124">
        <f>_xlfn.IFNA(VLOOKUP($B50,'I-EmEC'!$A:$DA,MATCH(AN$1,'I-EmEC'!$A$1:$DA$1,0),FALSE),"")</f>
        <v>7.8</v>
      </c>
      <c r="AO50" s="124">
        <f>_xlfn.IFNA(VLOOKUP($B50,'I-EmEC'!$A:$DA,MATCH(AO$1,'I-EmEC'!$A$1:$DA$1,0),FALSE),"")</f>
        <v>7.94</v>
      </c>
      <c r="AP50" s="124" t="str">
        <f>_xlfn.IFNA(VLOOKUP($B50,'I-EmEC'!$A:$DA,MATCH(AP$1,'I-EmEC'!$A$1:$DA$1,0),FALSE),"")</f>
        <v/>
      </c>
      <c r="AQ50" s="124" t="str">
        <f>_xlfn.IFNA(VLOOKUP($B50,'I-EmEC'!$A:$DA,MATCH(AQ$1,'I-EmEC'!$A$1:$DA$1,0),FALSE),"")</f>
        <v/>
      </c>
      <c r="AR50" s="124" t="str">
        <f>_xlfn.IFNA(VLOOKUP($B50,'I-EmEC'!$A:$DA,MATCH(AR$1,'I-EmEC'!$A$1:$DA$1,0),FALSE),"")</f>
        <v/>
      </c>
      <c r="AS50" s="124" t="str">
        <f>_xlfn.IFNA(VLOOKUP($B50,'I-EmEC'!$A:$DA,MATCH(AS$1,'I-EmEC'!$A$1:$DA$1,0),FALSE),"")</f>
        <v/>
      </c>
      <c r="AT50" s="124" t="str">
        <f>_xlfn.IFNA(VLOOKUP($B50,'I-EmEC'!$A:$DA,MATCH(AT$1,'I-EmEC'!$A$1:$DA$1,0),FALSE),"")</f>
        <v/>
      </c>
      <c r="AU50" s="124" t="str">
        <f>_xlfn.IFNA(VLOOKUP($B50,'I-EmEC'!$A:$DA,MATCH(AU$1,'I-EmEC'!$A$1:$DA$1,0),FALSE),"")</f>
        <v/>
      </c>
      <c r="AV50" s="125" t="str">
        <f>_xlfn.IFNA(VLOOKUP($B50,'B-EmEC'!$A:$DH,MATCH(AV$1,'B-EmEC'!$A$1:$DH$1,0),FALSE),"")</f>
        <v/>
      </c>
      <c r="AW50" s="126">
        <f>_xlfn.IFNA(VLOOKUP($B50,'B-EmEC'!$A:$DH,MATCH(AW$1,'B-EmEC'!$A$1:$DH$1,0),FALSE),"")</f>
        <v>24.095341278439872</v>
      </c>
      <c r="AX50" s="126">
        <f>_xlfn.IFNA(VLOOKUP($B50,'B-EmEC'!$A:$DH,MATCH(AX$1,'B-EmEC'!$A$1:$DH$1,0),FALSE),"")</f>
        <v>15.176745544843703</v>
      </c>
      <c r="AY50" s="126">
        <f>_xlfn.IFNA(VLOOKUP($B50,'B-EmEC'!$A:$DH,MATCH(AY$1,'B-EmEC'!$A$1:$DH$1,0),FALSE),"")</f>
        <v>30.241935483870968</v>
      </c>
      <c r="AZ50" s="126">
        <f>_xlfn.IFNA(VLOOKUP($B50,'B-EmEC'!$A:$DH,MATCH(AZ$1,'B-EmEC'!$A$1:$DH$1,0),FALSE),"")</f>
        <v>41.343042071197409</v>
      </c>
      <c r="BA50" s="126">
        <f>_xlfn.IFNA(VLOOKUP($B50,'B-EmEC'!$A:$DH,MATCH(BA$1,'B-EmEC'!$A$1:$DH$1,0),FALSE),"")</f>
        <v>37.38399071925754</v>
      </c>
      <c r="BB50" s="126" t="str">
        <f>_xlfn.IFNA(VLOOKUP($B50,'B-EmEC'!$A:$DH,MATCH(BB$1,'B-EmEC'!$A$1:$DH$1,0),FALSE),"")</f>
        <v/>
      </c>
      <c r="BC50" s="126" t="str">
        <f>_xlfn.IFNA(VLOOKUP($B50,'B-EmEC'!$A:$DH,MATCH(BC$1,'B-EmEC'!$A$1:$DH$1,0),FALSE),"")</f>
        <v/>
      </c>
      <c r="BD50" s="126" t="str">
        <f>_xlfn.IFNA(VLOOKUP($B50,'B-EmEC'!$A:$DH,MATCH(BD$1,'B-EmEC'!$A$1:$DH$1,0),FALSE),"")</f>
        <v/>
      </c>
      <c r="BE50" s="126" t="str">
        <f>_xlfn.IFNA(VLOOKUP($B50,'B-EmEC'!$A:$DH,MATCH(BE$1,'B-EmEC'!$A$1:$DH$1,0),FALSE),"")</f>
        <v/>
      </c>
      <c r="BF50" s="126" t="str">
        <f>_xlfn.IFNA(VLOOKUP($B50,'B-EmEC'!$A:$DH,MATCH(BF$1,'B-EmEC'!$A$1:$DH$1,0),FALSE),"")</f>
        <v/>
      </c>
      <c r="BG50" s="126" t="str">
        <f>_xlfn.IFNA(VLOOKUP($B50,'B-EmEC'!$A:$DH,MATCH(BG$1,'B-EmEC'!$A$1:$DH$1,0),FALSE),"")</f>
        <v/>
      </c>
      <c r="BH50" s="125" t="str">
        <f>_xlfn.IFNA(VLOOKUP($B50,'I-EmEC'!$A:$DA,MATCH(BH$1,'I-EmEC'!$A$1:$DA$1,0),FALSE),"")</f>
        <v/>
      </c>
      <c r="BI50" s="127">
        <f>_xlfn.IFNA(VLOOKUP($B50,'I-EmEC'!$A:$DA,MATCH(BI$1,'I-EmEC'!$A$1:$DA$1,0),FALSE),"")</f>
        <v>71.566731141199227</v>
      </c>
      <c r="BJ50" s="127">
        <f>_xlfn.IFNA(VLOOKUP($B50,'I-EmEC'!$A:$DA,MATCH(BJ$1,'I-EmEC'!$A$1:$DA$1,0),FALSE),"")</f>
        <v>71.566731141199227</v>
      </c>
      <c r="BK50" s="127">
        <f>_xlfn.IFNA(VLOOKUP($B50,'I-EmEC'!$A:$DA,MATCH(BK$1,'I-EmEC'!$A$1:$DA$1,0),FALSE),"")</f>
        <v>65.838509316770185</v>
      </c>
      <c r="BL50" s="127">
        <f>_xlfn.IFNA(VLOOKUP($B50,'I-EmEC'!$A:$DA,MATCH(BL$1,'I-EmEC'!$A$1:$DA$1,0),FALSE),"")</f>
        <v>65.838509316770185</v>
      </c>
      <c r="BM50" s="127">
        <f>_xlfn.IFNA(VLOOKUP($B50,'I-EmEC'!$A:$DA,MATCH(BM$1,'I-EmEC'!$A$1:$DA$1,0),FALSE),"")</f>
        <v>69.275362318840578</v>
      </c>
      <c r="BN50" s="127" t="str">
        <f>_xlfn.IFNA(VLOOKUP($B50,'I-EmEC'!$A:$DA,MATCH(BN$1,'I-EmEC'!$A$1:$DA$1,0),FALSE),"")</f>
        <v/>
      </c>
      <c r="BO50" s="127" t="str">
        <f>_xlfn.IFNA(VLOOKUP($B50,'I-EmEC'!$A:$DA,MATCH(BO$1,'I-EmEC'!$A$1:$DA$1,0),FALSE),"")</f>
        <v/>
      </c>
      <c r="BP50" s="127" t="str">
        <f>_xlfn.IFNA(VLOOKUP($B50,'I-EmEC'!$A:$DA,MATCH(BP$1,'I-EmEC'!$A$1:$DA$1,0),FALSE),"")</f>
        <v/>
      </c>
      <c r="BQ50" s="127" t="str">
        <f>_xlfn.IFNA(VLOOKUP($B50,'I-EmEC'!$A:$DA,MATCH(BQ$1,'I-EmEC'!$A$1:$DA$1,0),FALSE),"")</f>
        <v/>
      </c>
      <c r="BR50" s="127" t="str">
        <f>_xlfn.IFNA(VLOOKUP($B50,'I-EmEC'!$A:$DA,MATCH(BR$1,'I-EmEC'!$A$1:$DA$1,0),FALSE),"")</f>
        <v/>
      </c>
      <c r="BS50" s="127" t="str">
        <f>_xlfn.IFNA(VLOOKUP($B50,'I-EmEC'!$A:$DA,MATCH(BS$1,'I-EmEC'!$A$1:$DA$1,0),FALSE),"")</f>
        <v/>
      </c>
      <c r="BT50" s="127"/>
      <c r="BU50" s="117"/>
      <c r="BV50" s="308" t="s">
        <v>640</v>
      </c>
      <c r="BW50" s="129" t="str">
        <f t="shared" si="27"/>
        <v/>
      </c>
      <c r="BX50" s="129" t="str">
        <f t="shared" si="28"/>
        <v/>
      </c>
      <c r="BY50" s="128" t="str">
        <f t="shared" si="29"/>
        <v/>
      </c>
      <c r="BZ50" s="128" t="str">
        <f t="shared" si="30"/>
        <v/>
      </c>
      <c r="CA50" s="128" t="str">
        <f t="shared" si="31"/>
        <v/>
      </c>
      <c r="CB50" s="129" t="str">
        <f t="shared" si="32"/>
        <v/>
      </c>
      <c r="CC50" s="128" t="str">
        <f t="shared" si="33"/>
        <v/>
      </c>
      <c r="CD50" s="128" t="str">
        <f t="shared" si="34"/>
        <v/>
      </c>
      <c r="CE50" s="128" t="str">
        <f t="shared" si="35"/>
        <v/>
      </c>
      <c r="CF50" s="129" t="str">
        <f t="shared" si="36"/>
        <v/>
      </c>
      <c r="CG50" s="128" t="str">
        <f t="shared" si="37"/>
        <v/>
      </c>
      <c r="CH50" s="130">
        <f t="shared" si="38"/>
        <v>0</v>
      </c>
      <c r="CI50" s="131"/>
      <c r="CJ50" s="129" t="str">
        <f t="shared" si="39"/>
        <v/>
      </c>
      <c r="CK50" s="128" t="str">
        <f t="shared" si="40"/>
        <v/>
      </c>
      <c r="CL50" s="128" t="str">
        <f t="shared" si="41"/>
        <v/>
      </c>
      <c r="CM50" s="128" t="str">
        <f t="shared" si="42"/>
        <v/>
      </c>
      <c r="CN50" s="130">
        <f t="shared" si="43"/>
        <v>0</v>
      </c>
      <c r="CO50" s="117"/>
      <c r="CP50" s="117">
        <f t="shared" si="44"/>
        <v>1</v>
      </c>
      <c r="CQ50" s="117">
        <f t="shared" si="45"/>
        <v>5</v>
      </c>
      <c r="CR50" s="117"/>
      <c r="CS50" s="117"/>
      <c r="CT50" s="117"/>
      <c r="CU50" s="117"/>
      <c r="CV50" s="117"/>
      <c r="CW50" s="117"/>
      <c r="CX50" s="117"/>
      <c r="CY50" s="117"/>
      <c r="CZ50" s="117"/>
      <c r="DA50" s="117"/>
      <c r="DB50" s="117"/>
      <c r="DC50" s="117"/>
      <c r="DD50" s="117"/>
      <c r="DE50" s="117"/>
      <c r="DF50" s="117"/>
      <c r="DG50" s="117"/>
      <c r="DH50" s="117"/>
      <c r="DI50" s="117"/>
      <c r="DJ50" s="117"/>
      <c r="DK50" s="117"/>
      <c r="DL50" s="117"/>
    </row>
    <row r="51" spans="1:116" s="132" customFormat="1" x14ac:dyDescent="0.15">
      <c r="A51" s="308" t="s">
        <v>3289</v>
      </c>
      <c r="B51" s="69" t="s">
        <v>325</v>
      </c>
      <c r="C51" s="118" t="str">
        <f>VLOOKUP(B51,RecNamesAll!A:E,5,FALSE)</f>
        <v>A</v>
      </c>
      <c r="D51" s="119" t="b">
        <f>VLOOKUP(B51,Ligands!A:B,2,FALSE)</f>
        <v>0</v>
      </c>
      <c r="E51" s="127"/>
      <c r="F51" s="126" t="str">
        <f t="shared" si="23"/>
        <v>--G</v>
      </c>
      <c r="G51" s="126" t="str">
        <f t="shared" si="24"/>
        <v>BIG</v>
      </c>
      <c r="H51" s="126" t="str">
        <f t="shared" si="25"/>
        <v>B--</v>
      </c>
      <c r="I51" s="126" t="str">
        <f t="shared" si="26"/>
        <v>---</v>
      </c>
      <c r="J51" s="126"/>
      <c r="K51" s="286"/>
      <c r="L51" s="120" t="str">
        <f>_xlfn.CONCAT(IF(AV51="","-","B"),IF(BH51="","-","I"),VLOOKUP($B51,GtP!$A:$AB,MATCH("Gs_0-1",GtP!$A$1:$AB$1,0),FALSE))</f>
        <v>--G</v>
      </c>
      <c r="M51" s="120" t="str">
        <f>_xlfn.CONCAT(IF(AW51="","-","B"),IF(BI51="","-","I"),VLOOKUP($B51,GtP!$A:$AB,MATCH("Gi/o_0-1",GtP!$A$1:$AB$1,0),FALSE))</f>
        <v>BIG</v>
      </c>
      <c r="N51" s="120" t="str">
        <f>_xlfn.CONCAT(IF(AX51="","-","B"),IF(BJ51="","-","I"),VLOOKUP($B51,GtP!$A:$AB,MATCH("Gi/o_0-1",GtP!$A$1:$AB$1,0),FALSE))</f>
        <v>BIG</v>
      </c>
      <c r="O51" s="120" t="str">
        <f>_xlfn.CONCAT(IF(AY51="","-","B"),IF(BK51="","-","I"),VLOOKUP($B51,GtP!$A:$AB,MATCH("Gi/o_0-1",GtP!$A$1:$AB$1,0),FALSE))</f>
        <v>BIG</v>
      </c>
      <c r="P51" s="120" t="str">
        <f>_xlfn.CONCAT(IF(AZ51="","-","B"),IF(BL51="","-","I"),VLOOKUP($B51,GtP!$A:$AB,MATCH("Gi/o_0-1",GtP!$A$1:$AB$1,0),FALSE))</f>
        <v>BIG</v>
      </c>
      <c r="Q51" s="120" t="str">
        <f>_xlfn.CONCAT(IF(BA51="","-","B"),IF(BM51="","-","I"),VLOOKUP($B51,GtP!$A:$AB,MATCH("Gi/o_0-1",GtP!$A$1:$AB$1,0),FALSE))</f>
        <v>BIG</v>
      </c>
      <c r="R51" s="120" t="str">
        <f>_xlfn.CONCAT(IF(BB51="","-","B"),IF(BN51="","-","I"),VLOOKUP($B51,GtP!$A:$AB,MATCH("Gq/11_0-1",GtP!$A$1:$AB$1,0),FALSE))</f>
        <v>---</v>
      </c>
      <c r="S51" s="120" t="str">
        <f>_xlfn.CONCAT(IF(BC51="","-","B"),IF(BO51="","-","I"),VLOOKUP($B51,GtP!$A:$AB,MATCH("Gq/11_0-1",GtP!$A$1:$AB$1,0),FALSE))</f>
        <v>---</v>
      </c>
      <c r="T51" s="120" t="str">
        <f>_xlfn.CONCAT(IF(BD51="","-","B"),IF(BP51="","-","I"),VLOOKUP($B51,GtP!$A:$AB,MATCH("Gq/11_0-1",GtP!$A$1:$AB$1,0),FALSE))</f>
        <v>---</v>
      </c>
      <c r="U51" s="120" t="str">
        <f>_xlfn.CONCAT(IF(BE51="","-","B"),IF(BQ51="","-","I"),VLOOKUP($B51,GtP!$A:$AB,MATCH("Gq/11_0-1",GtP!$A$1:$AB$1,0),FALSE))</f>
        <v>B--</v>
      </c>
      <c r="V51" s="120" t="str">
        <f>_xlfn.CONCAT(IF(BF51="","-","B"),IF(BR51="","-","I"),VLOOKUP($B51,GtP!$A:$AB,MATCH("G12/13_0-1",GtP!$A$1:$AB$1,0),FALSE))</f>
        <v>---</v>
      </c>
      <c r="W51" s="120" t="str">
        <f>_xlfn.CONCAT(IF(BG51="","-","B"),IF(BS51="","-","I"),VLOOKUP($B51,GtP!$A:$AB,MATCH("G12/13_0-1",GtP!$A$1:$AB$1,0),FALSE))</f>
        <v>---</v>
      </c>
      <c r="X51" s="121" t="str">
        <f>_xlfn.IFNA(VLOOKUP($B51,'B-EmEC'!$A:$DH,MATCH(X$1,'B-EmEC'!$A$1:$DH$1,0),FALSE),"")</f>
        <v/>
      </c>
      <c r="Y51" s="122">
        <f>_xlfn.IFNA(VLOOKUP($B51,'B-EmEC'!$A:$DH,MATCH(Y$1,'B-EmEC'!$A$1:$DH$1,0),FALSE),"")</f>
        <v>9.43</v>
      </c>
      <c r="Z51" s="122">
        <f>_xlfn.IFNA(VLOOKUP($B51,'B-EmEC'!$A:$DH,MATCH(Z$1,'B-EmEC'!$A$1:$DH$1,0),FALSE),"")</f>
        <v>9.5120000000000005</v>
      </c>
      <c r="AA51" s="122">
        <f>_xlfn.IFNA(VLOOKUP($B51,'B-EmEC'!$A:$DH,MATCH(AA$1,'B-EmEC'!$A$1:$DH$1,0),FALSE),"")</f>
        <v>8.8729999999999993</v>
      </c>
      <c r="AB51" s="122">
        <f>_xlfn.IFNA(VLOOKUP($B51,'B-EmEC'!$A:$DH,MATCH(AB$1,'B-EmEC'!$A$1:$DH$1,0),FALSE),"")</f>
        <v>9.2769999999999992</v>
      </c>
      <c r="AC51" s="122">
        <f>_xlfn.IFNA(VLOOKUP($B51,'B-EmEC'!$A:$DH,MATCH(AC$1,'B-EmEC'!$A$1:$DH$1,0),FALSE),"")</f>
        <v>9.4489999999999998</v>
      </c>
      <c r="AD51" s="122" t="str">
        <f>_xlfn.IFNA(VLOOKUP($B51,'B-EmEC'!$A:$DH,MATCH(AD$1,'B-EmEC'!$A$1:$DH$1,0),FALSE),"")</f>
        <v/>
      </c>
      <c r="AE51" s="122" t="str">
        <f>_xlfn.IFNA(VLOOKUP($B51,'B-EmEC'!$A:$DH,MATCH(AE$1,'B-EmEC'!$A$1:$DH$1,0),FALSE),"")</f>
        <v/>
      </c>
      <c r="AF51" s="122" t="str">
        <f>_xlfn.IFNA(VLOOKUP($B51,'B-EmEC'!$A:$DH,MATCH(AF$1,'B-EmEC'!$A$1:$DH$1,0),FALSE),"")</f>
        <v/>
      </c>
      <c r="AG51" s="122">
        <f>_xlfn.IFNA(VLOOKUP($B51,'B-EmEC'!$A:$DH,MATCH(AG$1,'B-EmEC'!$A$1:$DH$1,0),FALSE),"")</f>
        <v>7.2</v>
      </c>
      <c r="AH51" s="122" t="str">
        <f>VLOOKUP($B51,'B-EmEC'!$A:$DH,MATCH(AH$1,'B-EmEC'!$A$1:$DH$1,0),FALSE)</f>
        <v/>
      </c>
      <c r="AI51" s="122" t="str">
        <f>VLOOKUP($B51,'B-EmEC'!$A:$DH,MATCH(AI$1,'B-EmEC'!$A$1:$DH$1,0),FALSE)</f>
        <v/>
      </c>
      <c r="AJ51" s="123" t="str">
        <f>_xlfn.IFNA(VLOOKUP($B51,'I-EmEC'!$A:$DA,MATCH(AJ$1,'I-EmEC'!$A$1:$DA$1,0),FALSE),"")</f>
        <v/>
      </c>
      <c r="AK51" s="124">
        <f>_xlfn.IFNA(VLOOKUP($B51,'I-EmEC'!$A:$DA,MATCH(AK$1,'I-EmEC'!$A$1:$DA$1,0),FALSE),"")</f>
        <v>8.16</v>
      </c>
      <c r="AL51" s="124">
        <f>_xlfn.IFNA(VLOOKUP($B51,'I-EmEC'!$A:$DA,MATCH(AL$1,'I-EmEC'!$A$1:$DA$1,0),FALSE),"")</f>
        <v>8.16</v>
      </c>
      <c r="AM51" s="124">
        <f>_xlfn.IFNA(VLOOKUP($B51,'I-EmEC'!$A:$DA,MATCH(AM$1,'I-EmEC'!$A$1:$DA$1,0),FALSE),"")</f>
        <v>7.95</v>
      </c>
      <c r="AN51" s="124">
        <f>_xlfn.IFNA(VLOOKUP($B51,'I-EmEC'!$A:$DA,MATCH(AN$1,'I-EmEC'!$A$1:$DA$1,0),FALSE),"")</f>
        <v>7.95</v>
      </c>
      <c r="AO51" s="124">
        <f>_xlfn.IFNA(VLOOKUP($B51,'I-EmEC'!$A:$DA,MATCH(AO$1,'I-EmEC'!$A$1:$DA$1,0),FALSE),"")</f>
        <v>7.86</v>
      </c>
      <c r="AP51" s="124" t="str">
        <f>_xlfn.IFNA(VLOOKUP($B51,'I-EmEC'!$A:$DA,MATCH(AP$1,'I-EmEC'!$A$1:$DA$1,0),FALSE),"")</f>
        <v/>
      </c>
      <c r="AQ51" s="124" t="str">
        <f>_xlfn.IFNA(VLOOKUP($B51,'I-EmEC'!$A:$DA,MATCH(AQ$1,'I-EmEC'!$A$1:$DA$1,0),FALSE),"")</f>
        <v/>
      </c>
      <c r="AR51" s="124" t="str">
        <f>_xlfn.IFNA(VLOOKUP($B51,'I-EmEC'!$A:$DA,MATCH(AR$1,'I-EmEC'!$A$1:$DA$1,0),FALSE),"")</f>
        <v/>
      </c>
      <c r="AS51" s="124" t="str">
        <f>_xlfn.IFNA(VLOOKUP($B51,'I-EmEC'!$A:$DA,MATCH(AS$1,'I-EmEC'!$A$1:$DA$1,0),FALSE),"")</f>
        <v/>
      </c>
      <c r="AT51" s="124" t="str">
        <f>_xlfn.IFNA(VLOOKUP($B51,'I-EmEC'!$A:$DA,MATCH(AT$1,'I-EmEC'!$A$1:$DA$1,0),FALSE),"")</f>
        <v/>
      </c>
      <c r="AU51" s="124" t="str">
        <f>_xlfn.IFNA(VLOOKUP($B51,'I-EmEC'!$A:$DA,MATCH(AU$1,'I-EmEC'!$A$1:$DA$1,0),FALSE),"")</f>
        <v/>
      </c>
      <c r="AV51" s="125" t="str">
        <f>_xlfn.IFNA(VLOOKUP($B51,'B-EmEC'!$A:$DH,MATCH(AV$1,'B-EmEC'!$A$1:$DH$1,0),FALSE),"")</f>
        <v/>
      </c>
      <c r="AW51" s="126">
        <f>_xlfn.IFNA(VLOOKUP($B51,'B-EmEC'!$A:$DH,MATCH(AW$1,'B-EmEC'!$A$1:$DH$1,0),FALSE),"")</f>
        <v>28.894907908992415</v>
      </c>
      <c r="AX51" s="126">
        <f>_xlfn.IFNA(VLOOKUP($B51,'B-EmEC'!$A:$DH,MATCH(AX$1,'B-EmEC'!$A$1:$DH$1,0),FALSE),"")</f>
        <v>21.501606777680394</v>
      </c>
      <c r="AY51" s="126">
        <f>_xlfn.IFNA(VLOOKUP($B51,'B-EmEC'!$A:$DH,MATCH(AY$1,'B-EmEC'!$A$1:$DH$1,0),FALSE),"")</f>
        <v>41.102150537634408</v>
      </c>
      <c r="AZ51" s="126">
        <f>_xlfn.IFNA(VLOOKUP($B51,'B-EmEC'!$A:$DH,MATCH(AZ$1,'B-EmEC'!$A$1:$DH$1,0),FALSE),"")</f>
        <v>44.114077669902912</v>
      </c>
      <c r="BA51" s="126">
        <f>_xlfn.IFNA(VLOOKUP($B51,'B-EmEC'!$A:$DH,MATCH(BA$1,'B-EmEC'!$A$1:$DH$1,0),FALSE),"")</f>
        <v>17.479698375870068</v>
      </c>
      <c r="BB51" s="126" t="str">
        <f>_xlfn.IFNA(VLOOKUP($B51,'B-EmEC'!$A:$DH,MATCH(BB$1,'B-EmEC'!$A$1:$DH$1,0),FALSE),"")</f>
        <v/>
      </c>
      <c r="BC51" s="126" t="str">
        <f>_xlfn.IFNA(VLOOKUP($B51,'B-EmEC'!$A:$DH,MATCH(BC$1,'B-EmEC'!$A$1:$DH$1,0),FALSE),"")</f>
        <v/>
      </c>
      <c r="BD51" s="126" t="str">
        <f>_xlfn.IFNA(VLOOKUP($B51,'B-EmEC'!$A:$DH,MATCH(BD$1,'B-EmEC'!$A$1:$DH$1,0),FALSE),"")</f>
        <v/>
      </c>
      <c r="BE51" s="126">
        <f>_xlfn.IFNA(VLOOKUP($B51,'B-EmEC'!$A:$DH,MATCH(BE$1,'B-EmEC'!$A$1:$DH$1,0),FALSE),"")</f>
        <v>1.499531396438613</v>
      </c>
      <c r="BF51" s="126" t="str">
        <f>_xlfn.IFNA(VLOOKUP($B51,'B-EmEC'!$A:$DH,MATCH(BF$1,'B-EmEC'!$A$1:$DH$1,0),FALSE),"")</f>
        <v/>
      </c>
      <c r="BG51" s="126" t="str">
        <f>_xlfn.IFNA(VLOOKUP($B51,'B-EmEC'!$A:$DH,MATCH(BG$1,'B-EmEC'!$A$1:$DH$1,0),FALSE),"")</f>
        <v/>
      </c>
      <c r="BH51" s="125" t="str">
        <f>_xlfn.IFNA(VLOOKUP($B51,'I-EmEC'!$A:$DA,MATCH(BH$1,'I-EmEC'!$A$1:$DA$1,0),FALSE),"")</f>
        <v/>
      </c>
      <c r="BI51" s="127">
        <f>_xlfn.IFNA(VLOOKUP($B51,'I-EmEC'!$A:$DA,MATCH(BI$1,'I-EmEC'!$A$1:$DA$1,0),FALSE),"")</f>
        <v>31.334622823984525</v>
      </c>
      <c r="BJ51" s="127">
        <f>_xlfn.IFNA(VLOOKUP($B51,'I-EmEC'!$A:$DA,MATCH(BJ$1,'I-EmEC'!$A$1:$DA$1,0),FALSE),"")</f>
        <v>31.334622823984525</v>
      </c>
      <c r="BK51" s="127">
        <f>_xlfn.IFNA(VLOOKUP($B51,'I-EmEC'!$A:$DA,MATCH(BK$1,'I-EmEC'!$A$1:$DA$1,0),FALSE),"")</f>
        <v>30.020703933747413</v>
      </c>
      <c r="BL51" s="127">
        <f>_xlfn.IFNA(VLOOKUP($B51,'I-EmEC'!$A:$DA,MATCH(BL$1,'I-EmEC'!$A$1:$DA$1,0),FALSE),"")</f>
        <v>30.020703933747413</v>
      </c>
      <c r="BM51" s="127">
        <f>_xlfn.IFNA(VLOOKUP($B51,'I-EmEC'!$A:$DA,MATCH(BM$1,'I-EmEC'!$A$1:$DA$1,0),FALSE),"")</f>
        <v>21.739130434782609</v>
      </c>
      <c r="BN51" s="127" t="str">
        <f>_xlfn.IFNA(VLOOKUP($B51,'I-EmEC'!$A:$DA,MATCH(BN$1,'I-EmEC'!$A$1:$DA$1,0),FALSE),"")</f>
        <v/>
      </c>
      <c r="BO51" s="127" t="str">
        <f>_xlfn.IFNA(VLOOKUP($B51,'I-EmEC'!$A:$DA,MATCH(BO$1,'I-EmEC'!$A$1:$DA$1,0),FALSE),"")</f>
        <v/>
      </c>
      <c r="BP51" s="127" t="str">
        <f>_xlfn.IFNA(VLOOKUP($B51,'I-EmEC'!$A:$DA,MATCH(BP$1,'I-EmEC'!$A$1:$DA$1,0),FALSE),"")</f>
        <v/>
      </c>
      <c r="BQ51" s="127" t="str">
        <f>_xlfn.IFNA(VLOOKUP($B51,'I-EmEC'!$A:$DA,MATCH(BQ$1,'I-EmEC'!$A$1:$DA$1,0),FALSE),"")</f>
        <v/>
      </c>
      <c r="BR51" s="127" t="str">
        <f>_xlfn.IFNA(VLOOKUP($B51,'I-EmEC'!$A:$DA,MATCH(BR$1,'I-EmEC'!$A$1:$DA$1,0),FALSE),"")</f>
        <v/>
      </c>
      <c r="BS51" s="127" t="str">
        <f>_xlfn.IFNA(VLOOKUP($B51,'I-EmEC'!$A:$DA,MATCH(BS$1,'I-EmEC'!$A$1:$DA$1,0),FALSE),"")</f>
        <v/>
      </c>
      <c r="BT51" s="127"/>
      <c r="BU51" s="117"/>
      <c r="BV51" s="308" t="s">
        <v>3289</v>
      </c>
      <c r="BW51" s="129" t="str">
        <f t="shared" si="27"/>
        <v/>
      </c>
      <c r="BX51" s="129" t="str">
        <f t="shared" si="28"/>
        <v/>
      </c>
      <c r="BY51" s="128" t="str">
        <f t="shared" si="29"/>
        <v/>
      </c>
      <c r="BZ51" s="128" t="str">
        <f t="shared" si="30"/>
        <v/>
      </c>
      <c r="CA51" s="128" t="str">
        <f t="shared" si="31"/>
        <v/>
      </c>
      <c r="CB51" s="129" t="str">
        <f t="shared" si="32"/>
        <v/>
      </c>
      <c r="CC51" s="128" t="str">
        <f t="shared" si="33"/>
        <v/>
      </c>
      <c r="CD51" s="128" t="str">
        <f t="shared" si="34"/>
        <v/>
      </c>
      <c r="CE51" s="128" t="str">
        <f t="shared" si="35"/>
        <v/>
      </c>
      <c r="CF51" s="129" t="str">
        <f t="shared" si="36"/>
        <v/>
      </c>
      <c r="CG51" s="128" t="str">
        <f t="shared" si="37"/>
        <v/>
      </c>
      <c r="CH51" s="130">
        <f t="shared" si="38"/>
        <v>0</v>
      </c>
      <c r="CI51" s="131"/>
      <c r="CJ51" s="129" t="str">
        <f t="shared" si="39"/>
        <v/>
      </c>
      <c r="CK51" s="128" t="str">
        <f t="shared" si="40"/>
        <v/>
      </c>
      <c r="CL51" s="128" t="str">
        <f t="shared" si="41"/>
        <v/>
      </c>
      <c r="CM51" s="128" t="str">
        <f t="shared" si="42"/>
        <v/>
      </c>
      <c r="CN51" s="130">
        <f t="shared" si="43"/>
        <v>0</v>
      </c>
      <c r="CO51" s="117"/>
      <c r="CP51" s="117">
        <f t="shared" si="44"/>
        <v>1</v>
      </c>
      <c r="CQ51" s="117">
        <f t="shared" si="45"/>
        <v>5</v>
      </c>
      <c r="CR51" s="117"/>
      <c r="CS51" s="117"/>
      <c r="CT51" s="117"/>
      <c r="CU51" s="117"/>
      <c r="CV51" s="117"/>
      <c r="CW51" s="117"/>
      <c r="CX51" s="117"/>
      <c r="CY51" s="117"/>
      <c r="CZ51" s="117"/>
      <c r="DA51" s="117"/>
      <c r="DB51" s="117"/>
      <c r="DC51" s="117"/>
      <c r="DD51" s="117"/>
      <c r="DE51" s="117"/>
      <c r="DF51" s="117"/>
      <c r="DG51" s="117"/>
      <c r="DH51" s="117"/>
      <c r="DI51" s="117"/>
      <c r="DJ51" s="117"/>
      <c r="DK51" s="117"/>
      <c r="DL51" s="117"/>
    </row>
    <row r="52" spans="1:116" s="132" customFormat="1" x14ac:dyDescent="0.15">
      <c r="A52" s="308" t="s">
        <v>2774</v>
      </c>
      <c r="B52" s="69" t="s">
        <v>663</v>
      </c>
      <c r="C52" s="118" t="str">
        <f>VLOOKUP(B52,RecNamesAll!A:E,5,FALSE)</f>
        <v>A</v>
      </c>
      <c r="D52" s="119" t="b">
        <f>VLOOKUP(B52,Ligands!A:B,2,FALSE)</f>
        <v>1</v>
      </c>
      <c r="E52" s="127"/>
      <c r="F52" s="126" t="str">
        <f t="shared" si="23"/>
        <v>---</v>
      </c>
      <c r="G52" s="126" t="str">
        <f t="shared" si="24"/>
        <v>BIG</v>
      </c>
      <c r="H52" s="126" t="str">
        <f t="shared" si="25"/>
        <v>BI-</v>
      </c>
      <c r="I52" s="126" t="str">
        <f t="shared" si="26"/>
        <v>-IG</v>
      </c>
      <c r="J52" s="126"/>
      <c r="K52" s="286"/>
      <c r="L52" s="120" t="str">
        <f>_xlfn.CONCAT(IF(AV52="","-","B"),IF(BH52="","-","I"),VLOOKUP($B52,GtP!$A:$AB,MATCH("Gs_0-1",GtP!$A$1:$AB$1,0),FALSE))</f>
        <v>---</v>
      </c>
      <c r="M52" s="120" t="str">
        <f>_xlfn.CONCAT(IF(AW52="","-","B"),IF(BI52="","-","I"),VLOOKUP($B52,GtP!$A:$AB,MATCH("Gi/o_0-1",GtP!$A$1:$AB$1,0),FALSE))</f>
        <v>BIG</v>
      </c>
      <c r="N52" s="120" t="str">
        <f>_xlfn.CONCAT(IF(AX52="","-","B"),IF(BJ52="","-","I"),VLOOKUP($B52,GtP!$A:$AB,MATCH("Gi/o_0-1",GtP!$A$1:$AB$1,0),FALSE))</f>
        <v>BIG</v>
      </c>
      <c r="O52" s="120" t="str">
        <f>_xlfn.CONCAT(IF(AY52="","-","B"),IF(BK52="","-","I"),VLOOKUP($B52,GtP!$A:$AB,MATCH("Gi/o_0-1",GtP!$A$1:$AB$1,0),FALSE))</f>
        <v>BIG</v>
      </c>
      <c r="P52" s="120" t="str">
        <f>_xlfn.CONCAT(IF(AZ52="","-","B"),IF(BL52="","-","I"),VLOOKUP($B52,GtP!$A:$AB,MATCH("Gi/o_0-1",GtP!$A$1:$AB$1,0),FALSE))</f>
        <v>BIG</v>
      </c>
      <c r="Q52" s="120" t="str">
        <f>_xlfn.CONCAT(IF(BA52="","-","B"),IF(BM52="","-","I"),VLOOKUP($B52,GtP!$A:$AB,MATCH("Gi/o_0-1",GtP!$A$1:$AB$1,0),FALSE))</f>
        <v>BIG</v>
      </c>
      <c r="R52" s="120" t="str">
        <f>_xlfn.CONCAT(IF(BB52="","-","B"),IF(BN52="","-","I"),VLOOKUP($B52,GtP!$A:$AB,MATCH("Gq/11_0-1",GtP!$A$1:$AB$1,0),FALSE))</f>
        <v>---</v>
      </c>
      <c r="S52" s="120" t="str">
        <f>_xlfn.CONCAT(IF(BC52="","-","B"),IF(BO52="","-","I"),VLOOKUP($B52,GtP!$A:$AB,MATCH("Gq/11_0-1",GtP!$A$1:$AB$1,0),FALSE))</f>
        <v>---</v>
      </c>
      <c r="T52" s="120" t="str">
        <f>_xlfn.CONCAT(IF(BD52="","-","B"),IF(BP52="","-","I"),VLOOKUP($B52,GtP!$A:$AB,MATCH("Gq/11_0-1",GtP!$A$1:$AB$1,0),FALSE))</f>
        <v>-I-</v>
      </c>
      <c r="U52" s="120" t="str">
        <f>_xlfn.CONCAT(IF(BE52="","-","B"),IF(BQ52="","-","I"),VLOOKUP($B52,GtP!$A:$AB,MATCH("Gq/11_0-1",GtP!$A$1:$AB$1,0),FALSE))</f>
        <v>B--</v>
      </c>
      <c r="V52" s="120" t="str">
        <f>_xlfn.CONCAT(IF(BF52="","-","B"),IF(BR52="","-","I"),VLOOKUP($B52,GtP!$A:$AB,MATCH("G12/13_0-1",GtP!$A$1:$AB$1,0),FALSE))</f>
        <v>-IG</v>
      </c>
      <c r="W52" s="120" t="str">
        <f>_xlfn.CONCAT(IF(BG52="","-","B"),IF(BS52="","-","I"),VLOOKUP($B52,GtP!$A:$AB,MATCH("G12/13_0-1",GtP!$A$1:$AB$1,0),FALSE))</f>
        <v>--G</v>
      </c>
      <c r="X52" s="121" t="str">
        <f>_xlfn.IFNA(VLOOKUP($B52,'B-EmEC'!$A:$DH,MATCH(X$1,'B-EmEC'!$A$1:$DH$1,0),FALSE),"")</f>
        <v/>
      </c>
      <c r="Y52" s="122">
        <f>_xlfn.IFNA(VLOOKUP($B52,'B-EmEC'!$A:$DH,MATCH(Y$1,'B-EmEC'!$A$1:$DH$1,0),FALSE),"")</f>
        <v>10.16</v>
      </c>
      <c r="Z52" s="122">
        <f>_xlfn.IFNA(VLOOKUP($B52,'B-EmEC'!$A:$DH,MATCH(Z$1,'B-EmEC'!$A$1:$DH$1,0),FALSE),"")</f>
        <v>10.220000000000001</v>
      </c>
      <c r="AA52" s="122">
        <f>_xlfn.IFNA(VLOOKUP($B52,'B-EmEC'!$A:$DH,MATCH(AA$1,'B-EmEC'!$A$1:$DH$1,0),FALSE),"")</f>
        <v>10.36</v>
      </c>
      <c r="AB52" s="122">
        <f>_xlfn.IFNA(VLOOKUP($B52,'B-EmEC'!$A:$DH,MATCH(AB$1,'B-EmEC'!$A$1:$DH$1,0),FALSE),"")</f>
        <v>10.65</v>
      </c>
      <c r="AC52" s="122">
        <f>_xlfn.IFNA(VLOOKUP($B52,'B-EmEC'!$A:$DH,MATCH(AC$1,'B-EmEC'!$A$1:$DH$1,0),FALSE),"")</f>
        <v>11.25</v>
      </c>
      <c r="AD52" s="122" t="str">
        <f>_xlfn.IFNA(VLOOKUP($B52,'B-EmEC'!$A:$DH,MATCH(AD$1,'B-EmEC'!$A$1:$DH$1,0),FALSE),"")</f>
        <v/>
      </c>
      <c r="AE52" s="122" t="str">
        <f>_xlfn.IFNA(VLOOKUP($B52,'B-EmEC'!$A:$DH,MATCH(AE$1,'B-EmEC'!$A$1:$DH$1,0),FALSE),"")</f>
        <v/>
      </c>
      <c r="AF52" s="122" t="str">
        <f>_xlfn.IFNA(VLOOKUP($B52,'B-EmEC'!$A:$DH,MATCH(AF$1,'B-EmEC'!$A$1:$DH$1,0),FALSE),"")</f>
        <v/>
      </c>
      <c r="AG52" s="122">
        <f>_xlfn.IFNA(VLOOKUP($B52,'B-EmEC'!$A:$DH,MATCH(AG$1,'B-EmEC'!$A$1:$DH$1,0),FALSE),"")</f>
        <v>8.2639999999999993</v>
      </c>
      <c r="AH52" s="122" t="str">
        <f>VLOOKUP($B52,'B-EmEC'!$A:$DH,MATCH(AH$1,'B-EmEC'!$A$1:$DH$1,0),FALSE)</f>
        <v/>
      </c>
      <c r="AI52" s="122" t="str">
        <f>VLOOKUP($B52,'B-EmEC'!$A:$DH,MATCH(AI$1,'B-EmEC'!$A$1:$DH$1,0),FALSE)</f>
        <v/>
      </c>
      <c r="AJ52" s="123" t="str">
        <f>_xlfn.IFNA(VLOOKUP($B52,'I-EmEC'!$A:$DA,MATCH(AJ$1,'I-EmEC'!$A$1:$DA$1,0),FALSE),"")</f>
        <v/>
      </c>
      <c r="AK52" s="124">
        <f>_xlfn.IFNA(VLOOKUP($B52,'I-EmEC'!$A:$DA,MATCH(AK$1,'I-EmEC'!$A$1:$DA$1,0),FALSE),"")</f>
        <v>7.84</v>
      </c>
      <c r="AL52" s="124">
        <f>_xlfn.IFNA(VLOOKUP($B52,'I-EmEC'!$A:$DA,MATCH(AL$1,'I-EmEC'!$A$1:$DA$1,0),FALSE),"")</f>
        <v>7.84</v>
      </c>
      <c r="AM52" s="124">
        <f>_xlfn.IFNA(VLOOKUP($B52,'I-EmEC'!$A:$DA,MATCH(AM$1,'I-EmEC'!$A$1:$DA$1,0),FALSE),"")</f>
        <v>7.52</v>
      </c>
      <c r="AN52" s="124">
        <f>_xlfn.IFNA(VLOOKUP($B52,'I-EmEC'!$A:$DA,MATCH(AN$1,'I-EmEC'!$A$1:$DA$1,0),FALSE),"")</f>
        <v>7.52</v>
      </c>
      <c r="AO52" s="124">
        <f>_xlfn.IFNA(VLOOKUP($B52,'I-EmEC'!$A:$DA,MATCH(AO$1,'I-EmEC'!$A$1:$DA$1,0),FALSE),"")</f>
        <v>7.68</v>
      </c>
      <c r="AP52" s="124" t="str">
        <f>_xlfn.IFNA(VLOOKUP($B52,'I-EmEC'!$A:$DA,MATCH(AP$1,'I-EmEC'!$A$1:$DA$1,0),FALSE),"")</f>
        <v/>
      </c>
      <c r="AQ52" s="124" t="str">
        <f>_xlfn.IFNA(VLOOKUP($B52,'I-EmEC'!$A:$DA,MATCH(AQ$1,'I-EmEC'!$A$1:$DA$1,0),FALSE),"")</f>
        <v/>
      </c>
      <c r="AR52" s="124">
        <f>_xlfn.IFNA(VLOOKUP($B52,'I-EmEC'!$A:$DA,MATCH(AR$1,'I-EmEC'!$A$1:$DA$1,0),FALSE),"")</f>
        <v>7.27</v>
      </c>
      <c r="AS52" s="124" t="str">
        <f>_xlfn.IFNA(VLOOKUP($B52,'I-EmEC'!$A:$DA,MATCH(AS$1,'I-EmEC'!$A$1:$DA$1,0),FALSE),"")</f>
        <v/>
      </c>
      <c r="AT52" s="124">
        <f>_xlfn.IFNA(VLOOKUP($B52,'I-EmEC'!$A:$DA,MATCH(AT$1,'I-EmEC'!$A$1:$DA$1,0),FALSE),"")</f>
        <v>7.21</v>
      </c>
      <c r="AU52" s="124" t="str">
        <f>_xlfn.IFNA(VLOOKUP($B52,'I-EmEC'!$A:$DA,MATCH(AU$1,'I-EmEC'!$A$1:$DA$1,0),FALSE),"")</f>
        <v/>
      </c>
      <c r="AV52" s="125" t="str">
        <f>_xlfn.IFNA(VLOOKUP($B52,'B-EmEC'!$A:$DH,MATCH(AV$1,'B-EmEC'!$A$1:$DH$1,0),FALSE),"")</f>
        <v/>
      </c>
      <c r="AW52" s="126">
        <f>_xlfn.IFNA(VLOOKUP($B52,'B-EmEC'!$A:$DH,MATCH(AW$1,'B-EmEC'!$A$1:$DH$1,0),FALSE),"")</f>
        <v>75.471289274106169</v>
      </c>
      <c r="AX52" s="126">
        <f>_xlfn.IFNA(VLOOKUP($B52,'B-EmEC'!$A:$DH,MATCH(AX$1,'B-EmEC'!$A$1:$DH$1,0),FALSE),"")</f>
        <v>43.748174116272274</v>
      </c>
      <c r="AY52" s="126">
        <f>_xlfn.IFNA(VLOOKUP($B52,'B-EmEC'!$A:$DH,MATCH(AY$1,'B-EmEC'!$A$1:$DH$1,0),FALSE),"")</f>
        <v>60.188172043010752</v>
      </c>
      <c r="AZ52" s="126">
        <f>_xlfn.IFNA(VLOOKUP($B52,'B-EmEC'!$A:$DH,MATCH(AZ$1,'B-EmEC'!$A$1:$DH$1,0),FALSE),"")</f>
        <v>60.072815533980588</v>
      </c>
      <c r="BA52" s="126">
        <f>_xlfn.IFNA(VLOOKUP($B52,'B-EmEC'!$A:$DH,MATCH(BA$1,'B-EmEC'!$A$1:$DH$1,0),FALSE),"")</f>
        <v>9.4895591647331781</v>
      </c>
      <c r="BB52" s="126" t="str">
        <f>_xlfn.IFNA(VLOOKUP($B52,'B-EmEC'!$A:$DH,MATCH(BB$1,'B-EmEC'!$A$1:$DH$1,0),FALSE),"")</f>
        <v/>
      </c>
      <c r="BC52" s="126" t="str">
        <f>_xlfn.IFNA(VLOOKUP($B52,'B-EmEC'!$A:$DH,MATCH(BC$1,'B-EmEC'!$A$1:$DH$1,0),FALSE),"")</f>
        <v/>
      </c>
      <c r="BD52" s="126" t="str">
        <f>_xlfn.IFNA(VLOOKUP($B52,'B-EmEC'!$A:$DH,MATCH(BD$1,'B-EmEC'!$A$1:$DH$1,0),FALSE),"")</f>
        <v/>
      </c>
      <c r="BE52" s="126">
        <f>_xlfn.IFNA(VLOOKUP($B52,'B-EmEC'!$A:$DH,MATCH(BE$1,'B-EmEC'!$A$1:$DH$1,0),FALSE),"")</f>
        <v>16.457357075913777</v>
      </c>
      <c r="BF52" s="126" t="str">
        <f>_xlfn.IFNA(VLOOKUP($B52,'B-EmEC'!$A:$DH,MATCH(BF$1,'B-EmEC'!$A$1:$DH$1,0),FALSE),"")</f>
        <v/>
      </c>
      <c r="BG52" s="126" t="str">
        <f>_xlfn.IFNA(VLOOKUP($B52,'B-EmEC'!$A:$DH,MATCH(BG$1,'B-EmEC'!$A$1:$DH$1,0),FALSE),"")</f>
        <v/>
      </c>
      <c r="BH52" s="125" t="str">
        <f>_xlfn.IFNA(VLOOKUP($B52,'I-EmEC'!$A:$DA,MATCH(BH$1,'I-EmEC'!$A$1:$DA$1,0),FALSE),"")</f>
        <v/>
      </c>
      <c r="BI52" s="127">
        <f>_xlfn.IFNA(VLOOKUP($B52,'I-EmEC'!$A:$DA,MATCH(BI$1,'I-EmEC'!$A$1:$DA$1,0),FALSE),"")</f>
        <v>73.694390715667311</v>
      </c>
      <c r="BJ52" s="127">
        <f>_xlfn.IFNA(VLOOKUP($B52,'I-EmEC'!$A:$DA,MATCH(BJ$1,'I-EmEC'!$A$1:$DA$1,0),FALSE),"")</f>
        <v>73.694390715667311</v>
      </c>
      <c r="BK52" s="127">
        <f>_xlfn.IFNA(VLOOKUP($B52,'I-EmEC'!$A:$DA,MATCH(BK$1,'I-EmEC'!$A$1:$DA$1,0),FALSE),"")</f>
        <v>47.412008281573499</v>
      </c>
      <c r="BL52" s="127">
        <f>_xlfn.IFNA(VLOOKUP($B52,'I-EmEC'!$A:$DA,MATCH(BL$1,'I-EmEC'!$A$1:$DA$1,0),FALSE),"")</f>
        <v>47.412008281573499</v>
      </c>
      <c r="BM52" s="127">
        <f>_xlfn.IFNA(VLOOKUP($B52,'I-EmEC'!$A:$DA,MATCH(BM$1,'I-EmEC'!$A$1:$DA$1,0),FALSE),"")</f>
        <v>60</v>
      </c>
      <c r="BN52" s="127" t="str">
        <f>_xlfn.IFNA(VLOOKUP($B52,'I-EmEC'!$A:$DA,MATCH(BN$1,'I-EmEC'!$A$1:$DA$1,0),FALSE),"")</f>
        <v/>
      </c>
      <c r="BO52" s="127" t="str">
        <f>_xlfn.IFNA(VLOOKUP($B52,'I-EmEC'!$A:$DA,MATCH(BO$1,'I-EmEC'!$A$1:$DA$1,0),FALSE),"")</f>
        <v/>
      </c>
      <c r="BP52" s="127">
        <f>_xlfn.IFNA(VLOOKUP($B52,'I-EmEC'!$A:$DA,MATCH(BP$1,'I-EmEC'!$A$1:$DA$1,0),FALSE),"")</f>
        <v>32.134831460674157</v>
      </c>
      <c r="BQ52" s="127" t="str">
        <f>_xlfn.IFNA(VLOOKUP($B52,'I-EmEC'!$A:$DA,MATCH(BQ$1,'I-EmEC'!$A$1:$DA$1,0),FALSE),"")</f>
        <v/>
      </c>
      <c r="BR52" s="127">
        <f>_xlfn.IFNA(VLOOKUP($B52,'I-EmEC'!$A:$DA,MATCH(BR$1,'I-EmEC'!$A$1:$DA$1,0),FALSE),"")</f>
        <v>12.571428571428571</v>
      </c>
      <c r="BS52" s="127" t="str">
        <f>_xlfn.IFNA(VLOOKUP($B52,'I-EmEC'!$A:$DA,MATCH(BS$1,'I-EmEC'!$A$1:$DA$1,0),FALSE),"")</f>
        <v/>
      </c>
      <c r="BT52" s="127"/>
      <c r="BU52" s="117"/>
      <c r="BV52" s="308" t="s">
        <v>2774</v>
      </c>
      <c r="BW52" s="129" t="str">
        <f t="shared" si="27"/>
        <v/>
      </c>
      <c r="BX52" s="129" t="str">
        <f t="shared" si="28"/>
        <v/>
      </c>
      <c r="BY52" s="128" t="str">
        <f t="shared" si="29"/>
        <v/>
      </c>
      <c r="BZ52" s="128" t="str">
        <f t="shared" si="30"/>
        <v/>
      </c>
      <c r="CA52" s="128" t="str">
        <f t="shared" si="31"/>
        <v/>
      </c>
      <c r="CB52" s="129" t="str">
        <f t="shared" si="32"/>
        <v/>
      </c>
      <c r="CC52" s="128" t="str">
        <f t="shared" si="33"/>
        <v/>
      </c>
      <c r="CD52" s="128" t="str">
        <f t="shared" si="34"/>
        <v/>
      </c>
      <c r="CE52" s="128" t="str">
        <f t="shared" si="35"/>
        <v/>
      </c>
      <c r="CF52" s="129" t="str">
        <f t="shared" si="36"/>
        <v/>
      </c>
      <c r="CG52" s="128" t="str">
        <f t="shared" si="37"/>
        <v/>
      </c>
      <c r="CH52" s="130">
        <f t="shared" si="38"/>
        <v>0</v>
      </c>
      <c r="CI52" s="131"/>
      <c r="CJ52" s="129" t="str">
        <f t="shared" si="39"/>
        <v/>
      </c>
      <c r="CK52" s="128" t="str">
        <f t="shared" si="40"/>
        <v/>
      </c>
      <c r="CL52" s="128" t="str">
        <f t="shared" si="41"/>
        <v/>
      </c>
      <c r="CM52" s="128" t="str">
        <f t="shared" si="42"/>
        <v/>
      </c>
      <c r="CN52" s="130">
        <f t="shared" si="43"/>
        <v>0</v>
      </c>
      <c r="CO52" s="117"/>
      <c r="CP52" s="117">
        <f t="shared" si="44"/>
        <v>2</v>
      </c>
      <c r="CQ52" s="117">
        <f t="shared" si="45"/>
        <v>5</v>
      </c>
      <c r="CR52" s="117"/>
      <c r="CS52" s="117"/>
      <c r="CT52" s="117"/>
      <c r="CU52" s="117"/>
      <c r="CV52" s="117"/>
      <c r="CW52" s="117"/>
      <c r="CX52" s="117"/>
      <c r="CY52" s="117"/>
      <c r="CZ52" s="117"/>
      <c r="DA52" s="117"/>
      <c r="DB52" s="117"/>
      <c r="DC52" s="117"/>
      <c r="DD52" s="117"/>
      <c r="DE52" s="117"/>
      <c r="DF52" s="117"/>
      <c r="DG52" s="117"/>
      <c r="DH52" s="117"/>
      <c r="DI52" s="117"/>
      <c r="DJ52" s="117"/>
      <c r="DK52" s="117"/>
      <c r="DL52" s="117"/>
    </row>
    <row r="53" spans="1:116" s="132" customFormat="1" x14ac:dyDescent="0.15">
      <c r="A53" s="308" t="s">
        <v>123</v>
      </c>
      <c r="B53" s="69" t="s">
        <v>526</v>
      </c>
      <c r="C53" s="118" t="str">
        <f>VLOOKUP(B53,RecNamesAll!A:E,5,FALSE)</f>
        <v>B1</v>
      </c>
      <c r="D53" s="119" t="b">
        <f>VLOOKUP(B53,Ligands!A:B,2,FALSE)</f>
        <v>1</v>
      </c>
      <c r="E53" s="127"/>
      <c r="F53" s="126" t="str">
        <f t="shared" si="23"/>
        <v>BIG</v>
      </c>
      <c r="G53" s="126" t="str">
        <f t="shared" si="24"/>
        <v>B--</v>
      </c>
      <c r="H53" s="126" t="str">
        <f t="shared" si="25"/>
        <v>B--</v>
      </c>
      <c r="I53" s="126" t="str">
        <f t="shared" si="26"/>
        <v>---</v>
      </c>
      <c r="J53" s="126"/>
      <c r="K53" s="286"/>
      <c r="L53" s="120" t="str">
        <f>_xlfn.CONCAT(IF(AV53="","-","B"),IF(BH53="","-","I"),VLOOKUP($B53,GtP!$A:$AB,MATCH("Gs_0-1",GtP!$A$1:$AB$1,0),FALSE))</f>
        <v>BIG</v>
      </c>
      <c r="M53" s="120" t="str">
        <f>_xlfn.CONCAT(IF(AW53="","-","B"),IF(BI53="","-","I"),VLOOKUP($B53,GtP!$A:$AB,MATCH("Gi/o_0-1",GtP!$A$1:$AB$1,0),FALSE))</f>
        <v>B--</v>
      </c>
      <c r="N53" s="120" t="str">
        <f>_xlfn.CONCAT(IF(AX53="","-","B"),IF(BJ53="","-","I"),VLOOKUP($B53,GtP!$A:$AB,MATCH("Gi/o_0-1",GtP!$A$1:$AB$1,0),FALSE))</f>
        <v>B--</v>
      </c>
      <c r="O53" s="120" t="str">
        <f>_xlfn.CONCAT(IF(AY53="","-","B"),IF(BK53="","-","I"),VLOOKUP($B53,GtP!$A:$AB,MATCH("Gi/o_0-1",GtP!$A$1:$AB$1,0),FALSE))</f>
        <v>B--</v>
      </c>
      <c r="P53" s="120" t="str">
        <f>_xlfn.CONCAT(IF(AZ53="","-","B"),IF(BL53="","-","I"),VLOOKUP($B53,GtP!$A:$AB,MATCH("Gi/o_0-1",GtP!$A$1:$AB$1,0),FALSE))</f>
        <v>B--</v>
      </c>
      <c r="Q53" s="120" t="str">
        <f>_xlfn.CONCAT(IF(BA53="","-","B"),IF(BM53="","-","I"),VLOOKUP($B53,GtP!$A:$AB,MATCH("Gi/o_0-1",GtP!$A$1:$AB$1,0),FALSE))</f>
        <v>B--</v>
      </c>
      <c r="R53" s="120" t="str">
        <f>_xlfn.CONCAT(IF(BB53="","-","B"),IF(BN53="","-","I"),VLOOKUP($B53,GtP!$A:$AB,MATCH("Gq/11_0-1",GtP!$A$1:$AB$1,0),FALSE))</f>
        <v>---</v>
      </c>
      <c r="S53" s="120" t="str">
        <f>_xlfn.CONCAT(IF(BC53="","-","B"),IF(BO53="","-","I"),VLOOKUP($B53,GtP!$A:$AB,MATCH("Gq/11_0-1",GtP!$A$1:$AB$1,0),FALSE))</f>
        <v>---</v>
      </c>
      <c r="T53" s="120" t="str">
        <f>_xlfn.CONCAT(IF(BD53="","-","B"),IF(BP53="","-","I"),VLOOKUP($B53,GtP!$A:$AB,MATCH("Gq/11_0-1",GtP!$A$1:$AB$1,0),FALSE))</f>
        <v>---</v>
      </c>
      <c r="U53" s="120" t="str">
        <f>_xlfn.CONCAT(IF(BE53="","-","B"),IF(BQ53="","-","I"),VLOOKUP($B53,GtP!$A:$AB,MATCH("Gq/11_0-1",GtP!$A$1:$AB$1,0),FALSE))</f>
        <v>B--</v>
      </c>
      <c r="V53" s="120" t="str">
        <f>_xlfn.CONCAT(IF(BF53="","-","B"),IF(BR53="","-","I"),VLOOKUP($B53,GtP!$A:$AB,MATCH("G12/13_0-1",GtP!$A$1:$AB$1,0),FALSE))</f>
        <v>---</v>
      </c>
      <c r="W53" s="120" t="str">
        <f>_xlfn.CONCAT(IF(BG53="","-","B"),IF(BS53="","-","I"),VLOOKUP($B53,GtP!$A:$AB,MATCH("G12/13_0-1",GtP!$A$1:$AB$1,0),FALSE))</f>
        <v>---</v>
      </c>
      <c r="X53" s="121">
        <f>_xlfn.IFNA(VLOOKUP($B53,'B-EmEC'!$A:$DH,MATCH(X$1,'B-EmEC'!$A$1:$DH$1,0),FALSE),"")</f>
        <v>10.47</v>
      </c>
      <c r="Y53" s="122">
        <f>_xlfn.IFNA(VLOOKUP($B53,'B-EmEC'!$A:$DH,MATCH(Y$1,'B-EmEC'!$A$1:$DH$1,0),FALSE),"")</f>
        <v>8.8680000000000003</v>
      </c>
      <c r="Z53" s="122">
        <f>_xlfn.IFNA(VLOOKUP($B53,'B-EmEC'!$A:$DH,MATCH(Z$1,'B-EmEC'!$A$1:$DH$1,0),FALSE),"")</f>
        <v>9.0519999999999996</v>
      </c>
      <c r="AA53" s="122">
        <f>_xlfn.IFNA(VLOOKUP($B53,'B-EmEC'!$A:$DH,MATCH(AA$1,'B-EmEC'!$A$1:$DH$1,0),FALSE),"")</f>
        <v>9.0820000000000007</v>
      </c>
      <c r="AB53" s="122">
        <f>_xlfn.IFNA(VLOOKUP($B53,'B-EmEC'!$A:$DH,MATCH(AB$1,'B-EmEC'!$A$1:$DH$1,0),FALSE),"")</f>
        <v>9.2170000000000005</v>
      </c>
      <c r="AC53" s="122">
        <f>_xlfn.IFNA(VLOOKUP($B53,'B-EmEC'!$A:$DH,MATCH(AC$1,'B-EmEC'!$A$1:$DH$1,0),FALSE),"")</f>
        <v>9.2899999999999991</v>
      </c>
      <c r="AD53" s="122" t="str">
        <f>_xlfn.IFNA(VLOOKUP($B53,'B-EmEC'!$A:$DH,MATCH(AD$1,'B-EmEC'!$A$1:$DH$1,0),FALSE),"")</f>
        <v/>
      </c>
      <c r="AE53" s="122" t="str">
        <f>_xlfn.IFNA(VLOOKUP($B53,'B-EmEC'!$A:$DH,MATCH(AE$1,'B-EmEC'!$A$1:$DH$1,0),FALSE),"")</f>
        <v/>
      </c>
      <c r="AF53" s="122" t="str">
        <f>_xlfn.IFNA(VLOOKUP($B53,'B-EmEC'!$A:$DH,MATCH(AF$1,'B-EmEC'!$A$1:$DH$1,0),FALSE),"")</f>
        <v/>
      </c>
      <c r="AG53" s="122">
        <f>_xlfn.IFNA(VLOOKUP($B53,'B-EmEC'!$A:$DH,MATCH(AG$1,'B-EmEC'!$A$1:$DH$1,0),FALSE),"")</f>
        <v>9.0860000000000003</v>
      </c>
      <c r="AH53" s="122" t="str">
        <f>VLOOKUP($B53,'B-EmEC'!$A:$DH,MATCH(AH$1,'B-EmEC'!$A$1:$DH$1,0),FALSE)</f>
        <v/>
      </c>
      <c r="AI53" s="122" t="str">
        <f>VLOOKUP($B53,'B-EmEC'!$A:$DH,MATCH(AI$1,'B-EmEC'!$A$1:$DH$1,0),FALSE)</f>
        <v/>
      </c>
      <c r="AJ53" s="123">
        <f>_xlfn.IFNA(VLOOKUP($B53,'I-EmEC'!$A:$DA,MATCH(AJ$1,'I-EmEC'!$A$1:$DA$1,0),FALSE),"")</f>
        <v>8.48</v>
      </c>
      <c r="AK53" s="124" t="str">
        <f>_xlfn.IFNA(VLOOKUP($B53,'I-EmEC'!$A:$DA,MATCH(AK$1,'I-EmEC'!$A$1:$DA$1,0),FALSE),"")</f>
        <v/>
      </c>
      <c r="AL53" s="124" t="str">
        <f>_xlfn.IFNA(VLOOKUP($B53,'I-EmEC'!$A:$DA,MATCH(AL$1,'I-EmEC'!$A$1:$DA$1,0),FALSE),"")</f>
        <v/>
      </c>
      <c r="AM53" s="124" t="str">
        <f>_xlfn.IFNA(VLOOKUP($B53,'I-EmEC'!$A:$DA,MATCH(AM$1,'I-EmEC'!$A$1:$DA$1,0),FALSE),"")</f>
        <v/>
      </c>
      <c r="AN53" s="124" t="str">
        <f>_xlfn.IFNA(VLOOKUP($B53,'I-EmEC'!$A:$DA,MATCH(AN$1,'I-EmEC'!$A$1:$DA$1,0),FALSE),"")</f>
        <v/>
      </c>
      <c r="AO53" s="124" t="str">
        <f>_xlfn.IFNA(VLOOKUP($B53,'I-EmEC'!$A:$DA,MATCH(AO$1,'I-EmEC'!$A$1:$DA$1,0),FALSE),"")</f>
        <v/>
      </c>
      <c r="AP53" s="124" t="str">
        <f>_xlfn.IFNA(VLOOKUP($B53,'I-EmEC'!$A:$DA,MATCH(AP$1,'I-EmEC'!$A$1:$DA$1,0),FALSE),"")</f>
        <v/>
      </c>
      <c r="AQ53" s="124" t="str">
        <f>_xlfn.IFNA(VLOOKUP($B53,'I-EmEC'!$A:$DA,MATCH(AQ$1,'I-EmEC'!$A$1:$DA$1,0),FALSE),"")</f>
        <v/>
      </c>
      <c r="AR53" s="124" t="str">
        <f>_xlfn.IFNA(VLOOKUP($B53,'I-EmEC'!$A:$DA,MATCH(AR$1,'I-EmEC'!$A$1:$DA$1,0),FALSE),"")</f>
        <v/>
      </c>
      <c r="AS53" s="124" t="str">
        <f>_xlfn.IFNA(VLOOKUP($B53,'I-EmEC'!$A:$DA,MATCH(AS$1,'I-EmEC'!$A$1:$DA$1,0),FALSE),"")</f>
        <v/>
      </c>
      <c r="AT53" s="124" t="str">
        <f>_xlfn.IFNA(VLOOKUP($B53,'I-EmEC'!$A:$DA,MATCH(AT$1,'I-EmEC'!$A$1:$DA$1,0),FALSE),"")</f>
        <v/>
      </c>
      <c r="AU53" s="124" t="str">
        <f>_xlfn.IFNA(VLOOKUP($B53,'I-EmEC'!$A:$DA,MATCH(AU$1,'I-EmEC'!$A$1:$DA$1,0),FALSE),"")</f>
        <v/>
      </c>
      <c r="AV53" s="125">
        <f>_xlfn.IFNA(VLOOKUP($B53,'B-EmEC'!$A:$DH,MATCH(AV$1,'B-EmEC'!$A$1:$DH$1,0),FALSE),"")</f>
        <v>83.389467238211893</v>
      </c>
      <c r="AW53" s="126">
        <f>_xlfn.IFNA(VLOOKUP($B53,'B-EmEC'!$A:$DH,MATCH(AW$1,'B-EmEC'!$A$1:$DH$1,0),FALSE),"")</f>
        <v>19.664138678223186</v>
      </c>
      <c r="AX53" s="126">
        <f>_xlfn.IFNA(VLOOKUP($B53,'B-EmEC'!$A:$DH,MATCH(AX$1,'B-EmEC'!$A$1:$DH$1,0),FALSE),"")</f>
        <v>29.345603271983638</v>
      </c>
      <c r="AY53" s="126">
        <f>_xlfn.IFNA(VLOOKUP($B53,'B-EmEC'!$A:$DH,MATCH(AY$1,'B-EmEC'!$A$1:$DH$1,0),FALSE),"")</f>
        <v>32.822580645161288</v>
      </c>
      <c r="AZ53" s="126">
        <f>_xlfn.IFNA(VLOOKUP($B53,'B-EmEC'!$A:$DH,MATCH(AZ$1,'B-EmEC'!$A$1:$DH$1,0),FALSE),"")</f>
        <v>53.944174757281559</v>
      </c>
      <c r="BA53" s="126">
        <f>_xlfn.IFNA(VLOOKUP($B53,'B-EmEC'!$A:$DH,MATCH(BA$1,'B-EmEC'!$A$1:$DH$1,0),FALSE),"")</f>
        <v>38.631090487238971</v>
      </c>
      <c r="BB53" s="126" t="str">
        <f>_xlfn.IFNA(VLOOKUP($B53,'B-EmEC'!$A:$DH,MATCH(BB$1,'B-EmEC'!$A$1:$DH$1,0),FALSE),"")</f>
        <v/>
      </c>
      <c r="BC53" s="126" t="str">
        <f>_xlfn.IFNA(VLOOKUP($B53,'B-EmEC'!$A:$DH,MATCH(BC$1,'B-EmEC'!$A$1:$DH$1,0),FALSE),"")</f>
        <v/>
      </c>
      <c r="BD53" s="126" t="str">
        <f>_xlfn.IFNA(VLOOKUP($B53,'B-EmEC'!$A:$DH,MATCH(BD$1,'B-EmEC'!$A$1:$DH$1,0),FALSE),"")</f>
        <v/>
      </c>
      <c r="BE53" s="126">
        <f>_xlfn.IFNA(VLOOKUP($B53,'B-EmEC'!$A:$DH,MATCH(BE$1,'B-EmEC'!$A$1:$DH$1,0),FALSE),"")</f>
        <v>55.089034676663537</v>
      </c>
      <c r="BF53" s="126" t="str">
        <f>_xlfn.IFNA(VLOOKUP($B53,'B-EmEC'!$A:$DH,MATCH(BF$1,'B-EmEC'!$A$1:$DH$1,0),FALSE),"")</f>
        <v/>
      </c>
      <c r="BG53" s="126" t="str">
        <f>_xlfn.IFNA(VLOOKUP($B53,'B-EmEC'!$A:$DH,MATCH(BG$1,'B-EmEC'!$A$1:$DH$1,0),FALSE),"")</f>
        <v/>
      </c>
      <c r="BH53" s="125">
        <f>_xlfn.IFNA(VLOOKUP($B53,'I-EmEC'!$A:$DA,MATCH(BH$1,'I-EmEC'!$A$1:$DA$1,0),FALSE),"")</f>
        <v>57.904411764705884</v>
      </c>
      <c r="BI53" s="127" t="str">
        <f>_xlfn.IFNA(VLOOKUP($B53,'I-EmEC'!$A:$DA,MATCH(BI$1,'I-EmEC'!$A$1:$DA$1,0),FALSE),"")</f>
        <v/>
      </c>
      <c r="BJ53" s="127" t="str">
        <f>_xlfn.IFNA(VLOOKUP($B53,'I-EmEC'!$A:$DA,MATCH(BJ$1,'I-EmEC'!$A$1:$DA$1,0),FALSE),"")</f>
        <v/>
      </c>
      <c r="BK53" s="127" t="str">
        <f>_xlfn.IFNA(VLOOKUP($B53,'I-EmEC'!$A:$DA,MATCH(BK$1,'I-EmEC'!$A$1:$DA$1,0),FALSE),"")</f>
        <v/>
      </c>
      <c r="BL53" s="127" t="str">
        <f>_xlfn.IFNA(VLOOKUP($B53,'I-EmEC'!$A:$DA,MATCH(BL$1,'I-EmEC'!$A$1:$DA$1,0),FALSE),"")</f>
        <v/>
      </c>
      <c r="BM53" s="127" t="str">
        <f>_xlfn.IFNA(VLOOKUP($B53,'I-EmEC'!$A:$DA,MATCH(BM$1,'I-EmEC'!$A$1:$DA$1,0),FALSE),"")</f>
        <v/>
      </c>
      <c r="BN53" s="127" t="str">
        <f>_xlfn.IFNA(VLOOKUP($B53,'I-EmEC'!$A:$DA,MATCH(BN$1,'I-EmEC'!$A$1:$DA$1,0),FALSE),"")</f>
        <v/>
      </c>
      <c r="BO53" s="127" t="str">
        <f>_xlfn.IFNA(VLOOKUP($B53,'I-EmEC'!$A:$DA,MATCH(BO$1,'I-EmEC'!$A$1:$DA$1,0),FALSE),"")</f>
        <v/>
      </c>
      <c r="BP53" s="127" t="str">
        <f>_xlfn.IFNA(VLOOKUP($B53,'I-EmEC'!$A:$DA,MATCH(BP$1,'I-EmEC'!$A$1:$DA$1,0),FALSE),"")</f>
        <v/>
      </c>
      <c r="BQ53" s="127" t="str">
        <f>_xlfn.IFNA(VLOOKUP($B53,'I-EmEC'!$A:$DA,MATCH(BQ$1,'I-EmEC'!$A$1:$DA$1,0),FALSE),"")</f>
        <v/>
      </c>
      <c r="BR53" s="127" t="str">
        <f>_xlfn.IFNA(VLOOKUP($B53,'I-EmEC'!$A:$DA,MATCH(BR$1,'I-EmEC'!$A$1:$DA$1,0),FALSE),"")</f>
        <v/>
      </c>
      <c r="BS53" s="127" t="str">
        <f>_xlfn.IFNA(VLOOKUP($B53,'I-EmEC'!$A:$DA,MATCH(BS$1,'I-EmEC'!$A$1:$DA$1,0),FALSE),"")</f>
        <v/>
      </c>
      <c r="BT53" s="127"/>
      <c r="BU53" s="117"/>
      <c r="BV53" s="308" t="s">
        <v>123</v>
      </c>
      <c r="BW53" s="129" t="str">
        <f t="shared" si="27"/>
        <v/>
      </c>
      <c r="BX53" s="129" t="str">
        <f t="shared" si="28"/>
        <v/>
      </c>
      <c r="BY53" s="128" t="str">
        <f t="shared" si="29"/>
        <v/>
      </c>
      <c r="BZ53" s="128" t="str">
        <f t="shared" si="30"/>
        <v/>
      </c>
      <c r="CA53" s="128" t="str">
        <f t="shared" si="31"/>
        <v/>
      </c>
      <c r="CB53" s="129" t="str">
        <f t="shared" si="32"/>
        <v/>
      </c>
      <c r="CC53" s="128" t="str">
        <f t="shared" si="33"/>
        <v/>
      </c>
      <c r="CD53" s="128" t="str">
        <f t="shared" si="34"/>
        <v/>
      </c>
      <c r="CE53" s="128" t="str">
        <f t="shared" si="35"/>
        <v/>
      </c>
      <c r="CF53" s="129" t="str">
        <f t="shared" si="36"/>
        <v/>
      </c>
      <c r="CG53" s="128" t="str">
        <f t="shared" si="37"/>
        <v/>
      </c>
      <c r="CH53" s="130">
        <f t="shared" si="38"/>
        <v>0</v>
      </c>
      <c r="CI53" s="131"/>
      <c r="CJ53" s="129" t="str">
        <f t="shared" si="39"/>
        <v/>
      </c>
      <c r="CK53" s="128" t="str">
        <f t="shared" si="40"/>
        <v/>
      </c>
      <c r="CL53" s="128" t="str">
        <f t="shared" si="41"/>
        <v/>
      </c>
      <c r="CM53" s="128" t="str">
        <f t="shared" si="42"/>
        <v/>
      </c>
      <c r="CN53" s="130">
        <f t="shared" si="43"/>
        <v>0</v>
      </c>
      <c r="CO53" s="117"/>
      <c r="CP53" s="117">
        <f t="shared" si="44"/>
        <v>1</v>
      </c>
      <c r="CQ53" s="117">
        <f t="shared" si="45"/>
        <v>1</v>
      </c>
      <c r="CR53" s="117"/>
      <c r="CS53" s="117"/>
      <c r="CT53" s="117"/>
      <c r="CU53" s="117"/>
      <c r="CV53" s="117"/>
      <c r="CW53" s="117"/>
      <c r="CX53" s="117"/>
      <c r="CY53" s="117"/>
      <c r="CZ53" s="117"/>
      <c r="DA53" s="117"/>
      <c r="DB53" s="117"/>
      <c r="DC53" s="117"/>
      <c r="DD53" s="117"/>
      <c r="DE53" s="117"/>
      <c r="DF53" s="117"/>
      <c r="DG53" s="117"/>
      <c r="DH53" s="117"/>
      <c r="DI53" s="117"/>
      <c r="DJ53" s="117"/>
      <c r="DK53" s="117"/>
      <c r="DL53" s="117"/>
    </row>
    <row r="54" spans="1:116" s="132" customFormat="1" x14ac:dyDescent="0.15">
      <c r="A54" s="308" t="s">
        <v>2776</v>
      </c>
      <c r="B54" s="69" t="s">
        <v>666</v>
      </c>
      <c r="C54" s="118" t="str">
        <f>VLOOKUP(B54,RecNamesAll!A:E,5,FALSE)</f>
        <v>A</v>
      </c>
      <c r="D54" s="119" t="b">
        <f>VLOOKUP(B54,Ligands!A:B,2,FALSE)</f>
        <v>0</v>
      </c>
      <c r="E54" s="127"/>
      <c r="F54" s="126" t="str">
        <f t="shared" si="23"/>
        <v>---</v>
      </c>
      <c r="G54" s="126" t="str">
        <f t="shared" si="24"/>
        <v>BIG</v>
      </c>
      <c r="H54" s="126" t="str">
        <f t="shared" si="25"/>
        <v>B-G</v>
      </c>
      <c r="I54" s="126" t="str">
        <f t="shared" si="26"/>
        <v>---</v>
      </c>
      <c r="J54" s="126"/>
      <c r="K54" s="286"/>
      <c r="L54" s="120" t="str">
        <f>_xlfn.CONCAT(IF(AV54="","-","B"),IF(BH54="","-","I"),VLOOKUP($B54,GtP!$A:$AB,MATCH("Gs_0-1",GtP!$A$1:$AB$1,0),FALSE))</f>
        <v>---</v>
      </c>
      <c r="M54" s="120" t="str">
        <f>_xlfn.CONCAT(IF(AW54="","-","B"),IF(BI54="","-","I"),VLOOKUP($B54,GtP!$A:$AB,MATCH("Gi/o_0-1",GtP!$A$1:$AB$1,0),FALSE))</f>
        <v>BIG</v>
      </c>
      <c r="N54" s="120" t="str">
        <f>_xlfn.CONCAT(IF(AX54="","-","B"),IF(BJ54="","-","I"),VLOOKUP($B54,GtP!$A:$AB,MATCH("Gi/o_0-1",GtP!$A$1:$AB$1,0),FALSE))</f>
        <v>BIG</v>
      </c>
      <c r="O54" s="120" t="str">
        <f>_xlfn.CONCAT(IF(AY54="","-","B"),IF(BK54="","-","I"),VLOOKUP($B54,GtP!$A:$AB,MATCH("Gi/o_0-1",GtP!$A$1:$AB$1,0),FALSE))</f>
        <v>BIG</v>
      </c>
      <c r="P54" s="120" t="str">
        <f>_xlfn.CONCAT(IF(AZ54="","-","B"),IF(BL54="","-","I"),VLOOKUP($B54,GtP!$A:$AB,MATCH("Gi/o_0-1",GtP!$A$1:$AB$1,0),FALSE))</f>
        <v>BIG</v>
      </c>
      <c r="Q54" s="120" t="str">
        <f>_xlfn.CONCAT(IF(BA54="","-","B"),IF(BM54="","-","I"),VLOOKUP($B54,GtP!$A:$AB,MATCH("Gi/o_0-1",GtP!$A$1:$AB$1,0),FALSE))</f>
        <v>BIG</v>
      </c>
      <c r="R54" s="120" t="str">
        <f>_xlfn.CONCAT(IF(BB54="","-","B"),IF(BN54="","-","I"),VLOOKUP($B54,GtP!$A:$AB,MATCH("Gq/11_0-1",GtP!$A$1:$AB$1,0),FALSE))</f>
        <v>--G</v>
      </c>
      <c r="S54" s="120" t="str">
        <f>_xlfn.CONCAT(IF(BC54="","-","B"),IF(BO54="","-","I"),VLOOKUP($B54,GtP!$A:$AB,MATCH("Gq/11_0-1",GtP!$A$1:$AB$1,0),FALSE))</f>
        <v>--G</v>
      </c>
      <c r="T54" s="120" t="str">
        <f>_xlfn.CONCAT(IF(BD54="","-","B"),IF(BP54="","-","I"),VLOOKUP($B54,GtP!$A:$AB,MATCH("Gq/11_0-1",GtP!$A$1:$AB$1,0),FALSE))</f>
        <v>--G</v>
      </c>
      <c r="U54" s="120" t="str">
        <f>_xlfn.CONCAT(IF(BE54="","-","B"),IF(BQ54="","-","I"),VLOOKUP($B54,GtP!$A:$AB,MATCH("Gq/11_0-1",GtP!$A$1:$AB$1,0),FALSE))</f>
        <v>B-G</v>
      </c>
      <c r="V54" s="120" t="str">
        <f>_xlfn.CONCAT(IF(BF54="","-","B"),IF(BR54="","-","I"),VLOOKUP($B54,GtP!$A:$AB,MATCH("G12/13_0-1",GtP!$A$1:$AB$1,0),FALSE))</f>
        <v>---</v>
      </c>
      <c r="W54" s="120" t="str">
        <f>_xlfn.CONCAT(IF(BG54="","-","B"),IF(BS54="","-","I"),VLOOKUP($B54,GtP!$A:$AB,MATCH("G12/13_0-1",GtP!$A$1:$AB$1,0),FALSE))</f>
        <v>---</v>
      </c>
      <c r="X54" s="121" t="str">
        <f>_xlfn.IFNA(VLOOKUP($B54,'B-EmEC'!$A:$DH,MATCH(X$1,'B-EmEC'!$A$1:$DH$1,0),FALSE),"")</f>
        <v/>
      </c>
      <c r="Y54" s="122">
        <f>_xlfn.IFNA(VLOOKUP($B54,'B-EmEC'!$A:$DH,MATCH(Y$1,'B-EmEC'!$A$1:$DH$1,0),FALSE),"")</f>
        <v>8.33</v>
      </c>
      <c r="Z54" s="122">
        <f>_xlfn.IFNA(VLOOKUP($B54,'B-EmEC'!$A:$DH,MATCH(Z$1,'B-EmEC'!$A$1:$DH$1,0),FALSE),"")</f>
        <v>8.4429999999999996</v>
      </c>
      <c r="AA54" s="122">
        <f>_xlfn.IFNA(VLOOKUP($B54,'B-EmEC'!$A:$DH,MATCH(AA$1,'B-EmEC'!$A$1:$DH$1,0),FALSE),"")</f>
        <v>8.7539999999999996</v>
      </c>
      <c r="AB54" s="122">
        <f>_xlfn.IFNA(VLOOKUP($B54,'B-EmEC'!$A:$DH,MATCH(AB$1,'B-EmEC'!$A$1:$DH$1,0),FALSE),"")</f>
        <v>9.0020000000000007</v>
      </c>
      <c r="AC54" s="122">
        <f>_xlfn.IFNA(VLOOKUP($B54,'B-EmEC'!$A:$DH,MATCH(AC$1,'B-EmEC'!$A$1:$DH$1,0),FALSE),"")</f>
        <v>9.9870000000000001</v>
      </c>
      <c r="AD54" s="122" t="str">
        <f>_xlfn.IFNA(VLOOKUP($B54,'B-EmEC'!$A:$DH,MATCH(AD$1,'B-EmEC'!$A$1:$DH$1,0),FALSE),"")</f>
        <v/>
      </c>
      <c r="AE54" s="122" t="str">
        <f>_xlfn.IFNA(VLOOKUP($B54,'B-EmEC'!$A:$DH,MATCH(AE$1,'B-EmEC'!$A$1:$DH$1,0),FALSE),"")</f>
        <v/>
      </c>
      <c r="AF54" s="122" t="str">
        <f>_xlfn.IFNA(VLOOKUP($B54,'B-EmEC'!$A:$DH,MATCH(AF$1,'B-EmEC'!$A$1:$DH$1,0),FALSE),"")</f>
        <v/>
      </c>
      <c r="AG54" s="122">
        <f>_xlfn.IFNA(VLOOKUP($B54,'B-EmEC'!$A:$DH,MATCH(AG$1,'B-EmEC'!$A$1:$DH$1,0),FALSE),"")</f>
        <v>6.36</v>
      </c>
      <c r="AH54" s="122" t="str">
        <f>VLOOKUP($B54,'B-EmEC'!$A:$DH,MATCH(AH$1,'B-EmEC'!$A$1:$DH$1,0),FALSE)</f>
        <v/>
      </c>
      <c r="AI54" s="122" t="str">
        <f>VLOOKUP($B54,'B-EmEC'!$A:$DH,MATCH(AI$1,'B-EmEC'!$A$1:$DH$1,0),FALSE)</f>
        <v/>
      </c>
      <c r="AJ54" s="123" t="str">
        <f>_xlfn.IFNA(VLOOKUP($B54,'I-EmEC'!$A:$DA,MATCH(AJ$1,'I-EmEC'!$A$1:$DA$1,0),FALSE),"")</f>
        <v/>
      </c>
      <c r="AK54" s="124">
        <f>_xlfn.IFNA(VLOOKUP($B54,'I-EmEC'!$A:$DA,MATCH(AK$1,'I-EmEC'!$A$1:$DA$1,0),FALSE),"")</f>
        <v>7.22</v>
      </c>
      <c r="AL54" s="124">
        <f>_xlfn.IFNA(VLOOKUP($B54,'I-EmEC'!$A:$DA,MATCH(AL$1,'I-EmEC'!$A$1:$DA$1,0),FALSE),"")</f>
        <v>7.22</v>
      </c>
      <c r="AM54" s="124">
        <f>_xlfn.IFNA(VLOOKUP($B54,'I-EmEC'!$A:$DA,MATCH(AM$1,'I-EmEC'!$A$1:$DA$1,0),FALSE),"")</f>
        <v>6.77</v>
      </c>
      <c r="AN54" s="124">
        <f>_xlfn.IFNA(VLOOKUP($B54,'I-EmEC'!$A:$DA,MATCH(AN$1,'I-EmEC'!$A$1:$DA$1,0),FALSE),"")</f>
        <v>6.77</v>
      </c>
      <c r="AO54" s="124">
        <f>_xlfn.IFNA(VLOOKUP($B54,'I-EmEC'!$A:$DA,MATCH(AO$1,'I-EmEC'!$A$1:$DA$1,0),FALSE),"")</f>
        <v>7.04</v>
      </c>
      <c r="AP54" s="124" t="str">
        <f>_xlfn.IFNA(VLOOKUP($B54,'I-EmEC'!$A:$DA,MATCH(AP$1,'I-EmEC'!$A$1:$DA$1,0),FALSE),"")</f>
        <v/>
      </c>
      <c r="AQ54" s="124" t="str">
        <f>_xlfn.IFNA(VLOOKUP($B54,'I-EmEC'!$A:$DA,MATCH(AQ$1,'I-EmEC'!$A$1:$DA$1,0),FALSE),"")</f>
        <v/>
      </c>
      <c r="AR54" s="124" t="str">
        <f>_xlfn.IFNA(VLOOKUP($B54,'I-EmEC'!$A:$DA,MATCH(AR$1,'I-EmEC'!$A$1:$DA$1,0),FALSE),"")</f>
        <v/>
      </c>
      <c r="AS54" s="124" t="str">
        <f>_xlfn.IFNA(VLOOKUP($B54,'I-EmEC'!$A:$DA,MATCH(AS$1,'I-EmEC'!$A$1:$DA$1,0),FALSE),"")</f>
        <v/>
      </c>
      <c r="AT54" s="124" t="str">
        <f>_xlfn.IFNA(VLOOKUP($B54,'I-EmEC'!$A:$DA,MATCH(AT$1,'I-EmEC'!$A$1:$DA$1,0),FALSE),"")</f>
        <v/>
      </c>
      <c r="AU54" s="124" t="str">
        <f>_xlfn.IFNA(VLOOKUP($B54,'I-EmEC'!$A:$DA,MATCH(AU$1,'I-EmEC'!$A$1:$DA$1,0),FALSE),"")</f>
        <v/>
      </c>
      <c r="AV54" s="125" t="str">
        <f>_xlfn.IFNA(VLOOKUP($B54,'B-EmEC'!$A:$DH,MATCH(AV$1,'B-EmEC'!$A$1:$DH$1,0),FALSE),"")</f>
        <v/>
      </c>
      <c r="AW54" s="126">
        <f>_xlfn.IFNA(VLOOKUP($B54,'B-EmEC'!$A:$DH,MATCH(AW$1,'B-EmEC'!$A$1:$DH$1,0),FALSE),"")</f>
        <v>72.849404117009755</v>
      </c>
      <c r="AX54" s="126">
        <f>_xlfn.IFNA(VLOOKUP($B54,'B-EmEC'!$A:$DH,MATCH(AX$1,'B-EmEC'!$A$1:$DH$1,0),FALSE),"")</f>
        <v>55.346187554776513</v>
      </c>
      <c r="AY54" s="126">
        <f>_xlfn.IFNA(VLOOKUP($B54,'B-EmEC'!$A:$DH,MATCH(AY$1,'B-EmEC'!$A$1:$DH$1,0),FALSE),"")</f>
        <v>60.698924731182792</v>
      </c>
      <c r="AZ54" s="126">
        <f>_xlfn.IFNA(VLOOKUP($B54,'B-EmEC'!$A:$DH,MATCH(AZ$1,'B-EmEC'!$A$1:$DH$1,0),FALSE),"")</f>
        <v>67.212783171521039</v>
      </c>
      <c r="BA54" s="126">
        <f>_xlfn.IFNA(VLOOKUP($B54,'B-EmEC'!$A:$DH,MATCH(BA$1,'B-EmEC'!$A$1:$DH$1,0),FALSE),"")</f>
        <v>22.265081206496518</v>
      </c>
      <c r="BB54" s="126" t="str">
        <f>_xlfn.IFNA(VLOOKUP($B54,'B-EmEC'!$A:$DH,MATCH(BB$1,'B-EmEC'!$A$1:$DH$1,0),FALSE),"")</f>
        <v/>
      </c>
      <c r="BC54" s="126" t="str">
        <f>_xlfn.IFNA(VLOOKUP($B54,'B-EmEC'!$A:$DH,MATCH(BC$1,'B-EmEC'!$A$1:$DH$1,0),FALSE),"")</f>
        <v/>
      </c>
      <c r="BD54" s="126" t="str">
        <f>_xlfn.IFNA(VLOOKUP($B54,'B-EmEC'!$A:$DH,MATCH(BD$1,'B-EmEC'!$A$1:$DH$1,0),FALSE),"")</f>
        <v/>
      </c>
      <c r="BE54" s="126">
        <f>_xlfn.IFNA(VLOOKUP($B54,'B-EmEC'!$A:$DH,MATCH(BE$1,'B-EmEC'!$A$1:$DH$1,0),FALSE),"")</f>
        <v>22.03373945641987</v>
      </c>
      <c r="BF54" s="126" t="str">
        <f>_xlfn.IFNA(VLOOKUP($B54,'B-EmEC'!$A:$DH,MATCH(BF$1,'B-EmEC'!$A$1:$DH$1,0),FALSE),"")</f>
        <v/>
      </c>
      <c r="BG54" s="126" t="str">
        <f>_xlfn.IFNA(VLOOKUP($B54,'B-EmEC'!$A:$DH,MATCH(BG$1,'B-EmEC'!$A$1:$DH$1,0),FALSE),"")</f>
        <v/>
      </c>
      <c r="BH54" s="125" t="str">
        <f>_xlfn.IFNA(VLOOKUP($B54,'I-EmEC'!$A:$DA,MATCH(BH$1,'I-EmEC'!$A$1:$DA$1,0),FALSE),"")</f>
        <v/>
      </c>
      <c r="BI54" s="127">
        <f>_xlfn.IFNA(VLOOKUP($B54,'I-EmEC'!$A:$DA,MATCH(BI$1,'I-EmEC'!$A$1:$DA$1,0),FALSE),"")</f>
        <v>51.83752417794971</v>
      </c>
      <c r="BJ54" s="127">
        <f>_xlfn.IFNA(VLOOKUP($B54,'I-EmEC'!$A:$DA,MATCH(BJ$1,'I-EmEC'!$A$1:$DA$1,0),FALSE),"")</f>
        <v>51.83752417794971</v>
      </c>
      <c r="BK54" s="127">
        <f>_xlfn.IFNA(VLOOKUP($B54,'I-EmEC'!$A:$DA,MATCH(BK$1,'I-EmEC'!$A$1:$DA$1,0),FALSE),"")</f>
        <v>32.091097308488614</v>
      </c>
      <c r="BL54" s="127">
        <f>_xlfn.IFNA(VLOOKUP($B54,'I-EmEC'!$A:$DA,MATCH(BL$1,'I-EmEC'!$A$1:$DA$1,0),FALSE),"")</f>
        <v>32.091097308488614</v>
      </c>
      <c r="BM54" s="127">
        <f>_xlfn.IFNA(VLOOKUP($B54,'I-EmEC'!$A:$DA,MATCH(BM$1,'I-EmEC'!$A$1:$DA$1,0),FALSE),"")</f>
        <v>34.492753623188406</v>
      </c>
      <c r="BN54" s="127" t="str">
        <f>_xlfn.IFNA(VLOOKUP($B54,'I-EmEC'!$A:$DA,MATCH(BN$1,'I-EmEC'!$A$1:$DA$1,0),FALSE),"")</f>
        <v/>
      </c>
      <c r="BO54" s="127" t="str">
        <f>_xlfn.IFNA(VLOOKUP($B54,'I-EmEC'!$A:$DA,MATCH(BO$1,'I-EmEC'!$A$1:$DA$1,0),FALSE),"")</f>
        <v/>
      </c>
      <c r="BP54" s="127" t="str">
        <f>_xlfn.IFNA(VLOOKUP($B54,'I-EmEC'!$A:$DA,MATCH(BP$1,'I-EmEC'!$A$1:$DA$1,0),FALSE),"")</f>
        <v/>
      </c>
      <c r="BQ54" s="127" t="str">
        <f>_xlfn.IFNA(VLOOKUP($B54,'I-EmEC'!$A:$DA,MATCH(BQ$1,'I-EmEC'!$A$1:$DA$1,0),FALSE),"")</f>
        <v/>
      </c>
      <c r="BR54" s="127" t="str">
        <f>_xlfn.IFNA(VLOOKUP($B54,'I-EmEC'!$A:$DA,MATCH(BR$1,'I-EmEC'!$A$1:$DA$1,0),FALSE),"")</f>
        <v/>
      </c>
      <c r="BS54" s="127" t="str">
        <f>_xlfn.IFNA(VLOOKUP($B54,'I-EmEC'!$A:$DA,MATCH(BS$1,'I-EmEC'!$A$1:$DA$1,0),FALSE),"")</f>
        <v/>
      </c>
      <c r="BT54" s="127"/>
      <c r="BU54" s="117"/>
      <c r="BV54" s="308" t="s">
        <v>2776</v>
      </c>
      <c r="BW54" s="129" t="str">
        <f t="shared" si="27"/>
        <v/>
      </c>
      <c r="BX54" s="129" t="str">
        <f t="shared" si="28"/>
        <v/>
      </c>
      <c r="BY54" s="128" t="str">
        <f t="shared" si="29"/>
        <v/>
      </c>
      <c r="BZ54" s="128" t="str">
        <f t="shared" si="30"/>
        <v/>
      </c>
      <c r="CA54" s="128" t="str">
        <f t="shared" si="31"/>
        <v/>
      </c>
      <c r="CB54" s="129" t="str">
        <f t="shared" si="32"/>
        <v/>
      </c>
      <c r="CC54" s="128" t="str">
        <f t="shared" si="33"/>
        <v/>
      </c>
      <c r="CD54" s="128" t="str">
        <f t="shared" si="34"/>
        <v/>
      </c>
      <c r="CE54" s="128" t="str">
        <f t="shared" si="35"/>
        <v/>
      </c>
      <c r="CF54" s="129" t="str">
        <f t="shared" si="36"/>
        <v/>
      </c>
      <c r="CG54" s="128" t="str">
        <f t="shared" si="37"/>
        <v/>
      </c>
      <c r="CH54" s="130">
        <f t="shared" si="38"/>
        <v>0</v>
      </c>
      <c r="CI54" s="131"/>
      <c r="CJ54" s="129" t="str">
        <f t="shared" si="39"/>
        <v/>
      </c>
      <c r="CK54" s="128" t="str">
        <f t="shared" si="40"/>
        <v/>
      </c>
      <c r="CL54" s="128" t="str">
        <f t="shared" si="41"/>
        <v/>
      </c>
      <c r="CM54" s="128" t="str">
        <f t="shared" si="42"/>
        <v/>
      </c>
      <c r="CN54" s="130">
        <f t="shared" si="43"/>
        <v>0</v>
      </c>
      <c r="CO54" s="117"/>
      <c r="CP54" s="117">
        <f t="shared" si="44"/>
        <v>1</v>
      </c>
      <c r="CQ54" s="117">
        <f t="shared" si="45"/>
        <v>5</v>
      </c>
      <c r="CR54" s="117"/>
      <c r="CS54" s="117"/>
      <c r="CT54" s="117"/>
      <c r="CU54" s="117"/>
      <c r="CV54" s="117"/>
      <c r="CW54" s="117"/>
      <c r="CX54" s="117"/>
      <c r="CY54" s="117"/>
      <c r="CZ54" s="117"/>
      <c r="DA54" s="117"/>
      <c r="DB54" s="117"/>
      <c r="DC54" s="117"/>
      <c r="DD54" s="117"/>
      <c r="DE54" s="117"/>
      <c r="DF54" s="117"/>
      <c r="DG54" s="117"/>
      <c r="DH54" s="117"/>
      <c r="DI54" s="117"/>
      <c r="DJ54" s="117"/>
      <c r="DK54" s="117"/>
      <c r="DL54" s="117"/>
    </row>
    <row r="55" spans="1:116" s="132" customFormat="1" x14ac:dyDescent="0.15">
      <c r="A55" s="308" t="s">
        <v>3264</v>
      </c>
      <c r="B55" s="69" t="s">
        <v>191</v>
      </c>
      <c r="C55" s="118" t="str">
        <f>VLOOKUP(B55,RecNamesAll!A:E,5,FALSE)</f>
        <v>A</v>
      </c>
      <c r="D55" s="119" t="b">
        <f>VLOOKUP(B55,Ligands!A:B,2,FALSE)</f>
        <v>1</v>
      </c>
      <c r="E55" s="127"/>
      <c r="F55" s="126" t="str">
        <f t="shared" si="23"/>
        <v>---</v>
      </c>
      <c r="G55" s="126" t="str">
        <f t="shared" si="24"/>
        <v>BIG</v>
      </c>
      <c r="H55" s="126" t="str">
        <f t="shared" si="25"/>
        <v>-I-</v>
      </c>
      <c r="I55" s="126" t="str">
        <f t="shared" si="26"/>
        <v>---</v>
      </c>
      <c r="J55" s="126"/>
      <c r="K55" s="286"/>
      <c r="L55" s="120" t="str">
        <f>_xlfn.CONCAT(IF(AV55="","-","B"),IF(BH55="","-","I"),VLOOKUP($B55,GtP!$A:$AB,MATCH("Gs_0-1",GtP!$A$1:$AB$1,0),FALSE))</f>
        <v>---</v>
      </c>
      <c r="M55" s="120" t="str">
        <f>_xlfn.CONCAT(IF(AW55="","-","B"),IF(BI55="","-","I"),VLOOKUP($B55,GtP!$A:$AB,MATCH("Gi/o_0-1",GtP!$A$1:$AB$1,0),FALSE))</f>
        <v>BIG</v>
      </c>
      <c r="N55" s="120" t="str">
        <f>_xlfn.CONCAT(IF(AX55="","-","B"),IF(BJ55="","-","I"),VLOOKUP($B55,GtP!$A:$AB,MATCH("Gi/o_0-1",GtP!$A$1:$AB$1,0),FALSE))</f>
        <v>BIG</v>
      </c>
      <c r="O55" s="120" t="str">
        <f>_xlfn.CONCAT(IF(AY55="","-","B"),IF(BK55="","-","I"),VLOOKUP($B55,GtP!$A:$AB,MATCH("Gi/o_0-1",GtP!$A$1:$AB$1,0),FALSE))</f>
        <v>BIG</v>
      </c>
      <c r="P55" s="120" t="str">
        <f>_xlfn.CONCAT(IF(AZ55="","-","B"),IF(BL55="","-","I"),VLOOKUP($B55,GtP!$A:$AB,MATCH("Gi/o_0-1",GtP!$A$1:$AB$1,0),FALSE))</f>
        <v>BIG</v>
      </c>
      <c r="Q55" s="120" t="str">
        <f>_xlfn.CONCAT(IF(BA55="","-","B"),IF(BM55="","-","I"),VLOOKUP($B55,GtP!$A:$AB,MATCH("Gi/o_0-1",GtP!$A$1:$AB$1,0),FALSE))</f>
        <v>BIG</v>
      </c>
      <c r="R55" s="120" t="str">
        <f>_xlfn.CONCAT(IF(BB55="","-","B"),IF(BN55="","-","I"),VLOOKUP($B55,GtP!$A:$AB,MATCH("Gq/11_0-1",GtP!$A$1:$AB$1,0),FALSE))</f>
        <v>-I-</v>
      </c>
      <c r="S55" s="120" t="str">
        <f>_xlfn.CONCAT(IF(BC55="","-","B"),IF(BO55="","-","I"),VLOOKUP($B55,GtP!$A:$AB,MATCH("Gq/11_0-1",GtP!$A$1:$AB$1,0),FALSE))</f>
        <v>-I-</v>
      </c>
      <c r="T55" s="120" t="str">
        <f>_xlfn.CONCAT(IF(BD55="","-","B"),IF(BP55="","-","I"),VLOOKUP($B55,GtP!$A:$AB,MATCH("Gq/11_0-1",GtP!$A$1:$AB$1,0),FALSE))</f>
        <v>-I-</v>
      </c>
      <c r="U55" s="120" t="str">
        <f>_xlfn.CONCAT(IF(BE55="","-","B"),IF(BQ55="","-","I"),VLOOKUP($B55,GtP!$A:$AB,MATCH("Gq/11_0-1",GtP!$A$1:$AB$1,0),FALSE))</f>
        <v>---</v>
      </c>
      <c r="V55" s="120" t="str">
        <f>_xlfn.CONCAT(IF(BF55="","-","B"),IF(BR55="","-","I"),VLOOKUP($B55,GtP!$A:$AB,MATCH("G12/13_0-1",GtP!$A$1:$AB$1,0),FALSE))</f>
        <v>---</v>
      </c>
      <c r="W55" s="120" t="str">
        <f>_xlfn.CONCAT(IF(BG55="","-","B"),IF(BS55="","-","I"),VLOOKUP($B55,GtP!$A:$AB,MATCH("G12/13_0-1",GtP!$A$1:$AB$1,0),FALSE))</f>
        <v>---</v>
      </c>
      <c r="X55" s="121" t="str">
        <f>_xlfn.IFNA(VLOOKUP($B55,'B-EmEC'!$A:$DH,MATCH(X$1,'B-EmEC'!$A$1:$DH$1,0),FALSE),"")</f>
        <v/>
      </c>
      <c r="Y55" s="122">
        <f>_xlfn.IFNA(VLOOKUP($B55,'B-EmEC'!$A:$DH,MATCH(Y$1,'B-EmEC'!$A$1:$DH$1,0),FALSE),"")</f>
        <v>9.6140000000000008</v>
      </c>
      <c r="Z55" s="122">
        <f>_xlfn.IFNA(VLOOKUP($B55,'B-EmEC'!$A:$DH,MATCH(Z$1,'B-EmEC'!$A$1:$DH$1,0),FALSE),"")</f>
        <v>9.5299999999999994</v>
      </c>
      <c r="AA55" s="122">
        <f>_xlfn.IFNA(VLOOKUP($B55,'B-EmEC'!$A:$DH,MATCH(AA$1,'B-EmEC'!$A$1:$DH$1,0),FALSE),"")</f>
        <v>9.2100000000000009</v>
      </c>
      <c r="AB55" s="122">
        <f>_xlfn.IFNA(VLOOKUP($B55,'B-EmEC'!$A:$DH,MATCH(AB$1,'B-EmEC'!$A$1:$DH$1,0),FALSE),"")</f>
        <v>9.11</v>
      </c>
      <c r="AC55" s="122">
        <f>_xlfn.IFNA(VLOOKUP($B55,'B-EmEC'!$A:$DH,MATCH(AC$1,'B-EmEC'!$A$1:$DH$1,0),FALSE),"")</f>
        <v>4.548</v>
      </c>
      <c r="AD55" s="122" t="str">
        <f>_xlfn.IFNA(VLOOKUP($B55,'B-EmEC'!$A:$DH,MATCH(AD$1,'B-EmEC'!$A$1:$DH$1,0),FALSE),"")</f>
        <v/>
      </c>
      <c r="AE55" s="122" t="str">
        <f>_xlfn.IFNA(VLOOKUP($B55,'B-EmEC'!$A:$DH,MATCH(AE$1,'B-EmEC'!$A$1:$DH$1,0),FALSE),"")</f>
        <v/>
      </c>
      <c r="AF55" s="122" t="str">
        <f>_xlfn.IFNA(VLOOKUP($B55,'B-EmEC'!$A:$DH,MATCH(AF$1,'B-EmEC'!$A$1:$DH$1,0),FALSE),"")</f>
        <v/>
      </c>
      <c r="AG55" s="122" t="str">
        <f>_xlfn.IFNA(VLOOKUP($B55,'B-EmEC'!$A:$DH,MATCH(AG$1,'B-EmEC'!$A$1:$DH$1,0),FALSE),"")</f>
        <v/>
      </c>
      <c r="AH55" s="122" t="str">
        <f>VLOOKUP($B55,'B-EmEC'!$A:$DH,MATCH(AH$1,'B-EmEC'!$A$1:$DH$1,0),FALSE)</f>
        <v/>
      </c>
      <c r="AI55" s="122" t="str">
        <f>VLOOKUP($B55,'B-EmEC'!$A:$DH,MATCH(AI$1,'B-EmEC'!$A$1:$DH$1,0),FALSE)</f>
        <v/>
      </c>
      <c r="AJ55" s="123" t="str">
        <f>_xlfn.IFNA(VLOOKUP($B55,'I-EmEC'!$A:$DA,MATCH(AJ$1,'I-EmEC'!$A$1:$DA$1,0),FALSE),"")</f>
        <v/>
      </c>
      <c r="AK55" s="124">
        <f>_xlfn.IFNA(VLOOKUP($B55,'I-EmEC'!$A:$DA,MATCH(AK$1,'I-EmEC'!$A$1:$DA$1,0),FALSE),"")</f>
        <v>8.84</v>
      </c>
      <c r="AL55" s="124">
        <f>_xlfn.IFNA(VLOOKUP($B55,'I-EmEC'!$A:$DA,MATCH(AL$1,'I-EmEC'!$A$1:$DA$1,0),FALSE),"")</f>
        <v>8.84</v>
      </c>
      <c r="AM55" s="124">
        <f>_xlfn.IFNA(VLOOKUP($B55,'I-EmEC'!$A:$DA,MATCH(AM$1,'I-EmEC'!$A$1:$DA$1,0),FALSE),"")</f>
        <v>8.65</v>
      </c>
      <c r="AN55" s="124">
        <f>_xlfn.IFNA(VLOOKUP($B55,'I-EmEC'!$A:$DA,MATCH(AN$1,'I-EmEC'!$A$1:$DA$1,0),FALSE),"")</f>
        <v>8.65</v>
      </c>
      <c r="AO55" s="124">
        <f>_xlfn.IFNA(VLOOKUP($B55,'I-EmEC'!$A:$DA,MATCH(AO$1,'I-EmEC'!$A$1:$DA$1,0),FALSE),"")</f>
        <v>8.64</v>
      </c>
      <c r="AP55" s="124">
        <f>_xlfn.IFNA(VLOOKUP($B55,'I-EmEC'!$A:$DA,MATCH(AP$1,'I-EmEC'!$A$1:$DA$1,0),FALSE),"")</f>
        <v>7.8</v>
      </c>
      <c r="AQ55" s="124">
        <f>_xlfn.IFNA(VLOOKUP($B55,'I-EmEC'!$A:$DA,MATCH(AQ$1,'I-EmEC'!$A$1:$DA$1,0),FALSE),"")</f>
        <v>7.8</v>
      </c>
      <c r="AR55" s="124">
        <f>_xlfn.IFNA(VLOOKUP($B55,'I-EmEC'!$A:$DA,MATCH(AR$1,'I-EmEC'!$A$1:$DA$1,0),FALSE),"")</f>
        <v>8.27</v>
      </c>
      <c r="AS55" s="124" t="str">
        <f>_xlfn.IFNA(VLOOKUP($B55,'I-EmEC'!$A:$DA,MATCH(AS$1,'I-EmEC'!$A$1:$DA$1,0),FALSE),"")</f>
        <v/>
      </c>
      <c r="AT55" s="124" t="str">
        <f>_xlfn.IFNA(VLOOKUP($B55,'I-EmEC'!$A:$DA,MATCH(AT$1,'I-EmEC'!$A$1:$DA$1,0),FALSE),"")</f>
        <v/>
      </c>
      <c r="AU55" s="124" t="str">
        <f>_xlfn.IFNA(VLOOKUP($B55,'I-EmEC'!$A:$DA,MATCH(AU$1,'I-EmEC'!$A$1:$DA$1,0),FALSE),"")</f>
        <v/>
      </c>
      <c r="AV55" s="125" t="str">
        <f>_xlfn.IFNA(VLOOKUP($B55,'B-EmEC'!$A:$DH,MATCH(AV$1,'B-EmEC'!$A$1:$DH$1,0),FALSE),"")</f>
        <v/>
      </c>
      <c r="AW55" s="126">
        <f>_xlfn.IFNA(VLOOKUP($B55,'B-EmEC'!$A:$DH,MATCH(AW$1,'B-EmEC'!$A$1:$DH$1,0),FALSE),"")</f>
        <v>9.8981581798483216</v>
      </c>
      <c r="AX55" s="126">
        <f>_xlfn.IFNA(VLOOKUP($B55,'B-EmEC'!$A:$DH,MATCH(AX$1,'B-EmEC'!$A$1:$DH$1,0),FALSE),"")</f>
        <v>15.907099035933392</v>
      </c>
      <c r="AY55" s="126">
        <f>_xlfn.IFNA(VLOOKUP($B55,'B-EmEC'!$A:$DH,MATCH(AY$1,'B-EmEC'!$A$1:$DH$1,0),FALSE),"")</f>
        <v>19.712365591397848</v>
      </c>
      <c r="AZ55" s="126">
        <f>_xlfn.IFNA(VLOOKUP($B55,'B-EmEC'!$A:$DH,MATCH(AZ$1,'B-EmEC'!$A$1:$DH$1,0),FALSE),"")</f>
        <v>17.829692556634306</v>
      </c>
      <c r="BA55" s="126">
        <f>_xlfn.IFNA(VLOOKUP($B55,'B-EmEC'!$A:$DH,MATCH(BA$1,'B-EmEC'!$A$1:$DH$1,0),FALSE),"")</f>
        <v>39.008120649651971</v>
      </c>
      <c r="BB55" s="126" t="str">
        <f>_xlfn.IFNA(VLOOKUP($B55,'B-EmEC'!$A:$DH,MATCH(BB$1,'B-EmEC'!$A$1:$DH$1,0),FALSE),"")</f>
        <v/>
      </c>
      <c r="BC55" s="126" t="str">
        <f>_xlfn.IFNA(VLOOKUP($B55,'B-EmEC'!$A:$DH,MATCH(BC$1,'B-EmEC'!$A$1:$DH$1,0),FALSE),"")</f>
        <v/>
      </c>
      <c r="BD55" s="126" t="str">
        <f>_xlfn.IFNA(VLOOKUP($B55,'B-EmEC'!$A:$DH,MATCH(BD$1,'B-EmEC'!$A$1:$DH$1,0),FALSE),"")</f>
        <v/>
      </c>
      <c r="BE55" s="126" t="str">
        <f>_xlfn.IFNA(VLOOKUP($B55,'B-EmEC'!$A:$DH,MATCH(BE$1,'B-EmEC'!$A$1:$DH$1,0),FALSE),"")</f>
        <v/>
      </c>
      <c r="BF55" s="126" t="str">
        <f>_xlfn.IFNA(VLOOKUP($B55,'B-EmEC'!$A:$DH,MATCH(BF$1,'B-EmEC'!$A$1:$DH$1,0),FALSE),"")</f>
        <v/>
      </c>
      <c r="BG55" s="126" t="str">
        <f>_xlfn.IFNA(VLOOKUP($B55,'B-EmEC'!$A:$DH,MATCH(BG$1,'B-EmEC'!$A$1:$DH$1,0),FALSE),"")</f>
        <v/>
      </c>
      <c r="BH55" s="125" t="str">
        <f>_xlfn.IFNA(VLOOKUP($B55,'I-EmEC'!$A:$DA,MATCH(BH$1,'I-EmEC'!$A$1:$DA$1,0),FALSE),"")</f>
        <v/>
      </c>
      <c r="BI55" s="127">
        <f>_xlfn.IFNA(VLOOKUP($B55,'I-EmEC'!$A:$DA,MATCH(BI$1,'I-EmEC'!$A$1:$DA$1,0),FALSE),"")</f>
        <v>27.079303675048354</v>
      </c>
      <c r="BJ55" s="127">
        <f>_xlfn.IFNA(VLOOKUP($B55,'I-EmEC'!$A:$DA,MATCH(BJ$1,'I-EmEC'!$A$1:$DA$1,0),FALSE),"")</f>
        <v>27.079303675048354</v>
      </c>
      <c r="BK55" s="127">
        <f>_xlfn.IFNA(VLOOKUP($B55,'I-EmEC'!$A:$DA,MATCH(BK$1,'I-EmEC'!$A$1:$DA$1,0),FALSE),"")</f>
        <v>38.716356107660459</v>
      </c>
      <c r="BL55" s="127">
        <f>_xlfn.IFNA(VLOOKUP($B55,'I-EmEC'!$A:$DA,MATCH(BL$1,'I-EmEC'!$A$1:$DA$1,0),FALSE),"")</f>
        <v>38.716356107660459</v>
      </c>
      <c r="BM55" s="127">
        <f>_xlfn.IFNA(VLOOKUP($B55,'I-EmEC'!$A:$DA,MATCH(BM$1,'I-EmEC'!$A$1:$DA$1,0),FALSE),"")</f>
        <v>36.231884057971016</v>
      </c>
      <c r="BN55" s="127">
        <f>_xlfn.IFNA(VLOOKUP($B55,'I-EmEC'!$A:$DA,MATCH(BN$1,'I-EmEC'!$A$1:$DA$1,0),FALSE),"")</f>
        <v>18.891170431211496</v>
      </c>
      <c r="BO55" s="127">
        <f>_xlfn.IFNA(VLOOKUP($B55,'I-EmEC'!$A:$DA,MATCH(BO$1,'I-EmEC'!$A$1:$DA$1,0),FALSE),"")</f>
        <v>18.891170431211496</v>
      </c>
      <c r="BP55" s="127">
        <f>_xlfn.IFNA(VLOOKUP($B55,'I-EmEC'!$A:$DA,MATCH(BP$1,'I-EmEC'!$A$1:$DA$1,0),FALSE),"")</f>
        <v>36.40449438202247</v>
      </c>
      <c r="BQ55" s="127" t="str">
        <f>_xlfn.IFNA(VLOOKUP($B55,'I-EmEC'!$A:$DA,MATCH(BQ$1,'I-EmEC'!$A$1:$DA$1,0),FALSE),"")</f>
        <v/>
      </c>
      <c r="BR55" s="127" t="str">
        <f>_xlfn.IFNA(VLOOKUP($B55,'I-EmEC'!$A:$DA,MATCH(BR$1,'I-EmEC'!$A$1:$DA$1,0),FALSE),"")</f>
        <v/>
      </c>
      <c r="BS55" s="127" t="str">
        <f>_xlfn.IFNA(VLOOKUP($B55,'I-EmEC'!$A:$DA,MATCH(BS$1,'I-EmEC'!$A$1:$DA$1,0),FALSE),"")</f>
        <v/>
      </c>
      <c r="BT55" s="127"/>
      <c r="BU55" s="117"/>
      <c r="BV55" s="308" t="s">
        <v>3264</v>
      </c>
      <c r="BW55" s="129" t="str">
        <f t="shared" si="27"/>
        <v/>
      </c>
      <c r="BX55" s="129" t="str">
        <f t="shared" si="28"/>
        <v/>
      </c>
      <c r="BY55" s="128" t="str">
        <f t="shared" si="29"/>
        <v/>
      </c>
      <c r="BZ55" s="128" t="str">
        <f t="shared" si="30"/>
        <v/>
      </c>
      <c r="CA55" s="128" t="str">
        <f t="shared" si="31"/>
        <v/>
      </c>
      <c r="CB55" s="129" t="str">
        <f t="shared" si="32"/>
        <v/>
      </c>
      <c r="CC55" s="128" t="str">
        <f t="shared" si="33"/>
        <v/>
      </c>
      <c r="CD55" s="128" t="str">
        <f t="shared" si="34"/>
        <v/>
      </c>
      <c r="CE55" s="128" t="str">
        <f t="shared" si="35"/>
        <v/>
      </c>
      <c r="CF55" s="129" t="str">
        <f t="shared" si="36"/>
        <v/>
      </c>
      <c r="CG55" s="128" t="str">
        <f t="shared" si="37"/>
        <v/>
      </c>
      <c r="CH55" s="130">
        <f t="shared" si="38"/>
        <v>0</v>
      </c>
      <c r="CI55" s="131"/>
      <c r="CJ55" s="129" t="str">
        <f t="shared" si="39"/>
        <v/>
      </c>
      <c r="CK55" s="128" t="str">
        <f t="shared" si="40"/>
        <v/>
      </c>
      <c r="CL55" s="128" t="str">
        <f t="shared" si="41"/>
        <v/>
      </c>
      <c r="CM55" s="128" t="str">
        <f t="shared" si="42"/>
        <v/>
      </c>
      <c r="CN55" s="130">
        <f t="shared" si="43"/>
        <v>0</v>
      </c>
      <c r="CO55" s="117"/>
      <c r="CP55" s="117">
        <f t="shared" si="44"/>
        <v>1</v>
      </c>
      <c r="CQ55" s="117">
        <f t="shared" si="45"/>
        <v>5</v>
      </c>
      <c r="CR55" s="117"/>
      <c r="CS55" s="117"/>
      <c r="CT55" s="117"/>
      <c r="CU55" s="117"/>
      <c r="CV55" s="117"/>
      <c r="CW55" s="117"/>
      <c r="CX55" s="117"/>
      <c r="CY55" s="117"/>
      <c r="CZ55" s="117"/>
      <c r="DA55" s="117"/>
      <c r="DB55" s="117"/>
      <c r="DC55" s="117"/>
      <c r="DD55" s="117"/>
      <c r="DE55" s="117"/>
      <c r="DF55" s="117"/>
      <c r="DG55" s="117"/>
      <c r="DH55" s="117"/>
      <c r="DI55" s="117"/>
      <c r="DJ55" s="117"/>
      <c r="DK55" s="117"/>
      <c r="DL55" s="117"/>
    </row>
    <row r="56" spans="1:116" s="132" customFormat="1" x14ac:dyDescent="0.15">
      <c r="A56" s="308" t="s">
        <v>3269</v>
      </c>
      <c r="B56" s="69" t="s">
        <v>237</v>
      </c>
      <c r="C56" s="118" t="str">
        <f>VLOOKUP(B56,RecNamesAll!A:E,5,FALSE)</f>
        <v>A</v>
      </c>
      <c r="D56" s="119" t="b">
        <f>VLOOKUP(B56,Ligands!A:B,2,FALSE)</f>
        <v>1</v>
      </c>
      <c r="E56" s="127"/>
      <c r="F56" s="126" t="str">
        <f t="shared" si="23"/>
        <v>BIG</v>
      </c>
      <c r="G56" s="126" t="str">
        <f t="shared" si="24"/>
        <v>-I-</v>
      </c>
      <c r="H56" s="126" t="str">
        <f t="shared" si="25"/>
        <v>BIG</v>
      </c>
      <c r="I56" s="126" t="str">
        <f t="shared" si="26"/>
        <v>B--</v>
      </c>
      <c r="J56" s="126"/>
      <c r="K56" s="286"/>
      <c r="L56" s="120" t="str">
        <f>_xlfn.CONCAT(IF(AV56="","-","B"),IF(BH56="","-","I"),VLOOKUP($B56,GtP!$A:$AB,MATCH("Gs_0-1",GtP!$A$1:$AB$1,0),FALSE))</f>
        <v>BIG</v>
      </c>
      <c r="M56" s="120" t="str">
        <f>_xlfn.CONCAT(IF(AW56="","-","B"),IF(BI56="","-","I"),VLOOKUP($B56,GtP!$A:$AB,MATCH("Gi/o_0-1",GtP!$A$1:$AB$1,0),FALSE))</f>
        <v>-I-</v>
      </c>
      <c r="N56" s="120" t="str">
        <f>_xlfn.CONCAT(IF(AX56="","-","B"),IF(BJ56="","-","I"),VLOOKUP($B56,GtP!$A:$AB,MATCH("Gi/o_0-1",GtP!$A$1:$AB$1,0),FALSE))</f>
        <v>-I-</v>
      </c>
      <c r="O56" s="120" t="str">
        <f>_xlfn.CONCAT(IF(AY56="","-","B"),IF(BK56="","-","I"),VLOOKUP($B56,GtP!$A:$AB,MATCH("Gi/o_0-1",GtP!$A$1:$AB$1,0),FALSE))</f>
        <v>-I-</v>
      </c>
      <c r="P56" s="120" t="str">
        <f>_xlfn.CONCAT(IF(AZ56="","-","B"),IF(BL56="","-","I"),VLOOKUP($B56,GtP!$A:$AB,MATCH("Gi/o_0-1",GtP!$A$1:$AB$1,0),FALSE))</f>
        <v>-I-</v>
      </c>
      <c r="Q56" s="120" t="str">
        <f>_xlfn.CONCAT(IF(BA56="","-","B"),IF(BM56="","-","I"),VLOOKUP($B56,GtP!$A:$AB,MATCH("Gi/o_0-1",GtP!$A$1:$AB$1,0),FALSE))</f>
        <v>-I-</v>
      </c>
      <c r="R56" s="120" t="str">
        <f>_xlfn.CONCAT(IF(BB56="","-","B"),IF(BN56="","-","I"),VLOOKUP($B56,GtP!$A:$AB,MATCH("Gq/11_0-1",GtP!$A$1:$AB$1,0),FALSE))</f>
        <v>-IG</v>
      </c>
      <c r="S56" s="120" t="str">
        <f>_xlfn.CONCAT(IF(BC56="","-","B"),IF(BO56="","-","I"),VLOOKUP($B56,GtP!$A:$AB,MATCH("Gq/11_0-1",GtP!$A$1:$AB$1,0),FALSE))</f>
        <v>-IG</v>
      </c>
      <c r="T56" s="120" t="str">
        <f>_xlfn.CONCAT(IF(BD56="","-","B"),IF(BP56="","-","I"),VLOOKUP($B56,GtP!$A:$AB,MATCH("Gq/11_0-1",GtP!$A$1:$AB$1,0),FALSE))</f>
        <v>-IG</v>
      </c>
      <c r="U56" s="120" t="str">
        <f>_xlfn.CONCAT(IF(BE56="","-","B"),IF(BQ56="","-","I"),VLOOKUP($B56,GtP!$A:$AB,MATCH("Gq/11_0-1",GtP!$A$1:$AB$1,0),FALSE))</f>
        <v>B-G</v>
      </c>
      <c r="V56" s="120" t="str">
        <f>_xlfn.CONCAT(IF(BF56="","-","B"),IF(BR56="","-","I"),VLOOKUP($B56,GtP!$A:$AB,MATCH("G12/13_0-1",GtP!$A$1:$AB$1,0),FALSE))</f>
        <v>B--</v>
      </c>
      <c r="W56" s="120" t="str">
        <f>_xlfn.CONCAT(IF(BG56="","-","B"),IF(BS56="","-","I"),VLOOKUP($B56,GtP!$A:$AB,MATCH("G12/13_0-1",GtP!$A$1:$AB$1,0),FALSE))</f>
        <v>B--</v>
      </c>
      <c r="X56" s="121">
        <f>_xlfn.IFNA(VLOOKUP($B56,'B-EmEC'!$A:$DH,MATCH(X$1,'B-EmEC'!$A$1:$DH$1,0),FALSE),"")</f>
        <v>6.2990000000000004</v>
      </c>
      <c r="Y56" s="122" t="str">
        <f>_xlfn.IFNA(VLOOKUP($B56,'B-EmEC'!$A:$DH,MATCH(Y$1,'B-EmEC'!$A$1:$DH$1,0),FALSE),"")</f>
        <v/>
      </c>
      <c r="Z56" s="122" t="str">
        <f>_xlfn.IFNA(VLOOKUP($B56,'B-EmEC'!$A:$DH,MATCH(Z$1,'B-EmEC'!$A$1:$DH$1,0),FALSE),"")</f>
        <v/>
      </c>
      <c r="AA56" s="122" t="str">
        <f>_xlfn.IFNA(VLOOKUP($B56,'B-EmEC'!$A:$DH,MATCH(AA$1,'B-EmEC'!$A$1:$DH$1,0),FALSE),"")</f>
        <v/>
      </c>
      <c r="AB56" s="122" t="str">
        <f>_xlfn.IFNA(VLOOKUP($B56,'B-EmEC'!$A:$DH,MATCH(AB$1,'B-EmEC'!$A$1:$DH$1,0),FALSE),"")</f>
        <v/>
      </c>
      <c r="AC56" s="122" t="str">
        <f>_xlfn.IFNA(VLOOKUP($B56,'B-EmEC'!$A:$DH,MATCH(AC$1,'B-EmEC'!$A$1:$DH$1,0),FALSE),"")</f>
        <v/>
      </c>
      <c r="AD56" s="122" t="str">
        <f>_xlfn.IFNA(VLOOKUP($B56,'B-EmEC'!$A:$DH,MATCH(AD$1,'B-EmEC'!$A$1:$DH$1,0),FALSE),"")</f>
        <v/>
      </c>
      <c r="AE56" s="122" t="str">
        <f>_xlfn.IFNA(VLOOKUP($B56,'B-EmEC'!$A:$DH,MATCH(AE$1,'B-EmEC'!$A$1:$DH$1,0),FALSE),"")</f>
        <v/>
      </c>
      <c r="AF56" s="122" t="str">
        <f>_xlfn.IFNA(VLOOKUP($B56,'B-EmEC'!$A:$DH,MATCH(AF$1,'B-EmEC'!$A$1:$DH$1,0),FALSE),"")</f>
        <v/>
      </c>
      <c r="AG56" s="122">
        <f>_xlfn.IFNA(VLOOKUP($B56,'B-EmEC'!$A:$DH,MATCH(AG$1,'B-EmEC'!$A$1:$DH$1,0),FALSE),"")</f>
        <v>6.6230000000000002</v>
      </c>
      <c r="AH56" s="122">
        <f>VLOOKUP($B56,'B-EmEC'!$A:$DH,MATCH(AH$1,'B-EmEC'!$A$1:$DH$1,0),FALSE)</f>
        <v>6.78</v>
      </c>
      <c r="AI56" s="122">
        <f>VLOOKUP($B56,'B-EmEC'!$A:$DH,MATCH(AI$1,'B-EmEC'!$A$1:$DH$1,0),FALSE)</f>
        <v>6.17</v>
      </c>
      <c r="AJ56" s="123">
        <f>_xlfn.IFNA(VLOOKUP($B56,'I-EmEC'!$A:$DA,MATCH(AJ$1,'I-EmEC'!$A$1:$DA$1,0),FALSE),"")</f>
        <v>6.34</v>
      </c>
      <c r="AK56" s="124">
        <f>_xlfn.IFNA(VLOOKUP($B56,'I-EmEC'!$A:$DA,MATCH(AK$1,'I-EmEC'!$A$1:$DA$1,0),FALSE),"")</f>
        <v>6.33</v>
      </c>
      <c r="AL56" s="124">
        <f>_xlfn.IFNA(VLOOKUP($B56,'I-EmEC'!$A:$DA,MATCH(AL$1,'I-EmEC'!$A$1:$DA$1,0),FALSE),"")</f>
        <v>6.33</v>
      </c>
      <c r="AM56" s="124">
        <f>_xlfn.IFNA(VLOOKUP($B56,'I-EmEC'!$A:$DA,MATCH(AM$1,'I-EmEC'!$A$1:$DA$1,0),FALSE),"")</f>
        <v>6.44</v>
      </c>
      <c r="AN56" s="124">
        <f>_xlfn.IFNA(VLOOKUP($B56,'I-EmEC'!$A:$DA,MATCH(AN$1,'I-EmEC'!$A$1:$DA$1,0),FALSE),"")</f>
        <v>6.44</v>
      </c>
      <c r="AO56" s="124">
        <f>_xlfn.IFNA(VLOOKUP($B56,'I-EmEC'!$A:$DA,MATCH(AO$1,'I-EmEC'!$A$1:$DA$1,0),FALSE),"")</f>
        <v>6.45</v>
      </c>
      <c r="AP56" s="124">
        <f>_xlfn.IFNA(VLOOKUP($B56,'I-EmEC'!$A:$DA,MATCH(AP$1,'I-EmEC'!$A$1:$DA$1,0),FALSE),"")</f>
        <v>6.49</v>
      </c>
      <c r="AQ56" s="124">
        <f>_xlfn.IFNA(VLOOKUP($B56,'I-EmEC'!$A:$DA,MATCH(AQ$1,'I-EmEC'!$A$1:$DA$1,0),FALSE),"")</f>
        <v>6.49</v>
      </c>
      <c r="AR56" s="124">
        <f>_xlfn.IFNA(VLOOKUP($B56,'I-EmEC'!$A:$DA,MATCH(AR$1,'I-EmEC'!$A$1:$DA$1,0),FALSE),"")</f>
        <v>6.64</v>
      </c>
      <c r="AS56" s="124" t="str">
        <f>_xlfn.IFNA(VLOOKUP($B56,'I-EmEC'!$A:$DA,MATCH(AS$1,'I-EmEC'!$A$1:$DA$1,0),FALSE),"")</f>
        <v/>
      </c>
      <c r="AT56" s="124" t="str">
        <f>_xlfn.IFNA(VLOOKUP($B56,'I-EmEC'!$A:$DA,MATCH(AT$1,'I-EmEC'!$A$1:$DA$1,0),FALSE),"")</f>
        <v/>
      </c>
      <c r="AU56" s="124" t="str">
        <f>_xlfn.IFNA(VLOOKUP($B56,'I-EmEC'!$A:$DA,MATCH(AU$1,'I-EmEC'!$A$1:$DA$1,0),FALSE),"")</f>
        <v/>
      </c>
      <c r="AV56" s="125">
        <f>_xlfn.IFNA(VLOOKUP($B56,'B-EmEC'!$A:$DH,MATCH(AV$1,'B-EmEC'!$A$1:$DH$1,0),FALSE),"")</f>
        <v>33.940600122473981</v>
      </c>
      <c r="AW56" s="126" t="str">
        <f>_xlfn.IFNA(VLOOKUP($B56,'B-EmEC'!$A:$DH,MATCH(AW$1,'B-EmEC'!$A$1:$DH$1,0),FALSE),"")</f>
        <v/>
      </c>
      <c r="AX56" s="126" t="str">
        <f>_xlfn.IFNA(VLOOKUP($B56,'B-EmEC'!$A:$DH,MATCH(AX$1,'B-EmEC'!$A$1:$DH$1,0),FALSE),"")</f>
        <v/>
      </c>
      <c r="AY56" s="126" t="str">
        <f>_xlfn.IFNA(VLOOKUP($B56,'B-EmEC'!$A:$DH,MATCH(AY$1,'B-EmEC'!$A$1:$DH$1,0),FALSE),"")</f>
        <v/>
      </c>
      <c r="AZ56" s="126" t="str">
        <f>_xlfn.IFNA(VLOOKUP($B56,'B-EmEC'!$A:$DH,MATCH(AZ$1,'B-EmEC'!$A$1:$DH$1,0),FALSE),"")</f>
        <v/>
      </c>
      <c r="BA56" s="126" t="str">
        <f>_xlfn.IFNA(VLOOKUP($B56,'B-EmEC'!$A:$DH,MATCH(BA$1,'B-EmEC'!$A$1:$DH$1,0),FALSE),"")</f>
        <v/>
      </c>
      <c r="BB56" s="126" t="str">
        <f>_xlfn.IFNA(VLOOKUP($B56,'B-EmEC'!$A:$DH,MATCH(BB$1,'B-EmEC'!$A$1:$DH$1,0),FALSE),"")</f>
        <v/>
      </c>
      <c r="BC56" s="126" t="str">
        <f>_xlfn.IFNA(VLOOKUP($B56,'B-EmEC'!$A:$DH,MATCH(BC$1,'B-EmEC'!$A$1:$DH$1,0),FALSE),"")</f>
        <v/>
      </c>
      <c r="BD56" s="126" t="str">
        <f>_xlfn.IFNA(VLOOKUP($B56,'B-EmEC'!$A:$DH,MATCH(BD$1,'B-EmEC'!$A$1:$DH$1,0),FALSE),"")</f>
        <v/>
      </c>
      <c r="BE56" s="126">
        <f>_xlfn.IFNA(VLOOKUP($B56,'B-EmEC'!$A:$DH,MATCH(BE$1,'B-EmEC'!$A$1:$DH$1,0),FALSE),"")</f>
        <v>10.028116213683225</v>
      </c>
      <c r="BF56" s="126">
        <f>_xlfn.IFNA(VLOOKUP($B56,'B-EmEC'!$A:$DH,MATCH(BF$1,'B-EmEC'!$A$1:$DH$1,0),FALSE),"")</f>
        <v>58.491803278688522</v>
      </c>
      <c r="BG56" s="126">
        <f>_xlfn.IFNA(VLOOKUP($B56,'B-EmEC'!$A:$DH,MATCH(BG$1,'B-EmEC'!$A$1:$DH$1,0),FALSE),"")</f>
        <v>20.489946190880765</v>
      </c>
      <c r="BH56" s="125">
        <f>_xlfn.IFNA(VLOOKUP($B56,'I-EmEC'!$A:$DA,MATCH(BH$1,'I-EmEC'!$A$1:$DA$1,0),FALSE),"")</f>
        <v>25.735294117647058</v>
      </c>
      <c r="BI56" s="127">
        <f>_xlfn.IFNA(VLOOKUP($B56,'I-EmEC'!$A:$DA,MATCH(BI$1,'I-EmEC'!$A$1:$DA$1,0),FALSE),"")</f>
        <v>17.794970986460346</v>
      </c>
      <c r="BJ56" s="127">
        <f>_xlfn.IFNA(VLOOKUP($B56,'I-EmEC'!$A:$DA,MATCH(BJ$1,'I-EmEC'!$A$1:$DA$1,0),FALSE),"")</f>
        <v>17.794970986460346</v>
      </c>
      <c r="BK56" s="127">
        <f>_xlfn.IFNA(VLOOKUP($B56,'I-EmEC'!$A:$DA,MATCH(BK$1,'I-EmEC'!$A$1:$DA$1,0),FALSE),"")</f>
        <v>26.086956521739133</v>
      </c>
      <c r="BL56" s="127">
        <f>_xlfn.IFNA(VLOOKUP($B56,'I-EmEC'!$A:$DA,MATCH(BL$1,'I-EmEC'!$A$1:$DA$1,0),FALSE),"")</f>
        <v>26.086956521739133</v>
      </c>
      <c r="BM56" s="127">
        <f>_xlfn.IFNA(VLOOKUP($B56,'I-EmEC'!$A:$DA,MATCH(BM$1,'I-EmEC'!$A$1:$DA$1,0),FALSE),"")</f>
        <v>27.246376811594203</v>
      </c>
      <c r="BN56" s="127">
        <f>_xlfn.IFNA(VLOOKUP($B56,'I-EmEC'!$A:$DA,MATCH(BN$1,'I-EmEC'!$A$1:$DA$1,0),FALSE),"")</f>
        <v>14.579055441478438</v>
      </c>
      <c r="BO56" s="127">
        <f>_xlfn.IFNA(VLOOKUP($B56,'I-EmEC'!$A:$DA,MATCH(BO$1,'I-EmEC'!$A$1:$DA$1,0),FALSE),"")</f>
        <v>14.579055441478438</v>
      </c>
      <c r="BP56" s="127">
        <f>_xlfn.IFNA(VLOOKUP($B56,'I-EmEC'!$A:$DA,MATCH(BP$1,'I-EmEC'!$A$1:$DA$1,0),FALSE),"")</f>
        <v>14.382022471910112</v>
      </c>
      <c r="BQ56" s="127" t="str">
        <f>_xlfn.IFNA(VLOOKUP($B56,'I-EmEC'!$A:$DA,MATCH(BQ$1,'I-EmEC'!$A$1:$DA$1,0),FALSE),"")</f>
        <v/>
      </c>
      <c r="BR56" s="127" t="str">
        <f>_xlfn.IFNA(VLOOKUP($B56,'I-EmEC'!$A:$DA,MATCH(BR$1,'I-EmEC'!$A$1:$DA$1,0),FALSE),"")</f>
        <v/>
      </c>
      <c r="BS56" s="127" t="str">
        <f>_xlfn.IFNA(VLOOKUP($B56,'I-EmEC'!$A:$DA,MATCH(BS$1,'I-EmEC'!$A$1:$DA$1,0),FALSE),"")</f>
        <v/>
      </c>
      <c r="BT56" s="127"/>
      <c r="BU56" s="117"/>
      <c r="BV56" s="308" t="s">
        <v>3269</v>
      </c>
      <c r="BW56" s="129" t="str">
        <f t="shared" si="27"/>
        <v/>
      </c>
      <c r="BX56" s="129" t="str">
        <f t="shared" si="28"/>
        <v/>
      </c>
      <c r="BY56" s="128" t="str">
        <f t="shared" si="29"/>
        <v/>
      </c>
      <c r="BZ56" s="128" t="str">
        <f t="shared" si="30"/>
        <v/>
      </c>
      <c r="CA56" s="128" t="str">
        <f t="shared" si="31"/>
        <v/>
      </c>
      <c r="CB56" s="129" t="str">
        <f t="shared" si="32"/>
        <v/>
      </c>
      <c r="CC56" s="128" t="str">
        <f t="shared" si="33"/>
        <v/>
      </c>
      <c r="CD56" s="128" t="str">
        <f t="shared" si="34"/>
        <v/>
      </c>
      <c r="CE56" s="128" t="str">
        <f t="shared" si="35"/>
        <v/>
      </c>
      <c r="CF56" s="129" t="str">
        <f t="shared" si="36"/>
        <v/>
      </c>
      <c r="CG56" s="128" t="str">
        <f t="shared" si="37"/>
        <v/>
      </c>
      <c r="CH56" s="130">
        <f t="shared" si="38"/>
        <v>0</v>
      </c>
      <c r="CI56" s="131"/>
      <c r="CJ56" s="129" t="str">
        <f t="shared" si="39"/>
        <v/>
      </c>
      <c r="CK56" s="128" t="str">
        <f t="shared" si="40"/>
        <v/>
      </c>
      <c r="CL56" s="128" t="str">
        <f t="shared" si="41"/>
        <v/>
      </c>
      <c r="CM56" s="128" t="str">
        <f t="shared" si="42"/>
        <v/>
      </c>
      <c r="CN56" s="130">
        <f t="shared" si="43"/>
        <v>0</v>
      </c>
      <c r="CO56" s="117"/>
      <c r="CP56" s="117">
        <f t="shared" si="44"/>
        <v>2</v>
      </c>
      <c r="CQ56" s="117">
        <f t="shared" si="45"/>
        <v>1</v>
      </c>
      <c r="CR56" s="117"/>
      <c r="CS56" s="117"/>
      <c r="CT56" s="117"/>
      <c r="CU56" s="117"/>
      <c r="CV56" s="117"/>
      <c r="CW56" s="117"/>
      <c r="CX56" s="117"/>
      <c r="CY56" s="117"/>
      <c r="CZ56" s="117"/>
      <c r="DA56" s="117"/>
      <c r="DB56" s="117"/>
      <c r="DC56" s="117"/>
      <c r="DD56" s="117"/>
      <c r="DE56" s="117"/>
      <c r="DF56" s="117"/>
      <c r="DG56" s="117"/>
      <c r="DH56" s="117"/>
      <c r="DI56" s="117"/>
      <c r="DJ56" s="117"/>
      <c r="DK56" s="117"/>
      <c r="DL56" s="117"/>
    </row>
    <row r="57" spans="1:116" s="132" customFormat="1" x14ac:dyDescent="0.15">
      <c r="A57" s="308" t="s">
        <v>3270</v>
      </c>
      <c r="B57" s="69" t="s">
        <v>240</v>
      </c>
      <c r="C57" s="118" t="str">
        <f>VLOOKUP(B57,RecNamesAll!A:E,5,FALSE)</f>
        <v>A</v>
      </c>
      <c r="D57" s="119" t="b">
        <f>VLOOKUP(B57,Ligands!A:B,2,FALSE)</f>
        <v>1</v>
      </c>
      <c r="E57" s="127"/>
      <c r="F57" s="126" t="str">
        <f t="shared" si="23"/>
        <v>BIG</v>
      </c>
      <c r="G57" s="126" t="str">
        <f t="shared" si="24"/>
        <v>-I-</v>
      </c>
      <c r="H57" s="126" t="str">
        <f t="shared" si="25"/>
        <v>BIG</v>
      </c>
      <c r="I57" s="126" t="str">
        <f t="shared" si="26"/>
        <v>-I-</v>
      </c>
      <c r="J57" s="126"/>
      <c r="K57" s="286"/>
      <c r="L57" s="120" t="str">
        <f>_xlfn.CONCAT(IF(AV57="","-","B"),IF(BH57="","-","I"),VLOOKUP($B57,GtP!$A:$AB,MATCH("Gs_0-1",GtP!$A$1:$AB$1,0),FALSE))</f>
        <v>BIG</v>
      </c>
      <c r="M57" s="120" t="str">
        <f>_xlfn.CONCAT(IF(AW57="","-","B"),IF(BI57="","-","I"),VLOOKUP($B57,GtP!$A:$AB,MATCH("Gi/o_0-1",GtP!$A$1:$AB$1,0),FALSE))</f>
        <v>-I-</v>
      </c>
      <c r="N57" s="120" t="str">
        <f>_xlfn.CONCAT(IF(AX57="","-","B"),IF(BJ57="","-","I"),VLOOKUP($B57,GtP!$A:$AB,MATCH("Gi/o_0-1",GtP!$A$1:$AB$1,0),FALSE))</f>
        <v>-I-</v>
      </c>
      <c r="O57" s="120" t="str">
        <f>_xlfn.CONCAT(IF(AY57="","-","B"),IF(BK57="","-","I"),VLOOKUP($B57,GtP!$A:$AB,MATCH("Gi/o_0-1",GtP!$A$1:$AB$1,0),FALSE))</f>
        <v>-I-</v>
      </c>
      <c r="P57" s="120" t="str">
        <f>_xlfn.CONCAT(IF(AZ57="","-","B"),IF(BL57="","-","I"),VLOOKUP($B57,GtP!$A:$AB,MATCH("Gi/o_0-1",GtP!$A$1:$AB$1,0),FALSE))</f>
        <v>-I-</v>
      </c>
      <c r="Q57" s="120" t="str">
        <f>_xlfn.CONCAT(IF(BA57="","-","B"),IF(BM57="","-","I"),VLOOKUP($B57,GtP!$A:$AB,MATCH("Gi/o_0-1",GtP!$A$1:$AB$1,0),FALSE))</f>
        <v>-I-</v>
      </c>
      <c r="R57" s="120" t="str">
        <f>_xlfn.CONCAT(IF(BB57="","-","B"),IF(BN57="","-","I"),VLOOKUP($B57,GtP!$A:$AB,MATCH("Gq/11_0-1",GtP!$A$1:$AB$1,0),FALSE))</f>
        <v>-IG</v>
      </c>
      <c r="S57" s="120" t="str">
        <f>_xlfn.CONCAT(IF(BC57="","-","B"),IF(BO57="","-","I"),VLOOKUP($B57,GtP!$A:$AB,MATCH("Gq/11_0-1",GtP!$A$1:$AB$1,0),FALSE))</f>
        <v>-IG</v>
      </c>
      <c r="T57" s="120" t="str">
        <f>_xlfn.CONCAT(IF(BD57="","-","B"),IF(BP57="","-","I"),VLOOKUP($B57,GtP!$A:$AB,MATCH("Gq/11_0-1",GtP!$A$1:$AB$1,0),FALSE))</f>
        <v>-IG</v>
      </c>
      <c r="U57" s="120" t="str">
        <f>_xlfn.CONCAT(IF(BE57="","-","B"),IF(BQ57="","-","I"),VLOOKUP($B57,GtP!$A:$AB,MATCH("Gq/11_0-1",GtP!$A$1:$AB$1,0),FALSE))</f>
        <v>B-G</v>
      </c>
      <c r="V57" s="120" t="str">
        <f>_xlfn.CONCAT(IF(BF57="","-","B"),IF(BR57="","-","I"),VLOOKUP($B57,GtP!$A:$AB,MATCH("G12/13_0-1",GtP!$A$1:$AB$1,0),FALSE))</f>
        <v>-I-</v>
      </c>
      <c r="W57" s="120" t="str">
        <f>_xlfn.CONCAT(IF(BG57="","-","B"),IF(BS57="","-","I"),VLOOKUP($B57,GtP!$A:$AB,MATCH("G12/13_0-1",GtP!$A$1:$AB$1,0),FALSE))</f>
        <v>-I-</v>
      </c>
      <c r="X57" s="121">
        <f>_xlfn.IFNA(VLOOKUP($B57,'B-EmEC'!$A:$DH,MATCH(X$1,'B-EmEC'!$A$1:$DH$1,0),FALSE),"")</f>
        <v>6.1239999999999997</v>
      </c>
      <c r="Y57" s="122" t="str">
        <f>_xlfn.IFNA(VLOOKUP($B57,'B-EmEC'!$A:$DH,MATCH(Y$1,'B-EmEC'!$A$1:$DH$1,0),FALSE),"")</f>
        <v/>
      </c>
      <c r="Z57" s="122" t="str">
        <f>_xlfn.IFNA(VLOOKUP($B57,'B-EmEC'!$A:$DH,MATCH(Z$1,'B-EmEC'!$A$1:$DH$1,0),FALSE),"")</f>
        <v/>
      </c>
      <c r="AA57" s="122" t="str">
        <f>_xlfn.IFNA(VLOOKUP($B57,'B-EmEC'!$A:$DH,MATCH(AA$1,'B-EmEC'!$A$1:$DH$1,0),FALSE),"")</f>
        <v/>
      </c>
      <c r="AB57" s="122" t="str">
        <f>_xlfn.IFNA(VLOOKUP($B57,'B-EmEC'!$A:$DH,MATCH(AB$1,'B-EmEC'!$A$1:$DH$1,0),FALSE),"")</f>
        <v/>
      </c>
      <c r="AC57" s="122" t="str">
        <f>_xlfn.IFNA(VLOOKUP($B57,'B-EmEC'!$A:$DH,MATCH(AC$1,'B-EmEC'!$A$1:$DH$1,0),FALSE),"")</f>
        <v/>
      </c>
      <c r="AD57" s="122" t="str">
        <f>_xlfn.IFNA(VLOOKUP($B57,'B-EmEC'!$A:$DH,MATCH(AD$1,'B-EmEC'!$A$1:$DH$1,0),FALSE),"")</f>
        <v/>
      </c>
      <c r="AE57" s="122" t="str">
        <f>_xlfn.IFNA(VLOOKUP($B57,'B-EmEC'!$A:$DH,MATCH(AE$1,'B-EmEC'!$A$1:$DH$1,0),FALSE),"")</f>
        <v/>
      </c>
      <c r="AF57" s="122" t="str">
        <f>_xlfn.IFNA(VLOOKUP($B57,'B-EmEC'!$A:$DH,MATCH(AF$1,'B-EmEC'!$A$1:$DH$1,0),FALSE),"")</f>
        <v/>
      </c>
      <c r="AG57" s="122">
        <f>_xlfn.IFNA(VLOOKUP($B57,'B-EmEC'!$A:$DH,MATCH(AG$1,'B-EmEC'!$A$1:$DH$1,0),FALSE),"")</f>
        <v>6.2030000000000003</v>
      </c>
      <c r="AH57" s="122" t="str">
        <f>VLOOKUP($B57,'B-EmEC'!$A:$DH,MATCH(AH$1,'B-EmEC'!$A$1:$DH$1,0),FALSE)</f>
        <v/>
      </c>
      <c r="AI57" s="122" t="str">
        <f>VLOOKUP($B57,'B-EmEC'!$A:$DH,MATCH(AI$1,'B-EmEC'!$A$1:$DH$1,0),FALSE)</f>
        <v/>
      </c>
      <c r="AJ57" s="123">
        <f>_xlfn.IFNA(VLOOKUP($B57,'I-EmEC'!$A:$DA,MATCH(AJ$1,'I-EmEC'!$A$1:$DA$1,0),FALSE),"")</f>
        <v>5.77</v>
      </c>
      <c r="AK57" s="124">
        <f>_xlfn.IFNA(VLOOKUP($B57,'I-EmEC'!$A:$DA,MATCH(AK$1,'I-EmEC'!$A$1:$DA$1,0),FALSE),"")</f>
        <v>5.71</v>
      </c>
      <c r="AL57" s="124">
        <f>_xlfn.IFNA(VLOOKUP($B57,'I-EmEC'!$A:$DA,MATCH(AL$1,'I-EmEC'!$A$1:$DA$1,0),FALSE),"")</f>
        <v>5.71</v>
      </c>
      <c r="AM57" s="124">
        <f>_xlfn.IFNA(VLOOKUP($B57,'I-EmEC'!$A:$DA,MATCH(AM$1,'I-EmEC'!$A$1:$DA$1,0),FALSE),"")</f>
        <v>5.92</v>
      </c>
      <c r="AN57" s="124">
        <f>_xlfn.IFNA(VLOOKUP($B57,'I-EmEC'!$A:$DA,MATCH(AN$1,'I-EmEC'!$A$1:$DA$1,0),FALSE),"")</f>
        <v>5.92</v>
      </c>
      <c r="AO57" s="124">
        <f>_xlfn.IFNA(VLOOKUP($B57,'I-EmEC'!$A:$DA,MATCH(AO$1,'I-EmEC'!$A$1:$DA$1,0),FALSE),"")</f>
        <v>5.65</v>
      </c>
      <c r="AP57" s="124">
        <f>_xlfn.IFNA(VLOOKUP($B57,'I-EmEC'!$A:$DA,MATCH(AP$1,'I-EmEC'!$A$1:$DA$1,0),FALSE),"")</f>
        <v>5.36</v>
      </c>
      <c r="AQ57" s="124">
        <f>_xlfn.IFNA(VLOOKUP($B57,'I-EmEC'!$A:$DA,MATCH(AQ$1,'I-EmEC'!$A$1:$DA$1,0),FALSE),"")</f>
        <v>5.36</v>
      </c>
      <c r="AR57" s="124">
        <f>_xlfn.IFNA(VLOOKUP($B57,'I-EmEC'!$A:$DA,MATCH(AR$1,'I-EmEC'!$A$1:$DA$1,0),FALSE),"")</f>
        <v>5.87</v>
      </c>
      <c r="AS57" s="124" t="str">
        <f>_xlfn.IFNA(VLOOKUP($B57,'I-EmEC'!$A:$DA,MATCH(AS$1,'I-EmEC'!$A$1:$DA$1,0),FALSE),"")</f>
        <v/>
      </c>
      <c r="AT57" s="124">
        <f>_xlfn.IFNA(VLOOKUP($B57,'I-EmEC'!$A:$DA,MATCH(AT$1,'I-EmEC'!$A$1:$DA$1,0),FALSE),"")</f>
        <v>4.84</v>
      </c>
      <c r="AU57" s="124">
        <f>_xlfn.IFNA(VLOOKUP($B57,'I-EmEC'!$A:$DA,MATCH(AU$1,'I-EmEC'!$A$1:$DA$1,0),FALSE),"")</f>
        <v>5.04</v>
      </c>
      <c r="AV57" s="125">
        <f>_xlfn.IFNA(VLOOKUP($B57,'B-EmEC'!$A:$DH,MATCH(AV$1,'B-EmEC'!$A$1:$DH$1,0),FALSE),"")</f>
        <v>79.409063074096764</v>
      </c>
      <c r="AW57" s="126" t="str">
        <f>_xlfn.IFNA(VLOOKUP($B57,'B-EmEC'!$A:$DH,MATCH(AW$1,'B-EmEC'!$A$1:$DH$1,0),FALSE),"")</f>
        <v/>
      </c>
      <c r="AX57" s="126" t="str">
        <f>_xlfn.IFNA(VLOOKUP($B57,'B-EmEC'!$A:$DH,MATCH(AX$1,'B-EmEC'!$A$1:$DH$1,0),FALSE),"")</f>
        <v/>
      </c>
      <c r="AY57" s="126" t="str">
        <f>_xlfn.IFNA(VLOOKUP($B57,'B-EmEC'!$A:$DH,MATCH(AY$1,'B-EmEC'!$A$1:$DH$1,0),FALSE),"")</f>
        <v/>
      </c>
      <c r="AZ57" s="126" t="str">
        <f>_xlfn.IFNA(VLOOKUP($B57,'B-EmEC'!$A:$DH,MATCH(AZ$1,'B-EmEC'!$A$1:$DH$1,0),FALSE),"")</f>
        <v/>
      </c>
      <c r="BA57" s="126" t="str">
        <f>_xlfn.IFNA(VLOOKUP($B57,'B-EmEC'!$A:$DH,MATCH(BA$1,'B-EmEC'!$A$1:$DH$1,0),FALSE),"")</f>
        <v/>
      </c>
      <c r="BB57" s="126" t="str">
        <f>_xlfn.IFNA(VLOOKUP($B57,'B-EmEC'!$A:$DH,MATCH(BB$1,'B-EmEC'!$A$1:$DH$1,0),FALSE),"")</f>
        <v/>
      </c>
      <c r="BC57" s="126" t="str">
        <f>_xlfn.IFNA(VLOOKUP($B57,'B-EmEC'!$A:$DH,MATCH(BC$1,'B-EmEC'!$A$1:$DH$1,0),FALSE),"")</f>
        <v/>
      </c>
      <c r="BD57" s="126" t="str">
        <f>_xlfn.IFNA(VLOOKUP($B57,'B-EmEC'!$A:$DH,MATCH(BD$1,'B-EmEC'!$A$1:$DH$1,0),FALSE),"")</f>
        <v/>
      </c>
      <c r="BE57" s="126">
        <f>_xlfn.IFNA(VLOOKUP($B57,'B-EmEC'!$A:$DH,MATCH(BE$1,'B-EmEC'!$A$1:$DH$1,0),FALSE),"")</f>
        <v>64.61105904404873</v>
      </c>
      <c r="BF57" s="126" t="str">
        <f>_xlfn.IFNA(VLOOKUP($B57,'B-EmEC'!$A:$DH,MATCH(BF$1,'B-EmEC'!$A$1:$DH$1,0),FALSE),"")</f>
        <v/>
      </c>
      <c r="BG57" s="126" t="str">
        <f>_xlfn.IFNA(VLOOKUP($B57,'B-EmEC'!$A:$DH,MATCH(BG$1,'B-EmEC'!$A$1:$DH$1,0),FALSE),"")</f>
        <v/>
      </c>
      <c r="BH57" s="125">
        <f>_xlfn.IFNA(VLOOKUP($B57,'I-EmEC'!$A:$DA,MATCH(BH$1,'I-EmEC'!$A$1:$DA$1,0),FALSE),"")</f>
        <v>63.419117647058826</v>
      </c>
      <c r="BI57" s="127">
        <f>_xlfn.IFNA(VLOOKUP($B57,'I-EmEC'!$A:$DA,MATCH(BI$1,'I-EmEC'!$A$1:$DA$1,0),FALSE),"")</f>
        <v>59.574468085106382</v>
      </c>
      <c r="BJ57" s="127">
        <f>_xlfn.IFNA(VLOOKUP($B57,'I-EmEC'!$A:$DA,MATCH(BJ$1,'I-EmEC'!$A$1:$DA$1,0),FALSE),"")</f>
        <v>59.574468085106382</v>
      </c>
      <c r="BK57" s="127">
        <f>_xlfn.IFNA(VLOOKUP($B57,'I-EmEC'!$A:$DA,MATCH(BK$1,'I-EmEC'!$A$1:$DA$1,0),FALSE),"")</f>
        <v>68.737060041407887</v>
      </c>
      <c r="BL57" s="127">
        <f>_xlfn.IFNA(VLOOKUP($B57,'I-EmEC'!$A:$DA,MATCH(BL$1,'I-EmEC'!$A$1:$DA$1,0),FALSE),"")</f>
        <v>68.737060041407887</v>
      </c>
      <c r="BM57" s="127">
        <f>_xlfn.IFNA(VLOOKUP($B57,'I-EmEC'!$A:$DA,MATCH(BM$1,'I-EmEC'!$A$1:$DA$1,0),FALSE),"")</f>
        <v>59.710144927536234</v>
      </c>
      <c r="BN57" s="127">
        <f>_xlfn.IFNA(VLOOKUP($B57,'I-EmEC'!$A:$DA,MATCH(BN$1,'I-EmEC'!$A$1:$DA$1,0),FALSE),"")</f>
        <v>46.201232032854207</v>
      </c>
      <c r="BO57" s="127">
        <f>_xlfn.IFNA(VLOOKUP($B57,'I-EmEC'!$A:$DA,MATCH(BO$1,'I-EmEC'!$A$1:$DA$1,0),FALSE),"")</f>
        <v>46.201232032854207</v>
      </c>
      <c r="BP57" s="127">
        <f>_xlfn.IFNA(VLOOKUP($B57,'I-EmEC'!$A:$DA,MATCH(BP$1,'I-EmEC'!$A$1:$DA$1,0),FALSE),"")</f>
        <v>61.573033707865171</v>
      </c>
      <c r="BQ57" s="127" t="str">
        <f>_xlfn.IFNA(VLOOKUP($B57,'I-EmEC'!$A:$DA,MATCH(BQ$1,'I-EmEC'!$A$1:$DA$1,0),FALSE),"")</f>
        <v/>
      </c>
      <c r="BR57" s="127">
        <f>_xlfn.IFNA(VLOOKUP($B57,'I-EmEC'!$A:$DA,MATCH(BR$1,'I-EmEC'!$A$1:$DA$1,0),FALSE),"")</f>
        <v>30.285714285714285</v>
      </c>
      <c r="BS57" s="127">
        <f>_xlfn.IFNA(VLOOKUP($B57,'I-EmEC'!$A:$DA,MATCH(BS$1,'I-EmEC'!$A$1:$DA$1,0),FALSE),"")</f>
        <v>41.10671936758893</v>
      </c>
      <c r="BT57" s="127"/>
      <c r="BU57" s="117"/>
      <c r="BV57" s="308" t="s">
        <v>3270</v>
      </c>
      <c r="BW57" s="129" t="str">
        <f t="shared" si="27"/>
        <v/>
      </c>
      <c r="BX57" s="129" t="str">
        <f t="shared" si="28"/>
        <v/>
      </c>
      <c r="BY57" s="128" t="str">
        <f t="shared" si="29"/>
        <v/>
      </c>
      <c r="BZ57" s="128" t="str">
        <f t="shared" si="30"/>
        <v/>
      </c>
      <c r="CA57" s="128" t="str">
        <f t="shared" si="31"/>
        <v/>
      </c>
      <c r="CB57" s="129" t="str">
        <f t="shared" si="32"/>
        <v/>
      </c>
      <c r="CC57" s="128" t="str">
        <f t="shared" si="33"/>
        <v/>
      </c>
      <c r="CD57" s="128" t="str">
        <f t="shared" si="34"/>
        <v/>
      </c>
      <c r="CE57" s="128" t="str">
        <f t="shared" si="35"/>
        <v/>
      </c>
      <c r="CF57" s="129" t="str">
        <f t="shared" si="36"/>
        <v/>
      </c>
      <c r="CG57" s="128" t="str">
        <f t="shared" si="37"/>
        <v/>
      </c>
      <c r="CH57" s="130">
        <f t="shared" si="38"/>
        <v>0</v>
      </c>
      <c r="CI57" s="131"/>
      <c r="CJ57" s="129" t="str">
        <f t="shared" si="39"/>
        <v/>
      </c>
      <c r="CK57" s="128" t="str">
        <f t="shared" si="40"/>
        <v/>
      </c>
      <c r="CL57" s="128" t="str">
        <f t="shared" si="41"/>
        <v/>
      </c>
      <c r="CM57" s="128" t="str">
        <f t="shared" si="42"/>
        <v/>
      </c>
      <c r="CN57" s="130">
        <f t="shared" si="43"/>
        <v>0</v>
      </c>
      <c r="CO57" s="117"/>
      <c r="CP57" s="117">
        <f t="shared" si="44"/>
        <v>2</v>
      </c>
      <c r="CQ57" s="117">
        <f t="shared" si="45"/>
        <v>1</v>
      </c>
      <c r="CR57" s="117"/>
      <c r="CS57" s="117"/>
      <c r="CT57" s="117"/>
      <c r="CU57" s="117"/>
      <c r="CV57" s="117"/>
      <c r="CW57" s="117"/>
      <c r="CX57" s="117"/>
      <c r="CY57" s="117"/>
      <c r="CZ57" s="117"/>
      <c r="DA57" s="117"/>
      <c r="DB57" s="117"/>
      <c r="DC57" s="117"/>
      <c r="DD57" s="117"/>
      <c r="DE57" s="117"/>
      <c r="DF57" s="117"/>
      <c r="DG57" s="117"/>
      <c r="DH57" s="117"/>
      <c r="DI57" s="117"/>
      <c r="DJ57" s="117"/>
      <c r="DK57" s="117"/>
      <c r="DL57" s="117"/>
    </row>
    <row r="58" spans="1:116" s="132" customFormat="1" x14ac:dyDescent="0.15">
      <c r="A58" s="308" t="s">
        <v>2786</v>
      </c>
      <c r="B58" s="69" t="s">
        <v>823</v>
      </c>
      <c r="C58" s="118" t="str">
        <f>VLOOKUP(B58,RecNamesAll!A:E,5,FALSE)</f>
        <v>A</v>
      </c>
      <c r="D58" s="119" t="b">
        <f>VLOOKUP(B58,Ligands!A:B,2,FALSE)</f>
        <v>1</v>
      </c>
      <c r="E58" s="127"/>
      <c r="F58" s="126" t="str">
        <f t="shared" si="23"/>
        <v>-I-</v>
      </c>
      <c r="G58" s="126" t="str">
        <f t="shared" si="24"/>
        <v>-IG</v>
      </c>
      <c r="H58" s="126" t="str">
        <f t="shared" si="25"/>
        <v>BIG</v>
      </c>
      <c r="I58" s="126" t="str">
        <f t="shared" si="26"/>
        <v>---</v>
      </c>
      <c r="J58" s="126"/>
      <c r="K58" s="286"/>
      <c r="L58" s="120" t="str">
        <f>_xlfn.CONCAT(IF(AV58="","-","B"),IF(BH58="","-","I"),VLOOKUP($B58,GtP!$A:$AB,MATCH("Gs_0-1",GtP!$A$1:$AB$1,0),FALSE))</f>
        <v>-I-</v>
      </c>
      <c r="M58" s="120" t="str">
        <f>_xlfn.CONCAT(IF(AW58="","-","B"),IF(BI58="","-","I"),VLOOKUP($B58,GtP!$A:$AB,MATCH("Gi/o_0-1",GtP!$A$1:$AB$1,0),FALSE))</f>
        <v>-IG</v>
      </c>
      <c r="N58" s="120" t="str">
        <f>_xlfn.CONCAT(IF(AX58="","-","B"),IF(BJ58="","-","I"),VLOOKUP($B58,GtP!$A:$AB,MATCH("Gi/o_0-1",GtP!$A$1:$AB$1,0),FALSE))</f>
        <v>-IG</v>
      </c>
      <c r="O58" s="120" t="str">
        <f>_xlfn.CONCAT(IF(AY58="","-","B"),IF(BK58="","-","I"),VLOOKUP($B58,GtP!$A:$AB,MATCH("Gi/o_0-1",GtP!$A$1:$AB$1,0),FALSE))</f>
        <v>--G</v>
      </c>
      <c r="P58" s="120" t="str">
        <f>_xlfn.CONCAT(IF(AZ58="","-","B"),IF(BL58="","-","I"),VLOOKUP($B58,GtP!$A:$AB,MATCH("Gi/o_0-1",GtP!$A$1:$AB$1,0),FALSE))</f>
        <v>--G</v>
      </c>
      <c r="Q58" s="120" t="str">
        <f>_xlfn.CONCAT(IF(BA58="","-","B"),IF(BM58="","-","I"),VLOOKUP($B58,GtP!$A:$AB,MATCH("Gi/o_0-1",GtP!$A$1:$AB$1,0),FALSE))</f>
        <v>--G</v>
      </c>
      <c r="R58" s="120" t="str">
        <f>_xlfn.CONCAT(IF(BB58="","-","B"),IF(BN58="","-","I"),VLOOKUP($B58,GtP!$A:$AB,MATCH("Gq/11_0-1",GtP!$A$1:$AB$1,0),FALSE))</f>
        <v>BIG</v>
      </c>
      <c r="S58" s="120" t="str">
        <f>_xlfn.CONCAT(IF(BC58="","-","B"),IF(BO58="","-","I"),VLOOKUP($B58,GtP!$A:$AB,MATCH("Gq/11_0-1",GtP!$A$1:$AB$1,0),FALSE))</f>
        <v>BIG</v>
      </c>
      <c r="T58" s="120" t="str">
        <f>_xlfn.CONCAT(IF(BD58="","-","B"),IF(BP58="","-","I"),VLOOKUP($B58,GtP!$A:$AB,MATCH("Gq/11_0-1",GtP!$A$1:$AB$1,0),FALSE))</f>
        <v>BIG</v>
      </c>
      <c r="U58" s="120" t="str">
        <f>_xlfn.CONCAT(IF(BE58="","-","B"),IF(BQ58="","-","I"),VLOOKUP($B58,GtP!$A:$AB,MATCH("Gq/11_0-1",GtP!$A$1:$AB$1,0),FALSE))</f>
        <v>B-G</v>
      </c>
      <c r="V58" s="120" t="str">
        <f>_xlfn.CONCAT(IF(BF58="","-","B"),IF(BR58="","-","I"),VLOOKUP($B58,GtP!$A:$AB,MATCH("G12/13_0-1",GtP!$A$1:$AB$1,0),FALSE))</f>
        <v>---</v>
      </c>
      <c r="W58" s="120" t="str">
        <f>_xlfn.CONCAT(IF(BG58="","-","B"),IF(BS58="","-","I"),VLOOKUP($B58,GtP!$A:$AB,MATCH("G12/13_0-1",GtP!$A$1:$AB$1,0),FALSE))</f>
        <v>---</v>
      </c>
      <c r="X58" s="121" t="str">
        <f>_xlfn.IFNA(VLOOKUP($B58,'B-EmEC'!$A:$DH,MATCH(X$1,'B-EmEC'!$A$1:$DH$1,0),FALSE),"")</f>
        <v/>
      </c>
      <c r="Y58" s="122" t="str">
        <f>_xlfn.IFNA(VLOOKUP($B58,'B-EmEC'!$A:$DH,MATCH(Y$1,'B-EmEC'!$A$1:$DH$1,0),FALSE),"")</f>
        <v/>
      </c>
      <c r="Z58" s="122" t="str">
        <f>_xlfn.IFNA(VLOOKUP($B58,'B-EmEC'!$A:$DH,MATCH(Z$1,'B-EmEC'!$A$1:$DH$1,0),FALSE),"")</f>
        <v/>
      </c>
      <c r="AA58" s="122" t="str">
        <f>_xlfn.IFNA(VLOOKUP($B58,'B-EmEC'!$A:$DH,MATCH(AA$1,'B-EmEC'!$A$1:$DH$1,0),FALSE),"")</f>
        <v/>
      </c>
      <c r="AB58" s="122" t="str">
        <f>_xlfn.IFNA(VLOOKUP($B58,'B-EmEC'!$A:$DH,MATCH(AB$1,'B-EmEC'!$A$1:$DH$1,0),FALSE),"")</f>
        <v/>
      </c>
      <c r="AC58" s="122" t="str">
        <f>_xlfn.IFNA(VLOOKUP($B58,'B-EmEC'!$A:$DH,MATCH(AC$1,'B-EmEC'!$A$1:$DH$1,0),FALSE),"")</f>
        <v/>
      </c>
      <c r="AD58" s="122">
        <f>_xlfn.IFNA(VLOOKUP($B58,'B-EmEC'!$A:$DH,MATCH(AD$1,'B-EmEC'!$A$1:$DH$1,0),FALSE),"")</f>
        <v>8.3840000000000003</v>
      </c>
      <c r="AE58" s="122">
        <f>_xlfn.IFNA(VLOOKUP($B58,'B-EmEC'!$A:$DH,MATCH(AE$1,'B-EmEC'!$A$1:$DH$1,0),FALSE),"")</f>
        <v>8.1929999999999996</v>
      </c>
      <c r="AF58" s="122">
        <f>_xlfn.IFNA(VLOOKUP($B58,'B-EmEC'!$A:$DH,MATCH(AF$1,'B-EmEC'!$A$1:$DH$1,0),FALSE),"")</f>
        <v>8.109</v>
      </c>
      <c r="AG58" s="122">
        <f>_xlfn.IFNA(VLOOKUP($B58,'B-EmEC'!$A:$DH,MATCH(AG$1,'B-EmEC'!$A$1:$DH$1,0),FALSE),"")</f>
        <v>8.0210000000000008</v>
      </c>
      <c r="AH58" s="122" t="str">
        <f>VLOOKUP($B58,'B-EmEC'!$A:$DH,MATCH(AH$1,'B-EmEC'!$A$1:$DH$1,0),FALSE)</f>
        <v/>
      </c>
      <c r="AI58" s="122" t="str">
        <f>VLOOKUP($B58,'B-EmEC'!$A:$DH,MATCH(AI$1,'B-EmEC'!$A$1:$DH$1,0),FALSE)</f>
        <v/>
      </c>
      <c r="AJ58" s="123">
        <f>_xlfn.IFNA(VLOOKUP($B58,'I-EmEC'!$A:$DA,MATCH(AJ$1,'I-EmEC'!$A$1:$DA$1,0),FALSE),"")</f>
        <v>8.02</v>
      </c>
      <c r="AK58" s="124">
        <f>_xlfn.IFNA(VLOOKUP($B58,'I-EmEC'!$A:$DA,MATCH(AK$1,'I-EmEC'!$A$1:$DA$1,0),FALSE),"")</f>
        <v>7.65</v>
      </c>
      <c r="AL58" s="124">
        <f>_xlfn.IFNA(VLOOKUP($B58,'I-EmEC'!$A:$DA,MATCH(AL$1,'I-EmEC'!$A$1:$DA$1,0),FALSE),"")</f>
        <v>7.65</v>
      </c>
      <c r="AM58" s="124" t="str">
        <f>_xlfn.IFNA(VLOOKUP($B58,'I-EmEC'!$A:$DA,MATCH(AM$1,'I-EmEC'!$A$1:$DA$1,0),FALSE),"")</f>
        <v/>
      </c>
      <c r="AN58" s="124" t="str">
        <f>_xlfn.IFNA(VLOOKUP($B58,'I-EmEC'!$A:$DA,MATCH(AN$1,'I-EmEC'!$A$1:$DA$1,0),FALSE),"")</f>
        <v/>
      </c>
      <c r="AO58" s="124" t="str">
        <f>_xlfn.IFNA(VLOOKUP($B58,'I-EmEC'!$A:$DA,MATCH(AO$1,'I-EmEC'!$A$1:$DA$1,0),FALSE),"")</f>
        <v/>
      </c>
      <c r="AP58" s="124">
        <f>_xlfn.IFNA(VLOOKUP($B58,'I-EmEC'!$A:$DA,MATCH(AP$1,'I-EmEC'!$A$1:$DA$1,0),FALSE),"")</f>
        <v>8.57</v>
      </c>
      <c r="AQ58" s="124">
        <f>_xlfn.IFNA(VLOOKUP($B58,'I-EmEC'!$A:$DA,MATCH(AQ$1,'I-EmEC'!$A$1:$DA$1,0),FALSE),"")</f>
        <v>8.57</v>
      </c>
      <c r="AR58" s="124">
        <f>_xlfn.IFNA(VLOOKUP($B58,'I-EmEC'!$A:$DA,MATCH(AR$1,'I-EmEC'!$A$1:$DA$1,0),FALSE),"")</f>
        <v>7.95</v>
      </c>
      <c r="AS58" s="124" t="str">
        <f>_xlfn.IFNA(VLOOKUP($B58,'I-EmEC'!$A:$DA,MATCH(AS$1,'I-EmEC'!$A$1:$DA$1,0),FALSE),"")</f>
        <v/>
      </c>
      <c r="AT58" s="124" t="str">
        <f>_xlfn.IFNA(VLOOKUP($B58,'I-EmEC'!$A:$DA,MATCH(AT$1,'I-EmEC'!$A$1:$DA$1,0),FALSE),"")</f>
        <v/>
      </c>
      <c r="AU58" s="124" t="str">
        <f>_xlfn.IFNA(VLOOKUP($B58,'I-EmEC'!$A:$DA,MATCH(AU$1,'I-EmEC'!$A$1:$DA$1,0),FALSE),"")</f>
        <v/>
      </c>
      <c r="AV58" s="125" t="str">
        <f>_xlfn.IFNA(VLOOKUP($B58,'B-EmEC'!$A:$DH,MATCH(AV$1,'B-EmEC'!$A$1:$DH$1,0),FALSE),"")</f>
        <v/>
      </c>
      <c r="AW58" s="126" t="str">
        <f>_xlfn.IFNA(VLOOKUP($B58,'B-EmEC'!$A:$DH,MATCH(AW$1,'B-EmEC'!$A$1:$DH$1,0),FALSE),"")</f>
        <v/>
      </c>
      <c r="AX58" s="126" t="str">
        <f>_xlfn.IFNA(VLOOKUP($B58,'B-EmEC'!$A:$DH,MATCH(AX$1,'B-EmEC'!$A$1:$DH$1,0),FALSE),"")</f>
        <v/>
      </c>
      <c r="AY58" s="126" t="str">
        <f>_xlfn.IFNA(VLOOKUP($B58,'B-EmEC'!$A:$DH,MATCH(AY$1,'B-EmEC'!$A$1:$DH$1,0),FALSE),"")</f>
        <v/>
      </c>
      <c r="AZ58" s="126" t="str">
        <f>_xlfn.IFNA(VLOOKUP($B58,'B-EmEC'!$A:$DH,MATCH(AZ$1,'B-EmEC'!$A$1:$DH$1,0),FALSE),"")</f>
        <v/>
      </c>
      <c r="BA58" s="126" t="str">
        <f>_xlfn.IFNA(VLOOKUP($B58,'B-EmEC'!$A:$DH,MATCH(BA$1,'B-EmEC'!$A$1:$DH$1,0),FALSE),"")</f>
        <v/>
      </c>
      <c r="BB58" s="126">
        <f>_xlfn.IFNA(VLOOKUP($B58,'B-EmEC'!$A:$DH,MATCH(BB$1,'B-EmEC'!$A$1:$DH$1,0),FALSE),"")</f>
        <v>23.180664975297102</v>
      </c>
      <c r="BC58" s="126">
        <f>_xlfn.IFNA(VLOOKUP($B58,'B-EmEC'!$A:$DH,MATCH(BC$1,'B-EmEC'!$A$1:$DH$1,0),FALSE),"")</f>
        <v>31.010124793972214</v>
      </c>
      <c r="BD58" s="126">
        <f>_xlfn.IFNA(VLOOKUP($B58,'B-EmEC'!$A:$DH,MATCH(BD$1,'B-EmEC'!$A$1:$DH$1,0),FALSE),"")</f>
        <v>5.9149442701006381</v>
      </c>
      <c r="BE58" s="126">
        <f>_xlfn.IFNA(VLOOKUP($B58,'B-EmEC'!$A:$DH,MATCH(BE$1,'B-EmEC'!$A$1:$DH$1,0),FALSE),"")</f>
        <v>17.994376757263357</v>
      </c>
      <c r="BF58" s="126" t="str">
        <f>_xlfn.IFNA(VLOOKUP($B58,'B-EmEC'!$A:$DH,MATCH(BF$1,'B-EmEC'!$A$1:$DH$1,0),FALSE),"")</f>
        <v/>
      </c>
      <c r="BG58" s="126" t="str">
        <f>_xlfn.IFNA(VLOOKUP($B58,'B-EmEC'!$A:$DH,MATCH(BG$1,'B-EmEC'!$A$1:$DH$1,0),FALSE),"")</f>
        <v/>
      </c>
      <c r="BH58" s="125">
        <f>_xlfn.IFNA(VLOOKUP($B58,'I-EmEC'!$A:$DA,MATCH(BH$1,'I-EmEC'!$A$1:$DA$1,0),FALSE),"")</f>
        <v>40.625</v>
      </c>
      <c r="BI58" s="127">
        <f>_xlfn.IFNA(VLOOKUP($B58,'I-EmEC'!$A:$DA,MATCH(BI$1,'I-EmEC'!$A$1:$DA$1,0),FALSE),"")</f>
        <v>35.976789168278529</v>
      </c>
      <c r="BJ58" s="127">
        <f>_xlfn.IFNA(VLOOKUP($B58,'I-EmEC'!$A:$DA,MATCH(BJ$1,'I-EmEC'!$A$1:$DA$1,0),FALSE),"")</f>
        <v>35.976789168278529</v>
      </c>
      <c r="BK58" s="127" t="str">
        <f>_xlfn.IFNA(VLOOKUP($B58,'I-EmEC'!$A:$DA,MATCH(BK$1,'I-EmEC'!$A$1:$DA$1,0),FALSE),"")</f>
        <v/>
      </c>
      <c r="BL58" s="127" t="str">
        <f>_xlfn.IFNA(VLOOKUP($B58,'I-EmEC'!$A:$DA,MATCH(BL$1,'I-EmEC'!$A$1:$DA$1,0),FALSE),"")</f>
        <v/>
      </c>
      <c r="BM58" s="127" t="str">
        <f>_xlfn.IFNA(VLOOKUP($B58,'I-EmEC'!$A:$DA,MATCH(BM$1,'I-EmEC'!$A$1:$DA$1,0),FALSE),"")</f>
        <v/>
      </c>
      <c r="BN58" s="127">
        <f>_xlfn.IFNA(VLOOKUP($B58,'I-EmEC'!$A:$DA,MATCH(BN$1,'I-EmEC'!$A$1:$DA$1,0),FALSE),"")</f>
        <v>56.67351129363449</v>
      </c>
      <c r="BO58" s="127">
        <f>_xlfn.IFNA(VLOOKUP($B58,'I-EmEC'!$A:$DA,MATCH(BO$1,'I-EmEC'!$A$1:$DA$1,0),FALSE),"")</f>
        <v>56.67351129363449</v>
      </c>
      <c r="BP58" s="127">
        <f>_xlfn.IFNA(VLOOKUP($B58,'I-EmEC'!$A:$DA,MATCH(BP$1,'I-EmEC'!$A$1:$DA$1,0),FALSE),"")</f>
        <v>34.606741573033709</v>
      </c>
      <c r="BQ58" s="127" t="str">
        <f>_xlfn.IFNA(VLOOKUP($B58,'I-EmEC'!$A:$DA,MATCH(BQ$1,'I-EmEC'!$A$1:$DA$1,0),FALSE),"")</f>
        <v/>
      </c>
      <c r="BR58" s="127" t="str">
        <f>_xlfn.IFNA(VLOOKUP($B58,'I-EmEC'!$A:$DA,MATCH(BR$1,'I-EmEC'!$A$1:$DA$1,0),FALSE),"")</f>
        <v/>
      </c>
      <c r="BS58" s="127" t="str">
        <f>_xlfn.IFNA(VLOOKUP($B58,'I-EmEC'!$A:$DA,MATCH(BS$1,'I-EmEC'!$A$1:$DA$1,0),FALSE),"")</f>
        <v/>
      </c>
      <c r="BT58" s="127"/>
      <c r="BU58" s="117"/>
      <c r="BV58" s="308" t="s">
        <v>2786</v>
      </c>
      <c r="BW58" s="129" t="str">
        <f t="shared" si="27"/>
        <v/>
      </c>
      <c r="BX58" s="129" t="str">
        <f t="shared" si="28"/>
        <v/>
      </c>
      <c r="BY58" s="128" t="str">
        <f t="shared" si="29"/>
        <v/>
      </c>
      <c r="BZ58" s="128" t="str">
        <f t="shared" si="30"/>
        <v/>
      </c>
      <c r="CA58" s="128" t="str">
        <f t="shared" si="31"/>
        <v/>
      </c>
      <c r="CB58" s="129" t="str">
        <f t="shared" si="32"/>
        <v/>
      </c>
      <c r="CC58" s="128" t="str">
        <f t="shared" si="33"/>
        <v/>
      </c>
      <c r="CD58" s="128" t="str">
        <f t="shared" si="34"/>
        <v/>
      </c>
      <c r="CE58" s="128" t="str">
        <f t="shared" si="35"/>
        <v/>
      </c>
      <c r="CF58" s="129" t="str">
        <f t="shared" si="36"/>
        <v/>
      </c>
      <c r="CG58" s="128" t="str">
        <f t="shared" si="37"/>
        <v/>
      </c>
      <c r="CH58" s="130">
        <f t="shared" si="38"/>
        <v>0</v>
      </c>
      <c r="CI58" s="131"/>
      <c r="CJ58" s="129" t="str">
        <f t="shared" si="39"/>
        <v/>
      </c>
      <c r="CK58" s="128" t="str">
        <f t="shared" si="40"/>
        <v/>
      </c>
      <c r="CL58" s="128" t="str">
        <f t="shared" si="41"/>
        <v/>
      </c>
      <c r="CM58" s="128" t="str">
        <f t="shared" si="42"/>
        <v/>
      </c>
      <c r="CN58" s="130">
        <f t="shared" si="43"/>
        <v>0</v>
      </c>
      <c r="CO58" s="117"/>
      <c r="CP58" s="117">
        <f t="shared" si="44"/>
        <v>1</v>
      </c>
      <c r="CQ58" s="117">
        <f t="shared" si="45"/>
        <v>3</v>
      </c>
      <c r="CR58" s="117"/>
      <c r="CS58" s="117"/>
      <c r="CT58" s="117"/>
      <c r="CU58" s="117"/>
      <c r="CV58" s="117"/>
      <c r="CW58" s="117"/>
      <c r="CX58" s="117"/>
      <c r="CY58" s="117"/>
      <c r="CZ58" s="117"/>
      <c r="DA58" s="117"/>
      <c r="DB58" s="117"/>
      <c r="DC58" s="117"/>
      <c r="DD58" s="117"/>
      <c r="DE58" s="117"/>
      <c r="DF58" s="117"/>
      <c r="DG58" s="117"/>
      <c r="DH58" s="117"/>
      <c r="DI58" s="117"/>
      <c r="DJ58" s="117"/>
      <c r="DK58" s="117"/>
      <c r="DL58" s="117"/>
    </row>
    <row r="59" spans="1:116" s="132" customFormat="1" x14ac:dyDescent="0.15">
      <c r="A59" s="308" t="s">
        <v>3306</v>
      </c>
      <c r="B59" s="69" t="s">
        <v>699</v>
      </c>
      <c r="C59" s="118" t="str">
        <f>VLOOKUP(B59,RecNamesAll!A:E,5,FALSE)</f>
        <v>A</v>
      </c>
      <c r="D59" s="119" t="b">
        <f>VLOOKUP(B59,Ligands!A:B,2,FALSE)</f>
        <v>0</v>
      </c>
      <c r="E59" s="127"/>
      <c r="F59" s="126" t="str">
        <f t="shared" si="23"/>
        <v>---</v>
      </c>
      <c r="G59" s="126" t="str">
        <f t="shared" si="24"/>
        <v>B-G</v>
      </c>
      <c r="H59" s="126" t="str">
        <f t="shared" si="25"/>
        <v>B-G</v>
      </c>
      <c r="I59" s="126" t="str">
        <f t="shared" si="26"/>
        <v>--G</v>
      </c>
      <c r="J59" s="126"/>
      <c r="K59" s="286"/>
      <c r="L59" s="120" t="str">
        <f>_xlfn.CONCAT(IF(AV59="","-","B"),IF(BH59="","-","I"),VLOOKUP($B59,GtP!$A:$AB,MATCH("Gs_0-1",GtP!$A$1:$AB$1,0),FALSE))</f>
        <v>---</v>
      </c>
      <c r="M59" s="120" t="str">
        <f>_xlfn.CONCAT(IF(AW59="","-","B"),IF(BI59="","-","I"),VLOOKUP($B59,GtP!$A:$AB,MATCH("Gi/o_0-1",GtP!$A$1:$AB$1,0),FALSE))</f>
        <v>B-G</v>
      </c>
      <c r="N59" s="120" t="str">
        <f>_xlfn.CONCAT(IF(AX59="","-","B"),IF(BJ59="","-","I"),VLOOKUP($B59,GtP!$A:$AB,MATCH("Gi/o_0-1",GtP!$A$1:$AB$1,0),FALSE))</f>
        <v>B-G</v>
      </c>
      <c r="O59" s="120" t="str">
        <f>_xlfn.CONCAT(IF(AY59="","-","B"),IF(BK59="","-","I"),VLOOKUP($B59,GtP!$A:$AB,MATCH("Gi/o_0-1",GtP!$A$1:$AB$1,0),FALSE))</f>
        <v>B-G</v>
      </c>
      <c r="P59" s="120" t="str">
        <f>_xlfn.CONCAT(IF(AZ59="","-","B"),IF(BL59="","-","I"),VLOOKUP($B59,GtP!$A:$AB,MATCH("Gi/o_0-1",GtP!$A$1:$AB$1,0),FALSE))</f>
        <v>B-G</v>
      </c>
      <c r="Q59" s="120" t="str">
        <f>_xlfn.CONCAT(IF(BA59="","-","B"),IF(BM59="","-","I"),VLOOKUP($B59,GtP!$A:$AB,MATCH("Gi/o_0-1",GtP!$A$1:$AB$1,0),FALSE))</f>
        <v>B-G</v>
      </c>
      <c r="R59" s="120" t="str">
        <f>_xlfn.CONCAT(IF(BB59="","-","B"),IF(BN59="","-","I"),VLOOKUP($B59,GtP!$A:$AB,MATCH("Gq/11_0-1",GtP!$A$1:$AB$1,0),FALSE))</f>
        <v>B-G</v>
      </c>
      <c r="S59" s="120" t="str">
        <f>_xlfn.CONCAT(IF(BC59="","-","B"),IF(BO59="","-","I"),VLOOKUP($B59,GtP!$A:$AB,MATCH("Gq/11_0-1",GtP!$A$1:$AB$1,0),FALSE))</f>
        <v>B-G</v>
      </c>
      <c r="T59" s="120" t="str">
        <f>_xlfn.CONCAT(IF(BD59="","-","B"),IF(BP59="","-","I"),VLOOKUP($B59,GtP!$A:$AB,MATCH("Gq/11_0-1",GtP!$A$1:$AB$1,0),FALSE))</f>
        <v>B-G</v>
      </c>
      <c r="U59" s="120" t="str">
        <f>_xlfn.CONCAT(IF(BE59="","-","B"),IF(BQ59="","-","I"),VLOOKUP($B59,GtP!$A:$AB,MATCH("Gq/11_0-1",GtP!$A$1:$AB$1,0),FALSE))</f>
        <v>B-G</v>
      </c>
      <c r="V59" s="120" t="str">
        <f>_xlfn.CONCAT(IF(BF59="","-","B"),IF(BR59="","-","I"),VLOOKUP($B59,GtP!$A:$AB,MATCH("G12/13_0-1",GtP!$A$1:$AB$1,0),FALSE))</f>
        <v>--G</v>
      </c>
      <c r="W59" s="120" t="str">
        <f>_xlfn.CONCAT(IF(BG59="","-","B"),IF(BS59="","-","I"),VLOOKUP($B59,GtP!$A:$AB,MATCH("G12/13_0-1",GtP!$A$1:$AB$1,0),FALSE))</f>
        <v>--G</v>
      </c>
      <c r="X59" s="121" t="str">
        <f>_xlfn.IFNA(VLOOKUP($B59,'B-EmEC'!$A:$DH,MATCH(X$1,'B-EmEC'!$A$1:$DH$1,0),FALSE),"")</f>
        <v/>
      </c>
      <c r="Y59" s="122">
        <f>_xlfn.IFNA(VLOOKUP($B59,'B-EmEC'!$A:$DH,MATCH(Y$1,'B-EmEC'!$A$1:$DH$1,0),FALSE),"")</f>
        <v>6.2850000000000001</v>
      </c>
      <c r="Z59" s="122">
        <f>_xlfn.IFNA(VLOOKUP($B59,'B-EmEC'!$A:$DH,MATCH(Z$1,'B-EmEC'!$A$1:$DH$1,0),FALSE),"")</f>
        <v>6.5380000000000003</v>
      </c>
      <c r="AA59" s="122">
        <f>_xlfn.IFNA(VLOOKUP($B59,'B-EmEC'!$A:$DH,MATCH(AA$1,'B-EmEC'!$A$1:$DH$1,0),FALSE),"")</f>
        <v>5.9429999999999996</v>
      </c>
      <c r="AB59" s="122">
        <f>_xlfn.IFNA(VLOOKUP($B59,'B-EmEC'!$A:$DH,MATCH(AB$1,'B-EmEC'!$A$1:$DH$1,0),FALSE),"")</f>
        <v>6.3680000000000003</v>
      </c>
      <c r="AC59" s="122">
        <f>_xlfn.IFNA(VLOOKUP($B59,'B-EmEC'!$A:$DH,MATCH(AC$1,'B-EmEC'!$A$1:$DH$1,0),FALSE),"")</f>
        <v>6.0350000000000001</v>
      </c>
      <c r="AD59" s="122">
        <f>_xlfn.IFNA(VLOOKUP($B59,'B-EmEC'!$A:$DH,MATCH(AD$1,'B-EmEC'!$A$1:$DH$1,0),FALSE),"")</f>
        <v>6.4020000000000001</v>
      </c>
      <c r="AE59" s="122">
        <f>_xlfn.IFNA(VLOOKUP($B59,'B-EmEC'!$A:$DH,MATCH(AE$1,'B-EmEC'!$A$1:$DH$1,0),FALSE),"")</f>
        <v>6.4340000000000002</v>
      </c>
      <c r="AF59" s="122">
        <f>_xlfn.IFNA(VLOOKUP($B59,'B-EmEC'!$A:$DH,MATCH(AF$1,'B-EmEC'!$A$1:$DH$1,0),FALSE),"")</f>
        <v>6.2859999999999996</v>
      </c>
      <c r="AG59" s="122">
        <f>_xlfn.IFNA(VLOOKUP($B59,'B-EmEC'!$A:$DH,MATCH(AG$1,'B-EmEC'!$A$1:$DH$1,0),FALSE),"")</f>
        <v>6.0759999999999996</v>
      </c>
      <c r="AH59" s="122" t="str">
        <f>VLOOKUP($B59,'B-EmEC'!$A:$DH,MATCH(AH$1,'B-EmEC'!$A$1:$DH$1,0),FALSE)</f>
        <v/>
      </c>
      <c r="AI59" s="122" t="str">
        <f>VLOOKUP($B59,'B-EmEC'!$A:$DH,MATCH(AI$1,'B-EmEC'!$A$1:$DH$1,0),FALSE)</f>
        <v/>
      </c>
      <c r="AJ59" s="123" t="str">
        <f>_xlfn.IFNA(VLOOKUP($B59,'I-EmEC'!$A:$DA,MATCH(AJ$1,'I-EmEC'!$A$1:$DA$1,0),FALSE),"")</f>
        <v/>
      </c>
      <c r="AK59" s="124" t="str">
        <f>_xlfn.IFNA(VLOOKUP($B59,'I-EmEC'!$A:$DA,MATCH(AK$1,'I-EmEC'!$A$1:$DA$1,0),FALSE),"")</f>
        <v/>
      </c>
      <c r="AL59" s="124" t="str">
        <f>_xlfn.IFNA(VLOOKUP($B59,'I-EmEC'!$A:$DA,MATCH(AL$1,'I-EmEC'!$A$1:$DA$1,0),FALSE),"")</f>
        <v/>
      </c>
      <c r="AM59" s="124" t="str">
        <f>_xlfn.IFNA(VLOOKUP($B59,'I-EmEC'!$A:$DA,MATCH(AM$1,'I-EmEC'!$A$1:$DA$1,0),FALSE),"")</f>
        <v/>
      </c>
      <c r="AN59" s="124" t="str">
        <f>_xlfn.IFNA(VLOOKUP($B59,'I-EmEC'!$A:$DA,MATCH(AN$1,'I-EmEC'!$A$1:$DA$1,0),FALSE),"")</f>
        <v/>
      </c>
      <c r="AO59" s="124" t="str">
        <f>_xlfn.IFNA(VLOOKUP($B59,'I-EmEC'!$A:$DA,MATCH(AO$1,'I-EmEC'!$A$1:$DA$1,0),FALSE),"")</f>
        <v/>
      </c>
      <c r="AP59" s="124" t="str">
        <f>_xlfn.IFNA(VLOOKUP($B59,'I-EmEC'!$A:$DA,MATCH(AP$1,'I-EmEC'!$A$1:$DA$1,0),FALSE),"")</f>
        <v/>
      </c>
      <c r="AQ59" s="124" t="str">
        <f>_xlfn.IFNA(VLOOKUP($B59,'I-EmEC'!$A:$DA,MATCH(AQ$1,'I-EmEC'!$A$1:$DA$1,0),FALSE),"")</f>
        <v/>
      </c>
      <c r="AR59" s="124" t="str">
        <f>_xlfn.IFNA(VLOOKUP($B59,'I-EmEC'!$A:$DA,MATCH(AR$1,'I-EmEC'!$A$1:$DA$1,0),FALSE),"")</f>
        <v/>
      </c>
      <c r="AS59" s="124" t="str">
        <f>_xlfn.IFNA(VLOOKUP($B59,'I-EmEC'!$A:$DA,MATCH(AS$1,'I-EmEC'!$A$1:$DA$1,0),FALSE),"")</f>
        <v/>
      </c>
      <c r="AT59" s="124" t="str">
        <f>_xlfn.IFNA(VLOOKUP($B59,'I-EmEC'!$A:$DA,MATCH(AT$1,'I-EmEC'!$A$1:$DA$1,0),FALSE),"")</f>
        <v/>
      </c>
      <c r="AU59" s="124" t="str">
        <f>_xlfn.IFNA(VLOOKUP($B59,'I-EmEC'!$A:$DA,MATCH(AU$1,'I-EmEC'!$A$1:$DA$1,0),FALSE),"")</f>
        <v/>
      </c>
      <c r="AV59" s="125" t="str">
        <f>_xlfn.IFNA(VLOOKUP($B59,'B-EmEC'!$A:$DH,MATCH(AV$1,'B-EmEC'!$A$1:$DH$1,0),FALSE),"")</f>
        <v/>
      </c>
      <c r="AW59" s="126">
        <f>_xlfn.IFNA(VLOOKUP($B59,'B-EmEC'!$A:$DH,MATCH(AW$1,'B-EmEC'!$A$1:$DH$1,0),FALSE),"")</f>
        <v>6.4138678223185268</v>
      </c>
      <c r="AX59" s="126">
        <f>_xlfn.IFNA(VLOOKUP($B59,'B-EmEC'!$A:$DH,MATCH(AX$1,'B-EmEC'!$A$1:$DH$1,0),FALSE),"")</f>
        <v>3.7846917908267601</v>
      </c>
      <c r="AY59" s="126">
        <f>_xlfn.IFNA(VLOOKUP($B59,'B-EmEC'!$A:$DH,MATCH(AY$1,'B-EmEC'!$A$1:$DH$1,0),FALSE),"")</f>
        <v>23.04032258064516</v>
      </c>
      <c r="AZ59" s="126">
        <f>_xlfn.IFNA(VLOOKUP($B59,'B-EmEC'!$A:$DH,MATCH(AZ$1,'B-EmEC'!$A$1:$DH$1,0),FALSE),"")</f>
        <v>11.027508090614887</v>
      </c>
      <c r="BA59" s="126">
        <f>_xlfn.IFNA(VLOOKUP($B59,'B-EmEC'!$A:$DH,MATCH(BA$1,'B-EmEC'!$A$1:$DH$1,0),FALSE),"")</f>
        <v>26.618329466357309</v>
      </c>
      <c r="BB59" s="126">
        <f>_xlfn.IFNA(VLOOKUP($B59,'B-EmEC'!$A:$DH,MATCH(BB$1,'B-EmEC'!$A$1:$DH$1,0),FALSE),"")</f>
        <v>3.8977166510882628</v>
      </c>
      <c r="BC59" s="126">
        <f>_xlfn.IFNA(VLOOKUP($B59,'B-EmEC'!$A:$DH,MATCH(BC$1,'B-EmEC'!$A$1:$DH$1,0),FALSE),"")</f>
        <v>3.077466446903697</v>
      </c>
      <c r="BD59" s="126">
        <f>_xlfn.IFNA(VLOOKUP($B59,'B-EmEC'!$A:$DH,MATCH(BD$1,'B-EmEC'!$A$1:$DH$1,0),FALSE),"")</f>
        <v>2.8925440969592033</v>
      </c>
      <c r="BE59" s="126">
        <f>_xlfn.IFNA(VLOOKUP($B59,'B-EmEC'!$A:$DH,MATCH(BE$1,'B-EmEC'!$A$1:$DH$1,0),FALSE),"")</f>
        <v>18.52858481724461</v>
      </c>
      <c r="BF59" s="126" t="str">
        <f>_xlfn.IFNA(VLOOKUP($B59,'B-EmEC'!$A:$DH,MATCH(BF$1,'B-EmEC'!$A$1:$DH$1,0),FALSE),"")</f>
        <v/>
      </c>
      <c r="BG59" s="126" t="str">
        <f>_xlfn.IFNA(VLOOKUP($B59,'B-EmEC'!$A:$DH,MATCH(BG$1,'B-EmEC'!$A$1:$DH$1,0),FALSE),"")</f>
        <v/>
      </c>
      <c r="BH59" s="125" t="str">
        <f>_xlfn.IFNA(VLOOKUP($B59,'I-EmEC'!$A:$DA,MATCH(BH$1,'I-EmEC'!$A$1:$DA$1,0),FALSE),"")</f>
        <v/>
      </c>
      <c r="BI59" s="127" t="str">
        <f>_xlfn.IFNA(VLOOKUP($B59,'I-EmEC'!$A:$DA,MATCH(BI$1,'I-EmEC'!$A$1:$DA$1,0),FALSE),"")</f>
        <v/>
      </c>
      <c r="BJ59" s="127" t="str">
        <f>_xlfn.IFNA(VLOOKUP($B59,'I-EmEC'!$A:$DA,MATCH(BJ$1,'I-EmEC'!$A$1:$DA$1,0),FALSE),"")</f>
        <v/>
      </c>
      <c r="BK59" s="127" t="str">
        <f>_xlfn.IFNA(VLOOKUP($B59,'I-EmEC'!$A:$DA,MATCH(BK$1,'I-EmEC'!$A$1:$DA$1,0),FALSE),"")</f>
        <v/>
      </c>
      <c r="BL59" s="127" t="str">
        <f>_xlfn.IFNA(VLOOKUP($B59,'I-EmEC'!$A:$DA,MATCH(BL$1,'I-EmEC'!$A$1:$DA$1,0),FALSE),"")</f>
        <v/>
      </c>
      <c r="BM59" s="127" t="str">
        <f>_xlfn.IFNA(VLOOKUP($B59,'I-EmEC'!$A:$DA,MATCH(BM$1,'I-EmEC'!$A$1:$DA$1,0),FALSE),"")</f>
        <v/>
      </c>
      <c r="BN59" s="127" t="str">
        <f>_xlfn.IFNA(VLOOKUP($B59,'I-EmEC'!$A:$DA,MATCH(BN$1,'I-EmEC'!$A$1:$DA$1,0),FALSE),"")</f>
        <v/>
      </c>
      <c r="BO59" s="127" t="str">
        <f>_xlfn.IFNA(VLOOKUP($B59,'I-EmEC'!$A:$DA,MATCH(BO$1,'I-EmEC'!$A$1:$DA$1,0),FALSE),"")</f>
        <v/>
      </c>
      <c r="BP59" s="127" t="str">
        <f>_xlfn.IFNA(VLOOKUP($B59,'I-EmEC'!$A:$DA,MATCH(BP$1,'I-EmEC'!$A$1:$DA$1,0),FALSE),"")</f>
        <v/>
      </c>
      <c r="BQ59" s="127" t="str">
        <f>_xlfn.IFNA(VLOOKUP($B59,'I-EmEC'!$A:$DA,MATCH(BQ$1,'I-EmEC'!$A$1:$DA$1,0),FALSE),"")</f>
        <v/>
      </c>
      <c r="BR59" s="127" t="str">
        <f>_xlfn.IFNA(VLOOKUP($B59,'I-EmEC'!$A:$DA,MATCH(BR$1,'I-EmEC'!$A$1:$DA$1,0),FALSE),"")</f>
        <v/>
      </c>
      <c r="BS59" s="127" t="str">
        <f>_xlfn.IFNA(VLOOKUP($B59,'I-EmEC'!$A:$DA,MATCH(BS$1,'I-EmEC'!$A$1:$DA$1,0),FALSE),"")</f>
        <v/>
      </c>
      <c r="BT59" s="127"/>
      <c r="BU59" s="117"/>
      <c r="BV59" s="308" t="s">
        <v>3306</v>
      </c>
      <c r="BW59" s="129" t="str">
        <f t="shared" si="27"/>
        <v/>
      </c>
      <c r="BX59" s="129" t="str">
        <f t="shared" si="28"/>
        <v/>
      </c>
      <c r="BY59" s="128" t="str">
        <f t="shared" si="29"/>
        <v/>
      </c>
      <c r="BZ59" s="128" t="str">
        <f t="shared" si="30"/>
        <v/>
      </c>
      <c r="CA59" s="128" t="str">
        <f t="shared" si="31"/>
        <v/>
      </c>
      <c r="CB59" s="129" t="str">
        <f t="shared" si="32"/>
        <v/>
      </c>
      <c r="CC59" s="128" t="str">
        <f t="shared" si="33"/>
        <v/>
      </c>
      <c r="CD59" s="128" t="str">
        <f t="shared" si="34"/>
        <v/>
      </c>
      <c r="CE59" s="128" t="str">
        <f t="shared" si="35"/>
        <v/>
      </c>
      <c r="CF59" s="129" t="str">
        <f t="shared" si="36"/>
        <v/>
      </c>
      <c r="CG59" s="128" t="str">
        <f t="shared" si="37"/>
        <v/>
      </c>
      <c r="CH59" s="130">
        <f t="shared" si="38"/>
        <v>0</v>
      </c>
      <c r="CI59" s="131"/>
      <c r="CJ59" s="129" t="str">
        <f t="shared" si="39"/>
        <v/>
      </c>
      <c r="CK59" s="128" t="str">
        <f t="shared" si="40"/>
        <v/>
      </c>
      <c r="CL59" s="128" t="str">
        <f t="shared" si="41"/>
        <v/>
      </c>
      <c r="CM59" s="128" t="str">
        <f t="shared" si="42"/>
        <v/>
      </c>
      <c r="CN59" s="130">
        <f t="shared" si="43"/>
        <v>0</v>
      </c>
      <c r="CO59" s="117"/>
      <c r="CP59" s="117">
        <f t="shared" si="44"/>
        <v>0</v>
      </c>
      <c r="CQ59" s="117">
        <f t="shared" si="45"/>
        <v>0</v>
      </c>
      <c r="CR59" s="117"/>
      <c r="CS59" s="117"/>
      <c r="CT59" s="117"/>
      <c r="CU59" s="117"/>
      <c r="CV59" s="117"/>
      <c r="CW59" s="117"/>
      <c r="CX59" s="117"/>
      <c r="CY59" s="117"/>
      <c r="CZ59" s="117"/>
      <c r="DA59" s="117"/>
      <c r="DB59" s="117"/>
      <c r="DC59" s="117"/>
      <c r="DD59" s="117"/>
      <c r="DE59" s="117"/>
      <c r="DF59" s="117"/>
      <c r="DG59" s="117"/>
      <c r="DH59" s="117"/>
      <c r="DI59" s="117"/>
      <c r="DJ59" s="117"/>
      <c r="DK59" s="117"/>
      <c r="DL59" s="117"/>
    </row>
    <row r="60" spans="1:116" s="132" customFormat="1" x14ac:dyDescent="0.15">
      <c r="A60" s="308" t="s">
        <v>3294</v>
      </c>
      <c r="B60" s="69" t="s">
        <v>540</v>
      </c>
      <c r="C60" s="118" t="str">
        <f>VLOOKUP(B60,RecNamesAll!A:E,5,FALSE)</f>
        <v>A</v>
      </c>
      <c r="D60" s="119" t="b">
        <f>VLOOKUP(B60,Ligands!A:B,2,FALSE)</f>
        <v>0</v>
      </c>
      <c r="E60" s="127"/>
      <c r="F60" s="126" t="str">
        <f t="shared" si="23"/>
        <v>-I-</v>
      </c>
      <c r="G60" s="126" t="str">
        <f t="shared" si="24"/>
        <v>-IG</v>
      </c>
      <c r="H60" s="126" t="str">
        <f t="shared" si="25"/>
        <v>BIG</v>
      </c>
      <c r="I60" s="126" t="str">
        <f t="shared" si="26"/>
        <v>---</v>
      </c>
      <c r="J60" s="126"/>
      <c r="K60" s="286"/>
      <c r="L60" s="120" t="str">
        <f>_xlfn.CONCAT(IF(AV60="","-","B"),IF(BH60="","-","I"),VLOOKUP($B60,GtP!$A:$AB,MATCH("Gs_0-1",GtP!$A$1:$AB$1,0),FALSE))</f>
        <v>-I-</v>
      </c>
      <c r="M60" s="120" t="str">
        <f>_xlfn.CONCAT(IF(AW60="","-","B"),IF(BI60="","-","I"),VLOOKUP($B60,GtP!$A:$AB,MATCH("Gi/o_0-1",GtP!$A$1:$AB$1,0),FALSE))</f>
        <v>-IG</v>
      </c>
      <c r="N60" s="120" t="str">
        <f>_xlfn.CONCAT(IF(AX60="","-","B"),IF(BJ60="","-","I"),VLOOKUP($B60,GtP!$A:$AB,MATCH("Gi/o_0-1",GtP!$A$1:$AB$1,0),FALSE))</f>
        <v>-IG</v>
      </c>
      <c r="O60" s="120" t="str">
        <f>_xlfn.CONCAT(IF(AY60="","-","B"),IF(BK60="","-","I"),VLOOKUP($B60,GtP!$A:$AB,MATCH("Gi/o_0-1",GtP!$A$1:$AB$1,0),FALSE))</f>
        <v>-IG</v>
      </c>
      <c r="P60" s="120" t="str">
        <f>_xlfn.CONCAT(IF(AZ60="","-","B"),IF(BL60="","-","I"),VLOOKUP($B60,GtP!$A:$AB,MATCH("Gi/o_0-1",GtP!$A$1:$AB$1,0),FALSE))</f>
        <v>-IG</v>
      </c>
      <c r="Q60" s="120" t="str">
        <f>_xlfn.CONCAT(IF(BA60="","-","B"),IF(BM60="","-","I"),VLOOKUP($B60,GtP!$A:$AB,MATCH("Gi/o_0-1",GtP!$A$1:$AB$1,0),FALSE))</f>
        <v>-IG</v>
      </c>
      <c r="R60" s="120" t="str">
        <f>_xlfn.CONCAT(IF(BB60="","-","B"),IF(BN60="","-","I"),VLOOKUP($B60,GtP!$A:$AB,MATCH("Gq/11_0-1",GtP!$A$1:$AB$1,0),FALSE))</f>
        <v>BIG</v>
      </c>
      <c r="S60" s="120" t="str">
        <f>_xlfn.CONCAT(IF(BC60="","-","B"),IF(BO60="","-","I"),VLOOKUP($B60,GtP!$A:$AB,MATCH("Gq/11_0-1",GtP!$A$1:$AB$1,0),FALSE))</f>
        <v>BIG</v>
      </c>
      <c r="T60" s="120" t="str">
        <f>_xlfn.CONCAT(IF(BD60="","-","B"),IF(BP60="","-","I"),VLOOKUP($B60,GtP!$A:$AB,MATCH("Gq/11_0-1",GtP!$A$1:$AB$1,0),FALSE))</f>
        <v>BIG</v>
      </c>
      <c r="U60" s="120" t="str">
        <f>_xlfn.CONCAT(IF(BE60="","-","B"),IF(BQ60="","-","I"),VLOOKUP($B60,GtP!$A:$AB,MATCH("Gq/11_0-1",GtP!$A$1:$AB$1,0),FALSE))</f>
        <v>B-G</v>
      </c>
      <c r="V60" s="120" t="str">
        <f>_xlfn.CONCAT(IF(BF60="","-","B"),IF(BR60="","-","I"),VLOOKUP($B60,GtP!$A:$AB,MATCH("G12/13_0-1",GtP!$A$1:$AB$1,0),FALSE))</f>
        <v>---</v>
      </c>
      <c r="W60" s="120" t="str">
        <f>_xlfn.CONCAT(IF(BG60="","-","B"),IF(BS60="","-","I"),VLOOKUP($B60,GtP!$A:$AB,MATCH("G12/13_0-1",GtP!$A$1:$AB$1,0),FALSE))</f>
        <v>---</v>
      </c>
      <c r="X60" s="121" t="str">
        <f>_xlfn.IFNA(VLOOKUP($B60,'B-EmEC'!$A:$DH,MATCH(X$1,'B-EmEC'!$A$1:$DH$1,0),FALSE),"")</f>
        <v/>
      </c>
      <c r="Y60" s="122" t="str">
        <f>_xlfn.IFNA(VLOOKUP($B60,'B-EmEC'!$A:$DH,MATCH(Y$1,'B-EmEC'!$A$1:$DH$1,0),FALSE),"")</f>
        <v/>
      </c>
      <c r="Z60" s="122" t="str">
        <f>_xlfn.IFNA(VLOOKUP($B60,'B-EmEC'!$A:$DH,MATCH(Z$1,'B-EmEC'!$A$1:$DH$1,0),FALSE),"")</f>
        <v/>
      </c>
      <c r="AA60" s="122" t="str">
        <f>_xlfn.IFNA(VLOOKUP($B60,'B-EmEC'!$A:$DH,MATCH(AA$1,'B-EmEC'!$A$1:$DH$1,0),FALSE),"")</f>
        <v/>
      </c>
      <c r="AB60" s="122" t="str">
        <f>_xlfn.IFNA(VLOOKUP($B60,'B-EmEC'!$A:$DH,MATCH(AB$1,'B-EmEC'!$A$1:$DH$1,0),FALSE),"")</f>
        <v/>
      </c>
      <c r="AC60" s="122" t="str">
        <f>_xlfn.IFNA(VLOOKUP($B60,'B-EmEC'!$A:$DH,MATCH(AC$1,'B-EmEC'!$A$1:$DH$1,0),FALSE),"")</f>
        <v/>
      </c>
      <c r="AD60" s="122">
        <f>_xlfn.IFNA(VLOOKUP($B60,'B-EmEC'!$A:$DH,MATCH(AD$1,'B-EmEC'!$A$1:$DH$1,0),FALSE),"")</f>
        <v>9.4740000000000002</v>
      </c>
      <c r="AE60" s="122">
        <f>_xlfn.IFNA(VLOOKUP($B60,'B-EmEC'!$A:$DH,MATCH(AE$1,'B-EmEC'!$A$1:$DH$1,0),FALSE),"")</f>
        <v>9.2959999999999994</v>
      </c>
      <c r="AF60" s="122">
        <f>_xlfn.IFNA(VLOOKUP($B60,'B-EmEC'!$A:$DH,MATCH(AF$1,'B-EmEC'!$A$1:$DH$1,0),FALSE),"")</f>
        <v>8.9600000000000009</v>
      </c>
      <c r="AG60" s="122">
        <f>_xlfn.IFNA(VLOOKUP($B60,'B-EmEC'!$A:$DH,MATCH(AG$1,'B-EmEC'!$A$1:$DH$1,0),FALSE),"")</f>
        <v>8.9390000000000001</v>
      </c>
      <c r="AH60" s="122" t="str">
        <f>VLOOKUP($B60,'B-EmEC'!$A:$DH,MATCH(AH$1,'B-EmEC'!$A$1:$DH$1,0),FALSE)</f>
        <v/>
      </c>
      <c r="AI60" s="122" t="str">
        <f>VLOOKUP($B60,'B-EmEC'!$A:$DH,MATCH(AI$1,'B-EmEC'!$A$1:$DH$1,0),FALSE)</f>
        <v/>
      </c>
      <c r="AJ60" s="123">
        <f>_xlfn.IFNA(VLOOKUP($B60,'I-EmEC'!$A:$DA,MATCH(AJ$1,'I-EmEC'!$A$1:$DA$1,0),FALSE),"")</f>
        <v>9.5299999999999994</v>
      </c>
      <c r="AK60" s="124">
        <f>_xlfn.IFNA(VLOOKUP($B60,'I-EmEC'!$A:$DA,MATCH(AK$1,'I-EmEC'!$A$1:$DA$1,0),FALSE),"")</f>
        <v>8.9</v>
      </c>
      <c r="AL60" s="124">
        <f>_xlfn.IFNA(VLOOKUP($B60,'I-EmEC'!$A:$DA,MATCH(AL$1,'I-EmEC'!$A$1:$DA$1,0),FALSE),"")</f>
        <v>8.9</v>
      </c>
      <c r="AM60" s="124">
        <f>_xlfn.IFNA(VLOOKUP($B60,'I-EmEC'!$A:$DA,MATCH(AM$1,'I-EmEC'!$A$1:$DA$1,0),FALSE),"")</f>
        <v>8.7100000000000009</v>
      </c>
      <c r="AN60" s="124">
        <f>_xlfn.IFNA(VLOOKUP($B60,'I-EmEC'!$A:$DA,MATCH(AN$1,'I-EmEC'!$A$1:$DA$1,0),FALSE),"")</f>
        <v>8.7100000000000009</v>
      </c>
      <c r="AO60" s="124">
        <f>_xlfn.IFNA(VLOOKUP($B60,'I-EmEC'!$A:$DA,MATCH(AO$1,'I-EmEC'!$A$1:$DA$1,0),FALSE),"")</f>
        <v>8.93</v>
      </c>
      <c r="AP60" s="124">
        <f>_xlfn.IFNA(VLOOKUP($B60,'I-EmEC'!$A:$DA,MATCH(AP$1,'I-EmEC'!$A$1:$DA$1,0),FALSE),"")</f>
        <v>9.67</v>
      </c>
      <c r="AQ60" s="124">
        <f>_xlfn.IFNA(VLOOKUP($B60,'I-EmEC'!$A:$DA,MATCH(AQ$1,'I-EmEC'!$A$1:$DA$1,0),FALSE),"")</f>
        <v>9.67</v>
      </c>
      <c r="AR60" s="124">
        <f>_xlfn.IFNA(VLOOKUP($B60,'I-EmEC'!$A:$DA,MATCH(AR$1,'I-EmEC'!$A$1:$DA$1,0),FALSE),"")</f>
        <v>9.49</v>
      </c>
      <c r="AS60" s="124" t="str">
        <f>_xlfn.IFNA(VLOOKUP($B60,'I-EmEC'!$A:$DA,MATCH(AS$1,'I-EmEC'!$A$1:$DA$1,0),FALSE),"")</f>
        <v/>
      </c>
      <c r="AT60" s="124" t="str">
        <f>_xlfn.IFNA(VLOOKUP($B60,'I-EmEC'!$A:$DA,MATCH(AT$1,'I-EmEC'!$A$1:$DA$1,0),FALSE),"")</f>
        <v/>
      </c>
      <c r="AU60" s="124" t="str">
        <f>_xlfn.IFNA(VLOOKUP($B60,'I-EmEC'!$A:$DA,MATCH(AU$1,'I-EmEC'!$A$1:$DA$1,0),FALSE),"")</f>
        <v/>
      </c>
      <c r="AV60" s="125" t="str">
        <f>_xlfn.IFNA(VLOOKUP($B60,'B-EmEC'!$A:$DH,MATCH(AV$1,'B-EmEC'!$A$1:$DH$1,0),FALSE),"")</f>
        <v/>
      </c>
      <c r="AW60" s="126" t="str">
        <f>_xlfn.IFNA(VLOOKUP($B60,'B-EmEC'!$A:$DH,MATCH(AW$1,'B-EmEC'!$A$1:$DH$1,0),FALSE),"")</f>
        <v/>
      </c>
      <c r="AX60" s="126" t="str">
        <f>_xlfn.IFNA(VLOOKUP($B60,'B-EmEC'!$A:$DH,MATCH(AX$1,'B-EmEC'!$A$1:$DH$1,0),FALSE),"")</f>
        <v/>
      </c>
      <c r="AY60" s="126" t="str">
        <f>_xlfn.IFNA(VLOOKUP($B60,'B-EmEC'!$A:$DH,MATCH(AY$1,'B-EmEC'!$A$1:$DH$1,0),FALSE),"")</f>
        <v/>
      </c>
      <c r="AZ60" s="126" t="str">
        <f>_xlfn.IFNA(VLOOKUP($B60,'B-EmEC'!$A:$DH,MATCH(AZ$1,'B-EmEC'!$A$1:$DH$1,0),FALSE),"")</f>
        <v/>
      </c>
      <c r="BA60" s="126" t="str">
        <f>_xlfn.IFNA(VLOOKUP($B60,'B-EmEC'!$A:$DH,MATCH(BA$1,'B-EmEC'!$A$1:$DH$1,0),FALSE),"")</f>
        <v/>
      </c>
      <c r="BB60" s="126">
        <f>_xlfn.IFNA(VLOOKUP($B60,'B-EmEC'!$A:$DH,MATCH(BB$1,'B-EmEC'!$A$1:$DH$1,0),FALSE),"")</f>
        <v>37.721992255307789</v>
      </c>
      <c r="BC60" s="126">
        <f>_xlfn.IFNA(VLOOKUP($B60,'B-EmEC'!$A:$DH,MATCH(BC$1,'B-EmEC'!$A$1:$DH$1,0),FALSE),"")</f>
        <v>46.008947492347538</v>
      </c>
      <c r="BD60" s="126">
        <f>_xlfn.IFNA(VLOOKUP($B60,'B-EmEC'!$A:$DH,MATCH(BD$1,'B-EmEC'!$A$1:$DH$1,0),FALSE),"")</f>
        <v>20.473974678065144</v>
      </c>
      <c r="BE60" s="126">
        <f>_xlfn.IFNA(VLOOKUP($B60,'B-EmEC'!$A:$DH,MATCH(BE$1,'B-EmEC'!$A$1:$DH$1,0),FALSE),"")</f>
        <v>24.807872539831301</v>
      </c>
      <c r="BF60" s="126" t="str">
        <f>_xlfn.IFNA(VLOOKUP($B60,'B-EmEC'!$A:$DH,MATCH(BF$1,'B-EmEC'!$A$1:$DH$1,0),FALSE),"")</f>
        <v/>
      </c>
      <c r="BG60" s="126" t="str">
        <f>_xlfn.IFNA(VLOOKUP($B60,'B-EmEC'!$A:$DH,MATCH(BG$1,'B-EmEC'!$A$1:$DH$1,0),FALSE),"")</f>
        <v/>
      </c>
      <c r="BH60" s="125">
        <f>_xlfn.IFNA(VLOOKUP($B60,'I-EmEC'!$A:$DA,MATCH(BH$1,'I-EmEC'!$A$1:$DA$1,0),FALSE),"")</f>
        <v>55.882352941176471</v>
      </c>
      <c r="BI60" s="127">
        <f>_xlfn.IFNA(VLOOKUP($B60,'I-EmEC'!$A:$DA,MATCH(BI$1,'I-EmEC'!$A$1:$DA$1,0),FALSE),"")</f>
        <v>36.36363636363636</v>
      </c>
      <c r="BJ60" s="127">
        <f>_xlfn.IFNA(VLOOKUP($B60,'I-EmEC'!$A:$DA,MATCH(BJ$1,'I-EmEC'!$A$1:$DA$1,0),FALSE),"")</f>
        <v>36.36363636363636</v>
      </c>
      <c r="BK60" s="127">
        <f>_xlfn.IFNA(VLOOKUP($B60,'I-EmEC'!$A:$DA,MATCH(BK$1,'I-EmEC'!$A$1:$DA$1,0),FALSE),"")</f>
        <v>21.946169772256731</v>
      </c>
      <c r="BL60" s="127">
        <f>_xlfn.IFNA(VLOOKUP($B60,'I-EmEC'!$A:$DA,MATCH(BL$1,'I-EmEC'!$A$1:$DA$1,0),FALSE),"")</f>
        <v>21.946169772256731</v>
      </c>
      <c r="BM60" s="127">
        <f>_xlfn.IFNA(VLOOKUP($B60,'I-EmEC'!$A:$DA,MATCH(BM$1,'I-EmEC'!$A$1:$DA$1,0),FALSE),"")</f>
        <v>36.521739130434781</v>
      </c>
      <c r="BN60" s="127">
        <f>_xlfn.IFNA(VLOOKUP($B60,'I-EmEC'!$A:$DA,MATCH(BN$1,'I-EmEC'!$A$1:$DA$1,0),FALSE),"")</f>
        <v>57.905544147843941</v>
      </c>
      <c r="BO60" s="127">
        <f>_xlfn.IFNA(VLOOKUP($B60,'I-EmEC'!$A:$DA,MATCH(BO$1,'I-EmEC'!$A$1:$DA$1,0),FALSE),"")</f>
        <v>57.905544147843941</v>
      </c>
      <c r="BP60" s="127">
        <f>_xlfn.IFNA(VLOOKUP($B60,'I-EmEC'!$A:$DA,MATCH(BP$1,'I-EmEC'!$A$1:$DA$1,0),FALSE),"")</f>
        <v>59.101123595505619</v>
      </c>
      <c r="BQ60" s="127" t="str">
        <f>_xlfn.IFNA(VLOOKUP($B60,'I-EmEC'!$A:$DA,MATCH(BQ$1,'I-EmEC'!$A$1:$DA$1,0),FALSE),"")</f>
        <v/>
      </c>
      <c r="BR60" s="127" t="str">
        <f>_xlfn.IFNA(VLOOKUP($B60,'I-EmEC'!$A:$DA,MATCH(BR$1,'I-EmEC'!$A$1:$DA$1,0),FALSE),"")</f>
        <v/>
      </c>
      <c r="BS60" s="127" t="str">
        <f>_xlfn.IFNA(VLOOKUP($B60,'I-EmEC'!$A:$DA,MATCH(BS$1,'I-EmEC'!$A$1:$DA$1,0),FALSE),"")</f>
        <v/>
      </c>
      <c r="BT60" s="127"/>
      <c r="BU60" s="117"/>
      <c r="BV60" s="308" t="s">
        <v>3294</v>
      </c>
      <c r="BW60" s="129" t="str">
        <f t="shared" si="27"/>
        <v/>
      </c>
      <c r="BX60" s="129" t="str">
        <f t="shared" si="28"/>
        <v/>
      </c>
      <c r="BY60" s="128" t="str">
        <f t="shared" si="29"/>
        <v/>
      </c>
      <c r="BZ60" s="128" t="str">
        <f t="shared" si="30"/>
        <v/>
      </c>
      <c r="CA60" s="128" t="str">
        <f t="shared" si="31"/>
        <v/>
      </c>
      <c r="CB60" s="129" t="str">
        <f t="shared" si="32"/>
        <v/>
      </c>
      <c r="CC60" s="128" t="str">
        <f t="shared" si="33"/>
        <v/>
      </c>
      <c r="CD60" s="128" t="str">
        <f t="shared" si="34"/>
        <v/>
      </c>
      <c r="CE60" s="128" t="str">
        <f t="shared" si="35"/>
        <v/>
      </c>
      <c r="CF60" s="129" t="str">
        <f t="shared" si="36"/>
        <v/>
      </c>
      <c r="CG60" s="128" t="str">
        <f t="shared" si="37"/>
        <v/>
      </c>
      <c r="CH60" s="130">
        <f t="shared" si="38"/>
        <v>0</v>
      </c>
      <c r="CI60" s="131"/>
      <c r="CJ60" s="129" t="str">
        <f t="shared" si="39"/>
        <v/>
      </c>
      <c r="CK60" s="128" t="str">
        <f t="shared" si="40"/>
        <v/>
      </c>
      <c r="CL60" s="128" t="str">
        <f t="shared" si="41"/>
        <v/>
      </c>
      <c r="CM60" s="128" t="str">
        <f t="shared" si="42"/>
        <v/>
      </c>
      <c r="CN60" s="130">
        <f t="shared" si="43"/>
        <v>0</v>
      </c>
      <c r="CO60" s="117"/>
      <c r="CP60" s="117">
        <f t="shared" si="44"/>
        <v>1</v>
      </c>
      <c r="CQ60" s="117">
        <f t="shared" si="45"/>
        <v>3</v>
      </c>
      <c r="CR60" s="117"/>
      <c r="CS60" s="117"/>
      <c r="CT60" s="117"/>
      <c r="CU60" s="117"/>
      <c r="CV60" s="117"/>
      <c r="CW60" s="117"/>
      <c r="CX60" s="117"/>
      <c r="CY60" s="117"/>
      <c r="CZ60" s="117"/>
      <c r="DA60" s="117"/>
      <c r="DB60" s="117"/>
      <c r="DC60" s="117"/>
      <c r="DD60" s="117"/>
      <c r="DE60" s="117"/>
      <c r="DF60" s="117"/>
      <c r="DG60" s="117"/>
      <c r="DH60" s="117"/>
      <c r="DI60" s="117"/>
      <c r="DJ60" s="117"/>
      <c r="DK60" s="117"/>
      <c r="DL60" s="117"/>
    </row>
    <row r="61" spans="1:116" s="132" customFormat="1" x14ac:dyDescent="0.15">
      <c r="A61" s="308" t="s">
        <v>3265</v>
      </c>
      <c r="B61" s="69" t="s">
        <v>199</v>
      </c>
      <c r="C61" s="118" t="str">
        <f>VLOOKUP(B61,RecNamesAll!A:E,5,FALSE)</f>
        <v>A</v>
      </c>
      <c r="D61" s="119" t="b">
        <f>VLOOKUP(B61,Ligands!A:B,2,FALSE)</f>
        <v>1</v>
      </c>
      <c r="E61" s="127"/>
      <c r="F61" s="126" t="str">
        <f t="shared" si="23"/>
        <v>-I-</v>
      </c>
      <c r="G61" s="126" t="str">
        <f t="shared" si="24"/>
        <v>BIG</v>
      </c>
      <c r="H61" s="126" t="str">
        <f t="shared" si="25"/>
        <v>BIG</v>
      </c>
      <c r="I61" s="126" t="str">
        <f t="shared" si="26"/>
        <v>-I-</v>
      </c>
      <c r="J61" s="126"/>
      <c r="K61" s="286"/>
      <c r="L61" s="120" t="str">
        <f>_xlfn.CONCAT(IF(AV61="","-","B"),IF(BH61="","-","I"),VLOOKUP($B61,GtP!$A:$AB,MATCH("Gs_0-1",GtP!$A$1:$AB$1,0),FALSE))</f>
        <v>-I-</v>
      </c>
      <c r="M61" s="120" t="str">
        <f>_xlfn.CONCAT(IF(AW61="","-","B"),IF(BI61="","-","I"),VLOOKUP($B61,GtP!$A:$AB,MATCH("Gi/o_0-1",GtP!$A$1:$AB$1,0),FALSE))</f>
        <v>BIG</v>
      </c>
      <c r="N61" s="120" t="str">
        <f>_xlfn.CONCAT(IF(AX61="","-","B"),IF(BJ61="","-","I"),VLOOKUP($B61,GtP!$A:$AB,MATCH("Gi/o_0-1",GtP!$A$1:$AB$1,0),FALSE))</f>
        <v>BIG</v>
      </c>
      <c r="O61" s="120" t="str">
        <f>_xlfn.CONCAT(IF(AY61="","-","B"),IF(BK61="","-","I"),VLOOKUP($B61,GtP!$A:$AB,MATCH("Gi/o_0-1",GtP!$A$1:$AB$1,0),FALSE))</f>
        <v>BIG</v>
      </c>
      <c r="P61" s="120" t="str">
        <f>_xlfn.CONCAT(IF(AZ61="","-","B"),IF(BL61="","-","I"),VLOOKUP($B61,GtP!$A:$AB,MATCH("Gi/o_0-1",GtP!$A$1:$AB$1,0),FALSE))</f>
        <v>BIG</v>
      </c>
      <c r="Q61" s="120" t="str">
        <f>_xlfn.CONCAT(IF(BA61="","-","B"),IF(BM61="","-","I"),VLOOKUP($B61,GtP!$A:$AB,MATCH("Gi/o_0-1",GtP!$A$1:$AB$1,0),FALSE))</f>
        <v>BIG</v>
      </c>
      <c r="R61" s="120" t="str">
        <f>_xlfn.CONCAT(IF(BB61="","-","B"),IF(BN61="","-","I"),VLOOKUP($B61,GtP!$A:$AB,MATCH("Gq/11_0-1",GtP!$A$1:$AB$1,0),FALSE))</f>
        <v>BIG</v>
      </c>
      <c r="S61" s="120" t="str">
        <f>_xlfn.CONCAT(IF(BC61="","-","B"),IF(BO61="","-","I"),VLOOKUP($B61,GtP!$A:$AB,MATCH("Gq/11_0-1",GtP!$A$1:$AB$1,0),FALSE))</f>
        <v>BIG</v>
      </c>
      <c r="T61" s="120" t="str">
        <f>_xlfn.CONCAT(IF(BD61="","-","B"),IF(BP61="","-","I"),VLOOKUP($B61,GtP!$A:$AB,MATCH("Gq/11_0-1",GtP!$A$1:$AB$1,0),FALSE))</f>
        <v>BIG</v>
      </c>
      <c r="U61" s="120" t="str">
        <f>_xlfn.CONCAT(IF(BE61="","-","B"),IF(BQ61="","-","I"),VLOOKUP($B61,GtP!$A:$AB,MATCH("Gq/11_0-1",GtP!$A$1:$AB$1,0),FALSE))</f>
        <v>BIG</v>
      </c>
      <c r="V61" s="120" t="str">
        <f>_xlfn.CONCAT(IF(BF61="","-","B"),IF(BR61="","-","I"),VLOOKUP($B61,GtP!$A:$AB,MATCH("G12/13_0-1",GtP!$A$1:$AB$1,0),FALSE))</f>
        <v>-I-</v>
      </c>
      <c r="W61" s="120" t="str">
        <f>_xlfn.CONCAT(IF(BG61="","-","B"),IF(BS61="","-","I"),VLOOKUP($B61,GtP!$A:$AB,MATCH("G12/13_0-1",GtP!$A$1:$AB$1,0),FALSE))</f>
        <v>-I-</v>
      </c>
      <c r="X61" s="121" t="str">
        <f>_xlfn.IFNA(VLOOKUP($B61,'B-EmEC'!$A:$DH,MATCH(X$1,'B-EmEC'!$A$1:$DH$1,0),FALSE),"")</f>
        <v/>
      </c>
      <c r="Y61" s="122">
        <f>_xlfn.IFNA(VLOOKUP($B61,'B-EmEC'!$A:$DH,MATCH(Y$1,'B-EmEC'!$A$1:$DH$1,0),FALSE),"")</f>
        <v>6.9</v>
      </c>
      <c r="Z61" s="122">
        <f>_xlfn.IFNA(VLOOKUP($B61,'B-EmEC'!$A:$DH,MATCH(Z$1,'B-EmEC'!$A$1:$DH$1,0),FALSE),"")</f>
        <v>6.9050000000000002</v>
      </c>
      <c r="AA61" s="122">
        <f>_xlfn.IFNA(VLOOKUP($B61,'B-EmEC'!$A:$DH,MATCH(AA$1,'B-EmEC'!$A$1:$DH$1,0),FALSE),"")</f>
        <v>6.7990000000000004</v>
      </c>
      <c r="AB61" s="122">
        <f>_xlfn.IFNA(VLOOKUP($B61,'B-EmEC'!$A:$DH,MATCH(AB$1,'B-EmEC'!$A$1:$DH$1,0),FALSE),"")</f>
        <v>6.9210000000000003</v>
      </c>
      <c r="AC61" s="122">
        <f>_xlfn.IFNA(VLOOKUP($B61,'B-EmEC'!$A:$DH,MATCH(AC$1,'B-EmEC'!$A$1:$DH$1,0),FALSE),"")</f>
        <v>7.4480000000000004</v>
      </c>
      <c r="AD61" s="122">
        <f>_xlfn.IFNA(VLOOKUP($B61,'B-EmEC'!$A:$DH,MATCH(AD$1,'B-EmEC'!$A$1:$DH$1,0),FALSE),"")</f>
        <v>9.282</v>
      </c>
      <c r="AE61" s="122">
        <f>_xlfn.IFNA(VLOOKUP($B61,'B-EmEC'!$A:$DH,MATCH(AE$1,'B-EmEC'!$A$1:$DH$1,0),FALSE),"")</f>
        <v>9.4949999999999992</v>
      </c>
      <c r="AF61" s="122">
        <f>_xlfn.IFNA(VLOOKUP($B61,'B-EmEC'!$A:$DH,MATCH(AF$1,'B-EmEC'!$A$1:$DH$1,0),FALSE),"")</f>
        <v>9.2279999999999998</v>
      </c>
      <c r="AG61" s="122">
        <f>_xlfn.IFNA(VLOOKUP($B61,'B-EmEC'!$A:$DH,MATCH(AG$1,'B-EmEC'!$A$1:$DH$1,0),FALSE),"")</f>
        <v>8.1229999999999993</v>
      </c>
      <c r="AH61" s="122" t="str">
        <f>VLOOKUP($B61,'B-EmEC'!$A:$DH,MATCH(AH$1,'B-EmEC'!$A$1:$DH$1,0),FALSE)</f>
        <v/>
      </c>
      <c r="AI61" s="122" t="str">
        <f>VLOOKUP($B61,'B-EmEC'!$A:$DH,MATCH(AI$1,'B-EmEC'!$A$1:$DH$1,0),FALSE)</f>
        <v/>
      </c>
      <c r="AJ61" s="123">
        <f>_xlfn.IFNA(VLOOKUP($B61,'I-EmEC'!$A:$DA,MATCH(AJ$1,'I-EmEC'!$A$1:$DA$1,0),FALSE),"")</f>
        <v>6.16</v>
      </c>
      <c r="AK61" s="124">
        <f>_xlfn.IFNA(VLOOKUP($B61,'I-EmEC'!$A:$DA,MATCH(AK$1,'I-EmEC'!$A$1:$DA$1,0),FALSE),"")</f>
        <v>7.56</v>
      </c>
      <c r="AL61" s="124">
        <f>_xlfn.IFNA(VLOOKUP($B61,'I-EmEC'!$A:$DA,MATCH(AL$1,'I-EmEC'!$A$1:$DA$1,0),FALSE),"")</f>
        <v>7.56</v>
      </c>
      <c r="AM61" s="124">
        <f>_xlfn.IFNA(VLOOKUP($B61,'I-EmEC'!$A:$DA,MATCH(AM$1,'I-EmEC'!$A$1:$DA$1,0),FALSE),"")</f>
        <v>6.89</v>
      </c>
      <c r="AN61" s="124">
        <f>_xlfn.IFNA(VLOOKUP($B61,'I-EmEC'!$A:$DA,MATCH(AN$1,'I-EmEC'!$A$1:$DA$1,0),FALSE),"")</f>
        <v>6.89</v>
      </c>
      <c r="AO61" s="124">
        <f>_xlfn.IFNA(VLOOKUP($B61,'I-EmEC'!$A:$DA,MATCH(AO$1,'I-EmEC'!$A$1:$DA$1,0),FALSE),"")</f>
        <v>7.87</v>
      </c>
      <c r="AP61" s="124">
        <f>_xlfn.IFNA(VLOOKUP($B61,'I-EmEC'!$A:$DA,MATCH(AP$1,'I-EmEC'!$A$1:$DA$1,0),FALSE),"")</f>
        <v>8.17</v>
      </c>
      <c r="AQ61" s="124">
        <f>_xlfn.IFNA(VLOOKUP($B61,'I-EmEC'!$A:$DA,MATCH(AQ$1,'I-EmEC'!$A$1:$DA$1,0),FALSE),"")</f>
        <v>8.17</v>
      </c>
      <c r="AR61" s="124">
        <f>_xlfn.IFNA(VLOOKUP($B61,'I-EmEC'!$A:$DA,MATCH(AR$1,'I-EmEC'!$A$1:$DA$1,0),FALSE),"")</f>
        <v>8.49</v>
      </c>
      <c r="AS61" s="124">
        <f>_xlfn.IFNA(VLOOKUP($B61,'I-EmEC'!$A:$DA,MATCH(AS$1,'I-EmEC'!$A$1:$DA$1,0),FALSE),"")</f>
        <v>7.01</v>
      </c>
      <c r="AT61" s="124">
        <f>_xlfn.IFNA(VLOOKUP($B61,'I-EmEC'!$A:$DA,MATCH(AT$1,'I-EmEC'!$A$1:$DA$1,0),FALSE),"")</f>
        <v>6.3</v>
      </c>
      <c r="AU61" s="124">
        <f>_xlfn.IFNA(VLOOKUP($B61,'I-EmEC'!$A:$DA,MATCH(AU$1,'I-EmEC'!$A$1:$DA$1,0),FALSE),"")</f>
        <v>6.37</v>
      </c>
      <c r="AV61" s="125" t="str">
        <f>_xlfn.IFNA(VLOOKUP($B61,'B-EmEC'!$A:$DH,MATCH(AV$1,'B-EmEC'!$A$1:$DH$1,0),FALSE),"")</f>
        <v/>
      </c>
      <c r="AW61" s="126">
        <f>_xlfn.IFNA(VLOOKUP($B61,'B-EmEC'!$A:$DH,MATCH(AW$1,'B-EmEC'!$A$1:$DH$1,0),FALSE),"")</f>
        <v>9.0097508125677148</v>
      </c>
      <c r="AX61" s="126">
        <f>_xlfn.IFNA(VLOOKUP($B61,'B-EmEC'!$A:$DH,MATCH(AX$1,'B-EmEC'!$A$1:$DH$1,0),FALSE),"")</f>
        <v>4.7779725387087346</v>
      </c>
      <c r="AY61" s="126">
        <f>_xlfn.IFNA(VLOOKUP($B61,'B-EmEC'!$A:$DH,MATCH(AY$1,'B-EmEC'!$A$1:$DH$1,0),FALSE),"")</f>
        <v>9.129032258064516</v>
      </c>
      <c r="AZ61" s="126">
        <f>_xlfn.IFNA(VLOOKUP($B61,'B-EmEC'!$A:$DH,MATCH(AZ$1,'B-EmEC'!$A$1:$DH$1,0),FALSE),"")</f>
        <v>11.786003236245955</v>
      </c>
      <c r="BA61" s="126">
        <f>_xlfn.IFNA(VLOOKUP($B61,'B-EmEC'!$A:$DH,MATCH(BA$1,'B-EmEC'!$A$1:$DH$1,0),FALSE),"")</f>
        <v>43.764501160092806</v>
      </c>
      <c r="BB61" s="126">
        <f>_xlfn.IFNA(VLOOKUP($B61,'B-EmEC'!$A:$DH,MATCH(BB$1,'B-EmEC'!$A$1:$DH$1,0),FALSE),"")</f>
        <v>19.548671384697556</v>
      </c>
      <c r="BC61" s="126">
        <f>_xlfn.IFNA(VLOOKUP($B61,'B-EmEC'!$A:$DH,MATCH(BC$1,'B-EmEC'!$A$1:$DH$1,0),FALSE),"")</f>
        <v>13.126913115140098</v>
      </c>
      <c r="BD61" s="126">
        <f>_xlfn.IFNA(VLOOKUP($B61,'B-EmEC'!$A:$DH,MATCH(BD$1,'B-EmEC'!$A$1:$DH$1,0),FALSE),"")</f>
        <v>28.276160588680877</v>
      </c>
      <c r="BE61" s="126">
        <f>_xlfn.IFNA(VLOOKUP($B61,'B-EmEC'!$A:$DH,MATCH(BE$1,'B-EmEC'!$A$1:$DH$1,0),FALSE),"")</f>
        <v>72.680412371134025</v>
      </c>
      <c r="BF61" s="126" t="str">
        <f>_xlfn.IFNA(VLOOKUP($B61,'B-EmEC'!$A:$DH,MATCH(BF$1,'B-EmEC'!$A$1:$DH$1,0),FALSE),"")</f>
        <v/>
      </c>
      <c r="BG61" s="126" t="str">
        <f>_xlfn.IFNA(VLOOKUP($B61,'B-EmEC'!$A:$DH,MATCH(BG$1,'B-EmEC'!$A$1:$DH$1,0),FALSE),"")</f>
        <v/>
      </c>
      <c r="BH61" s="125">
        <f>_xlfn.IFNA(VLOOKUP($B61,'I-EmEC'!$A:$DA,MATCH(BH$1,'I-EmEC'!$A$1:$DA$1,0),FALSE),"")</f>
        <v>23.34558823529412</v>
      </c>
      <c r="BI61" s="127">
        <f>_xlfn.IFNA(VLOOKUP($B61,'I-EmEC'!$A:$DA,MATCH(BI$1,'I-EmEC'!$A$1:$DA$1,0),FALSE),"")</f>
        <v>34.235976789168276</v>
      </c>
      <c r="BJ61" s="127">
        <f>_xlfn.IFNA(VLOOKUP($B61,'I-EmEC'!$A:$DA,MATCH(BJ$1,'I-EmEC'!$A$1:$DA$1,0),FALSE),"")</f>
        <v>34.235976789168276</v>
      </c>
      <c r="BK61" s="127">
        <f>_xlfn.IFNA(VLOOKUP($B61,'I-EmEC'!$A:$DA,MATCH(BK$1,'I-EmEC'!$A$1:$DA$1,0),FALSE),"")</f>
        <v>43.892339544513462</v>
      </c>
      <c r="BL61" s="127">
        <f>_xlfn.IFNA(VLOOKUP($B61,'I-EmEC'!$A:$DA,MATCH(BL$1,'I-EmEC'!$A$1:$DA$1,0),FALSE),"")</f>
        <v>43.892339544513462</v>
      </c>
      <c r="BM61" s="127">
        <f>_xlfn.IFNA(VLOOKUP($B61,'I-EmEC'!$A:$DA,MATCH(BM$1,'I-EmEC'!$A$1:$DA$1,0),FALSE),"")</f>
        <v>40</v>
      </c>
      <c r="BN61" s="127">
        <f>_xlfn.IFNA(VLOOKUP($B61,'I-EmEC'!$A:$DA,MATCH(BN$1,'I-EmEC'!$A$1:$DA$1,0),FALSE),"")</f>
        <v>20.533880903490758</v>
      </c>
      <c r="BO61" s="127">
        <f>_xlfn.IFNA(VLOOKUP($B61,'I-EmEC'!$A:$DA,MATCH(BO$1,'I-EmEC'!$A$1:$DA$1,0),FALSE),"")</f>
        <v>20.533880903490758</v>
      </c>
      <c r="BP61" s="127">
        <f>_xlfn.IFNA(VLOOKUP($B61,'I-EmEC'!$A:$DA,MATCH(BP$1,'I-EmEC'!$A$1:$DA$1,0),FALSE),"")</f>
        <v>22.471910112359552</v>
      </c>
      <c r="BQ61" s="127">
        <f>_xlfn.IFNA(VLOOKUP($B61,'I-EmEC'!$A:$DA,MATCH(BQ$1,'I-EmEC'!$A$1:$DA$1,0),FALSE),"")</f>
        <v>43.786982248520708</v>
      </c>
      <c r="BR61" s="127">
        <f>_xlfn.IFNA(VLOOKUP($B61,'I-EmEC'!$A:$DA,MATCH(BR$1,'I-EmEC'!$A$1:$DA$1,0),FALSE),"")</f>
        <v>38.095238095238095</v>
      </c>
      <c r="BS61" s="127">
        <f>_xlfn.IFNA(VLOOKUP($B61,'I-EmEC'!$A:$DA,MATCH(BS$1,'I-EmEC'!$A$1:$DA$1,0),FALSE),"")</f>
        <v>39.328063241106712</v>
      </c>
      <c r="BT61" s="127"/>
      <c r="BU61" s="117"/>
      <c r="BV61" s="308" t="s">
        <v>3265</v>
      </c>
      <c r="BW61" s="129" t="str">
        <f t="shared" si="27"/>
        <v/>
      </c>
      <c r="BX61" s="129" t="str">
        <f t="shared" si="28"/>
        <v/>
      </c>
      <c r="BY61" s="128" t="str">
        <f t="shared" si="29"/>
        <v/>
      </c>
      <c r="BZ61" s="128" t="str">
        <f t="shared" si="30"/>
        <v/>
      </c>
      <c r="CA61" s="128" t="str">
        <f t="shared" si="31"/>
        <v/>
      </c>
      <c r="CB61" s="129" t="str">
        <f t="shared" si="32"/>
        <v/>
      </c>
      <c r="CC61" s="128" t="str">
        <f t="shared" si="33"/>
        <v/>
      </c>
      <c r="CD61" s="128" t="str">
        <f t="shared" si="34"/>
        <v/>
      </c>
      <c r="CE61" s="128" t="str">
        <f t="shared" si="35"/>
        <v/>
      </c>
      <c r="CF61" s="129" t="str">
        <f t="shared" si="36"/>
        <v/>
      </c>
      <c r="CG61" s="128" t="str">
        <f t="shared" si="37"/>
        <v/>
      </c>
      <c r="CH61" s="130">
        <f t="shared" si="38"/>
        <v>0</v>
      </c>
      <c r="CI61" s="131"/>
      <c r="CJ61" s="129" t="str">
        <f t="shared" si="39"/>
        <v/>
      </c>
      <c r="CK61" s="128" t="str">
        <f t="shared" si="40"/>
        <v/>
      </c>
      <c r="CL61" s="128" t="str">
        <f t="shared" si="41"/>
        <v/>
      </c>
      <c r="CM61" s="128" t="str">
        <f t="shared" si="42"/>
        <v/>
      </c>
      <c r="CN61" s="130">
        <f t="shared" si="43"/>
        <v>0</v>
      </c>
      <c r="CO61" s="117"/>
      <c r="CP61" s="117">
        <f t="shared" si="44"/>
        <v>2</v>
      </c>
      <c r="CQ61" s="117">
        <f t="shared" si="45"/>
        <v>9</v>
      </c>
      <c r="CR61" s="117"/>
      <c r="CS61" s="117"/>
      <c r="CT61" s="117"/>
      <c r="CU61" s="117"/>
      <c r="CV61" s="117"/>
      <c r="CW61" s="117"/>
      <c r="CX61" s="117"/>
      <c r="CY61" s="117"/>
      <c r="CZ61" s="117"/>
      <c r="DA61" s="117"/>
      <c r="DB61" s="117"/>
      <c r="DC61" s="117"/>
      <c r="DD61" s="117"/>
      <c r="DE61" s="117"/>
      <c r="DF61" s="117"/>
      <c r="DG61" s="117"/>
      <c r="DH61" s="117"/>
      <c r="DI61" s="117"/>
      <c r="DJ61" s="117"/>
      <c r="DK61" s="117"/>
      <c r="DL61" s="117"/>
    </row>
    <row r="62" spans="1:116" s="132" customFormat="1" x14ac:dyDescent="0.15">
      <c r="A62" s="308" t="s">
        <v>3291</v>
      </c>
      <c r="B62" s="69" t="s">
        <v>474</v>
      </c>
      <c r="C62" s="118" t="str">
        <f>VLOOKUP(B62,RecNamesAll!A:E,5,FALSE)</f>
        <v>A</v>
      </c>
      <c r="D62" s="119" t="b">
        <f>VLOOKUP(B62,Ligands!A:B,2,FALSE)</f>
        <v>1</v>
      </c>
      <c r="E62" s="127"/>
      <c r="F62" s="126" t="str">
        <f t="shared" si="23"/>
        <v>---</v>
      </c>
      <c r="G62" s="126" t="str">
        <f t="shared" si="24"/>
        <v>BIG</v>
      </c>
      <c r="H62" s="126" t="str">
        <f t="shared" si="25"/>
        <v>---</v>
      </c>
      <c r="I62" s="126" t="str">
        <f t="shared" si="26"/>
        <v>---</v>
      </c>
      <c r="J62" s="126"/>
      <c r="K62" s="286"/>
      <c r="L62" s="120" t="str">
        <f>_xlfn.CONCAT(IF(AV62="","-","B"),IF(BH62="","-","I"),VLOOKUP($B62,GtP!$A:$AB,MATCH("Gs_0-1",GtP!$A$1:$AB$1,0),FALSE))</f>
        <v>---</v>
      </c>
      <c r="M62" s="120" t="str">
        <f>_xlfn.CONCAT(IF(AW62="","-","B"),IF(BI62="","-","I"),VLOOKUP($B62,GtP!$A:$AB,MATCH("Gi/o_0-1",GtP!$A$1:$AB$1,0),FALSE))</f>
        <v>BIG</v>
      </c>
      <c r="N62" s="120" t="str">
        <f>_xlfn.CONCAT(IF(AX62="","-","B"),IF(BJ62="","-","I"),VLOOKUP($B62,GtP!$A:$AB,MATCH("Gi/o_0-1",GtP!$A$1:$AB$1,0),FALSE))</f>
        <v>BIG</v>
      </c>
      <c r="O62" s="120" t="str">
        <f>_xlfn.CONCAT(IF(AY62="","-","B"),IF(BK62="","-","I"),VLOOKUP($B62,GtP!$A:$AB,MATCH("Gi/o_0-1",GtP!$A$1:$AB$1,0),FALSE))</f>
        <v>BIG</v>
      </c>
      <c r="P62" s="120" t="str">
        <f>_xlfn.CONCAT(IF(AZ62="","-","B"),IF(BL62="","-","I"),VLOOKUP($B62,GtP!$A:$AB,MATCH("Gi/o_0-1",GtP!$A$1:$AB$1,0),FALSE))</f>
        <v>BIG</v>
      </c>
      <c r="Q62" s="120" t="str">
        <f>_xlfn.CONCAT(IF(BA62="","-","B"),IF(BM62="","-","I"),VLOOKUP($B62,GtP!$A:$AB,MATCH("Gi/o_0-1",GtP!$A$1:$AB$1,0),FALSE))</f>
        <v>BIG</v>
      </c>
      <c r="R62" s="120" t="str">
        <f>_xlfn.CONCAT(IF(BB62="","-","B"),IF(BN62="","-","I"),VLOOKUP($B62,GtP!$A:$AB,MATCH("Gq/11_0-1",GtP!$A$1:$AB$1,0),FALSE))</f>
        <v>---</v>
      </c>
      <c r="S62" s="120" t="str">
        <f>_xlfn.CONCAT(IF(BC62="","-","B"),IF(BO62="","-","I"),VLOOKUP($B62,GtP!$A:$AB,MATCH("Gq/11_0-1",GtP!$A$1:$AB$1,0),FALSE))</f>
        <v>---</v>
      </c>
      <c r="T62" s="120" t="str">
        <f>_xlfn.CONCAT(IF(BD62="","-","B"),IF(BP62="","-","I"),VLOOKUP($B62,GtP!$A:$AB,MATCH("Gq/11_0-1",GtP!$A$1:$AB$1,0),FALSE))</f>
        <v>---</v>
      </c>
      <c r="U62" s="120" t="str">
        <f>_xlfn.CONCAT(IF(BE62="","-","B"),IF(BQ62="","-","I"),VLOOKUP($B62,GtP!$A:$AB,MATCH("Gq/11_0-1",GtP!$A$1:$AB$1,0),FALSE))</f>
        <v>---</v>
      </c>
      <c r="V62" s="120" t="str">
        <f>_xlfn.CONCAT(IF(BF62="","-","B"),IF(BR62="","-","I"),VLOOKUP($B62,GtP!$A:$AB,MATCH("G12/13_0-1",GtP!$A$1:$AB$1,0),FALSE))</f>
        <v>---</v>
      </c>
      <c r="W62" s="120" t="str">
        <f>_xlfn.CONCAT(IF(BG62="","-","B"),IF(BS62="","-","I"),VLOOKUP($B62,GtP!$A:$AB,MATCH("G12/13_0-1",GtP!$A$1:$AB$1,0),FALSE))</f>
        <v>---</v>
      </c>
      <c r="X62" s="121" t="str">
        <f>_xlfn.IFNA(VLOOKUP($B62,'B-EmEC'!$A:$DH,MATCH(X$1,'B-EmEC'!$A$1:$DH$1,0),FALSE),"")</f>
        <v/>
      </c>
      <c r="Y62" s="122">
        <f>_xlfn.IFNA(VLOOKUP($B62,'B-EmEC'!$A:$DH,MATCH(Y$1,'B-EmEC'!$A$1:$DH$1,0),FALSE),"")</f>
        <v>8.1440000000000001</v>
      </c>
      <c r="Z62" s="122">
        <f>_xlfn.IFNA(VLOOKUP($B62,'B-EmEC'!$A:$DH,MATCH(Z$1,'B-EmEC'!$A$1:$DH$1,0),FALSE),"")</f>
        <v>7.9160000000000004</v>
      </c>
      <c r="AA62" s="122">
        <f>_xlfn.IFNA(VLOOKUP($B62,'B-EmEC'!$A:$DH,MATCH(AA$1,'B-EmEC'!$A$1:$DH$1,0),FALSE),"")</f>
        <v>8.6170000000000009</v>
      </c>
      <c r="AB62" s="122">
        <f>_xlfn.IFNA(VLOOKUP($B62,'B-EmEC'!$A:$DH,MATCH(AB$1,'B-EmEC'!$A$1:$DH$1,0),FALSE),"")</f>
        <v>9.0739999999999998</v>
      </c>
      <c r="AC62" s="122">
        <f>_xlfn.IFNA(VLOOKUP($B62,'B-EmEC'!$A:$DH,MATCH(AC$1,'B-EmEC'!$A$1:$DH$1,0),FALSE),"")</f>
        <v>8.2390000000000008</v>
      </c>
      <c r="AD62" s="122" t="str">
        <f>_xlfn.IFNA(VLOOKUP($B62,'B-EmEC'!$A:$DH,MATCH(AD$1,'B-EmEC'!$A$1:$DH$1,0),FALSE),"")</f>
        <v/>
      </c>
      <c r="AE62" s="122" t="str">
        <f>_xlfn.IFNA(VLOOKUP($B62,'B-EmEC'!$A:$DH,MATCH(AE$1,'B-EmEC'!$A$1:$DH$1,0),FALSE),"")</f>
        <v/>
      </c>
      <c r="AF62" s="122" t="str">
        <f>_xlfn.IFNA(VLOOKUP($B62,'B-EmEC'!$A:$DH,MATCH(AF$1,'B-EmEC'!$A$1:$DH$1,0),FALSE),"")</f>
        <v/>
      </c>
      <c r="AG62" s="122" t="str">
        <f>_xlfn.IFNA(VLOOKUP($B62,'B-EmEC'!$A:$DH,MATCH(AG$1,'B-EmEC'!$A$1:$DH$1,0),FALSE),"")</f>
        <v/>
      </c>
      <c r="AH62" s="122" t="str">
        <f>VLOOKUP($B62,'B-EmEC'!$A:$DH,MATCH(AH$1,'B-EmEC'!$A$1:$DH$1,0),FALSE)</f>
        <v/>
      </c>
      <c r="AI62" s="122" t="str">
        <f>VLOOKUP($B62,'B-EmEC'!$A:$DH,MATCH(AI$1,'B-EmEC'!$A$1:$DH$1,0),FALSE)</f>
        <v/>
      </c>
      <c r="AJ62" s="123" t="str">
        <f>_xlfn.IFNA(VLOOKUP($B62,'I-EmEC'!$A:$DA,MATCH(AJ$1,'I-EmEC'!$A$1:$DA$1,0),FALSE),"")</f>
        <v/>
      </c>
      <c r="AK62" s="124">
        <f>_xlfn.IFNA(VLOOKUP($B62,'I-EmEC'!$A:$DA,MATCH(AK$1,'I-EmEC'!$A$1:$DA$1,0),FALSE),"")</f>
        <v>7.96</v>
      </c>
      <c r="AL62" s="124">
        <f>_xlfn.IFNA(VLOOKUP($B62,'I-EmEC'!$A:$DA,MATCH(AL$1,'I-EmEC'!$A$1:$DA$1,0),FALSE),"")</f>
        <v>7.96</v>
      </c>
      <c r="AM62" s="124">
        <f>_xlfn.IFNA(VLOOKUP($B62,'I-EmEC'!$A:$DA,MATCH(AM$1,'I-EmEC'!$A$1:$DA$1,0),FALSE),"")</f>
        <v>7.75</v>
      </c>
      <c r="AN62" s="124">
        <f>_xlfn.IFNA(VLOOKUP($B62,'I-EmEC'!$A:$DA,MATCH(AN$1,'I-EmEC'!$A$1:$DA$1,0),FALSE),"")</f>
        <v>7.75</v>
      </c>
      <c r="AO62" s="124">
        <f>_xlfn.IFNA(VLOOKUP($B62,'I-EmEC'!$A:$DA,MATCH(AO$1,'I-EmEC'!$A$1:$DA$1,0),FALSE),"")</f>
        <v>7.78</v>
      </c>
      <c r="AP62" s="124" t="str">
        <f>_xlfn.IFNA(VLOOKUP($B62,'I-EmEC'!$A:$DA,MATCH(AP$1,'I-EmEC'!$A$1:$DA$1,0),FALSE),"")</f>
        <v/>
      </c>
      <c r="AQ62" s="124" t="str">
        <f>_xlfn.IFNA(VLOOKUP($B62,'I-EmEC'!$A:$DA,MATCH(AQ$1,'I-EmEC'!$A$1:$DA$1,0),FALSE),"")</f>
        <v/>
      </c>
      <c r="AR62" s="124" t="str">
        <f>_xlfn.IFNA(VLOOKUP($B62,'I-EmEC'!$A:$DA,MATCH(AR$1,'I-EmEC'!$A$1:$DA$1,0),FALSE),"")</f>
        <v/>
      </c>
      <c r="AS62" s="124" t="str">
        <f>_xlfn.IFNA(VLOOKUP($B62,'I-EmEC'!$A:$DA,MATCH(AS$1,'I-EmEC'!$A$1:$DA$1,0),FALSE),"")</f>
        <v/>
      </c>
      <c r="AT62" s="124" t="str">
        <f>_xlfn.IFNA(VLOOKUP($B62,'I-EmEC'!$A:$DA,MATCH(AT$1,'I-EmEC'!$A$1:$DA$1,0),FALSE),"")</f>
        <v/>
      </c>
      <c r="AU62" s="124" t="str">
        <f>_xlfn.IFNA(VLOOKUP($B62,'I-EmEC'!$A:$DA,MATCH(AU$1,'I-EmEC'!$A$1:$DA$1,0),FALSE),"")</f>
        <v/>
      </c>
      <c r="AV62" s="125" t="str">
        <f>_xlfn.IFNA(VLOOKUP($B62,'B-EmEC'!$A:$DH,MATCH(AV$1,'B-EmEC'!$A$1:$DH$1,0),FALSE),"")</f>
        <v/>
      </c>
      <c r="AW62" s="126">
        <f>_xlfn.IFNA(VLOOKUP($B62,'B-EmEC'!$A:$DH,MATCH(AW$1,'B-EmEC'!$A$1:$DH$1,0),FALSE),"")</f>
        <v>75.807150595882987</v>
      </c>
      <c r="AX62" s="126">
        <f>_xlfn.IFNA(VLOOKUP($B62,'B-EmEC'!$A:$DH,MATCH(AX$1,'B-EmEC'!$A$1:$DH$1,0),FALSE),"")</f>
        <v>55.93047034764826</v>
      </c>
      <c r="AY62" s="126">
        <f>_xlfn.IFNA(VLOOKUP($B62,'B-EmEC'!$A:$DH,MATCH(AY$1,'B-EmEC'!$A$1:$DH$1,0),FALSE),"")</f>
        <v>65.026881720430111</v>
      </c>
      <c r="AZ62" s="126">
        <f>_xlfn.IFNA(VLOOKUP($B62,'B-EmEC'!$A:$DH,MATCH(AZ$1,'B-EmEC'!$A$1:$DH$1,0),FALSE),"")</f>
        <v>67.435275080906152</v>
      </c>
      <c r="BA62" s="126">
        <f>_xlfn.IFNA(VLOOKUP($B62,'B-EmEC'!$A:$DH,MATCH(BA$1,'B-EmEC'!$A$1:$DH$1,0),FALSE),"")</f>
        <v>41.067285382830626</v>
      </c>
      <c r="BB62" s="126" t="str">
        <f>_xlfn.IFNA(VLOOKUP($B62,'B-EmEC'!$A:$DH,MATCH(BB$1,'B-EmEC'!$A$1:$DH$1,0),FALSE),"")</f>
        <v/>
      </c>
      <c r="BC62" s="126" t="str">
        <f>_xlfn.IFNA(VLOOKUP($B62,'B-EmEC'!$A:$DH,MATCH(BC$1,'B-EmEC'!$A$1:$DH$1,0),FALSE),"")</f>
        <v/>
      </c>
      <c r="BD62" s="126" t="str">
        <f>_xlfn.IFNA(VLOOKUP($B62,'B-EmEC'!$A:$DH,MATCH(BD$1,'B-EmEC'!$A$1:$DH$1,0),FALSE),"")</f>
        <v/>
      </c>
      <c r="BE62" s="126" t="str">
        <f>_xlfn.IFNA(VLOOKUP($B62,'B-EmEC'!$A:$DH,MATCH(BE$1,'B-EmEC'!$A$1:$DH$1,0),FALSE),"")</f>
        <v/>
      </c>
      <c r="BF62" s="126" t="str">
        <f>_xlfn.IFNA(VLOOKUP($B62,'B-EmEC'!$A:$DH,MATCH(BF$1,'B-EmEC'!$A$1:$DH$1,0),FALSE),"")</f>
        <v/>
      </c>
      <c r="BG62" s="126" t="str">
        <f>_xlfn.IFNA(VLOOKUP($B62,'B-EmEC'!$A:$DH,MATCH(BG$1,'B-EmEC'!$A$1:$DH$1,0),FALSE),"")</f>
        <v/>
      </c>
      <c r="BH62" s="125" t="str">
        <f>_xlfn.IFNA(VLOOKUP($B62,'I-EmEC'!$A:$DA,MATCH(BH$1,'I-EmEC'!$A$1:$DA$1,0),FALSE),"")</f>
        <v/>
      </c>
      <c r="BI62" s="127">
        <f>_xlfn.IFNA(VLOOKUP($B62,'I-EmEC'!$A:$DA,MATCH(BI$1,'I-EmEC'!$A$1:$DA$1,0),FALSE),"")</f>
        <v>64.410058027079288</v>
      </c>
      <c r="BJ62" s="127">
        <f>_xlfn.IFNA(VLOOKUP($B62,'I-EmEC'!$A:$DA,MATCH(BJ$1,'I-EmEC'!$A$1:$DA$1,0),FALSE),"")</f>
        <v>64.410058027079288</v>
      </c>
      <c r="BK62" s="127">
        <f>_xlfn.IFNA(VLOOKUP($B62,'I-EmEC'!$A:$DA,MATCH(BK$1,'I-EmEC'!$A$1:$DA$1,0),FALSE),"")</f>
        <v>65.631469979296071</v>
      </c>
      <c r="BL62" s="127">
        <f>_xlfn.IFNA(VLOOKUP($B62,'I-EmEC'!$A:$DA,MATCH(BL$1,'I-EmEC'!$A$1:$DA$1,0),FALSE),"")</f>
        <v>65.631469979296071</v>
      </c>
      <c r="BM62" s="127">
        <f>_xlfn.IFNA(VLOOKUP($B62,'I-EmEC'!$A:$DA,MATCH(BM$1,'I-EmEC'!$A$1:$DA$1,0),FALSE),"")</f>
        <v>59.420289855072461</v>
      </c>
      <c r="BN62" s="127" t="str">
        <f>_xlfn.IFNA(VLOOKUP($B62,'I-EmEC'!$A:$DA,MATCH(BN$1,'I-EmEC'!$A$1:$DA$1,0),FALSE),"")</f>
        <v/>
      </c>
      <c r="BO62" s="127" t="str">
        <f>_xlfn.IFNA(VLOOKUP($B62,'I-EmEC'!$A:$DA,MATCH(BO$1,'I-EmEC'!$A$1:$DA$1,0),FALSE),"")</f>
        <v/>
      </c>
      <c r="BP62" s="127" t="str">
        <f>_xlfn.IFNA(VLOOKUP($B62,'I-EmEC'!$A:$DA,MATCH(BP$1,'I-EmEC'!$A$1:$DA$1,0),FALSE),"")</f>
        <v/>
      </c>
      <c r="BQ62" s="127" t="str">
        <f>_xlfn.IFNA(VLOOKUP($B62,'I-EmEC'!$A:$DA,MATCH(BQ$1,'I-EmEC'!$A$1:$DA$1,0),FALSE),"")</f>
        <v/>
      </c>
      <c r="BR62" s="127" t="str">
        <f>_xlfn.IFNA(VLOOKUP($B62,'I-EmEC'!$A:$DA,MATCH(BR$1,'I-EmEC'!$A$1:$DA$1,0),FALSE),"")</f>
        <v/>
      </c>
      <c r="BS62" s="127" t="str">
        <f>_xlfn.IFNA(VLOOKUP($B62,'I-EmEC'!$A:$DA,MATCH(BS$1,'I-EmEC'!$A$1:$DA$1,0),FALSE),"")</f>
        <v/>
      </c>
      <c r="BT62" s="127"/>
      <c r="BU62" s="117"/>
      <c r="BV62" s="308" t="s">
        <v>3291</v>
      </c>
      <c r="BW62" s="129" t="str">
        <f t="shared" si="27"/>
        <v/>
      </c>
      <c r="BX62" s="129" t="str">
        <f t="shared" si="28"/>
        <v/>
      </c>
      <c r="BY62" s="128" t="str">
        <f t="shared" si="29"/>
        <v/>
      </c>
      <c r="BZ62" s="128" t="str">
        <f t="shared" si="30"/>
        <v/>
      </c>
      <c r="CA62" s="128" t="str">
        <f t="shared" si="31"/>
        <v/>
      </c>
      <c r="CB62" s="129" t="str">
        <f t="shared" si="32"/>
        <v/>
      </c>
      <c r="CC62" s="128" t="str">
        <f t="shared" si="33"/>
        <v/>
      </c>
      <c r="CD62" s="128" t="str">
        <f t="shared" si="34"/>
        <v/>
      </c>
      <c r="CE62" s="128" t="str">
        <f t="shared" si="35"/>
        <v/>
      </c>
      <c r="CF62" s="129" t="str">
        <f t="shared" si="36"/>
        <v/>
      </c>
      <c r="CG62" s="128" t="str">
        <f t="shared" si="37"/>
        <v/>
      </c>
      <c r="CH62" s="130">
        <f t="shared" si="38"/>
        <v>0</v>
      </c>
      <c r="CI62" s="131"/>
      <c r="CJ62" s="129" t="str">
        <f t="shared" si="39"/>
        <v/>
      </c>
      <c r="CK62" s="128" t="str">
        <f t="shared" si="40"/>
        <v/>
      </c>
      <c r="CL62" s="128" t="str">
        <f t="shared" si="41"/>
        <v/>
      </c>
      <c r="CM62" s="128" t="str">
        <f t="shared" si="42"/>
        <v/>
      </c>
      <c r="CN62" s="130">
        <f t="shared" si="43"/>
        <v>0</v>
      </c>
      <c r="CO62" s="117"/>
      <c r="CP62" s="117">
        <f t="shared" si="44"/>
        <v>1</v>
      </c>
      <c r="CQ62" s="117">
        <f t="shared" si="45"/>
        <v>5</v>
      </c>
      <c r="CR62" s="117"/>
      <c r="CS62" s="117"/>
      <c r="CT62" s="117"/>
      <c r="CU62" s="117"/>
      <c r="CV62" s="117"/>
      <c r="CW62" s="117"/>
      <c r="CX62" s="117"/>
      <c r="CY62" s="117"/>
      <c r="CZ62" s="117"/>
      <c r="DA62" s="117"/>
      <c r="DB62" s="117"/>
      <c r="DC62" s="117"/>
      <c r="DD62" s="117"/>
      <c r="DE62" s="117"/>
      <c r="DF62" s="117"/>
      <c r="DG62" s="117"/>
      <c r="DH62" s="117"/>
      <c r="DI62" s="117"/>
      <c r="DJ62" s="117"/>
      <c r="DK62" s="117"/>
      <c r="DL62" s="117"/>
    </row>
    <row r="63" spans="1:116" s="132" customFormat="1" x14ac:dyDescent="0.15">
      <c r="A63" s="308" t="s">
        <v>3308</v>
      </c>
      <c r="B63" s="69" t="s">
        <v>733</v>
      </c>
      <c r="C63" s="118" t="str">
        <f>VLOOKUP(B63,RecNamesAll!A:E,5,FALSE)</f>
        <v>A</v>
      </c>
      <c r="D63" s="119" t="b">
        <f>VLOOKUP(B63,Ligands!A:B,2,FALSE)</f>
        <v>0</v>
      </c>
      <c r="E63" s="127"/>
      <c r="F63" s="126" t="str">
        <f t="shared" si="23"/>
        <v>BIG</v>
      </c>
      <c r="G63" s="126" t="str">
        <f t="shared" si="24"/>
        <v>B--</v>
      </c>
      <c r="H63" s="126" t="str">
        <f t="shared" si="25"/>
        <v>B--</v>
      </c>
      <c r="I63" s="126" t="str">
        <f t="shared" si="26"/>
        <v>B--</v>
      </c>
      <c r="J63" s="126"/>
      <c r="K63" s="286"/>
      <c r="L63" s="120" t="str">
        <f>_xlfn.CONCAT(IF(AV63="","-","B"),IF(BH63="","-","I"),VLOOKUP($B63,GtP!$A:$AB,MATCH("Gs_0-1",GtP!$A$1:$AB$1,0),FALSE))</f>
        <v>BIG</v>
      </c>
      <c r="M63" s="120" t="str">
        <f>_xlfn.CONCAT(IF(AW63="","-","B"),IF(BI63="","-","I"),VLOOKUP($B63,GtP!$A:$AB,MATCH("Gi/o_0-1",GtP!$A$1:$AB$1,0),FALSE))</f>
        <v>---</v>
      </c>
      <c r="N63" s="120" t="str">
        <f>_xlfn.CONCAT(IF(AX63="","-","B"),IF(BJ63="","-","I"),VLOOKUP($B63,GtP!$A:$AB,MATCH("Gi/o_0-1",GtP!$A$1:$AB$1,0),FALSE))</f>
        <v>---</v>
      </c>
      <c r="O63" s="120" t="str">
        <f>_xlfn.CONCAT(IF(AY63="","-","B"),IF(BK63="","-","I"),VLOOKUP($B63,GtP!$A:$AB,MATCH("Gi/o_0-1",GtP!$A$1:$AB$1,0),FALSE))</f>
        <v>---</v>
      </c>
      <c r="P63" s="120" t="str">
        <f>_xlfn.CONCAT(IF(AZ63="","-","B"),IF(BL63="","-","I"),VLOOKUP($B63,GtP!$A:$AB,MATCH("Gi/o_0-1",GtP!$A$1:$AB$1,0),FALSE))</f>
        <v>---</v>
      </c>
      <c r="Q63" s="120" t="str">
        <f>_xlfn.CONCAT(IF(BA63="","-","B"),IF(BM63="","-","I"),VLOOKUP($B63,GtP!$A:$AB,MATCH("Gi/o_0-1",GtP!$A$1:$AB$1,0),FALSE))</f>
        <v>B--</v>
      </c>
      <c r="R63" s="120" t="str">
        <f>_xlfn.CONCAT(IF(BB63="","-","B"),IF(BN63="","-","I"),VLOOKUP($B63,GtP!$A:$AB,MATCH("Gq/11_0-1",GtP!$A$1:$AB$1,0),FALSE))</f>
        <v>---</v>
      </c>
      <c r="S63" s="120" t="str">
        <f>_xlfn.CONCAT(IF(BC63="","-","B"),IF(BO63="","-","I"),VLOOKUP($B63,GtP!$A:$AB,MATCH("Gq/11_0-1",GtP!$A$1:$AB$1,0),FALSE))</f>
        <v>---</v>
      </c>
      <c r="T63" s="120" t="str">
        <f>_xlfn.CONCAT(IF(BD63="","-","B"),IF(BP63="","-","I"),VLOOKUP($B63,GtP!$A:$AB,MATCH("Gq/11_0-1",GtP!$A$1:$AB$1,0),FALSE))</f>
        <v>---</v>
      </c>
      <c r="U63" s="120" t="str">
        <f>_xlfn.CONCAT(IF(BE63="","-","B"),IF(BQ63="","-","I"),VLOOKUP($B63,GtP!$A:$AB,MATCH("Gq/11_0-1",GtP!$A$1:$AB$1,0),FALSE))</f>
        <v>B--</v>
      </c>
      <c r="V63" s="120" t="str">
        <f>_xlfn.CONCAT(IF(BF63="","-","B"),IF(BR63="","-","I"),VLOOKUP($B63,GtP!$A:$AB,MATCH("G12/13_0-1",GtP!$A$1:$AB$1,0),FALSE))</f>
        <v>B--</v>
      </c>
      <c r="W63" s="120" t="str">
        <f>_xlfn.CONCAT(IF(BG63="","-","B"),IF(BS63="","-","I"),VLOOKUP($B63,GtP!$A:$AB,MATCH("G12/13_0-1",GtP!$A$1:$AB$1,0),FALSE))</f>
        <v>---</v>
      </c>
      <c r="X63" s="121">
        <f>_xlfn.IFNA(VLOOKUP($B63,'B-EmEC'!$A:$DH,MATCH(X$1,'B-EmEC'!$A$1:$DH$1,0),FALSE),"")</f>
        <v>9.4550000000000001</v>
      </c>
      <c r="Y63" s="122" t="str">
        <f>_xlfn.IFNA(VLOOKUP($B63,'B-EmEC'!$A:$DH,MATCH(Y$1,'B-EmEC'!$A$1:$DH$1,0),FALSE),"")</f>
        <v/>
      </c>
      <c r="Z63" s="122" t="str">
        <f>_xlfn.IFNA(VLOOKUP($B63,'B-EmEC'!$A:$DH,MATCH(Z$1,'B-EmEC'!$A$1:$DH$1,0),FALSE),"")</f>
        <v/>
      </c>
      <c r="AA63" s="122" t="str">
        <f>_xlfn.IFNA(VLOOKUP($B63,'B-EmEC'!$A:$DH,MATCH(AA$1,'B-EmEC'!$A$1:$DH$1,0),FALSE),"")</f>
        <v/>
      </c>
      <c r="AB63" s="122" t="str">
        <f>_xlfn.IFNA(VLOOKUP($B63,'B-EmEC'!$A:$DH,MATCH(AB$1,'B-EmEC'!$A$1:$DH$1,0),FALSE),"")</f>
        <v/>
      </c>
      <c r="AC63" s="122">
        <f>_xlfn.IFNA(VLOOKUP($B63,'B-EmEC'!$A:$DH,MATCH(AC$1,'B-EmEC'!$A$1:$DH$1,0),FALSE),"")</f>
        <v>6.4279999999999999</v>
      </c>
      <c r="AD63" s="122" t="str">
        <f>_xlfn.IFNA(VLOOKUP($B63,'B-EmEC'!$A:$DH,MATCH(AD$1,'B-EmEC'!$A$1:$DH$1,0),FALSE),"")</f>
        <v/>
      </c>
      <c r="AE63" s="122" t="str">
        <f>_xlfn.IFNA(VLOOKUP($B63,'B-EmEC'!$A:$DH,MATCH(AE$1,'B-EmEC'!$A$1:$DH$1,0),FALSE),"")</f>
        <v/>
      </c>
      <c r="AF63" s="122" t="str">
        <f>_xlfn.IFNA(VLOOKUP($B63,'B-EmEC'!$A:$DH,MATCH(AF$1,'B-EmEC'!$A$1:$DH$1,0),FALSE),"")</f>
        <v/>
      </c>
      <c r="AG63" s="122">
        <f>_xlfn.IFNA(VLOOKUP($B63,'B-EmEC'!$A:$DH,MATCH(AG$1,'B-EmEC'!$A$1:$DH$1,0),FALSE),"")</f>
        <v>6.6219999999999999</v>
      </c>
      <c r="AH63" s="122">
        <f>VLOOKUP($B63,'B-EmEC'!$A:$DH,MATCH(AH$1,'B-EmEC'!$A$1:$DH$1,0),FALSE)</f>
        <v>6.3780000000000001</v>
      </c>
      <c r="AI63" s="122" t="str">
        <f>VLOOKUP($B63,'B-EmEC'!$A:$DH,MATCH(AI$1,'B-EmEC'!$A$1:$DH$1,0),FALSE)</f>
        <v/>
      </c>
      <c r="AJ63" s="123">
        <f>_xlfn.IFNA(VLOOKUP($B63,'I-EmEC'!$A:$DA,MATCH(AJ$1,'I-EmEC'!$A$1:$DA$1,0),FALSE),"")</f>
        <v>7.91</v>
      </c>
      <c r="AK63" s="124" t="str">
        <f>_xlfn.IFNA(VLOOKUP($B63,'I-EmEC'!$A:$DA,MATCH(AK$1,'I-EmEC'!$A$1:$DA$1,0),FALSE),"")</f>
        <v/>
      </c>
      <c r="AL63" s="124" t="str">
        <f>_xlfn.IFNA(VLOOKUP($B63,'I-EmEC'!$A:$DA,MATCH(AL$1,'I-EmEC'!$A$1:$DA$1,0),FALSE),"")</f>
        <v/>
      </c>
      <c r="AM63" s="124" t="str">
        <f>_xlfn.IFNA(VLOOKUP($B63,'I-EmEC'!$A:$DA,MATCH(AM$1,'I-EmEC'!$A$1:$DA$1,0),FALSE),"")</f>
        <v/>
      </c>
      <c r="AN63" s="124" t="str">
        <f>_xlfn.IFNA(VLOOKUP($B63,'I-EmEC'!$A:$DA,MATCH(AN$1,'I-EmEC'!$A$1:$DA$1,0),FALSE),"")</f>
        <v/>
      </c>
      <c r="AO63" s="124" t="str">
        <f>_xlfn.IFNA(VLOOKUP($B63,'I-EmEC'!$A:$DA,MATCH(AO$1,'I-EmEC'!$A$1:$DA$1,0),FALSE),"")</f>
        <v/>
      </c>
      <c r="AP63" s="124" t="str">
        <f>_xlfn.IFNA(VLOOKUP($B63,'I-EmEC'!$A:$DA,MATCH(AP$1,'I-EmEC'!$A$1:$DA$1,0),FALSE),"")</f>
        <v/>
      </c>
      <c r="AQ63" s="124" t="str">
        <f>_xlfn.IFNA(VLOOKUP($B63,'I-EmEC'!$A:$DA,MATCH(AQ$1,'I-EmEC'!$A$1:$DA$1,0),FALSE),"")</f>
        <v/>
      </c>
      <c r="AR63" s="124" t="str">
        <f>_xlfn.IFNA(VLOOKUP($B63,'I-EmEC'!$A:$DA,MATCH(AR$1,'I-EmEC'!$A$1:$DA$1,0),FALSE),"")</f>
        <v/>
      </c>
      <c r="AS63" s="124" t="str">
        <f>_xlfn.IFNA(VLOOKUP($B63,'I-EmEC'!$A:$DA,MATCH(AS$1,'I-EmEC'!$A$1:$DA$1,0),FALSE),"")</f>
        <v/>
      </c>
      <c r="AT63" s="124" t="str">
        <f>_xlfn.IFNA(VLOOKUP($B63,'I-EmEC'!$A:$DA,MATCH(AT$1,'I-EmEC'!$A$1:$DA$1,0),FALSE),"")</f>
        <v/>
      </c>
      <c r="AU63" s="124" t="str">
        <f>_xlfn.IFNA(VLOOKUP($B63,'I-EmEC'!$A:$DA,MATCH(AU$1,'I-EmEC'!$A$1:$DA$1,0),FALSE),"")</f>
        <v/>
      </c>
      <c r="AV63" s="125">
        <f>_xlfn.IFNA(VLOOKUP($B63,'B-EmEC'!$A:$DH,MATCH(AV$1,'B-EmEC'!$A$1:$DH$1,0),FALSE),"")</f>
        <v>71.387017758726273</v>
      </c>
      <c r="AW63" s="126" t="str">
        <f>_xlfn.IFNA(VLOOKUP($B63,'B-EmEC'!$A:$DH,MATCH(AW$1,'B-EmEC'!$A$1:$DH$1,0),FALSE),"")</f>
        <v/>
      </c>
      <c r="AX63" s="126" t="str">
        <f>_xlfn.IFNA(VLOOKUP($B63,'B-EmEC'!$A:$DH,MATCH(AX$1,'B-EmEC'!$A$1:$DH$1,0),FALSE),"")</f>
        <v/>
      </c>
      <c r="AY63" s="126" t="str">
        <f>_xlfn.IFNA(VLOOKUP($B63,'B-EmEC'!$A:$DH,MATCH(AY$1,'B-EmEC'!$A$1:$DH$1,0),FALSE),"")</f>
        <v/>
      </c>
      <c r="AZ63" s="126" t="str">
        <f>_xlfn.IFNA(VLOOKUP($B63,'B-EmEC'!$A:$DH,MATCH(AZ$1,'B-EmEC'!$A$1:$DH$1,0),FALSE),"")</f>
        <v/>
      </c>
      <c r="BA63" s="126">
        <f>_xlfn.IFNA(VLOOKUP($B63,'B-EmEC'!$A:$DH,MATCH(BA$1,'B-EmEC'!$A$1:$DH$1,0),FALSE),"")</f>
        <v>8.7558004640371223</v>
      </c>
      <c r="BB63" s="126" t="str">
        <f>_xlfn.IFNA(VLOOKUP($B63,'B-EmEC'!$A:$DH,MATCH(BB$1,'B-EmEC'!$A$1:$DH$1,0),FALSE),"")</f>
        <v/>
      </c>
      <c r="BC63" s="126" t="str">
        <f>_xlfn.IFNA(VLOOKUP($B63,'B-EmEC'!$A:$DH,MATCH(BC$1,'B-EmEC'!$A$1:$DH$1,0),FALSE),"")</f>
        <v/>
      </c>
      <c r="BD63" s="126" t="str">
        <f>_xlfn.IFNA(VLOOKUP($B63,'B-EmEC'!$A:$DH,MATCH(BD$1,'B-EmEC'!$A$1:$DH$1,0),FALSE),"")</f>
        <v/>
      </c>
      <c r="BE63" s="126">
        <f>_xlfn.IFNA(VLOOKUP($B63,'B-EmEC'!$A:$DH,MATCH(BE$1,'B-EmEC'!$A$1:$DH$1,0),FALSE),"")</f>
        <v>8.7591377694470474</v>
      </c>
      <c r="BF63" s="126">
        <f>_xlfn.IFNA(VLOOKUP($B63,'B-EmEC'!$A:$DH,MATCH(BF$1,'B-EmEC'!$A$1:$DH$1,0),FALSE),"")</f>
        <v>38.557377049180324</v>
      </c>
      <c r="BG63" s="126" t="str">
        <f>_xlfn.IFNA(VLOOKUP($B63,'B-EmEC'!$A:$DH,MATCH(BG$1,'B-EmEC'!$A$1:$DH$1,0),FALSE),"")</f>
        <v/>
      </c>
      <c r="BH63" s="125">
        <f>_xlfn.IFNA(VLOOKUP($B63,'I-EmEC'!$A:$DA,MATCH(BH$1,'I-EmEC'!$A$1:$DA$1,0),FALSE),"")</f>
        <v>77.02205882352942</v>
      </c>
      <c r="BI63" s="127" t="str">
        <f>_xlfn.IFNA(VLOOKUP($B63,'I-EmEC'!$A:$DA,MATCH(BI$1,'I-EmEC'!$A$1:$DA$1,0),FALSE),"")</f>
        <v/>
      </c>
      <c r="BJ63" s="127" t="str">
        <f>_xlfn.IFNA(VLOOKUP($B63,'I-EmEC'!$A:$DA,MATCH(BJ$1,'I-EmEC'!$A$1:$DA$1,0),FALSE),"")</f>
        <v/>
      </c>
      <c r="BK63" s="127" t="str">
        <f>_xlfn.IFNA(VLOOKUP($B63,'I-EmEC'!$A:$DA,MATCH(BK$1,'I-EmEC'!$A$1:$DA$1,0),FALSE),"")</f>
        <v/>
      </c>
      <c r="BL63" s="127" t="str">
        <f>_xlfn.IFNA(VLOOKUP($B63,'I-EmEC'!$A:$DA,MATCH(BL$1,'I-EmEC'!$A$1:$DA$1,0),FALSE),"")</f>
        <v/>
      </c>
      <c r="BM63" s="127" t="str">
        <f>_xlfn.IFNA(VLOOKUP($B63,'I-EmEC'!$A:$DA,MATCH(BM$1,'I-EmEC'!$A$1:$DA$1,0),FALSE),"")</f>
        <v/>
      </c>
      <c r="BN63" s="127" t="str">
        <f>_xlfn.IFNA(VLOOKUP($B63,'I-EmEC'!$A:$DA,MATCH(BN$1,'I-EmEC'!$A$1:$DA$1,0),FALSE),"")</f>
        <v/>
      </c>
      <c r="BO63" s="127" t="str">
        <f>_xlfn.IFNA(VLOOKUP($B63,'I-EmEC'!$A:$DA,MATCH(BO$1,'I-EmEC'!$A$1:$DA$1,0),FALSE),"")</f>
        <v/>
      </c>
      <c r="BP63" s="127" t="str">
        <f>_xlfn.IFNA(VLOOKUP($B63,'I-EmEC'!$A:$DA,MATCH(BP$1,'I-EmEC'!$A$1:$DA$1,0),FALSE),"")</f>
        <v/>
      </c>
      <c r="BQ63" s="127" t="str">
        <f>_xlfn.IFNA(VLOOKUP($B63,'I-EmEC'!$A:$DA,MATCH(BQ$1,'I-EmEC'!$A$1:$DA$1,0),FALSE),"")</f>
        <v/>
      </c>
      <c r="BR63" s="127" t="str">
        <f>_xlfn.IFNA(VLOOKUP($B63,'I-EmEC'!$A:$DA,MATCH(BR$1,'I-EmEC'!$A$1:$DA$1,0),FALSE),"")</f>
        <v/>
      </c>
      <c r="BS63" s="127" t="str">
        <f>_xlfn.IFNA(VLOOKUP($B63,'I-EmEC'!$A:$DA,MATCH(BS$1,'I-EmEC'!$A$1:$DA$1,0),FALSE),"")</f>
        <v/>
      </c>
      <c r="BT63" s="127"/>
      <c r="BU63" s="117"/>
      <c r="BV63" s="308" t="s">
        <v>3308</v>
      </c>
      <c r="BW63" s="129" t="str">
        <f t="shared" si="27"/>
        <v/>
      </c>
      <c r="BX63" s="129" t="str">
        <f t="shared" si="28"/>
        <v/>
      </c>
      <c r="BY63" s="128" t="str">
        <f t="shared" si="29"/>
        <v/>
      </c>
      <c r="BZ63" s="128" t="str">
        <f t="shared" si="30"/>
        <v/>
      </c>
      <c r="CA63" s="128" t="str">
        <f t="shared" si="31"/>
        <v/>
      </c>
      <c r="CB63" s="129" t="str">
        <f t="shared" si="32"/>
        <v/>
      </c>
      <c r="CC63" s="128" t="str">
        <f t="shared" si="33"/>
        <v/>
      </c>
      <c r="CD63" s="128" t="str">
        <f t="shared" si="34"/>
        <v/>
      </c>
      <c r="CE63" s="128" t="str">
        <f t="shared" si="35"/>
        <v/>
      </c>
      <c r="CF63" s="129" t="str">
        <f t="shared" si="36"/>
        <v/>
      </c>
      <c r="CG63" s="128" t="str">
        <f t="shared" si="37"/>
        <v/>
      </c>
      <c r="CH63" s="130">
        <f t="shared" si="38"/>
        <v>0</v>
      </c>
      <c r="CI63" s="131"/>
      <c r="CJ63" s="129" t="str">
        <f t="shared" si="39"/>
        <v/>
      </c>
      <c r="CK63" s="128" t="str">
        <f t="shared" si="40"/>
        <v/>
      </c>
      <c r="CL63" s="128" t="str">
        <f t="shared" si="41"/>
        <v/>
      </c>
      <c r="CM63" s="128" t="str">
        <f t="shared" si="42"/>
        <v/>
      </c>
      <c r="CN63" s="130">
        <f t="shared" si="43"/>
        <v>0</v>
      </c>
      <c r="CO63" s="117"/>
      <c r="CP63" s="117">
        <f t="shared" si="44"/>
        <v>1</v>
      </c>
      <c r="CQ63" s="117">
        <f t="shared" si="45"/>
        <v>1</v>
      </c>
      <c r="CR63" s="117"/>
      <c r="CS63" s="117"/>
      <c r="CT63" s="117"/>
      <c r="CU63" s="117"/>
      <c r="CV63" s="117"/>
      <c r="CW63" s="117"/>
      <c r="CX63" s="117"/>
      <c r="CY63" s="117"/>
      <c r="CZ63" s="117"/>
      <c r="DA63" s="117"/>
      <c r="DB63" s="117"/>
      <c r="DC63" s="117"/>
      <c r="DD63" s="117"/>
      <c r="DE63" s="117"/>
      <c r="DF63" s="117"/>
      <c r="DG63" s="117"/>
      <c r="DH63" s="117"/>
      <c r="DI63" s="117"/>
      <c r="DJ63" s="117"/>
      <c r="DK63" s="117"/>
      <c r="DL63" s="117"/>
    </row>
    <row r="64" spans="1:116" s="132" customFormat="1" x14ac:dyDescent="0.15">
      <c r="A64" s="308" t="s">
        <v>3310</v>
      </c>
      <c r="B64" s="69" t="s">
        <v>739</v>
      </c>
      <c r="C64" s="118" t="str">
        <f>VLOOKUP(B64,RecNamesAll!A:E,5,FALSE)</f>
        <v>A</v>
      </c>
      <c r="D64" s="119" t="b">
        <f>VLOOKUP(B64,Ligands!A:B,2,FALSE)</f>
        <v>0</v>
      </c>
      <c r="E64" s="127"/>
      <c r="F64" s="126" t="str">
        <f t="shared" si="23"/>
        <v>BIG</v>
      </c>
      <c r="G64" s="126" t="str">
        <f t="shared" si="24"/>
        <v>BIG</v>
      </c>
      <c r="H64" s="126" t="str">
        <f t="shared" si="25"/>
        <v>B--</v>
      </c>
      <c r="I64" s="126" t="str">
        <f t="shared" si="26"/>
        <v>B--</v>
      </c>
      <c r="J64" s="126"/>
      <c r="K64" s="286"/>
      <c r="L64" s="120" t="str">
        <f>_xlfn.CONCAT(IF(AV64="","-","B"),IF(BH64="","-","I"),VLOOKUP($B64,GtP!$A:$AB,MATCH("Gs_0-1",GtP!$A$1:$AB$1,0),FALSE))</f>
        <v>BIG</v>
      </c>
      <c r="M64" s="120" t="str">
        <f>_xlfn.CONCAT(IF(AW64="","-","B"),IF(BI64="","-","I"),VLOOKUP($B64,GtP!$A:$AB,MATCH("Gi/o_0-1",GtP!$A$1:$AB$1,0),FALSE))</f>
        <v>BIG</v>
      </c>
      <c r="N64" s="120" t="str">
        <f>_xlfn.CONCAT(IF(AX64="","-","B"),IF(BJ64="","-","I"),VLOOKUP($B64,GtP!$A:$AB,MATCH("Gi/o_0-1",GtP!$A$1:$AB$1,0),FALSE))</f>
        <v>BIG</v>
      </c>
      <c r="O64" s="120" t="str">
        <f>_xlfn.CONCAT(IF(AY64="","-","B"),IF(BK64="","-","I"),VLOOKUP($B64,GtP!$A:$AB,MATCH("Gi/o_0-1",GtP!$A$1:$AB$1,0),FALSE))</f>
        <v>--G</v>
      </c>
      <c r="P64" s="120" t="str">
        <f>_xlfn.CONCAT(IF(AZ64="","-","B"),IF(BL64="","-","I"),VLOOKUP($B64,GtP!$A:$AB,MATCH("Gi/o_0-1",GtP!$A$1:$AB$1,0),FALSE))</f>
        <v>B-G</v>
      </c>
      <c r="Q64" s="120" t="str">
        <f>_xlfn.CONCAT(IF(BA64="","-","B"),IF(BM64="","-","I"),VLOOKUP($B64,GtP!$A:$AB,MATCH("Gi/o_0-1",GtP!$A$1:$AB$1,0),FALSE))</f>
        <v>B-G</v>
      </c>
      <c r="R64" s="120" t="str">
        <f>_xlfn.CONCAT(IF(BB64="","-","B"),IF(BN64="","-","I"),VLOOKUP($B64,GtP!$A:$AB,MATCH("Gq/11_0-1",GtP!$A$1:$AB$1,0),FALSE))</f>
        <v>---</v>
      </c>
      <c r="S64" s="120" t="str">
        <f>_xlfn.CONCAT(IF(BC64="","-","B"),IF(BO64="","-","I"),VLOOKUP($B64,GtP!$A:$AB,MATCH("Gq/11_0-1",GtP!$A$1:$AB$1,0),FALSE))</f>
        <v>---</v>
      </c>
      <c r="T64" s="120" t="str">
        <f>_xlfn.CONCAT(IF(BD64="","-","B"),IF(BP64="","-","I"),VLOOKUP($B64,GtP!$A:$AB,MATCH("Gq/11_0-1",GtP!$A$1:$AB$1,0),FALSE))</f>
        <v>---</v>
      </c>
      <c r="U64" s="120" t="str">
        <f>_xlfn.CONCAT(IF(BE64="","-","B"),IF(BQ64="","-","I"),VLOOKUP($B64,GtP!$A:$AB,MATCH("Gq/11_0-1",GtP!$A$1:$AB$1,0),FALSE))</f>
        <v>B--</v>
      </c>
      <c r="V64" s="120" t="str">
        <f>_xlfn.CONCAT(IF(BF64="","-","B"),IF(BR64="","-","I"),VLOOKUP($B64,GtP!$A:$AB,MATCH("G12/13_0-1",GtP!$A$1:$AB$1,0),FALSE))</f>
        <v>B--</v>
      </c>
      <c r="W64" s="120" t="str">
        <f>_xlfn.CONCAT(IF(BG64="","-","B"),IF(BS64="","-","I"),VLOOKUP($B64,GtP!$A:$AB,MATCH("G12/13_0-1",GtP!$A$1:$AB$1,0),FALSE))</f>
        <v>B--</v>
      </c>
      <c r="X64" s="121">
        <f>_xlfn.IFNA(VLOOKUP($B64,'B-EmEC'!$A:$DH,MATCH(X$1,'B-EmEC'!$A$1:$DH$1,0),FALSE),"")</f>
        <v>10.61</v>
      </c>
      <c r="Y64" s="122">
        <f>_xlfn.IFNA(VLOOKUP($B64,'B-EmEC'!$A:$DH,MATCH(Y$1,'B-EmEC'!$A$1:$DH$1,0),FALSE),"")</f>
        <v>9.1579999999999995</v>
      </c>
      <c r="Z64" s="122">
        <f>_xlfn.IFNA(VLOOKUP($B64,'B-EmEC'!$A:$DH,MATCH(Z$1,'B-EmEC'!$A$1:$DH$1,0),FALSE),"")</f>
        <v>8.8849999999999998</v>
      </c>
      <c r="AA64" s="122" t="str">
        <f>_xlfn.IFNA(VLOOKUP($B64,'B-EmEC'!$A:$DH,MATCH(AA$1,'B-EmEC'!$A$1:$DH$1,0),FALSE),"")</f>
        <v/>
      </c>
      <c r="AB64" s="122">
        <f>_xlfn.IFNA(VLOOKUP($B64,'B-EmEC'!$A:$DH,MATCH(AB$1,'B-EmEC'!$A$1:$DH$1,0),FALSE),"")</f>
        <v>8.2170000000000005</v>
      </c>
      <c r="AC64" s="122">
        <f>_xlfn.IFNA(VLOOKUP($B64,'B-EmEC'!$A:$DH,MATCH(AC$1,'B-EmEC'!$A$1:$DH$1,0),FALSE),"")</f>
        <v>8.2530000000000001</v>
      </c>
      <c r="AD64" s="122" t="str">
        <f>_xlfn.IFNA(VLOOKUP($B64,'B-EmEC'!$A:$DH,MATCH(AD$1,'B-EmEC'!$A$1:$DH$1,0),FALSE),"")</f>
        <v/>
      </c>
      <c r="AE64" s="122" t="str">
        <f>_xlfn.IFNA(VLOOKUP($B64,'B-EmEC'!$A:$DH,MATCH(AE$1,'B-EmEC'!$A$1:$DH$1,0),FALSE),"")</f>
        <v/>
      </c>
      <c r="AF64" s="122" t="str">
        <f>_xlfn.IFNA(VLOOKUP($B64,'B-EmEC'!$A:$DH,MATCH(AF$1,'B-EmEC'!$A$1:$DH$1,0),FALSE),"")</f>
        <v/>
      </c>
      <c r="AG64" s="122">
        <f>_xlfn.IFNA(VLOOKUP($B64,'B-EmEC'!$A:$DH,MATCH(AG$1,'B-EmEC'!$A$1:$DH$1,0),FALSE),"")</f>
        <v>8.8680000000000003</v>
      </c>
      <c r="AH64" s="122">
        <f>VLOOKUP($B64,'B-EmEC'!$A:$DH,MATCH(AH$1,'B-EmEC'!$A$1:$DH$1,0),FALSE)</f>
        <v>9.6349999999999998</v>
      </c>
      <c r="AI64" s="122">
        <f>VLOOKUP($B64,'B-EmEC'!$A:$DH,MATCH(AI$1,'B-EmEC'!$A$1:$DH$1,0),FALSE)</f>
        <v>8.734</v>
      </c>
      <c r="AJ64" s="123">
        <f>_xlfn.IFNA(VLOOKUP($B64,'I-EmEC'!$A:$DA,MATCH(AJ$1,'I-EmEC'!$A$1:$DA$1,0),FALSE),"")</f>
        <v>9.18</v>
      </c>
      <c r="AK64" s="124">
        <f>_xlfn.IFNA(VLOOKUP($B64,'I-EmEC'!$A:$DA,MATCH(AK$1,'I-EmEC'!$A$1:$DA$1,0),FALSE),"")</f>
        <v>8.89</v>
      </c>
      <c r="AL64" s="124">
        <f>_xlfn.IFNA(VLOOKUP($B64,'I-EmEC'!$A:$DA,MATCH(AL$1,'I-EmEC'!$A$1:$DA$1,0),FALSE),"")</f>
        <v>8.89</v>
      </c>
      <c r="AM64" s="124" t="str">
        <f>_xlfn.IFNA(VLOOKUP($B64,'I-EmEC'!$A:$DA,MATCH(AM$1,'I-EmEC'!$A$1:$DA$1,0),FALSE),"")</f>
        <v/>
      </c>
      <c r="AN64" s="124" t="str">
        <f>_xlfn.IFNA(VLOOKUP($B64,'I-EmEC'!$A:$DA,MATCH(AN$1,'I-EmEC'!$A$1:$DA$1,0),FALSE),"")</f>
        <v/>
      </c>
      <c r="AO64" s="124" t="str">
        <f>_xlfn.IFNA(VLOOKUP($B64,'I-EmEC'!$A:$DA,MATCH(AO$1,'I-EmEC'!$A$1:$DA$1,0),FALSE),"")</f>
        <v/>
      </c>
      <c r="AP64" s="124" t="str">
        <f>_xlfn.IFNA(VLOOKUP($B64,'I-EmEC'!$A:$DA,MATCH(AP$1,'I-EmEC'!$A$1:$DA$1,0),FALSE),"")</f>
        <v/>
      </c>
      <c r="AQ64" s="124" t="str">
        <f>_xlfn.IFNA(VLOOKUP($B64,'I-EmEC'!$A:$DA,MATCH(AQ$1,'I-EmEC'!$A$1:$DA$1,0),FALSE),"")</f>
        <v/>
      </c>
      <c r="AR64" s="124" t="str">
        <f>_xlfn.IFNA(VLOOKUP($B64,'I-EmEC'!$A:$DA,MATCH(AR$1,'I-EmEC'!$A$1:$DA$1,0),FALSE),"")</f>
        <v/>
      </c>
      <c r="AS64" s="124" t="str">
        <f>_xlfn.IFNA(VLOOKUP($B64,'I-EmEC'!$A:$DA,MATCH(AS$1,'I-EmEC'!$A$1:$DA$1,0),FALSE),"")</f>
        <v/>
      </c>
      <c r="AT64" s="124" t="str">
        <f>_xlfn.IFNA(VLOOKUP($B64,'I-EmEC'!$A:$DA,MATCH(AT$1,'I-EmEC'!$A$1:$DA$1,0),FALSE),"")</f>
        <v/>
      </c>
      <c r="AU64" s="124" t="str">
        <f>_xlfn.IFNA(VLOOKUP($B64,'I-EmEC'!$A:$DA,MATCH(AU$1,'I-EmEC'!$A$1:$DA$1,0),FALSE),"")</f>
        <v/>
      </c>
      <c r="AV64" s="125">
        <f>_xlfn.IFNA(VLOOKUP($B64,'B-EmEC'!$A:$DH,MATCH(AV$1,'B-EmEC'!$A$1:$DH$1,0),FALSE),"")</f>
        <v>72.137170851194128</v>
      </c>
      <c r="AW64" s="126">
        <f>_xlfn.IFNA(VLOOKUP($B64,'B-EmEC'!$A:$DH,MATCH(AW$1,'B-EmEC'!$A$1:$DH$1,0),FALSE),"")</f>
        <v>55.59046587215601</v>
      </c>
      <c r="AX64" s="126">
        <f>_xlfn.IFNA(VLOOKUP($B64,'B-EmEC'!$A:$DH,MATCH(AX$1,'B-EmEC'!$A$1:$DH$1,0),FALSE),"")</f>
        <v>36.035641250365174</v>
      </c>
      <c r="AY64" s="126" t="str">
        <f>_xlfn.IFNA(VLOOKUP($B64,'B-EmEC'!$A:$DH,MATCH(AY$1,'B-EmEC'!$A$1:$DH$1,0),FALSE),"")</f>
        <v/>
      </c>
      <c r="AZ64" s="126">
        <f>_xlfn.IFNA(VLOOKUP($B64,'B-EmEC'!$A:$DH,MATCH(AZ$1,'B-EmEC'!$A$1:$DH$1,0),FALSE),"")</f>
        <v>12.380663430420713</v>
      </c>
      <c r="BA64" s="126">
        <f>_xlfn.IFNA(VLOOKUP($B64,'B-EmEC'!$A:$DH,MATCH(BA$1,'B-EmEC'!$A$1:$DH$1,0),FALSE),"")</f>
        <v>25.704756380510439</v>
      </c>
      <c r="BB64" s="126" t="str">
        <f>_xlfn.IFNA(VLOOKUP($B64,'B-EmEC'!$A:$DH,MATCH(BB$1,'B-EmEC'!$A$1:$DH$1,0),FALSE),"")</f>
        <v/>
      </c>
      <c r="BC64" s="126" t="str">
        <f>_xlfn.IFNA(VLOOKUP($B64,'B-EmEC'!$A:$DH,MATCH(BC$1,'B-EmEC'!$A$1:$DH$1,0),FALSE),"")</f>
        <v/>
      </c>
      <c r="BD64" s="126" t="str">
        <f>_xlfn.IFNA(VLOOKUP($B64,'B-EmEC'!$A:$DH,MATCH(BD$1,'B-EmEC'!$A$1:$DH$1,0),FALSE),"")</f>
        <v/>
      </c>
      <c r="BE64" s="126">
        <f>_xlfn.IFNA(VLOOKUP($B64,'B-EmEC'!$A:$DH,MATCH(BE$1,'B-EmEC'!$A$1:$DH$1,0),FALSE),"")</f>
        <v>64.386129334582947</v>
      </c>
      <c r="BF64" s="126">
        <f>_xlfn.IFNA(VLOOKUP($B64,'B-EmEC'!$A:$DH,MATCH(BF$1,'B-EmEC'!$A$1:$DH$1,0),FALSE),"")</f>
        <v>61.991803278688522</v>
      </c>
      <c r="BG64" s="126">
        <f>_xlfn.IFNA(VLOOKUP($B64,'B-EmEC'!$A:$DH,MATCH(BG$1,'B-EmEC'!$A$1:$DH$1,0),FALSE),"")</f>
        <v>13.685924667233078</v>
      </c>
      <c r="BH64" s="125">
        <f>_xlfn.IFNA(VLOOKUP($B64,'I-EmEC'!$A:$DA,MATCH(BH$1,'I-EmEC'!$A$1:$DA$1,0),FALSE),"")</f>
        <v>56.985294117647058</v>
      </c>
      <c r="BI64" s="127">
        <f>_xlfn.IFNA(VLOOKUP($B64,'I-EmEC'!$A:$DA,MATCH(BI$1,'I-EmEC'!$A$1:$DA$1,0),FALSE),"")</f>
        <v>56.479690522243708</v>
      </c>
      <c r="BJ64" s="127">
        <f>_xlfn.IFNA(VLOOKUP($B64,'I-EmEC'!$A:$DA,MATCH(BJ$1,'I-EmEC'!$A$1:$DA$1,0),FALSE),"")</f>
        <v>56.479690522243708</v>
      </c>
      <c r="BK64" s="127" t="str">
        <f>_xlfn.IFNA(VLOOKUP($B64,'I-EmEC'!$A:$DA,MATCH(BK$1,'I-EmEC'!$A$1:$DA$1,0),FALSE),"")</f>
        <v/>
      </c>
      <c r="BL64" s="127" t="str">
        <f>_xlfn.IFNA(VLOOKUP($B64,'I-EmEC'!$A:$DA,MATCH(BL$1,'I-EmEC'!$A$1:$DA$1,0),FALSE),"")</f>
        <v/>
      </c>
      <c r="BM64" s="127" t="str">
        <f>_xlfn.IFNA(VLOOKUP($B64,'I-EmEC'!$A:$DA,MATCH(BM$1,'I-EmEC'!$A$1:$DA$1,0),FALSE),"")</f>
        <v/>
      </c>
      <c r="BN64" s="127" t="str">
        <f>_xlfn.IFNA(VLOOKUP($B64,'I-EmEC'!$A:$DA,MATCH(BN$1,'I-EmEC'!$A$1:$DA$1,0),FALSE),"")</f>
        <v/>
      </c>
      <c r="BO64" s="127" t="str">
        <f>_xlfn.IFNA(VLOOKUP($B64,'I-EmEC'!$A:$DA,MATCH(BO$1,'I-EmEC'!$A$1:$DA$1,0),FALSE),"")</f>
        <v/>
      </c>
      <c r="BP64" s="127" t="str">
        <f>_xlfn.IFNA(VLOOKUP($B64,'I-EmEC'!$A:$DA,MATCH(BP$1,'I-EmEC'!$A$1:$DA$1,0),FALSE),"")</f>
        <v/>
      </c>
      <c r="BQ64" s="127" t="str">
        <f>_xlfn.IFNA(VLOOKUP($B64,'I-EmEC'!$A:$DA,MATCH(BQ$1,'I-EmEC'!$A$1:$DA$1,0),FALSE),"")</f>
        <v/>
      </c>
      <c r="BR64" s="127" t="str">
        <f>_xlfn.IFNA(VLOOKUP($B64,'I-EmEC'!$A:$DA,MATCH(BR$1,'I-EmEC'!$A$1:$DA$1,0),FALSE),"")</f>
        <v/>
      </c>
      <c r="BS64" s="127" t="str">
        <f>_xlfn.IFNA(VLOOKUP($B64,'I-EmEC'!$A:$DA,MATCH(BS$1,'I-EmEC'!$A$1:$DA$1,0),FALSE),"")</f>
        <v/>
      </c>
      <c r="BT64" s="127"/>
      <c r="BU64" s="117"/>
      <c r="BV64" s="308" t="s">
        <v>3310</v>
      </c>
      <c r="BW64" s="129" t="str">
        <f t="shared" si="27"/>
        <v/>
      </c>
      <c r="BX64" s="129" t="str">
        <f t="shared" si="28"/>
        <v/>
      </c>
      <c r="BY64" s="128" t="str">
        <f t="shared" si="29"/>
        <v/>
      </c>
      <c r="BZ64" s="128" t="str">
        <f t="shared" si="30"/>
        <v/>
      </c>
      <c r="CA64" s="128" t="str">
        <f t="shared" si="31"/>
        <v/>
      </c>
      <c r="CB64" s="129" t="str">
        <f t="shared" si="32"/>
        <v/>
      </c>
      <c r="CC64" s="128" t="str">
        <f t="shared" si="33"/>
        <v/>
      </c>
      <c r="CD64" s="128" t="str">
        <f t="shared" si="34"/>
        <v/>
      </c>
      <c r="CE64" s="128" t="str">
        <f t="shared" si="35"/>
        <v/>
      </c>
      <c r="CF64" s="129" t="str">
        <f t="shared" si="36"/>
        <v/>
      </c>
      <c r="CG64" s="128" t="str">
        <f t="shared" si="37"/>
        <v/>
      </c>
      <c r="CH64" s="130">
        <f t="shared" si="38"/>
        <v>0</v>
      </c>
      <c r="CI64" s="131"/>
      <c r="CJ64" s="129" t="str">
        <f t="shared" si="39"/>
        <v/>
      </c>
      <c r="CK64" s="128" t="str">
        <f t="shared" si="40"/>
        <v/>
      </c>
      <c r="CL64" s="128" t="str">
        <f t="shared" si="41"/>
        <v/>
      </c>
      <c r="CM64" s="128" t="str">
        <f t="shared" si="42"/>
        <v/>
      </c>
      <c r="CN64" s="130">
        <f t="shared" si="43"/>
        <v>0</v>
      </c>
      <c r="CO64" s="117"/>
      <c r="CP64" s="117">
        <f t="shared" si="44"/>
        <v>2</v>
      </c>
      <c r="CQ64" s="117">
        <f t="shared" si="45"/>
        <v>3</v>
      </c>
      <c r="CR64" s="117"/>
      <c r="CS64" s="117"/>
      <c r="CT64" s="117"/>
      <c r="CU64" s="117"/>
      <c r="CV64" s="117"/>
      <c r="CW64" s="117"/>
      <c r="CX64" s="117"/>
      <c r="CY64" s="117"/>
      <c r="CZ64" s="117"/>
      <c r="DA64" s="117"/>
      <c r="DB64" s="117"/>
      <c r="DC64" s="117"/>
      <c r="DD64" s="117"/>
      <c r="DE64" s="117"/>
      <c r="DF64" s="117"/>
      <c r="DG64" s="117"/>
      <c r="DH64" s="117"/>
      <c r="DI64" s="117"/>
      <c r="DJ64" s="117"/>
      <c r="DK64" s="117"/>
      <c r="DL64" s="117"/>
    </row>
    <row r="65" spans="1:116" s="132" customFormat="1" x14ac:dyDescent="0.15">
      <c r="A65" s="308" t="s">
        <v>3279</v>
      </c>
      <c r="B65" s="69" t="s">
        <v>272</v>
      </c>
      <c r="C65" s="118" t="str">
        <f>VLOOKUP(B65,RecNamesAll!A:E,5,FALSE)</f>
        <v>A</v>
      </c>
      <c r="D65" s="119" t="b">
        <f>VLOOKUP(B65,Ligands!A:B,2,FALSE)</f>
        <v>1</v>
      </c>
      <c r="E65" s="127"/>
      <c r="F65" s="126" t="str">
        <f t="shared" si="23"/>
        <v>--G</v>
      </c>
      <c r="G65" s="126" t="str">
        <f t="shared" si="24"/>
        <v>BIG</v>
      </c>
      <c r="H65" s="126" t="str">
        <f t="shared" si="25"/>
        <v>BI-</v>
      </c>
      <c r="I65" s="126" t="str">
        <f t="shared" si="26"/>
        <v>B--</v>
      </c>
      <c r="J65" s="126"/>
      <c r="K65" s="286"/>
      <c r="L65" s="120" t="str">
        <f>_xlfn.CONCAT(IF(AV65="","-","B"),IF(BH65="","-","I"),VLOOKUP($B65,GtP!$A:$AB,MATCH("Gs_0-1",GtP!$A$1:$AB$1,0),FALSE))</f>
        <v>--G</v>
      </c>
      <c r="M65" s="120" t="str">
        <f>_xlfn.CONCAT(IF(AW65="","-","B"),IF(BI65="","-","I"),VLOOKUP($B65,GtP!$A:$AB,MATCH("Gi/o_0-1",GtP!$A$1:$AB$1,0),FALSE))</f>
        <v>BIG</v>
      </c>
      <c r="N65" s="120" t="str">
        <f>_xlfn.CONCAT(IF(AX65="","-","B"),IF(BJ65="","-","I"),VLOOKUP($B65,GtP!$A:$AB,MATCH("Gi/o_0-1",GtP!$A$1:$AB$1,0),FALSE))</f>
        <v>BIG</v>
      </c>
      <c r="O65" s="120" t="str">
        <f>_xlfn.CONCAT(IF(AY65="","-","B"),IF(BK65="","-","I"),VLOOKUP($B65,GtP!$A:$AB,MATCH("Gi/o_0-1",GtP!$A$1:$AB$1,0),FALSE))</f>
        <v>BIG</v>
      </c>
      <c r="P65" s="120" t="str">
        <f>_xlfn.CONCAT(IF(AZ65="","-","B"),IF(BL65="","-","I"),VLOOKUP($B65,GtP!$A:$AB,MATCH("Gi/o_0-1",GtP!$A$1:$AB$1,0),FALSE))</f>
        <v>BIG</v>
      </c>
      <c r="Q65" s="120" t="str">
        <f>_xlfn.CONCAT(IF(BA65="","-","B"),IF(BM65="","-","I"),VLOOKUP($B65,GtP!$A:$AB,MATCH("Gi/o_0-1",GtP!$A$1:$AB$1,0),FALSE))</f>
        <v>BIG</v>
      </c>
      <c r="R65" s="120" t="str">
        <f>_xlfn.CONCAT(IF(BB65="","-","B"),IF(BN65="","-","I"),VLOOKUP($B65,GtP!$A:$AB,MATCH("Gq/11_0-1",GtP!$A$1:$AB$1,0),FALSE))</f>
        <v>---</v>
      </c>
      <c r="S65" s="120" t="str">
        <f>_xlfn.CONCAT(IF(BC65="","-","B"),IF(BO65="","-","I"),VLOOKUP($B65,GtP!$A:$AB,MATCH("Gq/11_0-1",GtP!$A$1:$AB$1,0),FALSE))</f>
        <v>---</v>
      </c>
      <c r="T65" s="120" t="str">
        <f>_xlfn.CONCAT(IF(BD65="","-","B"),IF(BP65="","-","I"),VLOOKUP($B65,GtP!$A:$AB,MATCH("Gq/11_0-1",GtP!$A$1:$AB$1,0),FALSE))</f>
        <v>-I-</v>
      </c>
      <c r="U65" s="120" t="str">
        <f>_xlfn.CONCAT(IF(BE65="","-","B"),IF(BQ65="","-","I"),VLOOKUP($B65,GtP!$A:$AB,MATCH("Gq/11_0-1",GtP!$A$1:$AB$1,0),FALSE))</f>
        <v>B--</v>
      </c>
      <c r="V65" s="120" t="str">
        <f>_xlfn.CONCAT(IF(BF65="","-","B"),IF(BR65="","-","I"),VLOOKUP($B65,GtP!$A:$AB,MATCH("G12/13_0-1",GtP!$A$1:$AB$1,0),FALSE))</f>
        <v>---</v>
      </c>
      <c r="W65" s="120" t="str">
        <f>_xlfn.CONCAT(IF(BG65="","-","B"),IF(BS65="","-","I"),VLOOKUP($B65,GtP!$A:$AB,MATCH("G12/13_0-1",GtP!$A$1:$AB$1,0),FALSE))</f>
        <v>B--</v>
      </c>
      <c r="X65" s="121" t="str">
        <f>_xlfn.IFNA(VLOOKUP($B65,'B-EmEC'!$A:$DH,MATCH(X$1,'B-EmEC'!$A$1:$DH$1,0),FALSE),"")</f>
        <v/>
      </c>
      <c r="Y65" s="122">
        <f>_xlfn.IFNA(VLOOKUP($B65,'B-EmEC'!$A:$DH,MATCH(Y$1,'B-EmEC'!$A$1:$DH$1,0),FALSE),"")</f>
        <v>8.5969999999999995</v>
      </c>
      <c r="Z65" s="122">
        <f>_xlfn.IFNA(VLOOKUP($B65,'B-EmEC'!$A:$DH,MATCH(Z$1,'B-EmEC'!$A$1:$DH$1,0),FALSE),"")</f>
        <v>8.7629999999999999</v>
      </c>
      <c r="AA65" s="122">
        <f>_xlfn.IFNA(VLOOKUP($B65,'B-EmEC'!$A:$DH,MATCH(AA$1,'B-EmEC'!$A$1:$DH$1,0),FALSE),"")</f>
        <v>9.3979999999999997</v>
      </c>
      <c r="AB65" s="122">
        <f>_xlfn.IFNA(VLOOKUP($B65,'B-EmEC'!$A:$DH,MATCH(AB$1,'B-EmEC'!$A$1:$DH$1,0),FALSE),"")</f>
        <v>9.7579999999999991</v>
      </c>
      <c r="AC65" s="122">
        <f>_xlfn.IFNA(VLOOKUP($B65,'B-EmEC'!$A:$DH,MATCH(AC$1,'B-EmEC'!$A$1:$DH$1,0),FALSE),"")</f>
        <v>10.33</v>
      </c>
      <c r="AD65" s="122" t="str">
        <f>_xlfn.IFNA(VLOOKUP($B65,'B-EmEC'!$A:$DH,MATCH(AD$1,'B-EmEC'!$A$1:$DH$1,0),FALSE),"")</f>
        <v/>
      </c>
      <c r="AE65" s="122" t="str">
        <f>_xlfn.IFNA(VLOOKUP($B65,'B-EmEC'!$A:$DH,MATCH(AE$1,'B-EmEC'!$A$1:$DH$1,0),FALSE),"")</f>
        <v/>
      </c>
      <c r="AF65" s="122" t="str">
        <f>_xlfn.IFNA(VLOOKUP($B65,'B-EmEC'!$A:$DH,MATCH(AF$1,'B-EmEC'!$A$1:$DH$1,0),FALSE),"")</f>
        <v/>
      </c>
      <c r="AG65" s="122">
        <f>_xlfn.IFNA(VLOOKUP($B65,'B-EmEC'!$A:$DH,MATCH(AG$1,'B-EmEC'!$A$1:$DH$1,0),FALSE),"")</f>
        <v>6.1580000000000004</v>
      </c>
      <c r="AH65" s="122" t="str">
        <f>VLOOKUP($B65,'B-EmEC'!$A:$DH,MATCH(AH$1,'B-EmEC'!$A$1:$DH$1,0),FALSE)</f>
        <v/>
      </c>
      <c r="AI65" s="122">
        <f>VLOOKUP($B65,'B-EmEC'!$A:$DH,MATCH(AI$1,'B-EmEC'!$A$1:$DH$1,0),FALSE)</f>
        <v>6.5780000000000003</v>
      </c>
      <c r="AJ65" s="123" t="str">
        <f>_xlfn.IFNA(VLOOKUP($B65,'I-EmEC'!$A:$DA,MATCH(AJ$1,'I-EmEC'!$A$1:$DA$1,0),FALSE),"")</f>
        <v/>
      </c>
      <c r="AK65" s="124">
        <f>_xlfn.IFNA(VLOOKUP($B65,'I-EmEC'!$A:$DA,MATCH(AK$1,'I-EmEC'!$A$1:$DA$1,0),FALSE),"")</f>
        <v>7.17</v>
      </c>
      <c r="AL65" s="124">
        <f>_xlfn.IFNA(VLOOKUP($B65,'I-EmEC'!$A:$DA,MATCH(AL$1,'I-EmEC'!$A$1:$DA$1,0),FALSE),"")</f>
        <v>7.17</v>
      </c>
      <c r="AM65" s="124">
        <f>_xlfn.IFNA(VLOOKUP($B65,'I-EmEC'!$A:$DA,MATCH(AM$1,'I-EmEC'!$A$1:$DA$1,0),FALSE),"")</f>
        <v>6.86</v>
      </c>
      <c r="AN65" s="124">
        <f>_xlfn.IFNA(VLOOKUP($B65,'I-EmEC'!$A:$DA,MATCH(AN$1,'I-EmEC'!$A$1:$DA$1,0),FALSE),"")</f>
        <v>6.86</v>
      </c>
      <c r="AO65" s="124">
        <f>_xlfn.IFNA(VLOOKUP($B65,'I-EmEC'!$A:$DA,MATCH(AO$1,'I-EmEC'!$A$1:$DA$1,0),FALSE),"")</f>
        <v>7.44</v>
      </c>
      <c r="AP65" s="124" t="str">
        <f>_xlfn.IFNA(VLOOKUP($B65,'I-EmEC'!$A:$DA,MATCH(AP$1,'I-EmEC'!$A$1:$DA$1,0),FALSE),"")</f>
        <v/>
      </c>
      <c r="AQ65" s="124" t="str">
        <f>_xlfn.IFNA(VLOOKUP($B65,'I-EmEC'!$A:$DA,MATCH(AQ$1,'I-EmEC'!$A$1:$DA$1,0),FALSE),"")</f>
        <v/>
      </c>
      <c r="AR65" s="124">
        <f>_xlfn.IFNA(VLOOKUP($B65,'I-EmEC'!$A:$DA,MATCH(AR$1,'I-EmEC'!$A$1:$DA$1,0),FALSE),"")</f>
        <v>6.34</v>
      </c>
      <c r="AS65" s="124" t="str">
        <f>_xlfn.IFNA(VLOOKUP($B65,'I-EmEC'!$A:$DA,MATCH(AS$1,'I-EmEC'!$A$1:$DA$1,0),FALSE),"")</f>
        <v/>
      </c>
      <c r="AT65" s="124" t="str">
        <f>_xlfn.IFNA(VLOOKUP($B65,'I-EmEC'!$A:$DA,MATCH(AT$1,'I-EmEC'!$A$1:$DA$1,0),FALSE),"")</f>
        <v/>
      </c>
      <c r="AU65" s="124" t="str">
        <f>_xlfn.IFNA(VLOOKUP($B65,'I-EmEC'!$A:$DA,MATCH(AU$1,'I-EmEC'!$A$1:$DA$1,0),FALSE),"")</f>
        <v/>
      </c>
      <c r="AV65" s="125" t="str">
        <f>_xlfn.IFNA(VLOOKUP($B65,'B-EmEC'!$A:$DH,MATCH(AV$1,'B-EmEC'!$A$1:$DH$1,0),FALSE),"")</f>
        <v/>
      </c>
      <c r="AW65" s="126">
        <f>_xlfn.IFNA(VLOOKUP($B65,'B-EmEC'!$A:$DH,MATCH(AW$1,'B-EmEC'!$A$1:$DH$1,0),FALSE),"")</f>
        <v>82.156013001083423</v>
      </c>
      <c r="AX65" s="126">
        <f>_xlfn.IFNA(VLOOKUP($B65,'B-EmEC'!$A:$DH,MATCH(AX$1,'B-EmEC'!$A$1:$DH$1,0),FALSE),"")</f>
        <v>55.85743499853929</v>
      </c>
      <c r="AY65" s="126">
        <f>_xlfn.IFNA(VLOOKUP($B65,'B-EmEC'!$A:$DH,MATCH(AY$1,'B-EmEC'!$A$1:$DH$1,0),FALSE),"")</f>
        <v>74.892473118279582</v>
      </c>
      <c r="AZ65" s="126">
        <f>_xlfn.IFNA(VLOOKUP($B65,'B-EmEC'!$A:$DH,MATCH(AZ$1,'B-EmEC'!$A$1:$DH$1,0),FALSE),"")</f>
        <v>73.179611650485441</v>
      </c>
      <c r="BA65" s="126">
        <f>_xlfn.IFNA(VLOOKUP($B65,'B-EmEC'!$A:$DH,MATCH(BA$1,'B-EmEC'!$A$1:$DH$1,0),FALSE),"")</f>
        <v>39.675174013921115</v>
      </c>
      <c r="BB65" s="126" t="str">
        <f>_xlfn.IFNA(VLOOKUP($B65,'B-EmEC'!$A:$DH,MATCH(BB$1,'B-EmEC'!$A$1:$DH$1,0),FALSE),"")</f>
        <v/>
      </c>
      <c r="BC65" s="126" t="str">
        <f>_xlfn.IFNA(VLOOKUP($B65,'B-EmEC'!$A:$DH,MATCH(BC$1,'B-EmEC'!$A$1:$DH$1,0),FALSE),"")</f>
        <v/>
      </c>
      <c r="BD65" s="126" t="str">
        <f>_xlfn.IFNA(VLOOKUP($B65,'B-EmEC'!$A:$DH,MATCH(BD$1,'B-EmEC'!$A$1:$DH$1,0),FALSE),"")</f>
        <v/>
      </c>
      <c r="BE65" s="126">
        <f>_xlfn.IFNA(VLOOKUP($B65,'B-EmEC'!$A:$DH,MATCH(BE$1,'B-EmEC'!$A$1:$DH$1,0),FALSE),"")</f>
        <v>12.193064667291472</v>
      </c>
      <c r="BF65" s="126" t="str">
        <f>_xlfn.IFNA(VLOOKUP($B65,'B-EmEC'!$A:$DH,MATCH(BF$1,'B-EmEC'!$A$1:$DH$1,0),FALSE),"")</f>
        <v/>
      </c>
      <c r="BG65" s="126">
        <f>_xlfn.IFNA(VLOOKUP($B65,'B-EmEC'!$A:$DH,MATCH(BG$1,'B-EmEC'!$A$1:$DH$1,0),FALSE),"")</f>
        <v>4.9249504389691303</v>
      </c>
      <c r="BH65" s="125" t="str">
        <f>_xlfn.IFNA(VLOOKUP($B65,'I-EmEC'!$A:$DA,MATCH(BH$1,'I-EmEC'!$A$1:$DA$1,0),FALSE),"")</f>
        <v/>
      </c>
      <c r="BI65" s="127">
        <f>_xlfn.IFNA(VLOOKUP($B65,'I-EmEC'!$A:$DA,MATCH(BI$1,'I-EmEC'!$A$1:$DA$1,0),FALSE),"")</f>
        <v>55.125725338491293</v>
      </c>
      <c r="BJ65" s="127">
        <f>_xlfn.IFNA(VLOOKUP($B65,'I-EmEC'!$A:$DA,MATCH(BJ$1,'I-EmEC'!$A$1:$DA$1,0),FALSE),"")</f>
        <v>55.125725338491293</v>
      </c>
      <c r="BK65" s="127">
        <f>_xlfn.IFNA(VLOOKUP($B65,'I-EmEC'!$A:$DA,MATCH(BK$1,'I-EmEC'!$A$1:$DA$1,0),FALSE),"")</f>
        <v>40.993788819875782</v>
      </c>
      <c r="BL65" s="127">
        <f>_xlfn.IFNA(VLOOKUP($B65,'I-EmEC'!$A:$DA,MATCH(BL$1,'I-EmEC'!$A$1:$DA$1,0),FALSE),"")</f>
        <v>40.993788819875782</v>
      </c>
      <c r="BM65" s="127">
        <f>_xlfn.IFNA(VLOOKUP($B65,'I-EmEC'!$A:$DA,MATCH(BM$1,'I-EmEC'!$A$1:$DA$1,0),FALSE),"")</f>
        <v>77.681159420289859</v>
      </c>
      <c r="BN65" s="127" t="str">
        <f>_xlfn.IFNA(VLOOKUP($B65,'I-EmEC'!$A:$DA,MATCH(BN$1,'I-EmEC'!$A$1:$DA$1,0),FALSE),"")</f>
        <v/>
      </c>
      <c r="BO65" s="127" t="str">
        <f>_xlfn.IFNA(VLOOKUP($B65,'I-EmEC'!$A:$DA,MATCH(BO$1,'I-EmEC'!$A$1:$DA$1,0),FALSE),"")</f>
        <v/>
      </c>
      <c r="BP65" s="127">
        <f>_xlfn.IFNA(VLOOKUP($B65,'I-EmEC'!$A:$DA,MATCH(BP$1,'I-EmEC'!$A$1:$DA$1,0),FALSE),"")</f>
        <v>24.269662921348313</v>
      </c>
      <c r="BQ65" s="127" t="str">
        <f>_xlfn.IFNA(VLOOKUP($B65,'I-EmEC'!$A:$DA,MATCH(BQ$1,'I-EmEC'!$A$1:$DA$1,0),FALSE),"")</f>
        <v/>
      </c>
      <c r="BR65" s="127" t="str">
        <f>_xlfn.IFNA(VLOOKUP($B65,'I-EmEC'!$A:$DA,MATCH(BR$1,'I-EmEC'!$A$1:$DA$1,0),FALSE),"")</f>
        <v/>
      </c>
      <c r="BS65" s="127" t="str">
        <f>_xlfn.IFNA(VLOOKUP($B65,'I-EmEC'!$A:$DA,MATCH(BS$1,'I-EmEC'!$A$1:$DA$1,0),FALSE),"")</f>
        <v/>
      </c>
      <c r="BT65" s="127"/>
      <c r="BU65" s="117"/>
      <c r="BV65" s="308" t="s">
        <v>3279</v>
      </c>
      <c r="BW65" s="129" t="str">
        <f t="shared" si="27"/>
        <v/>
      </c>
      <c r="BX65" s="129" t="str">
        <f t="shared" si="28"/>
        <v/>
      </c>
      <c r="BY65" s="128" t="str">
        <f t="shared" si="29"/>
        <v/>
      </c>
      <c r="BZ65" s="128" t="str">
        <f t="shared" si="30"/>
        <v/>
      </c>
      <c r="CA65" s="128" t="str">
        <f t="shared" si="31"/>
        <v/>
      </c>
      <c r="CB65" s="129" t="str">
        <f t="shared" si="32"/>
        <v/>
      </c>
      <c r="CC65" s="128" t="str">
        <f t="shared" si="33"/>
        <v/>
      </c>
      <c r="CD65" s="128" t="str">
        <f t="shared" si="34"/>
        <v/>
      </c>
      <c r="CE65" s="128" t="str">
        <f t="shared" si="35"/>
        <v/>
      </c>
      <c r="CF65" s="129" t="str">
        <f t="shared" si="36"/>
        <v/>
      </c>
      <c r="CG65" s="128" t="str">
        <f t="shared" si="37"/>
        <v/>
      </c>
      <c r="CH65" s="130">
        <f t="shared" si="38"/>
        <v>0</v>
      </c>
      <c r="CI65" s="131"/>
      <c r="CJ65" s="129" t="str">
        <f t="shared" si="39"/>
        <v/>
      </c>
      <c r="CK65" s="128" t="str">
        <f t="shared" si="40"/>
        <v/>
      </c>
      <c r="CL65" s="128" t="str">
        <f t="shared" si="41"/>
        <v/>
      </c>
      <c r="CM65" s="128" t="str">
        <f t="shared" si="42"/>
        <v/>
      </c>
      <c r="CN65" s="130">
        <f t="shared" si="43"/>
        <v>0</v>
      </c>
      <c r="CO65" s="117"/>
      <c r="CP65" s="117">
        <f t="shared" si="44"/>
        <v>2</v>
      </c>
      <c r="CQ65" s="117">
        <f t="shared" si="45"/>
        <v>5</v>
      </c>
      <c r="CR65" s="117"/>
      <c r="CS65" s="117"/>
      <c r="CT65" s="117"/>
      <c r="CU65" s="117"/>
      <c r="CV65" s="117"/>
      <c r="CW65" s="117"/>
      <c r="CX65" s="117"/>
      <c r="CY65" s="117"/>
      <c r="CZ65" s="117"/>
      <c r="DA65" s="117"/>
      <c r="DB65" s="117"/>
      <c r="DC65" s="117"/>
      <c r="DD65" s="117"/>
      <c r="DE65" s="117"/>
      <c r="DF65" s="117"/>
      <c r="DG65" s="117"/>
      <c r="DH65" s="117"/>
      <c r="DI65" s="117"/>
      <c r="DJ65" s="117"/>
      <c r="DK65" s="117"/>
      <c r="DL65" s="117"/>
    </row>
    <row r="66" spans="1:116" s="132" customFormat="1" x14ac:dyDescent="0.15">
      <c r="A66" s="308" t="s">
        <v>2832</v>
      </c>
      <c r="B66" s="69" t="s">
        <v>161</v>
      </c>
      <c r="C66" s="118" t="str">
        <f>VLOOKUP(B66,RecNamesAll!A:E,5,FALSE)</f>
        <v>B1</v>
      </c>
      <c r="D66" s="119" t="b">
        <f>VLOOKUP(B66,Ligands!A:B,2,FALSE)</f>
        <v>1</v>
      </c>
      <c r="E66" s="127"/>
      <c r="F66" s="126" t="str">
        <f t="shared" ref="F66:F71" si="46">L66</f>
        <v>BIG</v>
      </c>
      <c r="G66" s="126" t="str">
        <f t="shared" ref="G66:G71" si="47">IF(ISNUMBER(SEARCH("B",_xlfn.CONCAT(M66:Q66))),"B","-")&amp;IF(ISNUMBER(SEARCH("I",_xlfn.CONCAT(M66:Q66))),"I","-")&amp;IF(ISNUMBER(SEARCH("G",_xlfn.CONCAT(M66:Q66))),"G","-")</f>
        <v>B--</v>
      </c>
      <c r="H66" s="126" t="str">
        <f t="shared" ref="H66:H71" si="48">IF(ISNUMBER(SEARCH("B",_xlfn.CONCAT(R66:U66))),"B","-")&amp;IF(ISNUMBER(SEARCH("I",_xlfn.CONCAT(R66:U66))),"I","-")&amp;IF(ISNUMBER(SEARCH("G",_xlfn.CONCAT(R66:U66))),"G","-")</f>
        <v>BIG</v>
      </c>
      <c r="I66" s="126" t="str">
        <f t="shared" ref="I66:I71" si="49">IF(ISNUMBER(SEARCH("B",_xlfn.CONCAT(V66:W66))),"B","-")&amp;IF(ISNUMBER(SEARCH("I",_xlfn.CONCAT(V66:W66))),"I","-")&amp;IF(ISNUMBER(SEARCH("G",_xlfn.CONCAT(V66:W66))),"G","-")</f>
        <v>B--</v>
      </c>
      <c r="J66" s="126"/>
      <c r="K66" s="286"/>
      <c r="L66" s="120" t="str">
        <f>_xlfn.CONCAT(IF(AV66="","-","B"),IF(BH66="","-","I"),VLOOKUP($B66,GtP!$A:$AB,MATCH("Gs_0-1",GtP!$A$1:$AB$1,0),FALSE))</f>
        <v>BIG</v>
      </c>
      <c r="M66" s="120" t="str">
        <f>_xlfn.CONCAT(IF(AW66="","-","B"),IF(BI66="","-","I"),VLOOKUP($B66,GtP!$A:$AB,MATCH("Gi/o_0-1",GtP!$A$1:$AB$1,0),FALSE))</f>
        <v>B--</v>
      </c>
      <c r="N66" s="120" t="str">
        <f>_xlfn.CONCAT(IF(AX66="","-","B"),IF(BJ66="","-","I"),VLOOKUP($B66,GtP!$A:$AB,MATCH("Gi/o_0-1",GtP!$A$1:$AB$1,0),FALSE))</f>
        <v>B--</v>
      </c>
      <c r="O66" s="120" t="str">
        <f>_xlfn.CONCAT(IF(AY66="","-","B"),IF(BK66="","-","I"),VLOOKUP($B66,GtP!$A:$AB,MATCH("Gi/o_0-1",GtP!$A$1:$AB$1,0),FALSE))</f>
        <v>B--</v>
      </c>
      <c r="P66" s="120" t="str">
        <f>_xlfn.CONCAT(IF(AZ66="","-","B"),IF(BL66="","-","I"),VLOOKUP($B66,GtP!$A:$AB,MATCH("Gi/o_0-1",GtP!$A$1:$AB$1,0),FALSE))</f>
        <v>B--</v>
      </c>
      <c r="Q66" s="120" t="str">
        <f>_xlfn.CONCAT(IF(BA66="","-","B"),IF(BM66="","-","I"),VLOOKUP($B66,GtP!$A:$AB,MATCH("Gi/o_0-1",GtP!$A$1:$AB$1,0),FALSE))</f>
        <v>B--</v>
      </c>
      <c r="R66" s="120" t="str">
        <f>_xlfn.CONCAT(IF(BB66="","-","B"),IF(BN66="","-","I"),VLOOKUP($B66,GtP!$A:$AB,MATCH("Gq/11_0-1",GtP!$A$1:$AB$1,0),FALSE))</f>
        <v>BIG</v>
      </c>
      <c r="S66" s="120" t="str">
        <f>_xlfn.CONCAT(IF(BC66="","-","B"),IF(BO66="","-","I"),VLOOKUP($B66,GtP!$A:$AB,MATCH("Gq/11_0-1",GtP!$A$1:$AB$1,0),FALSE))</f>
        <v>BIG</v>
      </c>
      <c r="T66" s="120" t="str">
        <f>_xlfn.CONCAT(IF(BD66="","-","B"),IF(BP66="","-","I"),VLOOKUP($B66,GtP!$A:$AB,MATCH("Gq/11_0-1",GtP!$A$1:$AB$1,0),FALSE))</f>
        <v>BIG</v>
      </c>
      <c r="U66" s="120" t="str">
        <f>_xlfn.CONCAT(IF(BE66="","-","B"),IF(BQ66="","-","I"),VLOOKUP($B66,GtP!$A:$AB,MATCH("Gq/11_0-1",GtP!$A$1:$AB$1,0),FALSE))</f>
        <v>B-G</v>
      </c>
      <c r="V66" s="120" t="str">
        <f>_xlfn.CONCAT(IF(BF66="","-","B"),IF(BR66="","-","I"),VLOOKUP($B66,GtP!$A:$AB,MATCH("G12/13_0-1",GtP!$A$1:$AB$1,0),FALSE))</f>
        <v>B--</v>
      </c>
      <c r="W66" s="120" t="str">
        <f>_xlfn.CONCAT(IF(BG66="","-","B"),IF(BS66="","-","I"),VLOOKUP($B66,GtP!$A:$AB,MATCH("G12/13_0-1",GtP!$A$1:$AB$1,0),FALSE))</f>
        <v>B--</v>
      </c>
      <c r="X66" s="121">
        <f>_xlfn.IFNA(VLOOKUP($B66,'B-EmEC'!$A:$DH,MATCH(X$1,'B-EmEC'!$A$1:$DH$1,0),FALSE),"")</f>
        <v>11.18</v>
      </c>
      <c r="Y66" s="122">
        <f>_xlfn.IFNA(VLOOKUP($B66,'B-EmEC'!$A:$DH,MATCH(Y$1,'B-EmEC'!$A$1:$DH$1,0),FALSE),"")</f>
        <v>8.0820000000000007</v>
      </c>
      <c r="Z66" s="122">
        <f>_xlfn.IFNA(VLOOKUP($B66,'B-EmEC'!$A:$DH,MATCH(Z$1,'B-EmEC'!$A$1:$DH$1,0),FALSE),"")</f>
        <v>8.0079999999999991</v>
      </c>
      <c r="AA66" s="122">
        <f>_xlfn.IFNA(VLOOKUP($B66,'B-EmEC'!$A:$DH,MATCH(AA$1,'B-EmEC'!$A$1:$DH$1,0),FALSE),"")</f>
        <v>8.2040000000000006</v>
      </c>
      <c r="AB66" s="122">
        <f>_xlfn.IFNA(VLOOKUP($B66,'B-EmEC'!$A:$DH,MATCH(AB$1,'B-EmEC'!$A$1:$DH$1,0),FALSE),"")</f>
        <v>8.2850000000000001</v>
      </c>
      <c r="AC66" s="122">
        <f>_xlfn.IFNA(VLOOKUP($B66,'B-EmEC'!$A:$DH,MATCH(AC$1,'B-EmEC'!$A$1:$DH$1,0),FALSE),"")</f>
        <v>7.0970000000000004</v>
      </c>
      <c r="AD66" s="122">
        <f>_xlfn.IFNA(VLOOKUP($B66,'B-EmEC'!$A:$DH,MATCH(AD$1,'B-EmEC'!$A$1:$DH$1,0),FALSE),"")</f>
        <v>8.2729999999999997</v>
      </c>
      <c r="AE66" s="122">
        <f>_xlfn.IFNA(VLOOKUP($B66,'B-EmEC'!$A:$DH,MATCH(AE$1,'B-EmEC'!$A$1:$DH$1,0),FALSE),"")</f>
        <v>8.0009999999999994</v>
      </c>
      <c r="AF66" s="122">
        <f>_xlfn.IFNA(VLOOKUP($B66,'B-EmEC'!$A:$DH,MATCH(AF$1,'B-EmEC'!$A$1:$DH$1,0),FALSE),"")</f>
        <v>7.9630000000000001</v>
      </c>
      <c r="AG66" s="122">
        <f>_xlfn.IFNA(VLOOKUP($B66,'B-EmEC'!$A:$DH,MATCH(AG$1,'B-EmEC'!$A$1:$DH$1,0),FALSE),"")</f>
        <v>9.2789999999999999</v>
      </c>
      <c r="AH66" s="122">
        <f>VLOOKUP($B66,'B-EmEC'!$A:$DH,MATCH(AH$1,'B-EmEC'!$A$1:$DH$1,0),FALSE)</f>
        <v>7.1280000000000001</v>
      </c>
      <c r="AI66" s="122">
        <f>VLOOKUP($B66,'B-EmEC'!$A:$DH,MATCH(AI$1,'B-EmEC'!$A$1:$DH$1,0),FALSE)</f>
        <v>7.6950000000000003</v>
      </c>
      <c r="AJ66" s="123">
        <f>_xlfn.IFNA(VLOOKUP($B66,'I-EmEC'!$A:$DA,MATCH(AJ$1,'I-EmEC'!$A$1:$DA$1,0),FALSE),"")</f>
        <v>8.43</v>
      </c>
      <c r="AK66" s="124" t="str">
        <f>_xlfn.IFNA(VLOOKUP($B66,'I-EmEC'!$A:$DA,MATCH(AK$1,'I-EmEC'!$A$1:$DA$1,0),FALSE),"")</f>
        <v/>
      </c>
      <c r="AL66" s="124" t="str">
        <f>_xlfn.IFNA(VLOOKUP($B66,'I-EmEC'!$A:$DA,MATCH(AL$1,'I-EmEC'!$A$1:$DA$1,0),FALSE),"")</f>
        <v/>
      </c>
      <c r="AM66" s="124" t="str">
        <f>_xlfn.IFNA(VLOOKUP($B66,'I-EmEC'!$A:$DA,MATCH(AM$1,'I-EmEC'!$A$1:$DA$1,0),FALSE),"")</f>
        <v/>
      </c>
      <c r="AN66" s="124" t="str">
        <f>_xlfn.IFNA(VLOOKUP($B66,'I-EmEC'!$A:$DA,MATCH(AN$1,'I-EmEC'!$A$1:$DA$1,0),FALSE),"")</f>
        <v/>
      </c>
      <c r="AO66" s="124" t="str">
        <f>_xlfn.IFNA(VLOOKUP($B66,'I-EmEC'!$A:$DA,MATCH(AO$1,'I-EmEC'!$A$1:$DA$1,0),FALSE),"")</f>
        <v/>
      </c>
      <c r="AP66" s="124">
        <f>_xlfn.IFNA(VLOOKUP($B66,'I-EmEC'!$A:$DA,MATCH(AP$1,'I-EmEC'!$A$1:$DA$1,0),FALSE),"")</f>
        <v>7.9</v>
      </c>
      <c r="AQ66" s="124">
        <f>_xlfn.IFNA(VLOOKUP($B66,'I-EmEC'!$A:$DA,MATCH(AQ$1,'I-EmEC'!$A$1:$DA$1,0),FALSE),"")</f>
        <v>7.9</v>
      </c>
      <c r="AR66" s="124">
        <f>_xlfn.IFNA(VLOOKUP($B66,'I-EmEC'!$A:$DA,MATCH(AR$1,'I-EmEC'!$A$1:$DA$1,0),FALSE),"")</f>
        <v>7.92</v>
      </c>
      <c r="AS66" s="124" t="str">
        <f>_xlfn.IFNA(VLOOKUP($B66,'I-EmEC'!$A:$DA,MATCH(AS$1,'I-EmEC'!$A$1:$DA$1,0),FALSE),"")</f>
        <v/>
      </c>
      <c r="AT66" s="124" t="str">
        <f>_xlfn.IFNA(VLOOKUP($B66,'I-EmEC'!$A:$DA,MATCH(AT$1,'I-EmEC'!$A$1:$DA$1,0),FALSE),"")</f>
        <v/>
      </c>
      <c r="AU66" s="124" t="str">
        <f>_xlfn.IFNA(VLOOKUP($B66,'I-EmEC'!$A:$DA,MATCH(AU$1,'I-EmEC'!$A$1:$DA$1,0),FALSE),"")</f>
        <v/>
      </c>
      <c r="AV66" s="125">
        <f>_xlfn.IFNA(VLOOKUP($B66,'B-EmEC'!$A:$DH,MATCH(AV$1,'B-EmEC'!$A$1:$DH$1,0),FALSE),"")</f>
        <v>60.165339865278625</v>
      </c>
      <c r="AW66" s="126">
        <f>_xlfn.IFNA(VLOOKUP($B66,'B-EmEC'!$A:$DH,MATCH(AW$1,'B-EmEC'!$A$1:$DH$1,0),FALSE),"")</f>
        <v>33.911159263271941</v>
      </c>
      <c r="AX66" s="126">
        <f>_xlfn.IFNA(VLOOKUP($B66,'B-EmEC'!$A:$DH,MATCH(AX$1,'B-EmEC'!$A$1:$DH$1,0),FALSE),"")</f>
        <v>21.633070406076541</v>
      </c>
      <c r="AY66" s="126">
        <f>_xlfn.IFNA(VLOOKUP($B66,'B-EmEC'!$A:$DH,MATCH(AY$1,'B-EmEC'!$A$1:$DH$1,0),FALSE),"")</f>
        <v>36.048387096774192</v>
      </c>
      <c r="AZ66" s="126">
        <f>_xlfn.IFNA(VLOOKUP($B66,'B-EmEC'!$A:$DH,MATCH(AZ$1,'B-EmEC'!$A$1:$DH$1,0),FALSE),"")</f>
        <v>60.780744336569583</v>
      </c>
      <c r="BA66" s="126">
        <f>_xlfn.IFNA(VLOOKUP($B66,'B-EmEC'!$A:$DH,MATCH(BA$1,'B-EmEC'!$A$1:$DH$1,0),FALSE),"")</f>
        <v>40.951276102088158</v>
      </c>
      <c r="BB66" s="126">
        <f>_xlfn.IFNA(VLOOKUP($B66,'B-EmEC'!$A:$DH,MATCH(BB$1,'B-EmEC'!$A$1:$DH$1,0),FALSE),"")</f>
        <v>43.316864734944581</v>
      </c>
      <c r="BC66" s="126">
        <f>_xlfn.IFNA(VLOOKUP($B66,'B-EmEC'!$A:$DH,MATCH(BC$1,'B-EmEC'!$A$1:$DH$1,0),FALSE),"")</f>
        <v>15.634565575700497</v>
      </c>
      <c r="BD66" s="126">
        <f>_xlfn.IFNA(VLOOKUP($B66,'B-EmEC'!$A:$DH,MATCH(BD$1,'B-EmEC'!$A$1:$DH$1,0),FALSE),"")</f>
        <v>11.254193269126718</v>
      </c>
      <c r="BE66" s="126">
        <f>_xlfn.IFNA(VLOOKUP($B66,'B-EmEC'!$A:$DH,MATCH(BE$1,'B-EmEC'!$A$1:$DH$1,0),FALSE),"")</f>
        <v>57.525773195876283</v>
      </c>
      <c r="BF66" s="126">
        <f>_xlfn.IFNA(VLOOKUP($B66,'B-EmEC'!$A:$DH,MATCH(BF$1,'B-EmEC'!$A$1:$DH$1,0),FALSE),"")</f>
        <v>46.459016393442624</v>
      </c>
      <c r="BG66" s="126">
        <f>_xlfn.IFNA(VLOOKUP($B66,'B-EmEC'!$A:$DH,MATCH(BG$1,'B-EmEC'!$A$1:$DH$1,0),FALSE),"")</f>
        <v>50.651373548569808</v>
      </c>
      <c r="BH66" s="125">
        <f>_xlfn.IFNA(VLOOKUP($B66,'I-EmEC'!$A:$DA,MATCH(BH$1,'I-EmEC'!$A$1:$DA$1,0),FALSE),"")</f>
        <v>63.05147058823529</v>
      </c>
      <c r="BI66" s="127" t="str">
        <f>_xlfn.IFNA(VLOOKUP($B66,'I-EmEC'!$A:$DA,MATCH(BI$1,'I-EmEC'!$A$1:$DA$1,0),FALSE),"")</f>
        <v/>
      </c>
      <c r="BJ66" s="127" t="str">
        <f>_xlfn.IFNA(VLOOKUP($B66,'I-EmEC'!$A:$DA,MATCH(BJ$1,'I-EmEC'!$A$1:$DA$1,0),FALSE),"")</f>
        <v/>
      </c>
      <c r="BK66" s="127" t="str">
        <f>_xlfn.IFNA(VLOOKUP($B66,'I-EmEC'!$A:$DA,MATCH(BK$1,'I-EmEC'!$A$1:$DA$1,0),FALSE),"")</f>
        <v/>
      </c>
      <c r="BL66" s="127" t="str">
        <f>_xlfn.IFNA(VLOOKUP($B66,'I-EmEC'!$A:$DA,MATCH(BL$1,'I-EmEC'!$A$1:$DA$1,0),FALSE),"")</f>
        <v/>
      </c>
      <c r="BM66" s="127" t="str">
        <f>_xlfn.IFNA(VLOOKUP($B66,'I-EmEC'!$A:$DA,MATCH(BM$1,'I-EmEC'!$A$1:$DA$1,0),FALSE),"")</f>
        <v/>
      </c>
      <c r="BN66" s="127">
        <f>_xlfn.IFNA(VLOOKUP($B66,'I-EmEC'!$A:$DA,MATCH(BN$1,'I-EmEC'!$A$1:$DA$1,0),FALSE),"")</f>
        <v>30.184804928131417</v>
      </c>
      <c r="BO66" s="127">
        <f>_xlfn.IFNA(VLOOKUP($B66,'I-EmEC'!$A:$DA,MATCH(BO$1,'I-EmEC'!$A$1:$DA$1,0),FALSE),"")</f>
        <v>30.184804928131417</v>
      </c>
      <c r="BP66" s="127">
        <f>_xlfn.IFNA(VLOOKUP($B66,'I-EmEC'!$A:$DA,MATCH(BP$1,'I-EmEC'!$A$1:$DA$1,0),FALSE),"")</f>
        <v>25.393258426966291</v>
      </c>
      <c r="BQ66" s="127" t="str">
        <f>_xlfn.IFNA(VLOOKUP($B66,'I-EmEC'!$A:$DA,MATCH(BQ$1,'I-EmEC'!$A$1:$DA$1,0),FALSE),"")</f>
        <v/>
      </c>
      <c r="BR66" s="127" t="str">
        <f>_xlfn.IFNA(VLOOKUP($B66,'I-EmEC'!$A:$DA,MATCH(BR$1,'I-EmEC'!$A$1:$DA$1,0),FALSE),"")</f>
        <v/>
      </c>
      <c r="BS66" s="127" t="str">
        <f>_xlfn.IFNA(VLOOKUP($B66,'I-EmEC'!$A:$DA,MATCH(BS$1,'I-EmEC'!$A$1:$DA$1,0),FALSE),"")</f>
        <v/>
      </c>
      <c r="BT66" s="127"/>
      <c r="BU66" s="117"/>
      <c r="BV66" s="308" t="s">
        <v>2832</v>
      </c>
      <c r="BW66" s="129" t="str">
        <f t="shared" ref="BW66:BW71" si="50">IF(L66="BI-",1,"")</f>
        <v/>
      </c>
      <c r="BX66" s="129" t="str">
        <f t="shared" ref="BX66:BX71" si="51">IF(M66="BI-",1,"")</f>
        <v/>
      </c>
      <c r="BY66" s="128" t="str">
        <f t="shared" ref="BY66:BY71" si="52">IF(N66="BI-",1,"")</f>
        <v/>
      </c>
      <c r="BZ66" s="128" t="str">
        <f t="shared" ref="BZ66:BZ71" si="53">IF(P66="BI-",1,"")</f>
        <v/>
      </c>
      <c r="CA66" s="128" t="str">
        <f t="shared" ref="CA66:CA71" si="54">IF(Q66="BI-",1,"")</f>
        <v/>
      </c>
      <c r="CB66" s="129" t="str">
        <f t="shared" ref="CB66:CB71" si="55">IF(R66="BI-",1,"")</f>
        <v/>
      </c>
      <c r="CC66" s="128" t="str">
        <f t="shared" ref="CC66:CC71" si="56">IF(S66="BI-",1,"")</f>
        <v/>
      </c>
      <c r="CD66" s="128" t="str">
        <f t="shared" ref="CD66:CD71" si="57">IF(T66="BI-",1,"")</f>
        <v/>
      </c>
      <c r="CE66" s="128" t="str">
        <f t="shared" ref="CE66:CE71" si="58">IF(U66="BI-",1,"")</f>
        <v/>
      </c>
      <c r="CF66" s="129" t="str">
        <f t="shared" ref="CF66:CF71" si="59">IF(V66="BI-",1,"")</f>
        <v/>
      </c>
      <c r="CG66" s="128" t="str">
        <f t="shared" ref="CG66:CG71" si="60">IF(W66="BI-",1,"")</f>
        <v/>
      </c>
      <c r="CH66" s="130">
        <f t="shared" ref="CH66:CH71" si="61">SUM(BW66:CG66)</f>
        <v>0</v>
      </c>
      <c r="CI66" s="131"/>
      <c r="CJ66" s="129" t="str">
        <f t="shared" ref="CJ66:CJ71" si="62">BW66</f>
        <v/>
      </c>
      <c r="CK66" s="128" t="str">
        <f t="shared" ref="CK66:CK71" si="63">IF(SUM(BX66:CA66)&gt;0,1,"")</f>
        <v/>
      </c>
      <c r="CL66" s="128" t="str">
        <f t="shared" ref="CL66:CL71" si="64">IF(SUM(CB66:CE66)&gt;0,1,"")</f>
        <v/>
      </c>
      <c r="CM66" s="128" t="str">
        <f t="shared" ref="CM66:CM71" si="65">IF(SUM(CF66:CG66)&gt;0,1,"")</f>
        <v/>
      </c>
      <c r="CN66" s="130">
        <f t="shared" ref="CN66:CN71" si="66">SUM(CJ66:CM66)</f>
        <v>0</v>
      </c>
      <c r="CO66" s="117"/>
      <c r="CP66" s="117">
        <f t="shared" ref="CP66:CP71" si="67">COUNTIF(F66:H66,"BIG")+COUNTIF(F66:H66,"BI-")</f>
        <v>2</v>
      </c>
      <c r="CQ66" s="117">
        <f t="shared" ref="CQ66:CQ71" si="68">COUNTIF(L66:U66,"BIG")+COUNTIF(L66:U66,"BI-")</f>
        <v>4</v>
      </c>
      <c r="CR66" s="117"/>
      <c r="CS66" s="117"/>
      <c r="CT66" s="117"/>
      <c r="CU66" s="117"/>
      <c r="CV66" s="117"/>
      <c r="CW66" s="117"/>
      <c r="CX66" s="117"/>
      <c r="CY66" s="117"/>
      <c r="CZ66" s="117"/>
      <c r="DA66" s="117"/>
      <c r="DB66" s="117"/>
      <c r="DC66" s="117"/>
      <c r="DD66" s="117"/>
      <c r="DE66" s="117"/>
      <c r="DF66" s="117"/>
      <c r="DG66" s="117"/>
      <c r="DH66" s="117"/>
      <c r="DI66" s="117"/>
      <c r="DJ66" s="117"/>
      <c r="DK66" s="117"/>
      <c r="DL66" s="117"/>
    </row>
    <row r="67" spans="1:116" s="132" customFormat="1" x14ac:dyDescent="0.15">
      <c r="A67" s="308" t="s">
        <v>3263</v>
      </c>
      <c r="B67" s="69" t="s">
        <v>188</v>
      </c>
      <c r="C67" s="118" t="str">
        <f>VLOOKUP(B67,RecNamesAll!A:E,5,FALSE)</f>
        <v>A</v>
      </c>
      <c r="D67" s="119" t="b">
        <f>VLOOKUP(B67,Ligands!A:B,2,FALSE)</f>
        <v>1</v>
      </c>
      <c r="E67" s="127"/>
      <c r="F67" s="126" t="str">
        <f t="shared" si="46"/>
        <v>---</v>
      </c>
      <c r="G67" s="126" t="str">
        <f t="shared" si="47"/>
        <v>BIG</v>
      </c>
      <c r="H67" s="126" t="str">
        <f t="shared" si="48"/>
        <v>BI-</v>
      </c>
      <c r="I67" s="126" t="str">
        <f t="shared" si="49"/>
        <v>-I-</v>
      </c>
      <c r="J67" s="126"/>
      <c r="K67" s="286"/>
      <c r="L67" s="120" t="str">
        <f>_xlfn.CONCAT(IF(AV67="","-","B"),IF(BH67="","-","I"),VLOOKUP($B67,GtP!$A:$AB,MATCH("Gs_0-1",GtP!$A$1:$AB$1,0),FALSE))</f>
        <v>---</v>
      </c>
      <c r="M67" s="120" t="str">
        <f>_xlfn.CONCAT(IF(AW67="","-","B"),IF(BI67="","-","I"),VLOOKUP($B67,GtP!$A:$AB,MATCH("Gi/o_0-1",GtP!$A$1:$AB$1,0),FALSE))</f>
        <v>BIG</v>
      </c>
      <c r="N67" s="120" t="str">
        <f>_xlfn.CONCAT(IF(AX67="","-","B"),IF(BJ67="","-","I"),VLOOKUP($B67,GtP!$A:$AB,MATCH("Gi/o_0-1",GtP!$A$1:$AB$1,0),FALSE))</f>
        <v>BIG</v>
      </c>
      <c r="O67" s="120" t="str">
        <f>_xlfn.CONCAT(IF(AY67="","-","B"),IF(BK67="","-","I"),VLOOKUP($B67,GtP!$A:$AB,MATCH("Gi/o_0-1",GtP!$A$1:$AB$1,0),FALSE))</f>
        <v>BIG</v>
      </c>
      <c r="P67" s="120" t="str">
        <f>_xlfn.CONCAT(IF(AZ67="","-","B"),IF(BL67="","-","I"),VLOOKUP($B67,GtP!$A:$AB,MATCH("Gi/o_0-1",GtP!$A$1:$AB$1,0),FALSE))</f>
        <v>BIG</v>
      </c>
      <c r="Q67" s="120" t="str">
        <f>_xlfn.CONCAT(IF(BA67="","-","B"),IF(BM67="","-","I"),VLOOKUP($B67,GtP!$A:$AB,MATCH("Gi/o_0-1",GtP!$A$1:$AB$1,0),FALSE))</f>
        <v>BIG</v>
      </c>
      <c r="R67" s="120" t="str">
        <f>_xlfn.CONCAT(IF(BB67="","-","B"),IF(BN67="","-","I"),VLOOKUP($B67,GtP!$A:$AB,MATCH("Gq/11_0-1",GtP!$A$1:$AB$1,0),FALSE))</f>
        <v>-I-</v>
      </c>
      <c r="S67" s="120" t="str">
        <f>_xlfn.CONCAT(IF(BC67="","-","B"),IF(BO67="","-","I"),VLOOKUP($B67,GtP!$A:$AB,MATCH("Gq/11_0-1",GtP!$A$1:$AB$1,0),FALSE))</f>
        <v>-I-</v>
      </c>
      <c r="T67" s="120" t="str">
        <f>_xlfn.CONCAT(IF(BD67="","-","B"),IF(BP67="","-","I"),VLOOKUP($B67,GtP!$A:$AB,MATCH("Gq/11_0-1",GtP!$A$1:$AB$1,0),FALSE))</f>
        <v>-I-</v>
      </c>
      <c r="U67" s="120" t="str">
        <f>_xlfn.CONCAT(IF(BE67="","-","B"),IF(BQ67="","-","I"),VLOOKUP($B67,GtP!$A:$AB,MATCH("Gq/11_0-1",GtP!$A$1:$AB$1,0),FALSE))</f>
        <v>B--</v>
      </c>
      <c r="V67" s="120" t="str">
        <f>_xlfn.CONCAT(IF(BF67="","-","B"),IF(BR67="","-","I"),VLOOKUP($B67,GtP!$A:$AB,MATCH("G12/13_0-1",GtP!$A$1:$AB$1,0),FALSE))</f>
        <v>-I-</v>
      </c>
      <c r="W67" s="120" t="str">
        <f>_xlfn.CONCAT(IF(BG67="","-","B"),IF(BS67="","-","I"),VLOOKUP($B67,GtP!$A:$AB,MATCH("G12/13_0-1",GtP!$A$1:$AB$1,0),FALSE))</f>
        <v>---</v>
      </c>
      <c r="X67" s="121" t="str">
        <f>_xlfn.IFNA(VLOOKUP($B67,'B-EmEC'!$A:$DH,MATCH(X$1,'B-EmEC'!$A$1:$DH$1,0),FALSE),"")</f>
        <v/>
      </c>
      <c r="Y67" s="122">
        <f>_xlfn.IFNA(VLOOKUP($B67,'B-EmEC'!$A:$DH,MATCH(Y$1,'B-EmEC'!$A$1:$DH$1,0),FALSE),"")</f>
        <v>9.3559999999999999</v>
      </c>
      <c r="Z67" s="122">
        <f>_xlfn.IFNA(VLOOKUP($B67,'B-EmEC'!$A:$DH,MATCH(Z$1,'B-EmEC'!$A$1:$DH$1,0),FALSE),"")</f>
        <v>9.3360000000000003</v>
      </c>
      <c r="AA67" s="122">
        <f>_xlfn.IFNA(VLOOKUP($B67,'B-EmEC'!$A:$DH,MATCH(AA$1,'B-EmEC'!$A$1:$DH$1,0),FALSE),"")</f>
        <v>9.5749999999999993</v>
      </c>
      <c r="AB67" s="122">
        <f>_xlfn.IFNA(VLOOKUP($B67,'B-EmEC'!$A:$DH,MATCH(AB$1,'B-EmEC'!$A$1:$DH$1,0),FALSE),"")</f>
        <v>9.5969999999999995</v>
      </c>
      <c r="AC67" s="122">
        <f>_xlfn.IFNA(VLOOKUP($B67,'B-EmEC'!$A:$DH,MATCH(AC$1,'B-EmEC'!$A$1:$DH$1,0),FALSE),"")</f>
        <v>8.9320000000000004</v>
      </c>
      <c r="AD67" s="122" t="str">
        <f>_xlfn.IFNA(VLOOKUP($B67,'B-EmEC'!$A:$DH,MATCH(AD$1,'B-EmEC'!$A$1:$DH$1,0),FALSE),"")</f>
        <v/>
      </c>
      <c r="AE67" s="122" t="str">
        <f>_xlfn.IFNA(VLOOKUP($B67,'B-EmEC'!$A:$DH,MATCH(AE$1,'B-EmEC'!$A$1:$DH$1,0),FALSE),"")</f>
        <v/>
      </c>
      <c r="AF67" s="122" t="str">
        <f>_xlfn.IFNA(VLOOKUP($B67,'B-EmEC'!$A:$DH,MATCH(AF$1,'B-EmEC'!$A$1:$DH$1,0),FALSE),"")</f>
        <v/>
      </c>
      <c r="AG67" s="122">
        <f>_xlfn.IFNA(VLOOKUP($B67,'B-EmEC'!$A:$DH,MATCH(AG$1,'B-EmEC'!$A$1:$DH$1,0),FALSE),"")</f>
        <v>7.1529999999999996</v>
      </c>
      <c r="AH67" s="122" t="str">
        <f>VLOOKUP($B67,'B-EmEC'!$A:$DH,MATCH(AH$1,'B-EmEC'!$A$1:$DH$1,0),FALSE)</f>
        <v/>
      </c>
      <c r="AI67" s="122" t="str">
        <f>VLOOKUP($B67,'B-EmEC'!$A:$DH,MATCH(AI$1,'B-EmEC'!$A$1:$DH$1,0),FALSE)</f>
        <v/>
      </c>
      <c r="AJ67" s="123" t="str">
        <f>_xlfn.IFNA(VLOOKUP($B67,'I-EmEC'!$A:$DA,MATCH(AJ$1,'I-EmEC'!$A$1:$DA$1,0),FALSE),"")</f>
        <v/>
      </c>
      <c r="AK67" s="124">
        <f>_xlfn.IFNA(VLOOKUP($B67,'I-EmEC'!$A:$DA,MATCH(AK$1,'I-EmEC'!$A$1:$DA$1,0),FALSE),"")</f>
        <v>7.55</v>
      </c>
      <c r="AL67" s="124">
        <f>_xlfn.IFNA(VLOOKUP($B67,'I-EmEC'!$A:$DA,MATCH(AL$1,'I-EmEC'!$A$1:$DA$1,0),FALSE),"")</f>
        <v>7.55</v>
      </c>
      <c r="AM67" s="124">
        <f>_xlfn.IFNA(VLOOKUP($B67,'I-EmEC'!$A:$DA,MATCH(AM$1,'I-EmEC'!$A$1:$DA$1,0),FALSE),"")</f>
        <v>7.23</v>
      </c>
      <c r="AN67" s="124">
        <f>_xlfn.IFNA(VLOOKUP($B67,'I-EmEC'!$A:$DA,MATCH(AN$1,'I-EmEC'!$A$1:$DA$1,0),FALSE),"")</f>
        <v>7.23</v>
      </c>
      <c r="AO67" s="124">
        <f>_xlfn.IFNA(VLOOKUP($B67,'I-EmEC'!$A:$DA,MATCH(AO$1,'I-EmEC'!$A$1:$DA$1,0),FALSE),"")</f>
        <v>7.44</v>
      </c>
      <c r="AP67" s="124">
        <f>_xlfn.IFNA(VLOOKUP($B67,'I-EmEC'!$A:$DA,MATCH(AP$1,'I-EmEC'!$A$1:$DA$1,0),FALSE),"")</f>
        <v>7.1</v>
      </c>
      <c r="AQ67" s="124">
        <f>_xlfn.IFNA(VLOOKUP($B67,'I-EmEC'!$A:$DA,MATCH(AQ$1,'I-EmEC'!$A$1:$DA$1,0),FALSE),"")</f>
        <v>7.1</v>
      </c>
      <c r="AR67" s="124">
        <f>_xlfn.IFNA(VLOOKUP($B67,'I-EmEC'!$A:$DA,MATCH(AR$1,'I-EmEC'!$A$1:$DA$1,0),FALSE),"")</f>
        <v>7.39</v>
      </c>
      <c r="AS67" s="124" t="str">
        <f>_xlfn.IFNA(VLOOKUP($B67,'I-EmEC'!$A:$DA,MATCH(AS$1,'I-EmEC'!$A$1:$DA$1,0),FALSE),"")</f>
        <v/>
      </c>
      <c r="AT67" s="124">
        <f>_xlfn.IFNA(VLOOKUP($B67,'I-EmEC'!$A:$DA,MATCH(AT$1,'I-EmEC'!$A$1:$DA$1,0),FALSE),"")</f>
        <v>7.08</v>
      </c>
      <c r="AU67" s="124" t="str">
        <f>_xlfn.IFNA(VLOOKUP($B67,'I-EmEC'!$A:$DA,MATCH(AU$1,'I-EmEC'!$A$1:$DA$1,0),FALSE),"")</f>
        <v/>
      </c>
      <c r="AV67" s="125" t="str">
        <f>_xlfn.IFNA(VLOOKUP($B67,'B-EmEC'!$A:$DH,MATCH(AV$1,'B-EmEC'!$A$1:$DH$1,0),FALSE),"")</f>
        <v/>
      </c>
      <c r="AW67" s="126">
        <f>_xlfn.IFNA(VLOOKUP($B67,'B-EmEC'!$A:$DH,MATCH(AW$1,'B-EmEC'!$A$1:$DH$1,0),FALSE),"")</f>
        <v>19.23076923076923</v>
      </c>
      <c r="AX67" s="126">
        <f>_xlfn.IFNA(VLOOKUP($B67,'B-EmEC'!$A:$DH,MATCH(AX$1,'B-EmEC'!$A$1:$DH$1,0),FALSE),"")</f>
        <v>23.42973999415717</v>
      </c>
      <c r="AY67" s="126">
        <f>_xlfn.IFNA(VLOOKUP($B67,'B-EmEC'!$A:$DH,MATCH(AY$1,'B-EmEC'!$A$1:$DH$1,0),FALSE),"")</f>
        <v>23.349462365591396</v>
      </c>
      <c r="AZ67" s="126">
        <f>_xlfn.IFNA(VLOOKUP($B67,'B-EmEC'!$A:$DH,MATCH(AZ$1,'B-EmEC'!$A$1:$DH$1,0),FALSE),"")</f>
        <v>24.898867313915858</v>
      </c>
      <c r="BA67" s="126">
        <f>_xlfn.IFNA(VLOOKUP($B67,'B-EmEC'!$A:$DH,MATCH(BA$1,'B-EmEC'!$A$1:$DH$1,0),FALSE),"")</f>
        <v>38.051044083526676</v>
      </c>
      <c r="BB67" s="126" t="str">
        <f>_xlfn.IFNA(VLOOKUP($B67,'B-EmEC'!$A:$DH,MATCH(BB$1,'B-EmEC'!$A$1:$DH$1,0),FALSE),"")</f>
        <v/>
      </c>
      <c r="BC67" s="126" t="str">
        <f>_xlfn.IFNA(VLOOKUP($B67,'B-EmEC'!$A:$DH,MATCH(BC$1,'B-EmEC'!$A$1:$DH$1,0),FALSE),"")</f>
        <v/>
      </c>
      <c r="BD67" s="126" t="str">
        <f>_xlfn.IFNA(VLOOKUP($B67,'B-EmEC'!$A:$DH,MATCH(BD$1,'B-EmEC'!$A$1:$DH$1,0),FALSE),"")</f>
        <v/>
      </c>
      <c r="BE67" s="126">
        <f>_xlfn.IFNA(VLOOKUP($B67,'B-EmEC'!$A:$DH,MATCH(BE$1,'B-EmEC'!$A$1:$DH$1,0),FALSE),"")</f>
        <v>12.005623242736645</v>
      </c>
      <c r="BF67" s="126" t="str">
        <f>_xlfn.IFNA(VLOOKUP($B67,'B-EmEC'!$A:$DH,MATCH(BF$1,'B-EmEC'!$A$1:$DH$1,0),FALSE),"")</f>
        <v/>
      </c>
      <c r="BG67" s="126" t="str">
        <f>_xlfn.IFNA(VLOOKUP($B67,'B-EmEC'!$A:$DH,MATCH(BG$1,'B-EmEC'!$A$1:$DH$1,0),FALSE),"")</f>
        <v/>
      </c>
      <c r="BH67" s="125" t="str">
        <f>_xlfn.IFNA(VLOOKUP($B67,'I-EmEC'!$A:$DA,MATCH(BH$1,'I-EmEC'!$A$1:$DA$1,0),FALSE),"")</f>
        <v/>
      </c>
      <c r="BI67" s="127">
        <f>_xlfn.IFNA(VLOOKUP($B67,'I-EmEC'!$A:$DA,MATCH(BI$1,'I-EmEC'!$A$1:$DA$1,0),FALSE),"")</f>
        <v>27.659574468085104</v>
      </c>
      <c r="BJ67" s="127">
        <f>_xlfn.IFNA(VLOOKUP($B67,'I-EmEC'!$A:$DA,MATCH(BJ$1,'I-EmEC'!$A$1:$DA$1,0),FALSE),"")</f>
        <v>27.659574468085104</v>
      </c>
      <c r="BK67" s="127">
        <f>_xlfn.IFNA(VLOOKUP($B67,'I-EmEC'!$A:$DA,MATCH(BK$1,'I-EmEC'!$A$1:$DA$1,0),FALSE),"")</f>
        <v>23.395445134575571</v>
      </c>
      <c r="BL67" s="127">
        <f>_xlfn.IFNA(VLOOKUP($B67,'I-EmEC'!$A:$DA,MATCH(BL$1,'I-EmEC'!$A$1:$DA$1,0),FALSE),"")</f>
        <v>23.395445134575571</v>
      </c>
      <c r="BM67" s="127">
        <f>_xlfn.IFNA(VLOOKUP($B67,'I-EmEC'!$A:$DA,MATCH(BM$1,'I-EmEC'!$A$1:$DA$1,0),FALSE),"")</f>
        <v>30.144927536231883</v>
      </c>
      <c r="BN67" s="127">
        <f>_xlfn.IFNA(VLOOKUP($B67,'I-EmEC'!$A:$DA,MATCH(BN$1,'I-EmEC'!$A$1:$DA$1,0),FALSE),"")</f>
        <v>12.936344969199178</v>
      </c>
      <c r="BO67" s="127">
        <f>_xlfn.IFNA(VLOOKUP($B67,'I-EmEC'!$A:$DA,MATCH(BO$1,'I-EmEC'!$A$1:$DA$1,0),FALSE),"")</f>
        <v>12.936344969199178</v>
      </c>
      <c r="BP67" s="127">
        <f>_xlfn.IFNA(VLOOKUP($B67,'I-EmEC'!$A:$DA,MATCH(BP$1,'I-EmEC'!$A$1:$DA$1,0),FALSE),"")</f>
        <v>26.741573033707866</v>
      </c>
      <c r="BQ67" s="127" t="str">
        <f>_xlfn.IFNA(VLOOKUP($B67,'I-EmEC'!$A:$DA,MATCH(BQ$1,'I-EmEC'!$A$1:$DA$1,0),FALSE),"")</f>
        <v/>
      </c>
      <c r="BR67" s="127">
        <f>_xlfn.IFNA(VLOOKUP($B67,'I-EmEC'!$A:$DA,MATCH(BR$1,'I-EmEC'!$A$1:$DA$1,0),FALSE),"")</f>
        <v>11.047619047619047</v>
      </c>
      <c r="BS67" s="127" t="str">
        <f>_xlfn.IFNA(VLOOKUP($B67,'I-EmEC'!$A:$DA,MATCH(BS$1,'I-EmEC'!$A$1:$DA$1,0),FALSE),"")</f>
        <v/>
      </c>
      <c r="BT67" s="127"/>
      <c r="BU67" s="117"/>
      <c r="BV67" s="308" t="s">
        <v>3263</v>
      </c>
      <c r="BW67" s="129" t="str">
        <f t="shared" si="50"/>
        <v/>
      </c>
      <c r="BX67" s="129" t="str">
        <f t="shared" si="51"/>
        <v/>
      </c>
      <c r="BY67" s="128" t="str">
        <f t="shared" si="52"/>
        <v/>
      </c>
      <c r="BZ67" s="128" t="str">
        <f t="shared" si="53"/>
        <v/>
      </c>
      <c r="CA67" s="128" t="str">
        <f t="shared" si="54"/>
        <v/>
      </c>
      <c r="CB67" s="129" t="str">
        <f t="shared" si="55"/>
        <v/>
      </c>
      <c r="CC67" s="128" t="str">
        <f t="shared" si="56"/>
        <v/>
      </c>
      <c r="CD67" s="128" t="str">
        <f t="shared" si="57"/>
        <v/>
      </c>
      <c r="CE67" s="128" t="str">
        <f t="shared" si="58"/>
        <v/>
      </c>
      <c r="CF67" s="129" t="str">
        <f t="shared" si="59"/>
        <v/>
      </c>
      <c r="CG67" s="128" t="str">
        <f t="shared" si="60"/>
        <v/>
      </c>
      <c r="CH67" s="130">
        <f t="shared" si="61"/>
        <v>0</v>
      </c>
      <c r="CI67" s="131"/>
      <c r="CJ67" s="129" t="str">
        <f t="shared" si="62"/>
        <v/>
      </c>
      <c r="CK67" s="128" t="str">
        <f t="shared" si="63"/>
        <v/>
      </c>
      <c r="CL67" s="128" t="str">
        <f t="shared" si="64"/>
        <v/>
      </c>
      <c r="CM67" s="128" t="str">
        <f t="shared" si="65"/>
        <v/>
      </c>
      <c r="CN67" s="130">
        <f t="shared" si="66"/>
        <v>0</v>
      </c>
      <c r="CO67" s="117"/>
      <c r="CP67" s="117">
        <f t="shared" si="67"/>
        <v>2</v>
      </c>
      <c r="CQ67" s="117">
        <f t="shared" si="68"/>
        <v>5</v>
      </c>
      <c r="CR67" s="117"/>
      <c r="CS67" s="117"/>
      <c r="CT67" s="117"/>
      <c r="CU67" s="117"/>
      <c r="CV67" s="117"/>
      <c r="CW67" s="117"/>
      <c r="CX67" s="117"/>
      <c r="CY67" s="117"/>
      <c r="CZ67" s="117"/>
      <c r="DA67" s="117"/>
      <c r="DB67" s="117"/>
      <c r="DC67" s="117"/>
      <c r="DD67" s="117"/>
      <c r="DE67" s="117"/>
      <c r="DF67" s="117"/>
      <c r="DG67" s="117"/>
      <c r="DH67" s="117"/>
      <c r="DI67" s="117"/>
      <c r="DJ67" s="117"/>
      <c r="DK67" s="117"/>
      <c r="DL67" s="117"/>
    </row>
    <row r="68" spans="1:116" s="132" customFormat="1" x14ac:dyDescent="0.15">
      <c r="A68" s="308" t="s">
        <v>2608</v>
      </c>
      <c r="B68" s="69" t="s">
        <v>493</v>
      </c>
      <c r="C68" s="118" t="str">
        <f>VLOOKUP(B68,RecNamesAll!A:E,5,FALSE)</f>
        <v>A</v>
      </c>
      <c r="D68" s="119" t="b">
        <f>VLOOKUP(B68,Ligands!A:B,2,FALSE)</f>
        <v>1</v>
      </c>
      <c r="E68" s="127"/>
      <c r="F68" s="126" t="str">
        <f t="shared" si="46"/>
        <v>-I-</v>
      </c>
      <c r="G68" s="126" t="str">
        <f t="shared" si="47"/>
        <v>BIG</v>
      </c>
      <c r="H68" s="126" t="str">
        <f t="shared" si="48"/>
        <v>BIG</v>
      </c>
      <c r="I68" s="126" t="str">
        <f t="shared" si="49"/>
        <v>-I-</v>
      </c>
      <c r="J68" s="126"/>
      <c r="K68" s="286"/>
      <c r="L68" s="120" t="str">
        <f>_xlfn.CONCAT(IF(AV68="","-","B"),IF(BH68="","-","I"),VLOOKUP($B68,GtP!$A:$AB,MATCH("Gs_0-1",GtP!$A$1:$AB$1,0),FALSE))</f>
        <v>-I-</v>
      </c>
      <c r="M68" s="120" t="str">
        <f>_xlfn.CONCAT(IF(AW68="","-","B"),IF(BI68="","-","I"),VLOOKUP($B68,GtP!$A:$AB,MATCH("Gi/o_0-1",GtP!$A$1:$AB$1,0),FALSE))</f>
        <v>B-G</v>
      </c>
      <c r="N68" s="120" t="str">
        <f>_xlfn.CONCAT(IF(AX68="","-","B"),IF(BJ68="","-","I"),VLOOKUP($B68,GtP!$A:$AB,MATCH("Gi/o_0-1",GtP!$A$1:$AB$1,0),FALSE))</f>
        <v>B-G</v>
      </c>
      <c r="O68" s="120" t="str">
        <f>_xlfn.CONCAT(IF(AY68="","-","B"),IF(BK68="","-","I"),VLOOKUP($B68,GtP!$A:$AB,MATCH("Gi/o_0-1",GtP!$A$1:$AB$1,0),FALSE))</f>
        <v>-IG</v>
      </c>
      <c r="P68" s="120" t="str">
        <f>_xlfn.CONCAT(IF(AZ68="","-","B"),IF(BL68="","-","I"),VLOOKUP($B68,GtP!$A:$AB,MATCH("Gi/o_0-1",GtP!$A$1:$AB$1,0),FALSE))</f>
        <v>-IG</v>
      </c>
      <c r="Q68" s="120" t="str">
        <f>_xlfn.CONCAT(IF(BA68="","-","B"),IF(BM68="","-","I"),VLOOKUP($B68,GtP!$A:$AB,MATCH("Gi/o_0-1",GtP!$A$1:$AB$1,0),FALSE))</f>
        <v>-IG</v>
      </c>
      <c r="R68" s="120" t="str">
        <f>_xlfn.CONCAT(IF(BB68="","-","B"),IF(BN68="","-","I"),VLOOKUP($B68,GtP!$A:$AB,MATCH("Gq/11_0-1",GtP!$A$1:$AB$1,0),FALSE))</f>
        <v>BIG</v>
      </c>
      <c r="S68" s="120" t="str">
        <f>_xlfn.CONCAT(IF(BC68="","-","B"),IF(BO68="","-","I"),VLOOKUP($B68,GtP!$A:$AB,MATCH("Gq/11_0-1",GtP!$A$1:$AB$1,0),FALSE))</f>
        <v>BIG</v>
      </c>
      <c r="T68" s="120" t="str">
        <f>_xlfn.CONCAT(IF(BD68="","-","B"),IF(BP68="","-","I"),VLOOKUP($B68,GtP!$A:$AB,MATCH("Gq/11_0-1",GtP!$A$1:$AB$1,0),FALSE))</f>
        <v>B-G</v>
      </c>
      <c r="U68" s="120" t="str">
        <f>_xlfn.CONCAT(IF(BE68="","-","B"),IF(BQ68="","-","I"),VLOOKUP($B68,GtP!$A:$AB,MATCH("Gq/11_0-1",GtP!$A$1:$AB$1,0),FALSE))</f>
        <v>-IG</v>
      </c>
      <c r="V68" s="120" t="str">
        <f>_xlfn.CONCAT(IF(BF68="","-","B"),IF(BR68="","-","I"),VLOOKUP($B68,GtP!$A:$AB,MATCH("G12/13_0-1",GtP!$A$1:$AB$1,0),FALSE))</f>
        <v>---</v>
      </c>
      <c r="W68" s="120" t="str">
        <f>_xlfn.CONCAT(IF(BG68="","-","B"),IF(BS68="","-","I"),VLOOKUP($B68,GtP!$A:$AB,MATCH("G12/13_0-1",GtP!$A$1:$AB$1,0),FALSE))</f>
        <v>-I-</v>
      </c>
      <c r="X68" s="121" t="str">
        <f>_xlfn.IFNA(VLOOKUP($B68,'B-EmEC'!$A:$DH,MATCH(X$1,'B-EmEC'!$A$1:$DH$1,0),FALSE),"")</f>
        <v/>
      </c>
      <c r="Y68" s="122">
        <f>_xlfn.IFNA(VLOOKUP($B68,'B-EmEC'!$A:$DH,MATCH(Y$1,'B-EmEC'!$A$1:$DH$1,0),FALSE),"")</f>
        <v>4.5830000000000002</v>
      </c>
      <c r="Z68" s="122">
        <f>_xlfn.IFNA(VLOOKUP($B68,'B-EmEC'!$A:$DH,MATCH(Z$1,'B-EmEC'!$A$1:$DH$1,0),FALSE),"")</f>
        <v>4.6500000000000004</v>
      </c>
      <c r="AA68" s="122" t="str">
        <f>_xlfn.IFNA(VLOOKUP($B68,'B-EmEC'!$A:$DH,MATCH(AA$1,'B-EmEC'!$A$1:$DH$1,0),FALSE),"")</f>
        <v/>
      </c>
      <c r="AB68" s="122" t="str">
        <f>_xlfn.IFNA(VLOOKUP($B68,'B-EmEC'!$A:$DH,MATCH(AB$1,'B-EmEC'!$A$1:$DH$1,0),FALSE),"")</f>
        <v/>
      </c>
      <c r="AC68" s="122" t="str">
        <f>_xlfn.IFNA(VLOOKUP($B68,'B-EmEC'!$A:$DH,MATCH(AC$1,'B-EmEC'!$A$1:$DH$1,0),FALSE),"")</f>
        <v/>
      </c>
      <c r="AD68" s="122">
        <f>_xlfn.IFNA(VLOOKUP($B68,'B-EmEC'!$A:$DH,MATCH(AD$1,'B-EmEC'!$A$1:$DH$1,0),FALSE),"")</f>
        <v>4.0949999999999998</v>
      </c>
      <c r="AE68" s="122">
        <f>_xlfn.IFNA(VLOOKUP($B68,'B-EmEC'!$A:$DH,MATCH(AE$1,'B-EmEC'!$A$1:$DH$1,0),FALSE),"")</f>
        <v>4.4729999999999999</v>
      </c>
      <c r="AF68" s="122">
        <f>_xlfn.IFNA(VLOOKUP($B68,'B-EmEC'!$A:$DH,MATCH(AF$1,'B-EmEC'!$A$1:$DH$1,0),FALSE),"")</f>
        <v>5.2009999999999996</v>
      </c>
      <c r="AG68" s="122" t="str">
        <f>_xlfn.IFNA(VLOOKUP($B68,'B-EmEC'!$A:$DH,MATCH(AG$1,'B-EmEC'!$A$1:$DH$1,0),FALSE),"")</f>
        <v/>
      </c>
      <c r="AH68" s="122" t="str">
        <f>VLOOKUP($B68,'B-EmEC'!$A:$DH,MATCH(AH$1,'B-EmEC'!$A$1:$DH$1,0),FALSE)</f>
        <v/>
      </c>
      <c r="AI68" s="122" t="str">
        <f>VLOOKUP($B68,'B-EmEC'!$A:$DH,MATCH(AI$1,'B-EmEC'!$A$1:$DH$1,0),FALSE)</f>
        <v/>
      </c>
      <c r="AJ68" s="123">
        <f>_xlfn.IFNA(VLOOKUP($B68,'I-EmEC'!$A:$DA,MATCH(AJ$1,'I-EmEC'!$A$1:$DA$1,0),FALSE),"")</f>
        <v>4.2</v>
      </c>
      <c r="AK68" s="124" t="str">
        <f>_xlfn.IFNA(VLOOKUP($B68,'I-EmEC'!$A:$DA,MATCH(AK$1,'I-EmEC'!$A$1:$DA$1,0),FALSE),"")</f>
        <v/>
      </c>
      <c r="AL68" s="124" t="str">
        <f>_xlfn.IFNA(VLOOKUP($B68,'I-EmEC'!$A:$DA,MATCH(AL$1,'I-EmEC'!$A$1:$DA$1,0),FALSE),"")</f>
        <v/>
      </c>
      <c r="AM68" s="124">
        <f>_xlfn.IFNA(VLOOKUP($B68,'I-EmEC'!$A:$DA,MATCH(AM$1,'I-EmEC'!$A$1:$DA$1,0),FALSE),"")</f>
        <v>4.22</v>
      </c>
      <c r="AN68" s="124">
        <f>_xlfn.IFNA(VLOOKUP($B68,'I-EmEC'!$A:$DA,MATCH(AN$1,'I-EmEC'!$A$1:$DA$1,0),FALSE),"")</f>
        <v>4.22</v>
      </c>
      <c r="AO68" s="124">
        <f>_xlfn.IFNA(VLOOKUP($B68,'I-EmEC'!$A:$DA,MATCH(AO$1,'I-EmEC'!$A$1:$DA$1,0),FALSE),"")</f>
        <v>3.37</v>
      </c>
      <c r="AP68" s="124">
        <f>_xlfn.IFNA(VLOOKUP($B68,'I-EmEC'!$A:$DA,MATCH(AP$1,'I-EmEC'!$A$1:$DA$1,0),FALSE),"")</f>
        <v>4.97</v>
      </c>
      <c r="AQ68" s="124">
        <f>_xlfn.IFNA(VLOOKUP($B68,'I-EmEC'!$A:$DA,MATCH(AQ$1,'I-EmEC'!$A$1:$DA$1,0),FALSE),"")</f>
        <v>4.97</v>
      </c>
      <c r="AR68" s="124" t="str">
        <f>_xlfn.IFNA(VLOOKUP($B68,'I-EmEC'!$A:$DA,MATCH(AR$1,'I-EmEC'!$A$1:$DA$1,0),FALSE),"")</f>
        <v/>
      </c>
      <c r="AS68" s="124">
        <f>_xlfn.IFNA(VLOOKUP($B68,'I-EmEC'!$A:$DA,MATCH(AS$1,'I-EmEC'!$A$1:$DA$1,0),FALSE),"")</f>
        <v>4.6500000000000004</v>
      </c>
      <c r="AT68" s="124" t="str">
        <f>_xlfn.IFNA(VLOOKUP($B68,'I-EmEC'!$A:$DA,MATCH(AT$1,'I-EmEC'!$A$1:$DA$1,0),FALSE),"")</f>
        <v/>
      </c>
      <c r="AU68" s="124">
        <f>_xlfn.IFNA(VLOOKUP($B68,'I-EmEC'!$A:$DA,MATCH(AU$1,'I-EmEC'!$A$1:$DA$1,0),FALSE),"")</f>
        <v>5.1100000000000003</v>
      </c>
      <c r="AV68" s="125" t="str">
        <f>_xlfn.IFNA(VLOOKUP($B68,'B-EmEC'!$A:$DH,MATCH(AV$1,'B-EmEC'!$A$1:$DH$1,0),FALSE),"")</f>
        <v/>
      </c>
      <c r="AW68" s="126">
        <f>_xlfn.IFNA(VLOOKUP($B68,'B-EmEC'!$A:$DH,MATCH(AW$1,'B-EmEC'!$A$1:$DH$1,0),FALSE),"")</f>
        <v>49.58829902491874</v>
      </c>
      <c r="AX68" s="126">
        <f>_xlfn.IFNA(VLOOKUP($B68,'B-EmEC'!$A:$DH,MATCH(AX$1,'B-EmEC'!$A$1:$DH$1,0),FALSE),"")</f>
        <v>36.634531113058721</v>
      </c>
      <c r="AY68" s="126" t="str">
        <f>_xlfn.IFNA(VLOOKUP($B68,'B-EmEC'!$A:$DH,MATCH(AY$1,'B-EmEC'!$A$1:$DH$1,0),FALSE),"")</f>
        <v/>
      </c>
      <c r="AZ68" s="126" t="str">
        <f>_xlfn.IFNA(VLOOKUP($B68,'B-EmEC'!$A:$DH,MATCH(AZ$1,'B-EmEC'!$A$1:$DH$1,0),FALSE),"")</f>
        <v/>
      </c>
      <c r="BA68" s="126" t="str">
        <f>_xlfn.IFNA(VLOOKUP($B68,'B-EmEC'!$A:$DH,MATCH(BA$1,'B-EmEC'!$A$1:$DH$1,0),FALSE),"")</f>
        <v/>
      </c>
      <c r="BB68" s="126">
        <f>_xlfn.IFNA(VLOOKUP($B68,'B-EmEC'!$A:$DH,MATCH(BB$1,'B-EmEC'!$A$1:$DH$1,0),FALSE),"")</f>
        <v>60.341834690879956</v>
      </c>
      <c r="BC68" s="126">
        <f>_xlfn.IFNA(VLOOKUP($B68,'B-EmEC'!$A:$DH,MATCH(BC$1,'B-EmEC'!$A$1:$DH$1,0),FALSE),"")</f>
        <v>30.174240640452084</v>
      </c>
      <c r="BD68" s="126">
        <f>_xlfn.IFNA(VLOOKUP($B68,'B-EmEC'!$A:$DH,MATCH(BD$1,'B-EmEC'!$A$1:$DH$1,0),FALSE),"")</f>
        <v>8.4395628178768511</v>
      </c>
      <c r="BE68" s="126" t="str">
        <f>_xlfn.IFNA(VLOOKUP($B68,'B-EmEC'!$A:$DH,MATCH(BE$1,'B-EmEC'!$A$1:$DH$1,0),FALSE),"")</f>
        <v/>
      </c>
      <c r="BF68" s="126" t="str">
        <f>_xlfn.IFNA(VLOOKUP($B68,'B-EmEC'!$A:$DH,MATCH(BF$1,'B-EmEC'!$A$1:$DH$1,0),FALSE),"")</f>
        <v/>
      </c>
      <c r="BG68" s="126" t="str">
        <f>_xlfn.IFNA(VLOOKUP($B68,'B-EmEC'!$A:$DH,MATCH(BG$1,'B-EmEC'!$A$1:$DH$1,0),FALSE),"")</f>
        <v/>
      </c>
      <c r="BH68" s="125">
        <f>_xlfn.IFNA(VLOOKUP($B68,'I-EmEC'!$A:$DA,MATCH(BH$1,'I-EmEC'!$A$1:$DA$1,0),FALSE),"")</f>
        <v>30.330882352941178</v>
      </c>
      <c r="BI68" s="127" t="str">
        <f>_xlfn.IFNA(VLOOKUP($B68,'I-EmEC'!$A:$DA,MATCH(BI$1,'I-EmEC'!$A$1:$DA$1,0),FALSE),"")</f>
        <v/>
      </c>
      <c r="BJ68" s="127" t="str">
        <f>_xlfn.IFNA(VLOOKUP($B68,'I-EmEC'!$A:$DA,MATCH(BJ$1,'I-EmEC'!$A$1:$DA$1,0),FALSE),"")</f>
        <v/>
      </c>
      <c r="BK68" s="127">
        <f>_xlfn.IFNA(VLOOKUP($B68,'I-EmEC'!$A:$DA,MATCH(BK$1,'I-EmEC'!$A$1:$DA$1,0),FALSE),"")</f>
        <v>29.192546583850934</v>
      </c>
      <c r="BL68" s="127">
        <f>_xlfn.IFNA(VLOOKUP($B68,'I-EmEC'!$A:$DA,MATCH(BL$1,'I-EmEC'!$A$1:$DA$1,0),FALSE),"")</f>
        <v>29.192546583850934</v>
      </c>
      <c r="BM68" s="127">
        <f>_xlfn.IFNA(VLOOKUP($B68,'I-EmEC'!$A:$DA,MATCH(BM$1,'I-EmEC'!$A$1:$DA$1,0),FALSE),"")</f>
        <v>28.985507246376812</v>
      </c>
      <c r="BN68" s="127">
        <f>_xlfn.IFNA(VLOOKUP($B68,'I-EmEC'!$A:$DA,MATCH(BN$1,'I-EmEC'!$A$1:$DA$1,0),FALSE),"")</f>
        <v>16.427104722792606</v>
      </c>
      <c r="BO68" s="127">
        <f>_xlfn.IFNA(VLOOKUP($B68,'I-EmEC'!$A:$DA,MATCH(BO$1,'I-EmEC'!$A$1:$DA$1,0),FALSE),"")</f>
        <v>16.427104722792606</v>
      </c>
      <c r="BP68" s="127" t="str">
        <f>_xlfn.IFNA(VLOOKUP($B68,'I-EmEC'!$A:$DA,MATCH(BP$1,'I-EmEC'!$A$1:$DA$1,0),FALSE),"")</f>
        <v/>
      </c>
      <c r="BQ68" s="127">
        <f>_xlfn.IFNA(VLOOKUP($B68,'I-EmEC'!$A:$DA,MATCH(BQ$1,'I-EmEC'!$A$1:$DA$1,0),FALSE),"")</f>
        <v>28.994082840236686</v>
      </c>
      <c r="BR68" s="127" t="str">
        <f>_xlfn.IFNA(VLOOKUP($B68,'I-EmEC'!$A:$DA,MATCH(BR$1,'I-EmEC'!$A$1:$DA$1,0),FALSE),"")</f>
        <v/>
      </c>
      <c r="BS68" s="127">
        <f>_xlfn.IFNA(VLOOKUP($B68,'I-EmEC'!$A:$DA,MATCH(BS$1,'I-EmEC'!$A$1:$DA$1,0),FALSE),"")</f>
        <v>12.648221343873518</v>
      </c>
      <c r="BT68" s="127"/>
      <c r="BU68" s="117"/>
      <c r="BV68" s="308" t="s">
        <v>2608</v>
      </c>
      <c r="BW68" s="129" t="str">
        <f t="shared" si="50"/>
        <v/>
      </c>
      <c r="BX68" s="129" t="str">
        <f t="shared" si="51"/>
        <v/>
      </c>
      <c r="BY68" s="128" t="str">
        <f t="shared" si="52"/>
        <v/>
      </c>
      <c r="BZ68" s="128" t="str">
        <f t="shared" si="53"/>
        <v/>
      </c>
      <c r="CA68" s="128" t="str">
        <f t="shared" si="54"/>
        <v/>
      </c>
      <c r="CB68" s="129" t="str">
        <f t="shared" si="55"/>
        <v/>
      </c>
      <c r="CC68" s="128" t="str">
        <f t="shared" si="56"/>
        <v/>
      </c>
      <c r="CD68" s="128" t="str">
        <f t="shared" si="57"/>
        <v/>
      </c>
      <c r="CE68" s="128" t="str">
        <f t="shared" si="58"/>
        <v/>
      </c>
      <c r="CF68" s="129" t="str">
        <f t="shared" si="59"/>
        <v/>
      </c>
      <c r="CG68" s="128" t="str">
        <f t="shared" si="60"/>
        <v/>
      </c>
      <c r="CH68" s="130">
        <f t="shared" si="61"/>
        <v>0</v>
      </c>
      <c r="CI68" s="131"/>
      <c r="CJ68" s="129" t="str">
        <f t="shared" si="62"/>
        <v/>
      </c>
      <c r="CK68" s="128" t="str">
        <f t="shared" si="63"/>
        <v/>
      </c>
      <c r="CL68" s="128" t="str">
        <f t="shared" si="64"/>
        <v/>
      </c>
      <c r="CM68" s="128" t="str">
        <f t="shared" si="65"/>
        <v/>
      </c>
      <c r="CN68" s="130">
        <f t="shared" si="66"/>
        <v>0</v>
      </c>
      <c r="CO68" s="117"/>
      <c r="CP68" s="117">
        <f t="shared" si="67"/>
        <v>2</v>
      </c>
      <c r="CQ68" s="117">
        <f t="shared" si="68"/>
        <v>2</v>
      </c>
      <c r="CR68" s="117"/>
      <c r="CS68" s="117"/>
      <c r="CT68" s="117"/>
      <c r="CU68" s="117"/>
      <c r="CV68" s="117"/>
      <c r="CW68" s="117"/>
      <c r="CX68" s="117"/>
      <c r="CY68" s="117"/>
      <c r="CZ68" s="117"/>
      <c r="DA68" s="117"/>
      <c r="DB68" s="117"/>
      <c r="DC68" s="117"/>
      <c r="DD68" s="117"/>
      <c r="DE68" s="117"/>
      <c r="DF68" s="117"/>
      <c r="DG68" s="117"/>
      <c r="DH68" s="117"/>
      <c r="DI68" s="117"/>
      <c r="DJ68" s="117"/>
      <c r="DK68" s="117"/>
      <c r="DL68" s="117"/>
    </row>
    <row r="69" spans="1:116" s="132" customFormat="1" x14ac:dyDescent="0.15">
      <c r="A69" s="308" t="s">
        <v>3281</v>
      </c>
      <c r="B69" s="69" t="s">
        <v>277</v>
      </c>
      <c r="C69" s="118" t="str">
        <f>VLOOKUP(B69,RecNamesAll!A:E,5,FALSE)</f>
        <v>A</v>
      </c>
      <c r="D69" s="119" t="b">
        <f>VLOOKUP(B69,Ligands!A:B,2,FALSE)</f>
        <v>0</v>
      </c>
      <c r="E69" s="127"/>
      <c r="F69" s="126" t="str">
        <f t="shared" si="46"/>
        <v>BIG</v>
      </c>
      <c r="G69" s="126" t="str">
        <f t="shared" si="47"/>
        <v>--G</v>
      </c>
      <c r="H69" s="126" t="str">
        <f t="shared" si="48"/>
        <v>BI-</v>
      </c>
      <c r="I69" s="126" t="str">
        <f t="shared" si="49"/>
        <v>---</v>
      </c>
      <c r="J69" s="126"/>
      <c r="K69" s="286"/>
      <c r="L69" s="120" t="str">
        <f>_xlfn.CONCAT(IF(AV69="","-","B"),IF(BH69="","-","I"),VLOOKUP($B69,GtP!$A:$AB,MATCH("Gs_0-1",GtP!$A$1:$AB$1,0),FALSE))</f>
        <v>BIG</v>
      </c>
      <c r="M69" s="120" t="str">
        <f>_xlfn.CONCAT(IF(AW69="","-","B"),IF(BI69="","-","I"),VLOOKUP($B69,GtP!$A:$AB,MATCH("Gi/o_0-1",GtP!$A$1:$AB$1,0),FALSE))</f>
        <v>--G</v>
      </c>
      <c r="N69" s="120" t="str">
        <f>_xlfn.CONCAT(IF(AX69="","-","B"),IF(BJ69="","-","I"),VLOOKUP($B69,GtP!$A:$AB,MATCH("Gi/o_0-1",GtP!$A$1:$AB$1,0),FALSE))</f>
        <v>--G</v>
      </c>
      <c r="O69" s="120" t="str">
        <f>_xlfn.CONCAT(IF(AY69="","-","B"),IF(BK69="","-","I"),VLOOKUP($B69,GtP!$A:$AB,MATCH("Gi/o_0-1",GtP!$A$1:$AB$1,0),FALSE))</f>
        <v>--G</v>
      </c>
      <c r="P69" s="120" t="str">
        <f>_xlfn.CONCAT(IF(AZ69="","-","B"),IF(BL69="","-","I"),VLOOKUP($B69,GtP!$A:$AB,MATCH("Gi/o_0-1",GtP!$A$1:$AB$1,0),FALSE))</f>
        <v>--G</v>
      </c>
      <c r="Q69" s="120" t="str">
        <f>_xlfn.CONCAT(IF(BA69="","-","B"),IF(BM69="","-","I"),VLOOKUP($B69,GtP!$A:$AB,MATCH("Gi/o_0-1",GtP!$A$1:$AB$1,0),FALSE))</f>
        <v>--G</v>
      </c>
      <c r="R69" s="120" t="str">
        <f>_xlfn.CONCAT(IF(BB69="","-","B"),IF(BN69="","-","I"),VLOOKUP($B69,GtP!$A:$AB,MATCH("Gq/11_0-1",GtP!$A$1:$AB$1,0),FALSE))</f>
        <v>---</v>
      </c>
      <c r="S69" s="120" t="str">
        <f>_xlfn.CONCAT(IF(BC69="","-","B"),IF(BO69="","-","I"),VLOOKUP($B69,GtP!$A:$AB,MATCH("Gq/11_0-1",GtP!$A$1:$AB$1,0),FALSE))</f>
        <v>---</v>
      </c>
      <c r="T69" s="120" t="str">
        <f>_xlfn.CONCAT(IF(BD69="","-","B"),IF(BP69="","-","I"),VLOOKUP($B69,GtP!$A:$AB,MATCH("Gq/11_0-1",GtP!$A$1:$AB$1,0),FALSE))</f>
        <v>-I-</v>
      </c>
      <c r="U69" s="120" t="str">
        <f>_xlfn.CONCAT(IF(BE69="","-","B"),IF(BQ69="","-","I"),VLOOKUP($B69,GtP!$A:$AB,MATCH("Gq/11_0-1",GtP!$A$1:$AB$1,0),FALSE))</f>
        <v>B--</v>
      </c>
      <c r="V69" s="120" t="str">
        <f>_xlfn.CONCAT(IF(BF69="","-","B"),IF(BR69="","-","I"),VLOOKUP($B69,GtP!$A:$AB,MATCH("G12/13_0-1",GtP!$A$1:$AB$1,0),FALSE))</f>
        <v>---</v>
      </c>
      <c r="W69" s="120" t="str">
        <f>_xlfn.CONCAT(IF(BG69="","-","B"),IF(BS69="","-","I"),VLOOKUP($B69,GtP!$A:$AB,MATCH("G12/13_0-1",GtP!$A$1:$AB$1,0),FALSE))</f>
        <v>---</v>
      </c>
      <c r="X69" s="121">
        <f>_xlfn.IFNA(VLOOKUP($B69,'B-EmEC'!$A:$DH,MATCH(X$1,'B-EmEC'!$A$1:$DH$1,0),FALSE),"")</f>
        <v>8.2750000000000004</v>
      </c>
      <c r="Y69" s="122" t="str">
        <f>_xlfn.IFNA(VLOOKUP($B69,'B-EmEC'!$A:$DH,MATCH(Y$1,'B-EmEC'!$A$1:$DH$1,0),FALSE),"")</f>
        <v/>
      </c>
      <c r="Z69" s="122" t="str">
        <f>_xlfn.IFNA(VLOOKUP($B69,'B-EmEC'!$A:$DH,MATCH(Z$1,'B-EmEC'!$A$1:$DH$1,0),FALSE),"")</f>
        <v/>
      </c>
      <c r="AA69" s="122" t="str">
        <f>_xlfn.IFNA(VLOOKUP($B69,'B-EmEC'!$A:$DH,MATCH(AA$1,'B-EmEC'!$A$1:$DH$1,0),FALSE),"")</f>
        <v/>
      </c>
      <c r="AB69" s="122" t="str">
        <f>_xlfn.IFNA(VLOOKUP($B69,'B-EmEC'!$A:$DH,MATCH(AB$1,'B-EmEC'!$A$1:$DH$1,0),FALSE),"")</f>
        <v/>
      </c>
      <c r="AC69" s="122" t="str">
        <f>_xlfn.IFNA(VLOOKUP($B69,'B-EmEC'!$A:$DH,MATCH(AC$1,'B-EmEC'!$A$1:$DH$1,0),FALSE),"")</f>
        <v/>
      </c>
      <c r="AD69" s="122" t="str">
        <f>_xlfn.IFNA(VLOOKUP($B69,'B-EmEC'!$A:$DH,MATCH(AD$1,'B-EmEC'!$A$1:$DH$1,0),FALSE),"")</f>
        <v/>
      </c>
      <c r="AE69" s="122" t="str">
        <f>_xlfn.IFNA(VLOOKUP($B69,'B-EmEC'!$A:$DH,MATCH(AE$1,'B-EmEC'!$A$1:$DH$1,0),FALSE),"")</f>
        <v/>
      </c>
      <c r="AF69" s="122" t="str">
        <f>_xlfn.IFNA(VLOOKUP($B69,'B-EmEC'!$A:$DH,MATCH(AF$1,'B-EmEC'!$A$1:$DH$1,0),FALSE),"")</f>
        <v/>
      </c>
      <c r="AG69" s="122">
        <f>_xlfn.IFNA(VLOOKUP($B69,'B-EmEC'!$A:$DH,MATCH(AG$1,'B-EmEC'!$A$1:$DH$1,0),FALSE),"")</f>
        <v>6.4509999999999996</v>
      </c>
      <c r="AH69" s="122" t="str">
        <f>VLOOKUP($B69,'B-EmEC'!$A:$DH,MATCH(AH$1,'B-EmEC'!$A$1:$DH$1,0),FALSE)</f>
        <v/>
      </c>
      <c r="AI69" s="122" t="str">
        <f>VLOOKUP($B69,'B-EmEC'!$A:$DH,MATCH(AI$1,'B-EmEC'!$A$1:$DH$1,0),FALSE)</f>
        <v/>
      </c>
      <c r="AJ69" s="123">
        <f>_xlfn.IFNA(VLOOKUP($B69,'I-EmEC'!$A:$DA,MATCH(AJ$1,'I-EmEC'!$A$1:$DA$1,0),FALSE),"")</f>
        <v>7.41</v>
      </c>
      <c r="AK69" s="124" t="str">
        <f>_xlfn.IFNA(VLOOKUP($B69,'I-EmEC'!$A:$DA,MATCH(AK$1,'I-EmEC'!$A$1:$DA$1,0),FALSE),"")</f>
        <v/>
      </c>
      <c r="AL69" s="124" t="str">
        <f>_xlfn.IFNA(VLOOKUP($B69,'I-EmEC'!$A:$DA,MATCH(AL$1,'I-EmEC'!$A$1:$DA$1,0),FALSE),"")</f>
        <v/>
      </c>
      <c r="AM69" s="124" t="str">
        <f>_xlfn.IFNA(VLOOKUP($B69,'I-EmEC'!$A:$DA,MATCH(AM$1,'I-EmEC'!$A$1:$DA$1,0),FALSE),"")</f>
        <v/>
      </c>
      <c r="AN69" s="124" t="str">
        <f>_xlfn.IFNA(VLOOKUP($B69,'I-EmEC'!$A:$DA,MATCH(AN$1,'I-EmEC'!$A$1:$DA$1,0),FALSE),"")</f>
        <v/>
      </c>
      <c r="AO69" s="124" t="str">
        <f>_xlfn.IFNA(VLOOKUP($B69,'I-EmEC'!$A:$DA,MATCH(AO$1,'I-EmEC'!$A$1:$DA$1,0),FALSE),"")</f>
        <v/>
      </c>
      <c r="AP69" s="124" t="str">
        <f>_xlfn.IFNA(VLOOKUP($B69,'I-EmEC'!$A:$DA,MATCH(AP$1,'I-EmEC'!$A$1:$DA$1,0),FALSE),"")</f>
        <v/>
      </c>
      <c r="AQ69" s="124" t="str">
        <f>_xlfn.IFNA(VLOOKUP($B69,'I-EmEC'!$A:$DA,MATCH(AQ$1,'I-EmEC'!$A$1:$DA$1,0),FALSE),"")</f>
        <v/>
      </c>
      <c r="AR69" s="124">
        <f>_xlfn.IFNA(VLOOKUP($B69,'I-EmEC'!$A:$DA,MATCH(AR$1,'I-EmEC'!$A$1:$DA$1,0),FALSE),"")</f>
        <v>7.53</v>
      </c>
      <c r="AS69" s="124" t="str">
        <f>_xlfn.IFNA(VLOOKUP($B69,'I-EmEC'!$A:$DA,MATCH(AS$1,'I-EmEC'!$A$1:$DA$1,0),FALSE),"")</f>
        <v/>
      </c>
      <c r="AT69" s="124" t="str">
        <f>_xlfn.IFNA(VLOOKUP($B69,'I-EmEC'!$A:$DA,MATCH(AT$1,'I-EmEC'!$A$1:$DA$1,0),FALSE),"")</f>
        <v/>
      </c>
      <c r="AU69" s="124" t="str">
        <f>_xlfn.IFNA(VLOOKUP($B69,'I-EmEC'!$A:$DA,MATCH(AU$1,'I-EmEC'!$A$1:$DA$1,0),FALSE),"")</f>
        <v/>
      </c>
      <c r="AV69" s="125">
        <f>_xlfn.IFNA(VLOOKUP($B69,'B-EmEC'!$A:$DH,MATCH(AV$1,'B-EmEC'!$A$1:$DH$1,0),FALSE),"")</f>
        <v>83.282302510716477</v>
      </c>
      <c r="AW69" s="126" t="str">
        <f>_xlfn.IFNA(VLOOKUP($B69,'B-EmEC'!$A:$DH,MATCH(AW$1,'B-EmEC'!$A$1:$DH$1,0),FALSE),"")</f>
        <v/>
      </c>
      <c r="AX69" s="126" t="str">
        <f>_xlfn.IFNA(VLOOKUP($B69,'B-EmEC'!$A:$DH,MATCH(AX$1,'B-EmEC'!$A$1:$DH$1,0),FALSE),"")</f>
        <v/>
      </c>
      <c r="AY69" s="126" t="str">
        <f>_xlfn.IFNA(VLOOKUP($B69,'B-EmEC'!$A:$DH,MATCH(AY$1,'B-EmEC'!$A$1:$DH$1,0),FALSE),"")</f>
        <v/>
      </c>
      <c r="AZ69" s="126" t="str">
        <f>_xlfn.IFNA(VLOOKUP($B69,'B-EmEC'!$A:$DH,MATCH(AZ$1,'B-EmEC'!$A$1:$DH$1,0),FALSE),"")</f>
        <v/>
      </c>
      <c r="BA69" s="126" t="str">
        <f>_xlfn.IFNA(VLOOKUP($B69,'B-EmEC'!$A:$DH,MATCH(BA$1,'B-EmEC'!$A$1:$DH$1,0),FALSE),"")</f>
        <v/>
      </c>
      <c r="BB69" s="126" t="str">
        <f>_xlfn.IFNA(VLOOKUP($B69,'B-EmEC'!$A:$DH,MATCH(BB$1,'B-EmEC'!$A$1:$DH$1,0),FALSE),"")</f>
        <v/>
      </c>
      <c r="BC69" s="126" t="str">
        <f>_xlfn.IFNA(VLOOKUP($B69,'B-EmEC'!$A:$DH,MATCH(BC$1,'B-EmEC'!$A$1:$DH$1,0),FALSE),"")</f>
        <v/>
      </c>
      <c r="BD69" s="126" t="str">
        <f>_xlfn.IFNA(VLOOKUP($B69,'B-EmEC'!$A:$DH,MATCH(BD$1,'B-EmEC'!$A$1:$DH$1,0),FALSE),"")</f>
        <v/>
      </c>
      <c r="BE69" s="126">
        <f>_xlfn.IFNA(VLOOKUP($B69,'B-EmEC'!$A:$DH,MATCH(BE$1,'B-EmEC'!$A$1:$DH$1,0),FALSE),"")</f>
        <v>71.902530459231485</v>
      </c>
      <c r="BF69" s="126" t="str">
        <f>_xlfn.IFNA(VLOOKUP($B69,'B-EmEC'!$A:$DH,MATCH(BF$1,'B-EmEC'!$A$1:$DH$1,0),FALSE),"")</f>
        <v/>
      </c>
      <c r="BG69" s="126" t="str">
        <f>_xlfn.IFNA(VLOOKUP($B69,'B-EmEC'!$A:$DH,MATCH(BG$1,'B-EmEC'!$A$1:$DH$1,0),FALSE),"")</f>
        <v/>
      </c>
      <c r="BH69" s="125">
        <f>_xlfn.IFNA(VLOOKUP($B69,'I-EmEC'!$A:$DA,MATCH(BH$1,'I-EmEC'!$A$1:$DA$1,0),FALSE),"")</f>
        <v>33.639705882352942</v>
      </c>
      <c r="BI69" s="127" t="str">
        <f>_xlfn.IFNA(VLOOKUP($B69,'I-EmEC'!$A:$DA,MATCH(BI$1,'I-EmEC'!$A$1:$DA$1,0),FALSE),"")</f>
        <v/>
      </c>
      <c r="BJ69" s="127" t="str">
        <f>_xlfn.IFNA(VLOOKUP($B69,'I-EmEC'!$A:$DA,MATCH(BJ$1,'I-EmEC'!$A$1:$DA$1,0),FALSE),"")</f>
        <v/>
      </c>
      <c r="BK69" s="127" t="str">
        <f>_xlfn.IFNA(VLOOKUP($B69,'I-EmEC'!$A:$DA,MATCH(BK$1,'I-EmEC'!$A$1:$DA$1,0),FALSE),"")</f>
        <v/>
      </c>
      <c r="BL69" s="127" t="str">
        <f>_xlfn.IFNA(VLOOKUP($B69,'I-EmEC'!$A:$DA,MATCH(BL$1,'I-EmEC'!$A$1:$DA$1,0),FALSE),"")</f>
        <v/>
      </c>
      <c r="BM69" s="127" t="str">
        <f>_xlfn.IFNA(VLOOKUP($B69,'I-EmEC'!$A:$DA,MATCH(BM$1,'I-EmEC'!$A$1:$DA$1,0),FALSE),"")</f>
        <v/>
      </c>
      <c r="BN69" s="127" t="str">
        <f>_xlfn.IFNA(VLOOKUP($B69,'I-EmEC'!$A:$DA,MATCH(BN$1,'I-EmEC'!$A$1:$DA$1,0),FALSE),"")</f>
        <v/>
      </c>
      <c r="BO69" s="127" t="str">
        <f>_xlfn.IFNA(VLOOKUP($B69,'I-EmEC'!$A:$DA,MATCH(BO$1,'I-EmEC'!$A$1:$DA$1,0),FALSE),"")</f>
        <v/>
      </c>
      <c r="BP69" s="127">
        <f>_xlfn.IFNA(VLOOKUP($B69,'I-EmEC'!$A:$DA,MATCH(BP$1,'I-EmEC'!$A$1:$DA$1,0),FALSE),"")</f>
        <v>33.707865168539328</v>
      </c>
      <c r="BQ69" s="127" t="str">
        <f>_xlfn.IFNA(VLOOKUP($B69,'I-EmEC'!$A:$DA,MATCH(BQ$1,'I-EmEC'!$A$1:$DA$1,0),FALSE),"")</f>
        <v/>
      </c>
      <c r="BR69" s="127" t="str">
        <f>_xlfn.IFNA(VLOOKUP($B69,'I-EmEC'!$A:$DA,MATCH(BR$1,'I-EmEC'!$A$1:$DA$1,0),FALSE),"")</f>
        <v/>
      </c>
      <c r="BS69" s="127" t="str">
        <f>_xlfn.IFNA(VLOOKUP($B69,'I-EmEC'!$A:$DA,MATCH(BS$1,'I-EmEC'!$A$1:$DA$1,0),FALSE),"")</f>
        <v/>
      </c>
      <c r="BT69" s="127"/>
      <c r="BU69" s="117"/>
      <c r="BV69" s="308" t="s">
        <v>3281</v>
      </c>
      <c r="BW69" s="129" t="str">
        <f t="shared" si="50"/>
        <v/>
      </c>
      <c r="BX69" s="129" t="str">
        <f t="shared" si="51"/>
        <v/>
      </c>
      <c r="BY69" s="128" t="str">
        <f t="shared" si="52"/>
        <v/>
      </c>
      <c r="BZ69" s="128" t="str">
        <f t="shared" si="53"/>
        <v/>
      </c>
      <c r="CA69" s="128" t="str">
        <f t="shared" si="54"/>
        <v/>
      </c>
      <c r="CB69" s="129" t="str">
        <f t="shared" si="55"/>
        <v/>
      </c>
      <c r="CC69" s="128" t="str">
        <f t="shared" si="56"/>
        <v/>
      </c>
      <c r="CD69" s="128" t="str">
        <f t="shared" si="57"/>
        <v/>
      </c>
      <c r="CE69" s="128" t="str">
        <f t="shared" si="58"/>
        <v/>
      </c>
      <c r="CF69" s="129" t="str">
        <f t="shared" si="59"/>
        <v/>
      </c>
      <c r="CG69" s="128" t="str">
        <f t="shared" si="60"/>
        <v/>
      </c>
      <c r="CH69" s="130">
        <f t="shared" si="61"/>
        <v>0</v>
      </c>
      <c r="CI69" s="131"/>
      <c r="CJ69" s="129" t="str">
        <f t="shared" si="62"/>
        <v/>
      </c>
      <c r="CK69" s="128" t="str">
        <f t="shared" si="63"/>
        <v/>
      </c>
      <c r="CL69" s="128" t="str">
        <f t="shared" si="64"/>
        <v/>
      </c>
      <c r="CM69" s="128" t="str">
        <f t="shared" si="65"/>
        <v/>
      </c>
      <c r="CN69" s="130">
        <f t="shared" si="66"/>
        <v>0</v>
      </c>
      <c r="CO69" s="117"/>
      <c r="CP69" s="117">
        <f t="shared" si="67"/>
        <v>2</v>
      </c>
      <c r="CQ69" s="117">
        <f t="shared" si="68"/>
        <v>1</v>
      </c>
      <c r="CR69" s="117"/>
      <c r="CS69" s="117"/>
      <c r="CT69" s="117"/>
      <c r="CU69" s="117"/>
      <c r="CV69" s="117"/>
      <c r="CW69" s="117"/>
      <c r="CX69" s="117"/>
      <c r="CY69" s="117"/>
      <c r="CZ69" s="117"/>
      <c r="DA69" s="117"/>
      <c r="DB69" s="117"/>
      <c r="DC69" s="117"/>
      <c r="DD69" s="117"/>
      <c r="DE69" s="117"/>
      <c r="DF69" s="117"/>
      <c r="DG69" s="117"/>
      <c r="DH69" s="117"/>
      <c r="DI69" s="117"/>
      <c r="DJ69" s="117"/>
      <c r="DK69" s="117"/>
      <c r="DL69" s="117"/>
    </row>
    <row r="70" spans="1:116" s="132" customFormat="1" x14ac:dyDescent="0.15">
      <c r="A70" s="308" t="s">
        <v>3273</v>
      </c>
      <c r="B70" s="69" t="s">
        <v>220</v>
      </c>
      <c r="C70" s="118" t="str">
        <f>VLOOKUP(B70,RecNamesAll!A:E,5,FALSE)</f>
        <v>A</v>
      </c>
      <c r="D70" s="119" t="b">
        <f>VLOOKUP(B70,Ligands!A:B,2,FALSE)</f>
        <v>1</v>
      </c>
      <c r="E70" s="127"/>
      <c r="F70" s="126" t="str">
        <f t="shared" si="46"/>
        <v>BIG</v>
      </c>
      <c r="G70" s="126" t="str">
        <f t="shared" si="47"/>
        <v>BIG</v>
      </c>
      <c r="H70" s="126" t="str">
        <f t="shared" si="48"/>
        <v>BIG</v>
      </c>
      <c r="I70" s="126" t="str">
        <f t="shared" si="49"/>
        <v>-I-</v>
      </c>
      <c r="J70" s="126"/>
      <c r="K70" s="286"/>
      <c r="L70" s="120" t="str">
        <f>_xlfn.CONCAT(IF(AV70="","-","B"),IF(BH70="","-","I"),VLOOKUP($B70,GtP!$A:$AB,MATCH("Gs_0-1",GtP!$A$1:$AB$1,0),FALSE))</f>
        <v>BIG</v>
      </c>
      <c r="M70" s="120" t="str">
        <f>_xlfn.CONCAT(IF(AW70="","-","B"),IF(BI70="","-","I"),VLOOKUP($B70,GtP!$A:$AB,MATCH("Gi/o_0-1",GtP!$A$1:$AB$1,0),FALSE))</f>
        <v>BIG</v>
      </c>
      <c r="N70" s="120" t="str">
        <f>_xlfn.CONCAT(IF(AX70="","-","B"),IF(BJ70="","-","I"),VLOOKUP($B70,GtP!$A:$AB,MATCH("Gi/o_0-1",GtP!$A$1:$AB$1,0),FALSE))</f>
        <v>BIG</v>
      </c>
      <c r="O70" s="120" t="str">
        <f>_xlfn.CONCAT(IF(AY70="","-","B"),IF(BK70="","-","I"),VLOOKUP($B70,GtP!$A:$AB,MATCH("Gi/o_0-1",GtP!$A$1:$AB$1,0),FALSE))</f>
        <v>BIG</v>
      </c>
      <c r="P70" s="120" t="str">
        <f>_xlfn.CONCAT(IF(AZ70="","-","B"),IF(BL70="","-","I"),VLOOKUP($B70,GtP!$A:$AB,MATCH("Gi/o_0-1",GtP!$A$1:$AB$1,0),FALSE))</f>
        <v>BIG</v>
      </c>
      <c r="Q70" s="120" t="str">
        <f>_xlfn.CONCAT(IF(BA70="","-","B"),IF(BM70="","-","I"),VLOOKUP($B70,GtP!$A:$AB,MATCH("Gi/o_0-1",GtP!$A$1:$AB$1,0),FALSE))</f>
        <v>BIG</v>
      </c>
      <c r="R70" s="120" t="str">
        <f>_xlfn.CONCAT(IF(BB70="","-","B"),IF(BN70="","-","I"),VLOOKUP($B70,GtP!$A:$AB,MATCH("Gq/11_0-1",GtP!$A$1:$AB$1,0),FALSE))</f>
        <v>-IG</v>
      </c>
      <c r="S70" s="120" t="str">
        <f>_xlfn.CONCAT(IF(BC70="","-","B"),IF(BO70="","-","I"),VLOOKUP($B70,GtP!$A:$AB,MATCH("Gq/11_0-1",GtP!$A$1:$AB$1,0),FALSE))</f>
        <v>-IG</v>
      </c>
      <c r="T70" s="120" t="str">
        <f>_xlfn.CONCAT(IF(BD70="","-","B"),IF(BP70="","-","I"),VLOOKUP($B70,GtP!$A:$AB,MATCH("Gq/11_0-1",GtP!$A$1:$AB$1,0),FALSE))</f>
        <v>BIG</v>
      </c>
      <c r="U70" s="120" t="str">
        <f>_xlfn.CONCAT(IF(BE70="","-","B"),IF(BQ70="","-","I"),VLOOKUP($B70,GtP!$A:$AB,MATCH("Gq/11_0-1",GtP!$A$1:$AB$1,0),FALSE))</f>
        <v>BIG</v>
      </c>
      <c r="V70" s="120" t="str">
        <f>_xlfn.CONCAT(IF(BF70="","-","B"),IF(BR70="","-","I"),VLOOKUP($B70,GtP!$A:$AB,MATCH("G12/13_0-1",GtP!$A$1:$AB$1,0),FALSE))</f>
        <v>-I-</v>
      </c>
      <c r="W70" s="120" t="str">
        <f>_xlfn.CONCAT(IF(BG70="","-","B"),IF(BS70="","-","I"),VLOOKUP($B70,GtP!$A:$AB,MATCH("G12/13_0-1",GtP!$A$1:$AB$1,0),FALSE))</f>
        <v>-I-</v>
      </c>
      <c r="X70" s="121">
        <f>_xlfn.IFNA(VLOOKUP($B70,'B-EmEC'!$A:$DH,MATCH(X$1,'B-EmEC'!$A$1:$DH$1,0),FALSE),"")</f>
        <v>6.0730000000000004</v>
      </c>
      <c r="Y70" s="122">
        <f>_xlfn.IFNA(VLOOKUP($B70,'B-EmEC'!$A:$DH,MATCH(Y$1,'B-EmEC'!$A$1:$DH$1,0),FALSE),"")</f>
        <v>8.07</v>
      </c>
      <c r="Z70" s="122">
        <f>_xlfn.IFNA(VLOOKUP($B70,'B-EmEC'!$A:$DH,MATCH(Z$1,'B-EmEC'!$A$1:$DH$1,0),FALSE),"")</f>
        <v>7.9450000000000003</v>
      </c>
      <c r="AA70" s="122">
        <f>_xlfn.IFNA(VLOOKUP($B70,'B-EmEC'!$A:$DH,MATCH(AA$1,'B-EmEC'!$A$1:$DH$1,0),FALSE),"")</f>
        <v>8.6340000000000003</v>
      </c>
      <c r="AB70" s="122">
        <f>_xlfn.IFNA(VLOOKUP($B70,'B-EmEC'!$A:$DH,MATCH(AB$1,'B-EmEC'!$A$1:$DH$1,0),FALSE),"")</f>
        <v>9.0549999999999997</v>
      </c>
      <c r="AC70" s="122">
        <f>_xlfn.IFNA(VLOOKUP($B70,'B-EmEC'!$A:$DH,MATCH(AC$1,'B-EmEC'!$A$1:$DH$1,0),FALSE),"")</f>
        <v>8.5169999999999995</v>
      </c>
      <c r="AD70" s="122" t="str">
        <f>_xlfn.IFNA(VLOOKUP($B70,'B-EmEC'!$A:$DH,MATCH(AD$1,'B-EmEC'!$A$1:$DH$1,0),FALSE),"")</f>
        <v/>
      </c>
      <c r="AE70" s="122" t="str">
        <f>_xlfn.IFNA(VLOOKUP($B70,'B-EmEC'!$A:$DH,MATCH(AE$1,'B-EmEC'!$A$1:$DH$1,0),FALSE),"")</f>
        <v/>
      </c>
      <c r="AF70" s="122">
        <f>_xlfn.IFNA(VLOOKUP($B70,'B-EmEC'!$A:$DH,MATCH(AF$1,'B-EmEC'!$A$1:$DH$1,0),FALSE),"")</f>
        <v>5.4420000000000002</v>
      </c>
      <c r="AG70" s="122">
        <f>_xlfn.IFNA(VLOOKUP($B70,'B-EmEC'!$A:$DH,MATCH(AG$1,'B-EmEC'!$A$1:$DH$1,0),FALSE),"")</f>
        <v>7.484</v>
      </c>
      <c r="AH70" s="122" t="str">
        <f>VLOOKUP($B70,'B-EmEC'!$A:$DH,MATCH(AH$1,'B-EmEC'!$A$1:$DH$1,0),FALSE)</f>
        <v/>
      </c>
      <c r="AI70" s="122" t="str">
        <f>VLOOKUP($B70,'B-EmEC'!$A:$DH,MATCH(AI$1,'B-EmEC'!$A$1:$DH$1,0),FALSE)</f>
        <v/>
      </c>
      <c r="AJ70" s="123">
        <f>_xlfn.IFNA(VLOOKUP($B70,'I-EmEC'!$A:$DA,MATCH(AJ$1,'I-EmEC'!$A$1:$DA$1,0),FALSE),"")</f>
        <v>5.26</v>
      </c>
      <c r="AK70" s="124">
        <f>_xlfn.IFNA(VLOOKUP($B70,'I-EmEC'!$A:$DA,MATCH(AK$1,'I-EmEC'!$A$1:$DA$1,0),FALSE),"")</f>
        <v>7.66</v>
      </c>
      <c r="AL70" s="124">
        <f>_xlfn.IFNA(VLOOKUP($B70,'I-EmEC'!$A:$DA,MATCH(AL$1,'I-EmEC'!$A$1:$DA$1,0),FALSE),"")</f>
        <v>7.66</v>
      </c>
      <c r="AM70" s="124">
        <f>_xlfn.IFNA(VLOOKUP($B70,'I-EmEC'!$A:$DA,MATCH(AM$1,'I-EmEC'!$A$1:$DA$1,0),FALSE),"")</f>
        <v>7.26</v>
      </c>
      <c r="AN70" s="124">
        <f>_xlfn.IFNA(VLOOKUP($B70,'I-EmEC'!$A:$DA,MATCH(AN$1,'I-EmEC'!$A$1:$DA$1,0),FALSE),"")</f>
        <v>7.26</v>
      </c>
      <c r="AO70" s="124">
        <f>_xlfn.IFNA(VLOOKUP($B70,'I-EmEC'!$A:$DA,MATCH(AO$1,'I-EmEC'!$A$1:$DA$1,0),FALSE),"")</f>
        <v>6.49</v>
      </c>
      <c r="AP70" s="124">
        <f>_xlfn.IFNA(VLOOKUP($B70,'I-EmEC'!$A:$DA,MATCH(AP$1,'I-EmEC'!$A$1:$DA$1,0),FALSE),"")</f>
        <v>6.18</v>
      </c>
      <c r="AQ70" s="124">
        <f>_xlfn.IFNA(VLOOKUP($B70,'I-EmEC'!$A:$DA,MATCH(AQ$1,'I-EmEC'!$A$1:$DA$1,0),FALSE),"")</f>
        <v>6.18</v>
      </c>
      <c r="AR70" s="124">
        <f>_xlfn.IFNA(VLOOKUP($B70,'I-EmEC'!$A:$DA,MATCH(AR$1,'I-EmEC'!$A$1:$DA$1,0),FALSE),"")</f>
        <v>6.13</v>
      </c>
      <c r="AS70" s="124">
        <f>_xlfn.IFNA(VLOOKUP($B70,'I-EmEC'!$A:$DA,MATCH(AS$1,'I-EmEC'!$A$1:$DA$1,0),FALSE),"")</f>
        <v>5.38</v>
      </c>
      <c r="AT70" s="124">
        <f>_xlfn.IFNA(VLOOKUP($B70,'I-EmEC'!$A:$DA,MATCH(AT$1,'I-EmEC'!$A$1:$DA$1,0),FALSE),"")</f>
        <v>5.29</v>
      </c>
      <c r="AU70" s="124">
        <f>_xlfn.IFNA(VLOOKUP($B70,'I-EmEC'!$A:$DA,MATCH(AU$1,'I-EmEC'!$A$1:$DA$1,0),FALSE),"")</f>
        <v>5.24</v>
      </c>
      <c r="AV70" s="125">
        <f>_xlfn.IFNA(VLOOKUP($B70,'B-EmEC'!$A:$DH,MATCH(AV$1,'B-EmEC'!$A$1:$DH$1,0),FALSE),"")</f>
        <v>34.185548071034908</v>
      </c>
      <c r="AW70" s="126">
        <f>_xlfn.IFNA(VLOOKUP($B70,'B-EmEC'!$A:$DH,MATCH(AW$1,'B-EmEC'!$A$1:$DH$1,0),FALSE),"")</f>
        <v>72.24268689057422</v>
      </c>
      <c r="AX70" s="126">
        <f>_xlfn.IFNA(VLOOKUP($B70,'B-EmEC'!$A:$DH,MATCH(AX$1,'B-EmEC'!$A$1:$DH$1,0),FALSE),"")</f>
        <v>57.026000584282791</v>
      </c>
      <c r="AY70" s="126">
        <f>_xlfn.IFNA(VLOOKUP($B70,'B-EmEC'!$A:$DH,MATCH(AY$1,'B-EmEC'!$A$1:$DH$1,0),FALSE),"")</f>
        <v>65.591397849462368</v>
      </c>
      <c r="AZ70" s="126">
        <f>_xlfn.IFNA(VLOOKUP($B70,'B-EmEC'!$A:$DH,MATCH(AZ$1,'B-EmEC'!$A$1:$DH$1,0),FALSE),"")</f>
        <v>67.819579288025892</v>
      </c>
      <c r="BA70" s="126">
        <f>_xlfn.IFNA(VLOOKUP($B70,'B-EmEC'!$A:$DH,MATCH(BA$1,'B-EmEC'!$A$1:$DH$1,0),FALSE),"")</f>
        <v>75.638051044083525</v>
      </c>
      <c r="BB70" s="126" t="str">
        <f>_xlfn.IFNA(VLOOKUP($B70,'B-EmEC'!$A:$DH,MATCH(BB$1,'B-EmEC'!$A$1:$DH$1,0),FALSE),"")</f>
        <v/>
      </c>
      <c r="BC70" s="126" t="str">
        <f>_xlfn.IFNA(VLOOKUP($B70,'B-EmEC'!$A:$DH,MATCH(BC$1,'B-EmEC'!$A$1:$DH$1,0),FALSE),"")</f>
        <v/>
      </c>
      <c r="BD70" s="126">
        <f>_xlfn.IFNA(VLOOKUP($B70,'B-EmEC'!$A:$DH,MATCH(BD$1,'B-EmEC'!$A$1:$DH$1,0),FALSE),"")</f>
        <v>12.985607618223137</v>
      </c>
      <c r="BE70" s="126">
        <f>_xlfn.IFNA(VLOOKUP($B70,'B-EmEC'!$A:$DH,MATCH(BE$1,'B-EmEC'!$A$1:$DH$1,0),FALSE),"")</f>
        <v>89.718837863167764</v>
      </c>
      <c r="BF70" s="126" t="str">
        <f>_xlfn.IFNA(VLOOKUP($B70,'B-EmEC'!$A:$DH,MATCH(BF$1,'B-EmEC'!$A$1:$DH$1,0),FALSE),"")</f>
        <v/>
      </c>
      <c r="BG70" s="126" t="str">
        <f>_xlfn.IFNA(VLOOKUP($B70,'B-EmEC'!$A:$DH,MATCH(BG$1,'B-EmEC'!$A$1:$DH$1,0),FALSE),"")</f>
        <v/>
      </c>
      <c r="BH70" s="125">
        <f>_xlfn.IFNA(VLOOKUP($B70,'I-EmEC'!$A:$DA,MATCH(BH$1,'I-EmEC'!$A$1:$DA$1,0),FALSE),"")</f>
        <v>46.32352941176471</v>
      </c>
      <c r="BI70" s="127">
        <f>_xlfn.IFNA(VLOOKUP($B70,'I-EmEC'!$A:$DA,MATCH(BI$1,'I-EmEC'!$A$1:$DA$1,0),FALSE),"")</f>
        <v>84.719535783365572</v>
      </c>
      <c r="BJ70" s="127">
        <f>_xlfn.IFNA(VLOOKUP($B70,'I-EmEC'!$A:$DA,MATCH(BJ$1,'I-EmEC'!$A$1:$DA$1,0),FALSE),"")</f>
        <v>84.719535783365572</v>
      </c>
      <c r="BK70" s="127">
        <f>_xlfn.IFNA(VLOOKUP($B70,'I-EmEC'!$A:$DA,MATCH(BK$1,'I-EmEC'!$A$1:$DA$1,0),FALSE),"")</f>
        <v>81.366459627329192</v>
      </c>
      <c r="BL70" s="127">
        <f>_xlfn.IFNA(VLOOKUP($B70,'I-EmEC'!$A:$DA,MATCH(BL$1,'I-EmEC'!$A$1:$DA$1,0),FALSE),"")</f>
        <v>81.366459627329192</v>
      </c>
      <c r="BM70" s="127">
        <f>_xlfn.IFNA(VLOOKUP($B70,'I-EmEC'!$A:$DA,MATCH(BM$1,'I-EmEC'!$A$1:$DA$1,0),FALSE),"")</f>
        <v>76.231884057971016</v>
      </c>
      <c r="BN70" s="127">
        <f>_xlfn.IFNA(VLOOKUP($B70,'I-EmEC'!$A:$DA,MATCH(BN$1,'I-EmEC'!$A$1:$DA$1,0),FALSE),"")</f>
        <v>75.770020533880896</v>
      </c>
      <c r="BO70" s="127">
        <f>_xlfn.IFNA(VLOOKUP($B70,'I-EmEC'!$A:$DA,MATCH(BO$1,'I-EmEC'!$A$1:$DA$1,0),FALSE),"")</f>
        <v>75.770020533880896</v>
      </c>
      <c r="BP70" s="127">
        <f>_xlfn.IFNA(VLOOKUP($B70,'I-EmEC'!$A:$DA,MATCH(BP$1,'I-EmEC'!$A$1:$DA$1,0),FALSE),"")</f>
        <v>75.056179775280896</v>
      </c>
      <c r="BQ70" s="127">
        <f>_xlfn.IFNA(VLOOKUP($B70,'I-EmEC'!$A:$DA,MATCH(BQ$1,'I-EmEC'!$A$1:$DA$1,0),FALSE),"")</f>
        <v>52.071005917159759</v>
      </c>
      <c r="BR70" s="127">
        <f>_xlfn.IFNA(VLOOKUP($B70,'I-EmEC'!$A:$DA,MATCH(BR$1,'I-EmEC'!$A$1:$DA$1,0),FALSE),"")</f>
        <v>41.714285714285715</v>
      </c>
      <c r="BS70" s="127">
        <f>_xlfn.IFNA(VLOOKUP($B70,'I-EmEC'!$A:$DA,MATCH(BS$1,'I-EmEC'!$A$1:$DA$1,0),FALSE),"")</f>
        <v>31.225296442687746</v>
      </c>
      <c r="BT70" s="127"/>
      <c r="BU70" s="117"/>
      <c r="BV70" s="308" t="s">
        <v>3273</v>
      </c>
      <c r="BW70" s="129" t="str">
        <f t="shared" si="50"/>
        <v/>
      </c>
      <c r="BX70" s="129" t="str">
        <f t="shared" si="51"/>
        <v/>
      </c>
      <c r="BY70" s="128" t="str">
        <f t="shared" si="52"/>
        <v/>
      </c>
      <c r="BZ70" s="128" t="str">
        <f t="shared" si="53"/>
        <v/>
      </c>
      <c r="CA70" s="128" t="str">
        <f t="shared" si="54"/>
        <v/>
      </c>
      <c r="CB70" s="129" t="str">
        <f t="shared" si="55"/>
        <v/>
      </c>
      <c r="CC70" s="128" t="str">
        <f t="shared" si="56"/>
        <v/>
      </c>
      <c r="CD70" s="128" t="str">
        <f t="shared" si="57"/>
        <v/>
      </c>
      <c r="CE70" s="128" t="str">
        <f t="shared" si="58"/>
        <v/>
      </c>
      <c r="CF70" s="129" t="str">
        <f t="shared" si="59"/>
        <v/>
      </c>
      <c r="CG70" s="128" t="str">
        <f t="shared" si="60"/>
        <v/>
      </c>
      <c r="CH70" s="130">
        <f t="shared" si="61"/>
        <v>0</v>
      </c>
      <c r="CI70" s="131"/>
      <c r="CJ70" s="129" t="str">
        <f t="shared" si="62"/>
        <v/>
      </c>
      <c r="CK70" s="128" t="str">
        <f t="shared" si="63"/>
        <v/>
      </c>
      <c r="CL70" s="128" t="str">
        <f t="shared" si="64"/>
        <v/>
      </c>
      <c r="CM70" s="128" t="str">
        <f t="shared" si="65"/>
        <v/>
      </c>
      <c r="CN70" s="130">
        <f t="shared" si="66"/>
        <v>0</v>
      </c>
      <c r="CO70" s="117"/>
      <c r="CP70" s="117">
        <f t="shared" si="67"/>
        <v>3</v>
      </c>
      <c r="CQ70" s="117">
        <f t="shared" si="68"/>
        <v>8</v>
      </c>
      <c r="CR70" s="117"/>
      <c r="CS70" s="117"/>
      <c r="CT70" s="117"/>
      <c r="CU70" s="117"/>
      <c r="CV70" s="117"/>
      <c r="CW70" s="117"/>
      <c r="CX70" s="117"/>
      <c r="CY70" s="117"/>
      <c r="CZ70" s="117"/>
      <c r="DA70" s="117"/>
      <c r="DB70" s="117"/>
      <c r="DC70" s="117"/>
      <c r="DD70" s="117"/>
      <c r="DE70" s="117"/>
      <c r="DF70" s="117"/>
      <c r="DG70" s="117"/>
      <c r="DH70" s="117"/>
      <c r="DI70" s="117"/>
      <c r="DJ70" s="117"/>
      <c r="DK70" s="117"/>
      <c r="DL70" s="117"/>
    </row>
    <row r="71" spans="1:116" s="132" customFormat="1" x14ac:dyDescent="0.15">
      <c r="A71" s="308" t="s">
        <v>3297</v>
      </c>
      <c r="B71" s="69" t="s">
        <v>57</v>
      </c>
      <c r="C71" s="118" t="str">
        <f>VLOOKUP(B71,RecNamesAll!A:E,5,FALSE)</f>
        <v>A</v>
      </c>
      <c r="D71" s="119" t="b">
        <f>VLOOKUP(B71,Ligands!A:B,2,FALSE)</f>
        <v>1</v>
      </c>
      <c r="E71" s="127"/>
      <c r="F71" s="126" t="str">
        <f t="shared" si="46"/>
        <v>---</v>
      </c>
      <c r="G71" s="126" t="str">
        <f t="shared" si="47"/>
        <v>BIG</v>
      </c>
      <c r="H71" s="126" t="str">
        <f t="shared" si="48"/>
        <v>BIG</v>
      </c>
      <c r="I71" s="126" t="str">
        <f t="shared" si="49"/>
        <v>BIG</v>
      </c>
      <c r="J71" s="126"/>
      <c r="K71" s="286"/>
      <c r="L71" s="120" t="str">
        <f>_xlfn.CONCAT(IF(AV71="","-","B"),IF(BH71="","-","I"),VLOOKUP($B71,GtP!$A:$AB,MATCH("Gs_0-1",GtP!$A$1:$AB$1,0),FALSE))</f>
        <v>---</v>
      </c>
      <c r="M71" s="120" t="str">
        <f>_xlfn.CONCAT(IF(AW71="","-","B"),IF(BI71="","-","I"),VLOOKUP($B71,GtP!$A:$AB,MATCH("Gi/o_0-1",GtP!$A$1:$AB$1,0),FALSE))</f>
        <v>BIG</v>
      </c>
      <c r="N71" s="120" t="str">
        <f>_xlfn.CONCAT(IF(AX71="","-","B"),IF(BJ71="","-","I"),VLOOKUP($B71,GtP!$A:$AB,MATCH("Gi/o_0-1",GtP!$A$1:$AB$1,0),FALSE))</f>
        <v>-IG</v>
      </c>
      <c r="O71" s="120" t="str">
        <f>_xlfn.CONCAT(IF(AY71="","-","B"),IF(BK71="","-","I"),VLOOKUP($B71,GtP!$A:$AB,MATCH("Gi/o_0-1",GtP!$A$1:$AB$1,0),FALSE))</f>
        <v>BIG</v>
      </c>
      <c r="P71" s="120" t="str">
        <f>_xlfn.CONCAT(IF(AZ71="","-","B"),IF(BL71="","-","I"),VLOOKUP($B71,GtP!$A:$AB,MATCH("Gi/o_0-1",GtP!$A$1:$AB$1,0),FALSE))</f>
        <v>-IG</v>
      </c>
      <c r="Q71" s="120" t="str">
        <f>_xlfn.CONCAT(IF(BA71="","-","B"),IF(BM71="","-","I"),VLOOKUP($B71,GtP!$A:$AB,MATCH("Gi/o_0-1",GtP!$A$1:$AB$1,0),FALSE))</f>
        <v>--G</v>
      </c>
      <c r="R71" s="120" t="str">
        <f>_xlfn.CONCAT(IF(BB71="","-","B"),IF(BN71="","-","I"),VLOOKUP($B71,GtP!$A:$AB,MATCH("Gq/11_0-1",GtP!$A$1:$AB$1,0),FALSE))</f>
        <v>BIG</v>
      </c>
      <c r="S71" s="120" t="str">
        <f>_xlfn.CONCAT(IF(BC71="","-","B"),IF(BO71="","-","I"),VLOOKUP($B71,GtP!$A:$AB,MATCH("Gq/11_0-1",GtP!$A$1:$AB$1,0),FALSE))</f>
        <v>BIG</v>
      </c>
      <c r="T71" s="120" t="str">
        <f>_xlfn.CONCAT(IF(BD71="","-","B"),IF(BP71="","-","I"),VLOOKUP($B71,GtP!$A:$AB,MATCH("Gq/11_0-1",GtP!$A$1:$AB$1,0),FALSE))</f>
        <v>BIG</v>
      </c>
      <c r="U71" s="120" t="str">
        <f>_xlfn.CONCAT(IF(BE71="","-","B"),IF(BQ71="","-","I"),VLOOKUP($B71,GtP!$A:$AB,MATCH("Gq/11_0-1",GtP!$A$1:$AB$1,0),FALSE))</f>
        <v>BIG</v>
      </c>
      <c r="V71" s="120" t="str">
        <f>_xlfn.CONCAT(IF(BF71="","-","B"),IF(BR71="","-","I"),VLOOKUP($B71,GtP!$A:$AB,MATCH("G12/13_0-1",GtP!$A$1:$AB$1,0),FALSE))</f>
        <v>-IG</v>
      </c>
      <c r="W71" s="120" t="str">
        <f>_xlfn.CONCAT(IF(BG71="","-","B"),IF(BS71="","-","I"),VLOOKUP($B71,GtP!$A:$AB,MATCH("G12/13_0-1",GtP!$A$1:$AB$1,0),FALSE))</f>
        <v>BIG</v>
      </c>
      <c r="X71" s="121" t="str">
        <f>_xlfn.IFNA(VLOOKUP($B71,'B-EmEC'!$A:$DH,MATCH(X$1,'B-EmEC'!$A$1:$DH$1,0),FALSE),"")</f>
        <v/>
      </c>
      <c r="Y71" s="122">
        <f>_xlfn.IFNA(VLOOKUP($B71,'B-EmEC'!$A:$DH,MATCH(Y$1,'B-EmEC'!$A$1:$DH$1,0),FALSE),"")</f>
        <v>9.1969999999999992</v>
      </c>
      <c r="Z71" s="122" t="str">
        <f>_xlfn.IFNA(VLOOKUP($B71,'B-EmEC'!$A:$DH,MATCH(Z$1,'B-EmEC'!$A$1:$DH$1,0),FALSE),"")</f>
        <v/>
      </c>
      <c r="AA71" s="122">
        <f>_xlfn.IFNA(VLOOKUP($B71,'B-EmEC'!$A:$DH,MATCH(AA$1,'B-EmEC'!$A$1:$DH$1,0),FALSE),"")</f>
        <v>8.8870000000000005</v>
      </c>
      <c r="AB71" s="122" t="str">
        <f>_xlfn.IFNA(VLOOKUP($B71,'B-EmEC'!$A:$DH,MATCH(AB$1,'B-EmEC'!$A$1:$DH$1,0),FALSE),"")</f>
        <v/>
      </c>
      <c r="AC71" s="122" t="str">
        <f>_xlfn.IFNA(VLOOKUP($B71,'B-EmEC'!$A:$DH,MATCH(AC$1,'B-EmEC'!$A$1:$DH$1,0),FALSE),"")</f>
        <v/>
      </c>
      <c r="AD71" s="122">
        <f>_xlfn.IFNA(VLOOKUP($B71,'B-EmEC'!$A:$DH,MATCH(AD$1,'B-EmEC'!$A$1:$DH$1,0),FALSE),"")</f>
        <v>7.5149999999999997</v>
      </c>
      <c r="AE71" s="122">
        <f>_xlfn.IFNA(VLOOKUP($B71,'B-EmEC'!$A:$DH,MATCH(AE$1,'B-EmEC'!$A$1:$DH$1,0),FALSE),"")</f>
        <v>6.9210000000000003</v>
      </c>
      <c r="AF71" s="122">
        <f>_xlfn.IFNA(VLOOKUP($B71,'B-EmEC'!$A:$DH,MATCH(AF$1,'B-EmEC'!$A$1:$DH$1,0),FALSE),"")</f>
        <v>5.6289999999999996</v>
      </c>
      <c r="AG71" s="122">
        <f>_xlfn.IFNA(VLOOKUP($B71,'B-EmEC'!$A:$DH,MATCH(AG$1,'B-EmEC'!$A$1:$DH$1,0),FALSE),"")</f>
        <v>6.3079999999999998</v>
      </c>
      <c r="AH71" s="122" t="str">
        <f>VLOOKUP($B71,'B-EmEC'!$A:$DH,MATCH(AH$1,'B-EmEC'!$A$1:$DH$1,0),FALSE)</f>
        <v/>
      </c>
      <c r="AI71" s="122">
        <f>VLOOKUP($B71,'B-EmEC'!$A:$DH,MATCH(AI$1,'B-EmEC'!$A$1:$DH$1,0),FALSE)</f>
        <v>8.3539999999999992</v>
      </c>
      <c r="AJ71" s="123" t="str">
        <f>_xlfn.IFNA(VLOOKUP($B71,'I-EmEC'!$A:$DA,MATCH(AJ$1,'I-EmEC'!$A$1:$DA$1,0),FALSE),"")</f>
        <v/>
      </c>
      <c r="AK71" s="124">
        <f>_xlfn.IFNA(VLOOKUP($B71,'I-EmEC'!$A:$DA,MATCH(AK$1,'I-EmEC'!$A$1:$DA$1,0),FALSE),"")</f>
        <v>7.89</v>
      </c>
      <c r="AL71" s="124">
        <f>_xlfn.IFNA(VLOOKUP($B71,'I-EmEC'!$A:$DA,MATCH(AL$1,'I-EmEC'!$A$1:$DA$1,0),FALSE),"")</f>
        <v>7.89</v>
      </c>
      <c r="AM71" s="124">
        <f>_xlfn.IFNA(VLOOKUP($B71,'I-EmEC'!$A:$DA,MATCH(AM$1,'I-EmEC'!$A$1:$DA$1,0),FALSE),"")</f>
        <v>8.06</v>
      </c>
      <c r="AN71" s="124">
        <f>_xlfn.IFNA(VLOOKUP($B71,'I-EmEC'!$A:$DA,MATCH(AN$1,'I-EmEC'!$A$1:$DA$1,0),FALSE),"")</f>
        <v>8.06</v>
      </c>
      <c r="AO71" s="124" t="str">
        <f>_xlfn.IFNA(VLOOKUP($B71,'I-EmEC'!$A:$DA,MATCH(AO$1,'I-EmEC'!$A$1:$DA$1,0),FALSE),"")</f>
        <v/>
      </c>
      <c r="AP71" s="124">
        <f>_xlfn.IFNA(VLOOKUP($B71,'I-EmEC'!$A:$DA,MATCH(AP$1,'I-EmEC'!$A$1:$DA$1,0),FALSE),"")</f>
        <v>7.66</v>
      </c>
      <c r="AQ71" s="124">
        <f>_xlfn.IFNA(VLOOKUP($B71,'I-EmEC'!$A:$DA,MATCH(AQ$1,'I-EmEC'!$A$1:$DA$1,0),FALSE),"")</f>
        <v>7.66</v>
      </c>
      <c r="AR71" s="124">
        <f>_xlfn.IFNA(VLOOKUP($B71,'I-EmEC'!$A:$DA,MATCH(AR$1,'I-EmEC'!$A$1:$DA$1,0),FALSE),"")</f>
        <v>8.11</v>
      </c>
      <c r="AS71" s="124">
        <f>_xlfn.IFNA(VLOOKUP($B71,'I-EmEC'!$A:$DA,MATCH(AS$1,'I-EmEC'!$A$1:$DA$1,0),FALSE),"")</f>
        <v>8.0500000000000007</v>
      </c>
      <c r="AT71" s="124">
        <f>_xlfn.IFNA(VLOOKUP($B71,'I-EmEC'!$A:$DA,MATCH(AT$1,'I-EmEC'!$A$1:$DA$1,0),FALSE),"")</f>
        <v>7.71</v>
      </c>
      <c r="AU71" s="124">
        <f>_xlfn.IFNA(VLOOKUP($B71,'I-EmEC'!$A:$DA,MATCH(AU$1,'I-EmEC'!$A$1:$DA$1,0),FALSE),"")</f>
        <v>8.26</v>
      </c>
      <c r="AV71" s="125" t="str">
        <f>_xlfn.IFNA(VLOOKUP($B71,'B-EmEC'!$A:$DH,MATCH(AV$1,'B-EmEC'!$A$1:$DH$1,0),FALSE),"")</f>
        <v/>
      </c>
      <c r="AW71" s="126">
        <f>_xlfn.IFNA(VLOOKUP($B71,'B-EmEC'!$A:$DH,MATCH(AW$1,'B-EmEC'!$A$1:$DH$1,0),FALSE),"")</f>
        <v>14.084507042253522</v>
      </c>
      <c r="AX71" s="126" t="str">
        <f>_xlfn.IFNA(VLOOKUP($B71,'B-EmEC'!$A:$DH,MATCH(AX$1,'B-EmEC'!$A$1:$DH$1,0),FALSE),"")</f>
        <v/>
      </c>
      <c r="AY71" s="126">
        <f>_xlfn.IFNA(VLOOKUP($B71,'B-EmEC'!$A:$DH,MATCH(AY$1,'B-EmEC'!$A$1:$DH$1,0),FALSE),"")</f>
        <v>28.467741935483872</v>
      </c>
      <c r="AZ71" s="126" t="str">
        <f>_xlfn.IFNA(VLOOKUP($B71,'B-EmEC'!$A:$DH,MATCH(AZ$1,'B-EmEC'!$A$1:$DH$1,0),FALSE),"")</f>
        <v/>
      </c>
      <c r="BA71" s="126" t="str">
        <f>_xlfn.IFNA(VLOOKUP($B71,'B-EmEC'!$A:$DH,MATCH(BA$1,'B-EmEC'!$A$1:$DH$1,0),FALSE),"")</f>
        <v/>
      </c>
      <c r="BB71" s="126">
        <f>_xlfn.IFNA(VLOOKUP($B71,'B-EmEC'!$A:$DH,MATCH(BB$1,'B-EmEC'!$A$1:$DH$1,0),FALSE),"")</f>
        <v>5.3037788756843369</v>
      </c>
      <c r="BC71" s="126">
        <f>_xlfn.IFNA(VLOOKUP($B71,'B-EmEC'!$A:$DH,MATCH(BC$1,'B-EmEC'!$A$1:$DH$1,0),FALSE),"")</f>
        <v>5.1860136566988464</v>
      </c>
      <c r="BD71" s="126">
        <f>_xlfn.IFNA(VLOOKUP($B71,'B-EmEC'!$A:$DH,MATCH(BD$1,'B-EmEC'!$A$1:$DH$1,0),FALSE),"")</f>
        <v>11.037766475489665</v>
      </c>
      <c r="BE71" s="126">
        <f>_xlfn.IFNA(VLOOKUP($B71,'B-EmEC'!$A:$DH,MATCH(BE$1,'B-EmEC'!$A$1:$DH$1,0),FALSE),"")</f>
        <v>28.93158388003749</v>
      </c>
      <c r="BF71" s="126" t="str">
        <f>_xlfn.IFNA(VLOOKUP($B71,'B-EmEC'!$A:$DH,MATCH(BF$1,'B-EmEC'!$A$1:$DH$1,0),FALSE),"")</f>
        <v/>
      </c>
      <c r="BG71" s="126">
        <f>_xlfn.IFNA(VLOOKUP($B71,'B-EmEC'!$A:$DH,MATCH(BG$1,'B-EmEC'!$A$1:$DH$1,0),FALSE),"")</f>
        <v>26.791277258566975</v>
      </c>
      <c r="BH71" s="125" t="str">
        <f>_xlfn.IFNA(VLOOKUP($B71,'I-EmEC'!$A:$DA,MATCH(BH$1,'I-EmEC'!$A$1:$DA$1,0),FALSE),"")</f>
        <v/>
      </c>
      <c r="BI71" s="127">
        <f>_xlfn.IFNA(VLOOKUP($B71,'I-EmEC'!$A:$DA,MATCH(BI$1,'I-EmEC'!$A$1:$DA$1,0),FALSE),"")</f>
        <v>40.232108317214696</v>
      </c>
      <c r="BJ71" s="127">
        <f>_xlfn.IFNA(VLOOKUP($B71,'I-EmEC'!$A:$DA,MATCH(BJ$1,'I-EmEC'!$A$1:$DA$1,0),FALSE),"")</f>
        <v>40.232108317214696</v>
      </c>
      <c r="BK71" s="127">
        <f>_xlfn.IFNA(VLOOKUP($B71,'I-EmEC'!$A:$DA,MATCH(BK$1,'I-EmEC'!$A$1:$DA$1,0),FALSE),"")</f>
        <v>15.113871635610767</v>
      </c>
      <c r="BL71" s="127">
        <f>_xlfn.IFNA(VLOOKUP($B71,'I-EmEC'!$A:$DA,MATCH(BL$1,'I-EmEC'!$A$1:$DA$1,0),FALSE),"")</f>
        <v>15.113871635610767</v>
      </c>
      <c r="BM71" s="127" t="str">
        <f>_xlfn.IFNA(VLOOKUP($B71,'I-EmEC'!$A:$DA,MATCH(BM$1,'I-EmEC'!$A$1:$DA$1,0),FALSE),"")</f>
        <v/>
      </c>
      <c r="BN71" s="127">
        <f>_xlfn.IFNA(VLOOKUP($B71,'I-EmEC'!$A:$DA,MATCH(BN$1,'I-EmEC'!$A$1:$DA$1,0),FALSE),"")</f>
        <v>48.254620123203281</v>
      </c>
      <c r="BO71" s="127">
        <f>_xlfn.IFNA(VLOOKUP($B71,'I-EmEC'!$A:$DA,MATCH(BO$1,'I-EmEC'!$A$1:$DA$1,0),FALSE),"")</f>
        <v>48.254620123203281</v>
      </c>
      <c r="BP71" s="127">
        <f>_xlfn.IFNA(VLOOKUP($B71,'I-EmEC'!$A:$DA,MATCH(BP$1,'I-EmEC'!$A$1:$DA$1,0),FALSE),"")</f>
        <v>40.449438202247194</v>
      </c>
      <c r="BQ71" s="127">
        <f>_xlfn.IFNA(VLOOKUP($B71,'I-EmEC'!$A:$DA,MATCH(BQ$1,'I-EmEC'!$A$1:$DA$1,0),FALSE),"")</f>
        <v>42.011834319526628</v>
      </c>
      <c r="BR71" s="127">
        <f>_xlfn.IFNA(VLOOKUP($B71,'I-EmEC'!$A:$DA,MATCH(BR$1,'I-EmEC'!$A$1:$DA$1,0),FALSE),"")</f>
        <v>47.61904761904762</v>
      </c>
      <c r="BS71" s="127">
        <f>_xlfn.IFNA(VLOOKUP($B71,'I-EmEC'!$A:$DA,MATCH(BS$1,'I-EmEC'!$A$1:$DA$1,0),FALSE),"")</f>
        <v>23.51778656126482</v>
      </c>
      <c r="BT71" s="127"/>
      <c r="BU71" s="117"/>
      <c r="BV71" s="308" t="s">
        <v>3297</v>
      </c>
      <c r="BW71" s="129" t="str">
        <f t="shared" si="50"/>
        <v/>
      </c>
      <c r="BX71" s="129" t="str">
        <f t="shared" si="51"/>
        <v/>
      </c>
      <c r="BY71" s="128" t="str">
        <f t="shared" si="52"/>
        <v/>
      </c>
      <c r="BZ71" s="128" t="str">
        <f t="shared" si="53"/>
        <v/>
      </c>
      <c r="CA71" s="128" t="str">
        <f t="shared" si="54"/>
        <v/>
      </c>
      <c r="CB71" s="129" t="str">
        <f t="shared" si="55"/>
        <v/>
      </c>
      <c r="CC71" s="128" t="str">
        <f t="shared" si="56"/>
        <v/>
      </c>
      <c r="CD71" s="128" t="str">
        <f t="shared" si="57"/>
        <v/>
      </c>
      <c r="CE71" s="128" t="str">
        <f t="shared" si="58"/>
        <v/>
      </c>
      <c r="CF71" s="129" t="str">
        <f t="shared" si="59"/>
        <v/>
      </c>
      <c r="CG71" s="128" t="str">
        <f t="shared" si="60"/>
        <v/>
      </c>
      <c r="CH71" s="130">
        <f t="shared" si="61"/>
        <v>0</v>
      </c>
      <c r="CI71" s="131"/>
      <c r="CJ71" s="129" t="str">
        <f t="shared" si="62"/>
        <v/>
      </c>
      <c r="CK71" s="128" t="str">
        <f t="shared" si="63"/>
        <v/>
      </c>
      <c r="CL71" s="128" t="str">
        <f t="shared" si="64"/>
        <v/>
      </c>
      <c r="CM71" s="128" t="str">
        <f t="shared" si="65"/>
        <v/>
      </c>
      <c r="CN71" s="130">
        <f t="shared" si="66"/>
        <v>0</v>
      </c>
      <c r="CO71" s="117"/>
      <c r="CP71" s="117">
        <f t="shared" si="67"/>
        <v>2</v>
      </c>
      <c r="CQ71" s="117">
        <f t="shared" si="68"/>
        <v>6</v>
      </c>
      <c r="CR71" s="117"/>
      <c r="CS71" s="117"/>
      <c r="CT71" s="117"/>
      <c r="CU71" s="117"/>
      <c r="CV71" s="117"/>
      <c r="CW71" s="117"/>
      <c r="CX71" s="117"/>
      <c r="CY71" s="117"/>
      <c r="CZ71" s="117"/>
      <c r="DA71" s="117"/>
      <c r="DB71" s="117"/>
      <c r="DC71" s="117"/>
      <c r="DD71" s="117"/>
      <c r="DE71" s="117"/>
      <c r="DF71" s="117"/>
      <c r="DG71" s="117"/>
      <c r="DH71" s="117"/>
      <c r="DI71" s="117"/>
      <c r="DJ71" s="117"/>
      <c r="DK71" s="117"/>
      <c r="DL71" s="117"/>
    </row>
    <row r="72" spans="1:116" s="132" customFormat="1" x14ac:dyDescent="0.15">
      <c r="A72" s="117"/>
      <c r="B72" s="117"/>
      <c r="C72" s="134"/>
      <c r="D72" s="136"/>
      <c r="E72" s="127"/>
      <c r="F72" s="126"/>
      <c r="G72" s="126"/>
      <c r="H72" s="126"/>
      <c r="I72" s="126"/>
      <c r="J72" s="126"/>
      <c r="K72" s="286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37"/>
      <c r="Y72" s="122"/>
      <c r="Z72" s="122"/>
      <c r="AA72" s="122"/>
      <c r="AB72" s="122"/>
      <c r="AC72" s="122"/>
      <c r="AD72" s="122"/>
      <c r="AE72" s="122"/>
      <c r="AF72" s="122"/>
      <c r="AG72" s="122"/>
      <c r="AH72" s="122"/>
      <c r="AI72" s="122"/>
      <c r="AJ72" s="123"/>
      <c r="AK72" s="124"/>
      <c r="AL72" s="124"/>
      <c r="AM72" s="124"/>
      <c r="AN72" s="124"/>
      <c r="AO72" s="124"/>
      <c r="AP72" s="124"/>
      <c r="AQ72" s="124"/>
      <c r="AR72" s="124"/>
      <c r="AS72" s="124"/>
      <c r="AT72" s="124"/>
      <c r="AU72" s="124"/>
      <c r="AV72" s="125"/>
      <c r="AW72" s="127"/>
      <c r="AX72" s="127"/>
      <c r="AY72" s="127"/>
      <c r="AZ72" s="127"/>
      <c r="BA72" s="127"/>
      <c r="BB72" s="127"/>
      <c r="BC72" s="127"/>
      <c r="BD72" s="127"/>
      <c r="BE72" s="127"/>
      <c r="BF72" s="127"/>
      <c r="BG72" s="127"/>
      <c r="BH72" s="125"/>
      <c r="BI72" s="127"/>
      <c r="BJ72" s="127"/>
      <c r="BK72" s="127"/>
      <c r="BL72" s="127"/>
      <c r="BM72" s="127"/>
      <c r="BN72" s="127"/>
      <c r="BO72" s="127"/>
      <c r="BP72" s="127"/>
      <c r="BQ72" s="127"/>
      <c r="BR72" s="127"/>
      <c r="BS72" s="127"/>
      <c r="BT72" s="127"/>
      <c r="BU72" s="117"/>
      <c r="BV72" s="117"/>
      <c r="BW72" s="138"/>
      <c r="BX72" s="138"/>
      <c r="BY72" s="117"/>
      <c r="BZ72" s="117"/>
      <c r="CA72" s="117"/>
      <c r="CB72" s="138"/>
      <c r="CC72" s="117"/>
      <c r="CD72" s="117"/>
      <c r="CE72" s="117"/>
      <c r="CF72" s="138"/>
      <c r="CG72" s="117"/>
      <c r="CH72" s="138"/>
      <c r="CI72" s="138"/>
      <c r="CJ72" s="138"/>
      <c r="CK72" s="117"/>
      <c r="CL72" s="117"/>
      <c r="CM72" s="117"/>
      <c r="CN72" s="138"/>
      <c r="CO72" s="117"/>
      <c r="CP72" s="117"/>
      <c r="CQ72" s="117"/>
      <c r="CR72" s="117"/>
      <c r="CS72" s="117"/>
      <c r="CT72" s="117"/>
      <c r="CU72" s="117"/>
      <c r="CV72" s="117"/>
      <c r="CW72" s="117"/>
      <c r="CX72" s="117"/>
      <c r="CY72" s="117"/>
      <c r="CZ72" s="117"/>
      <c r="DA72" s="117"/>
      <c r="DB72" s="117"/>
      <c r="DC72" s="117"/>
      <c r="DD72" s="117"/>
      <c r="DE72" s="117"/>
      <c r="DF72" s="117"/>
      <c r="DG72" s="117"/>
      <c r="DH72" s="117"/>
      <c r="DI72" s="117"/>
      <c r="DJ72" s="117"/>
      <c r="DK72" s="117"/>
      <c r="DL72" s="117"/>
    </row>
    <row r="73" spans="1:116" s="132" customFormat="1" x14ac:dyDescent="0.15">
      <c r="A73" s="139" t="s">
        <v>2306</v>
      </c>
      <c r="B73" s="117"/>
      <c r="C73" s="134"/>
      <c r="D73" s="136"/>
      <c r="E73" s="127" t="s">
        <v>3352</v>
      </c>
      <c r="F73" s="152" t="s">
        <v>3353</v>
      </c>
      <c r="G73" s="126">
        <f>COUNTIF($F2:$I71,"*B*")</f>
        <v>186</v>
      </c>
      <c r="H73" s="151" t="s">
        <v>3354</v>
      </c>
      <c r="I73" s="126">
        <f>COUNTIF($F2:$I71,"*I*")</f>
        <v>206</v>
      </c>
      <c r="J73" s="126"/>
      <c r="K73" s="286"/>
      <c r="L73" s="116" t="s">
        <v>2305</v>
      </c>
      <c r="M73" s="120"/>
      <c r="N73" s="120"/>
      <c r="O73" s="120"/>
      <c r="P73" s="120"/>
      <c r="Q73" s="120"/>
      <c r="R73" s="120"/>
      <c r="S73" s="120"/>
      <c r="T73" s="120"/>
      <c r="U73" s="120"/>
      <c r="V73" s="120"/>
      <c r="W73" s="120"/>
      <c r="X73" s="140" t="s">
        <v>1911</v>
      </c>
      <c r="Y73" s="141"/>
      <c r="Z73" s="141"/>
      <c r="AA73" s="142"/>
      <c r="AB73" s="142"/>
      <c r="AC73" s="142"/>
      <c r="AD73" s="142"/>
      <c r="AE73" s="142"/>
      <c r="AF73" s="142"/>
      <c r="AG73" s="142"/>
      <c r="AH73" s="127"/>
      <c r="AI73" s="142"/>
      <c r="AJ73" s="143" t="s">
        <v>1910</v>
      </c>
      <c r="AK73" s="124"/>
      <c r="AL73" s="124"/>
      <c r="AM73" s="124"/>
      <c r="AN73" s="124"/>
      <c r="AO73" s="124"/>
      <c r="AP73" s="124"/>
      <c r="AQ73" s="124"/>
      <c r="AR73" s="124"/>
      <c r="AS73" s="124"/>
      <c r="AT73" s="124"/>
      <c r="AU73" s="124"/>
      <c r="AV73" s="144" t="s">
        <v>2208</v>
      </c>
      <c r="AW73" s="141"/>
      <c r="AX73" s="141"/>
      <c r="AY73" s="142"/>
      <c r="AZ73" s="142"/>
      <c r="BA73" s="142"/>
      <c r="BB73" s="142"/>
      <c r="BC73" s="142"/>
      <c r="BD73" s="142"/>
      <c r="BE73" s="142"/>
      <c r="BF73" s="127" t="s">
        <v>3352</v>
      </c>
      <c r="BG73" s="142">
        <f>COUNTIF(AV2:BG71,"&gt;0.5")</f>
        <v>521</v>
      </c>
      <c r="BH73" s="143" t="s">
        <v>2209</v>
      </c>
      <c r="BI73" s="127"/>
      <c r="BJ73" s="127"/>
      <c r="BK73" s="127"/>
      <c r="BL73" s="127"/>
      <c r="BM73" s="127"/>
      <c r="BN73" s="127"/>
      <c r="BO73" s="127"/>
      <c r="BP73" s="127"/>
      <c r="BQ73" s="127"/>
      <c r="BR73" s="127" t="s">
        <v>3352</v>
      </c>
      <c r="BS73" s="142">
        <f>COUNTIF(BH2:BS71,"&gt;0.5")</f>
        <v>589</v>
      </c>
      <c r="BT73" s="127"/>
      <c r="BU73" s="117"/>
      <c r="BV73" s="145" t="s">
        <v>2301</v>
      </c>
      <c r="BW73" s="130">
        <f t="shared" ref="BW73:CG73" si="69">SUM(BW2:BW71)</f>
        <v>4</v>
      </c>
      <c r="BX73" s="130">
        <f t="shared" si="69"/>
        <v>9</v>
      </c>
      <c r="BY73" s="134">
        <f t="shared" si="69"/>
        <v>8</v>
      </c>
      <c r="BZ73" s="134">
        <f t="shared" si="69"/>
        <v>11</v>
      </c>
      <c r="CA73" s="134">
        <f t="shared" si="69"/>
        <v>12</v>
      </c>
      <c r="CB73" s="130">
        <f t="shared" si="69"/>
        <v>4</v>
      </c>
      <c r="CC73" s="134">
        <f t="shared" si="69"/>
        <v>2</v>
      </c>
      <c r="CD73" s="134">
        <f t="shared" si="69"/>
        <v>8</v>
      </c>
      <c r="CE73" s="134">
        <f t="shared" si="69"/>
        <v>7</v>
      </c>
      <c r="CF73" s="130">
        <f t="shared" si="69"/>
        <v>18</v>
      </c>
      <c r="CG73" s="134">
        <f t="shared" si="69"/>
        <v>18</v>
      </c>
      <c r="CH73" s="130">
        <f>SUM(BW73:CG73)</f>
        <v>101</v>
      </c>
      <c r="CI73" s="131"/>
      <c r="CJ73" s="130">
        <f>SUM(CJ2:CJ71)</f>
        <v>4</v>
      </c>
      <c r="CK73" s="134">
        <f>SUM(CK2:CK71)</f>
        <v>15</v>
      </c>
      <c r="CL73" s="134">
        <f>SUM(CL2:CL71)</f>
        <v>10</v>
      </c>
      <c r="CM73" s="134">
        <f>SUM(CM2:CM71)</f>
        <v>21</v>
      </c>
      <c r="CN73" s="130">
        <f>SUM(CJ73:CM73)</f>
        <v>50</v>
      </c>
      <c r="CO73" s="117"/>
      <c r="CP73" s="117"/>
      <c r="CQ73" s="117"/>
      <c r="CR73" s="117"/>
      <c r="CS73" s="117"/>
      <c r="CT73" s="117"/>
      <c r="CU73" s="117"/>
      <c r="CV73" s="117"/>
      <c r="CW73" s="117"/>
      <c r="CX73" s="117"/>
      <c r="CY73" s="117"/>
      <c r="CZ73" s="117"/>
      <c r="DA73" s="117"/>
      <c r="DB73" s="117"/>
      <c r="DC73" s="117"/>
      <c r="DD73" s="117"/>
      <c r="DE73" s="117"/>
      <c r="DF73" s="117"/>
      <c r="DG73" s="117"/>
      <c r="DH73" s="117"/>
      <c r="DI73" s="117"/>
      <c r="DJ73" s="117"/>
      <c r="DK73" s="117"/>
      <c r="DL73" s="117"/>
    </row>
    <row r="74" spans="1:116" s="132" customFormat="1" x14ac:dyDescent="0.15">
      <c r="B74" s="117"/>
      <c r="C74" s="134"/>
      <c r="D74" s="136"/>
      <c r="E74" s="127"/>
      <c r="F74" s="127"/>
      <c r="G74" s="126"/>
      <c r="H74" s="126"/>
      <c r="I74" s="126"/>
      <c r="J74" s="126"/>
      <c r="K74" s="286"/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40"/>
      <c r="Y74" s="141"/>
      <c r="Z74" s="141"/>
      <c r="AA74" s="142"/>
      <c r="AB74" s="142"/>
      <c r="AC74" s="142"/>
      <c r="AD74" s="142"/>
      <c r="AE74" s="142"/>
      <c r="AF74" s="142"/>
      <c r="AG74" s="142"/>
      <c r="AH74" s="127"/>
      <c r="AI74" s="142"/>
      <c r="AJ74" s="143"/>
      <c r="AK74" s="124"/>
      <c r="AL74" s="124"/>
      <c r="AM74" s="124"/>
      <c r="AN74" s="124"/>
      <c r="AO74" s="124"/>
      <c r="AP74" s="124"/>
      <c r="AQ74" s="124"/>
      <c r="AR74" s="124"/>
      <c r="AS74" s="124"/>
      <c r="AT74" s="124"/>
      <c r="AU74" s="124"/>
      <c r="AV74" s="125"/>
      <c r="AW74" s="127"/>
      <c r="AX74" s="127"/>
      <c r="AY74" s="127"/>
      <c r="AZ74" s="127"/>
      <c r="BA74" s="127"/>
      <c r="BB74" s="127"/>
      <c r="BC74" s="127"/>
      <c r="BD74" s="127"/>
      <c r="BE74" s="127"/>
      <c r="BF74" s="127"/>
      <c r="BG74" s="127"/>
      <c r="BH74" s="125"/>
      <c r="BI74" s="127"/>
      <c r="BJ74" s="127"/>
      <c r="BK74" s="127"/>
      <c r="BL74" s="127"/>
      <c r="BM74" s="127"/>
      <c r="BN74" s="127"/>
      <c r="BO74" s="127"/>
      <c r="BP74" s="127"/>
      <c r="BQ74" s="127"/>
      <c r="BR74" s="127"/>
      <c r="BS74" s="127"/>
      <c r="BT74" s="127"/>
      <c r="BU74" s="117"/>
      <c r="BV74" s="134"/>
      <c r="BW74" s="130"/>
      <c r="BX74" s="130"/>
      <c r="BY74" s="134"/>
      <c r="BZ74" s="134"/>
      <c r="CA74" s="134"/>
      <c r="CB74" s="130"/>
      <c r="CC74" s="134"/>
      <c r="CD74" s="134"/>
      <c r="CE74" s="134"/>
      <c r="CF74" s="130"/>
      <c r="CG74" s="134"/>
      <c r="CH74" s="130"/>
      <c r="CI74" s="131"/>
      <c r="CJ74" s="130"/>
      <c r="CK74" s="134"/>
      <c r="CL74" s="134"/>
      <c r="CM74" s="134"/>
      <c r="CN74" s="130"/>
      <c r="CO74" s="117"/>
      <c r="CP74" s="117"/>
      <c r="CQ74" s="117"/>
      <c r="CR74" s="117"/>
      <c r="CS74" s="117"/>
      <c r="CT74" s="117"/>
      <c r="CU74" s="117"/>
      <c r="CV74" s="117"/>
      <c r="CW74" s="117"/>
      <c r="CX74" s="117"/>
      <c r="CY74" s="117"/>
      <c r="CZ74" s="117"/>
      <c r="DA74" s="117"/>
      <c r="DB74" s="117"/>
      <c r="DC74" s="117"/>
      <c r="DD74" s="117"/>
      <c r="DE74" s="117"/>
      <c r="DF74" s="117"/>
      <c r="DG74" s="117"/>
      <c r="DH74" s="117"/>
      <c r="DI74" s="117"/>
      <c r="DJ74" s="117"/>
      <c r="DK74" s="117"/>
      <c r="DL74" s="117"/>
    </row>
    <row r="75" spans="1:116" s="132" customFormat="1" ht="22" x14ac:dyDescent="0.15">
      <c r="A75" s="146" t="s">
        <v>2307</v>
      </c>
      <c r="B75" s="147" t="s">
        <v>2186</v>
      </c>
      <c r="C75" s="148" t="s">
        <v>2187</v>
      </c>
      <c r="D75" s="149" t="s">
        <v>2188</v>
      </c>
      <c r="E75" s="153" t="str">
        <f>E1</f>
        <v>Avg</v>
      </c>
      <c r="F75" s="153" t="str">
        <f>F1</f>
        <v>Gs</v>
      </c>
      <c r="G75" s="153" t="str">
        <f>G1</f>
        <v>Gi/o</v>
      </c>
      <c r="H75" s="207" t="str">
        <f>H1</f>
        <v>Gq
/11</v>
      </c>
      <c r="I75" s="207" t="str">
        <f>I1</f>
        <v>G12
/13</v>
      </c>
      <c r="J75" s="153" t="s">
        <v>2293</v>
      </c>
      <c r="K75" s="220" t="str">
        <f t="shared" ref="K75:W75" si="70">K1</f>
        <v>Avg</v>
      </c>
      <c r="L75" s="262" t="str">
        <f t="shared" si="70"/>
        <v>Gs</v>
      </c>
      <c r="M75" s="147" t="str">
        <f t="shared" si="70"/>
        <v>Gi1</v>
      </c>
      <c r="N75" s="147" t="str">
        <f t="shared" si="70"/>
        <v>Gi2</v>
      </c>
      <c r="O75" s="147" t="str">
        <f t="shared" si="70"/>
        <v>GoA</v>
      </c>
      <c r="P75" s="147" t="str">
        <f t="shared" si="70"/>
        <v>GoB</v>
      </c>
      <c r="Q75" s="147" t="str">
        <f t="shared" si="70"/>
        <v>Gz</v>
      </c>
      <c r="R75" s="147" t="str">
        <f t="shared" si="70"/>
        <v>Gq</v>
      </c>
      <c r="S75" s="147" t="str">
        <f t="shared" si="70"/>
        <v>G11</v>
      </c>
      <c r="T75" s="147" t="str">
        <f t="shared" si="70"/>
        <v>G14</v>
      </c>
      <c r="U75" s="147" t="str">
        <f t="shared" si="70"/>
        <v>G15</v>
      </c>
      <c r="V75" s="147" t="str">
        <f t="shared" si="70"/>
        <v>G12</v>
      </c>
      <c r="W75" s="147" t="str">
        <f t="shared" si="70"/>
        <v>G13</v>
      </c>
      <c r="X75" s="208"/>
      <c r="Y75" s="209"/>
      <c r="Z75" s="210"/>
      <c r="AA75" s="115"/>
      <c r="AB75" s="115"/>
      <c r="AC75" s="115"/>
      <c r="AD75" s="115"/>
      <c r="AE75" s="115"/>
      <c r="AF75" s="115"/>
      <c r="AG75" s="115"/>
      <c r="AH75" s="115"/>
      <c r="AI75" s="115"/>
      <c r="AJ75" s="211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20"/>
      <c r="AW75" s="153"/>
      <c r="AX75" s="127"/>
      <c r="AY75" s="127"/>
      <c r="AZ75" s="127"/>
      <c r="BA75" s="127"/>
      <c r="BB75" s="127"/>
      <c r="BC75" s="127"/>
      <c r="BD75" s="127"/>
      <c r="BE75" s="127"/>
      <c r="BF75" s="127"/>
      <c r="BG75" s="127"/>
      <c r="BH75" s="125"/>
      <c r="BI75" s="127"/>
      <c r="BJ75" s="127"/>
      <c r="BK75" s="127"/>
      <c r="BL75" s="127"/>
      <c r="BM75" s="127"/>
      <c r="BN75" s="127"/>
      <c r="BO75" s="127"/>
      <c r="BP75" s="127"/>
      <c r="BQ75" s="127"/>
      <c r="BR75" s="127"/>
      <c r="BS75" s="127"/>
      <c r="BT75" s="127"/>
      <c r="BU75" s="117"/>
      <c r="BV75" s="134"/>
      <c r="BW75" s="130"/>
      <c r="BX75" s="130"/>
      <c r="BY75" s="134"/>
      <c r="BZ75" s="134"/>
      <c r="CA75" s="134"/>
      <c r="CB75" s="130"/>
      <c r="CC75" s="134"/>
      <c r="CD75" s="134"/>
      <c r="CE75" s="134"/>
      <c r="CF75" s="130"/>
      <c r="CG75" s="134"/>
      <c r="CH75" s="130"/>
      <c r="CI75" s="131"/>
      <c r="CJ75" s="130"/>
      <c r="CK75" s="134"/>
      <c r="CL75" s="134"/>
      <c r="CM75" s="134"/>
      <c r="CN75" s="130"/>
      <c r="CO75" s="117"/>
      <c r="CP75" s="117"/>
      <c r="CQ75" s="117"/>
      <c r="CR75" s="117"/>
      <c r="CS75" s="117"/>
      <c r="CT75" s="117"/>
      <c r="CU75" s="117"/>
      <c r="CV75" s="117"/>
      <c r="CW75" s="117"/>
      <c r="CX75" s="117"/>
      <c r="CY75" s="117"/>
      <c r="CZ75" s="117"/>
      <c r="DA75" s="117"/>
      <c r="DB75" s="117"/>
      <c r="DC75" s="117"/>
      <c r="DD75" s="117"/>
      <c r="DE75" s="117"/>
      <c r="DF75" s="117"/>
      <c r="DG75" s="117"/>
      <c r="DH75" s="117"/>
      <c r="DI75" s="117"/>
      <c r="DJ75" s="117"/>
      <c r="DK75" s="117"/>
      <c r="DL75" s="117"/>
    </row>
    <row r="76" spans="1:116" s="132" customFormat="1" x14ac:dyDescent="0.15">
      <c r="A76" s="154" t="s">
        <v>2206</v>
      </c>
      <c r="B76" s="155" t="s">
        <v>2191</v>
      </c>
      <c r="C76" s="156" t="s">
        <v>2191</v>
      </c>
      <c r="D76" s="156" t="s">
        <v>2191</v>
      </c>
      <c r="E76" s="226">
        <f>AVERAGE(F76:I76)</f>
        <v>10</v>
      </c>
      <c r="F76" s="226">
        <f>COUNTIF(F$2:F$71,"---")</f>
        <v>22</v>
      </c>
      <c r="G76" s="226">
        <f>COUNTIF(G$2:G$71,"---")</f>
        <v>0</v>
      </c>
      <c r="H76" s="226">
        <f>COUNTIF(H$2:H$71,"---")</f>
        <v>3</v>
      </c>
      <c r="I76" s="226">
        <f>COUNTIF(I$2:I$71,"---")</f>
        <v>15</v>
      </c>
      <c r="J76" s="127">
        <f>SUM(F76:I76)</f>
        <v>40</v>
      </c>
      <c r="K76" s="287">
        <f>AVERAGE(L76:W76)</f>
        <v>11.333333333333334</v>
      </c>
      <c r="L76" s="151">
        <f t="shared" ref="L76:W76" si="71">COUNTIF(L$2:L$71,"---")</f>
        <v>22</v>
      </c>
      <c r="M76" s="151">
        <f t="shared" si="71"/>
        <v>4</v>
      </c>
      <c r="N76" s="151">
        <f t="shared" si="71"/>
        <v>4</v>
      </c>
      <c r="O76" s="151">
        <f t="shared" si="71"/>
        <v>4</v>
      </c>
      <c r="P76" s="151">
        <f t="shared" si="71"/>
        <v>2</v>
      </c>
      <c r="Q76" s="151">
        <f t="shared" si="71"/>
        <v>1</v>
      </c>
      <c r="R76" s="151">
        <f t="shared" si="71"/>
        <v>19</v>
      </c>
      <c r="S76" s="151">
        <f t="shared" si="71"/>
        <v>20</v>
      </c>
      <c r="T76" s="151">
        <f t="shared" si="71"/>
        <v>13</v>
      </c>
      <c r="U76" s="151">
        <f t="shared" si="71"/>
        <v>4</v>
      </c>
      <c r="V76" s="151">
        <f t="shared" si="71"/>
        <v>20</v>
      </c>
      <c r="W76" s="151">
        <f t="shared" si="71"/>
        <v>23</v>
      </c>
      <c r="Y76" s="117"/>
      <c r="Z76" s="157"/>
      <c r="AA76" s="117"/>
      <c r="AB76" s="117"/>
      <c r="AC76" s="117"/>
      <c r="AD76" s="117"/>
      <c r="AE76" s="117"/>
      <c r="AF76" s="117"/>
      <c r="AG76" s="117"/>
      <c r="AH76" s="117"/>
      <c r="AI76" s="117"/>
      <c r="AK76" s="127"/>
      <c r="AL76" s="127"/>
      <c r="AM76" s="127"/>
      <c r="AN76" s="127"/>
      <c r="AO76" s="127"/>
      <c r="AP76" s="127"/>
      <c r="AQ76" s="127"/>
      <c r="AR76" s="127"/>
      <c r="AS76" s="127"/>
      <c r="AT76" s="127"/>
      <c r="AU76" s="127"/>
      <c r="AV76" s="125"/>
      <c r="AW76" s="127"/>
      <c r="AX76" s="127"/>
      <c r="AY76" s="127"/>
      <c r="AZ76" s="127"/>
      <c r="BA76" s="127"/>
      <c r="BB76" s="127"/>
      <c r="BC76" s="127"/>
      <c r="BD76" s="127"/>
      <c r="BE76" s="127"/>
      <c r="BF76" s="127"/>
      <c r="BG76" s="127"/>
      <c r="BH76" s="125"/>
      <c r="BI76" s="127"/>
      <c r="BJ76" s="127"/>
      <c r="BK76" s="127"/>
      <c r="BL76" s="127"/>
      <c r="BM76" s="127"/>
      <c r="BN76" s="127"/>
      <c r="BO76" s="127"/>
      <c r="BP76" s="127"/>
      <c r="BQ76" s="127"/>
      <c r="BR76" s="127"/>
      <c r="BS76" s="127"/>
      <c r="BT76" s="127"/>
      <c r="BU76" s="117"/>
      <c r="BV76" s="134"/>
      <c r="BW76" s="130"/>
      <c r="BX76" s="130"/>
      <c r="BY76" s="134"/>
      <c r="BZ76" s="134"/>
      <c r="CA76" s="134"/>
      <c r="CB76" s="130"/>
      <c r="CC76" s="134"/>
      <c r="CD76" s="134"/>
      <c r="CE76" s="134"/>
      <c r="CF76" s="130"/>
      <c r="CG76" s="134"/>
      <c r="CH76" s="130"/>
      <c r="CI76" s="131"/>
      <c r="CJ76" s="130"/>
      <c r="CK76" s="134"/>
      <c r="CL76" s="134"/>
      <c r="CM76" s="134"/>
      <c r="CN76" s="130"/>
      <c r="CO76" s="117"/>
      <c r="CP76" s="117"/>
      <c r="CQ76" s="117"/>
      <c r="CR76" s="117"/>
      <c r="CS76" s="117"/>
      <c r="CT76" s="117"/>
      <c r="CU76" s="117"/>
      <c r="CV76" s="117"/>
      <c r="CW76" s="117"/>
      <c r="CX76" s="117"/>
      <c r="CY76" s="117"/>
      <c r="CZ76" s="117"/>
      <c r="DA76" s="117"/>
      <c r="DB76" s="117"/>
      <c r="DC76" s="117"/>
      <c r="DD76" s="117"/>
      <c r="DE76" s="117"/>
      <c r="DF76" s="117"/>
      <c r="DG76" s="117"/>
      <c r="DH76" s="117"/>
      <c r="DI76" s="117"/>
      <c r="DJ76" s="117"/>
      <c r="DK76" s="117"/>
      <c r="DL76" s="117"/>
    </row>
    <row r="77" spans="1:116" s="235" customFormat="1" x14ac:dyDescent="0.15">
      <c r="A77" s="243" t="s">
        <v>2207</v>
      </c>
      <c r="B77" s="244" t="s">
        <v>2186</v>
      </c>
      <c r="C77" s="245" t="s">
        <v>2187</v>
      </c>
      <c r="D77" s="245" t="s">
        <v>2188</v>
      </c>
      <c r="E77" s="233">
        <f t="shared" ref="E77:E95" si="72">AVERAGE(F77:I77)</f>
        <v>24.25</v>
      </c>
      <c r="F77" s="233">
        <f>COUNTIF(F$2:F$71,"BIG")</f>
        <v>17</v>
      </c>
      <c r="G77" s="233">
        <f>COUNTIF(G$2:G$71,"BIG")</f>
        <v>45</v>
      </c>
      <c r="H77" s="233">
        <f>COUNTIF(H$2:H$71,"BIG")</f>
        <v>32</v>
      </c>
      <c r="I77" s="233">
        <f>COUNTIF(I$2:I$71,"BIG")</f>
        <v>3</v>
      </c>
      <c r="J77" s="239">
        <f t="shared" ref="J77:J78" si="73">SUM(F77:I77)</f>
        <v>97</v>
      </c>
      <c r="K77" s="288">
        <f t="shared" ref="K77:K94" si="74">AVERAGE(L77:W77)</f>
        <v>27</v>
      </c>
      <c r="L77" s="231">
        <f t="shared" ref="L77:W77" si="75">COUNTIF(L$2:L$71,"BIG")</f>
        <v>17</v>
      </c>
      <c r="M77" s="231">
        <f t="shared" si="75"/>
        <v>42</v>
      </c>
      <c r="N77" s="231">
        <f t="shared" si="75"/>
        <v>41</v>
      </c>
      <c r="O77" s="231">
        <f t="shared" si="75"/>
        <v>43</v>
      </c>
      <c r="P77" s="231">
        <f t="shared" si="75"/>
        <v>41</v>
      </c>
      <c r="Q77" s="231">
        <f t="shared" si="75"/>
        <v>33</v>
      </c>
      <c r="R77" s="231">
        <f t="shared" si="75"/>
        <v>25</v>
      </c>
      <c r="S77" s="231">
        <f t="shared" si="75"/>
        <v>25</v>
      </c>
      <c r="T77" s="231">
        <f t="shared" si="75"/>
        <v>27</v>
      </c>
      <c r="U77" s="231">
        <f t="shared" si="75"/>
        <v>26</v>
      </c>
      <c r="V77" s="231">
        <f t="shared" si="75"/>
        <v>1</v>
      </c>
      <c r="W77" s="231">
        <f t="shared" si="75"/>
        <v>3</v>
      </c>
      <c r="Y77" s="236"/>
      <c r="Z77" s="255"/>
      <c r="AA77" s="256"/>
      <c r="AB77" s="256"/>
      <c r="AC77" s="256"/>
      <c r="AD77" s="256"/>
      <c r="AE77" s="256"/>
      <c r="AF77" s="256"/>
      <c r="AG77" s="256"/>
      <c r="AH77" s="239"/>
      <c r="AI77" s="256"/>
      <c r="AJ77" s="240"/>
      <c r="AK77" s="239"/>
      <c r="AL77" s="239"/>
      <c r="AM77" s="239"/>
      <c r="AN77" s="239"/>
      <c r="AO77" s="239"/>
      <c r="AP77" s="239"/>
      <c r="AQ77" s="239"/>
      <c r="AR77" s="239"/>
      <c r="AS77" s="239"/>
      <c r="AT77" s="239"/>
      <c r="AU77" s="239"/>
      <c r="AV77" s="240"/>
      <c r="AW77" s="239"/>
      <c r="AX77" s="239"/>
      <c r="AY77" s="239"/>
      <c r="AZ77" s="239"/>
      <c r="BA77" s="239"/>
      <c r="BB77" s="239"/>
      <c r="BC77" s="239"/>
      <c r="BD77" s="239"/>
      <c r="BE77" s="239"/>
      <c r="BF77" s="239"/>
      <c r="BG77" s="239"/>
      <c r="BH77" s="240"/>
      <c r="BI77" s="239"/>
      <c r="BJ77" s="239"/>
      <c r="BK77" s="239"/>
      <c r="BL77" s="239"/>
      <c r="BM77" s="239"/>
      <c r="BN77" s="239"/>
      <c r="BO77" s="239"/>
      <c r="BP77" s="239"/>
      <c r="BQ77" s="239"/>
      <c r="BR77" s="239"/>
      <c r="BS77" s="239"/>
      <c r="BT77" s="239"/>
      <c r="BU77" s="236"/>
      <c r="BV77" s="230"/>
      <c r="BW77" s="241"/>
      <c r="BX77" s="241"/>
      <c r="BY77" s="230"/>
      <c r="BZ77" s="230"/>
      <c r="CA77" s="230"/>
      <c r="CB77" s="241"/>
      <c r="CC77" s="230"/>
      <c r="CD77" s="230"/>
      <c r="CE77" s="230"/>
      <c r="CF77" s="241"/>
      <c r="CG77" s="230"/>
      <c r="CH77" s="241"/>
      <c r="CI77" s="242"/>
      <c r="CJ77" s="241"/>
      <c r="CK77" s="230"/>
      <c r="CL77" s="230"/>
      <c r="CM77" s="230"/>
      <c r="CN77" s="241"/>
      <c r="CO77" s="236"/>
      <c r="CP77" s="236"/>
      <c r="CQ77" s="236"/>
      <c r="CR77" s="236"/>
      <c r="CS77" s="236"/>
      <c r="CT77" s="236"/>
      <c r="CU77" s="236"/>
      <c r="CV77" s="236"/>
      <c r="CW77" s="236"/>
      <c r="CX77" s="236"/>
      <c r="CY77" s="236"/>
      <c r="CZ77" s="236"/>
      <c r="DA77" s="236"/>
      <c r="DB77" s="236"/>
      <c r="DC77" s="236"/>
      <c r="DD77" s="236"/>
      <c r="DE77" s="236"/>
      <c r="DF77" s="236"/>
      <c r="DG77" s="236"/>
      <c r="DH77" s="236"/>
      <c r="DI77" s="236"/>
      <c r="DJ77" s="236"/>
      <c r="DK77" s="236"/>
      <c r="DL77" s="236"/>
    </row>
    <row r="78" spans="1:116" s="132" customFormat="1" x14ac:dyDescent="0.15">
      <c r="A78" s="154" t="s">
        <v>2304</v>
      </c>
      <c r="B78" s="155" t="s">
        <v>2186</v>
      </c>
      <c r="C78" s="156" t="s">
        <v>2187</v>
      </c>
      <c r="D78" s="134" t="s">
        <v>2191</v>
      </c>
      <c r="E78" s="226">
        <f t="shared" si="72"/>
        <v>15</v>
      </c>
      <c r="F78" s="226">
        <f>COUNTIF(F$2:F$71,"BI-")</f>
        <v>4</v>
      </c>
      <c r="G78" s="226">
        <f>COUNTIF(G$2:G$71,"BI-")</f>
        <v>15</v>
      </c>
      <c r="H78" s="226">
        <f>COUNTIF(H$2:H$71,"BI-")</f>
        <v>19</v>
      </c>
      <c r="I78" s="226">
        <f>COUNTIF(I$2:I$71,"BI-")</f>
        <v>22</v>
      </c>
      <c r="J78" s="127">
        <f t="shared" si="73"/>
        <v>60</v>
      </c>
      <c r="K78" s="287">
        <f t="shared" si="74"/>
        <v>9.25</v>
      </c>
      <c r="L78" s="151">
        <f t="shared" ref="L78:W78" si="76">COUNTIF(L$2:L$71,"BI-")</f>
        <v>4</v>
      </c>
      <c r="M78" s="151">
        <f t="shared" si="76"/>
        <v>9</v>
      </c>
      <c r="N78" s="151">
        <f t="shared" si="76"/>
        <v>8</v>
      </c>
      <c r="O78" s="151">
        <f t="shared" si="76"/>
        <v>10</v>
      </c>
      <c r="P78" s="151">
        <f t="shared" si="76"/>
        <v>11</v>
      </c>
      <c r="Q78" s="151">
        <f t="shared" si="76"/>
        <v>12</v>
      </c>
      <c r="R78" s="151">
        <f t="shared" si="76"/>
        <v>4</v>
      </c>
      <c r="S78" s="151">
        <f t="shared" si="76"/>
        <v>2</v>
      </c>
      <c r="T78" s="151">
        <f t="shared" si="76"/>
        <v>8</v>
      </c>
      <c r="U78" s="151">
        <f t="shared" si="76"/>
        <v>7</v>
      </c>
      <c r="V78" s="151">
        <f t="shared" si="76"/>
        <v>18</v>
      </c>
      <c r="W78" s="151">
        <f t="shared" si="76"/>
        <v>18</v>
      </c>
      <c r="Y78" s="117"/>
      <c r="Z78" s="159"/>
      <c r="AA78" s="127"/>
      <c r="AB78" s="127"/>
      <c r="AC78" s="127"/>
      <c r="AD78" s="127"/>
      <c r="AE78" s="127"/>
      <c r="AF78" s="127"/>
      <c r="AG78" s="127"/>
      <c r="AH78" s="127"/>
      <c r="AI78" s="127"/>
      <c r="AJ78" s="125"/>
      <c r="AK78" s="127"/>
      <c r="AL78" s="127"/>
      <c r="AM78" s="127"/>
      <c r="AN78" s="127"/>
      <c r="AO78" s="127"/>
      <c r="AP78" s="127"/>
      <c r="AQ78" s="127"/>
      <c r="AR78" s="127"/>
      <c r="AS78" s="127"/>
      <c r="AT78" s="127"/>
      <c r="AU78" s="127"/>
      <c r="AV78" s="125"/>
      <c r="AW78" s="127"/>
      <c r="AX78" s="127"/>
      <c r="AY78" s="127"/>
      <c r="AZ78" s="127"/>
      <c r="BA78" s="127"/>
      <c r="BB78" s="127"/>
      <c r="BC78" s="127"/>
      <c r="BD78" s="127"/>
      <c r="BE78" s="127"/>
      <c r="BF78" s="127"/>
      <c r="BG78" s="127"/>
      <c r="BH78" s="125"/>
      <c r="BI78" s="127"/>
      <c r="BJ78" s="127"/>
      <c r="BK78" s="127"/>
      <c r="BL78" s="127"/>
      <c r="BM78" s="127"/>
      <c r="BN78" s="127"/>
      <c r="BO78" s="127"/>
      <c r="BP78" s="127"/>
      <c r="BQ78" s="127"/>
      <c r="BR78" s="127"/>
      <c r="BS78" s="127"/>
      <c r="BT78" s="127"/>
      <c r="BU78" s="117"/>
      <c r="BV78" s="134"/>
      <c r="BW78" s="130"/>
      <c r="BX78" s="130"/>
      <c r="BY78" s="134"/>
      <c r="BZ78" s="134"/>
      <c r="CA78" s="134"/>
      <c r="CB78" s="130"/>
      <c r="CC78" s="134"/>
      <c r="CD78" s="134"/>
      <c r="CE78" s="134"/>
      <c r="CF78" s="130"/>
      <c r="CG78" s="134"/>
      <c r="CH78" s="130"/>
      <c r="CI78" s="131"/>
      <c r="CJ78" s="130"/>
      <c r="CK78" s="134"/>
      <c r="CL78" s="134"/>
      <c r="CM78" s="134"/>
      <c r="CN78" s="130"/>
      <c r="CO78" s="117"/>
      <c r="CP78" s="117"/>
      <c r="CQ78" s="117"/>
      <c r="CR78" s="117"/>
      <c r="CS78" s="117"/>
      <c r="CT78" s="117"/>
      <c r="CU78" s="117"/>
      <c r="CV78" s="117"/>
      <c r="CW78" s="117"/>
      <c r="CX78" s="117"/>
      <c r="CY78" s="117"/>
      <c r="CZ78" s="117"/>
      <c r="DA78" s="117"/>
      <c r="DB78" s="117"/>
      <c r="DC78" s="117"/>
      <c r="DD78" s="117"/>
      <c r="DE78" s="117"/>
      <c r="DF78" s="117"/>
      <c r="DG78" s="117"/>
      <c r="DH78" s="117"/>
      <c r="DI78" s="117"/>
      <c r="DJ78" s="117"/>
      <c r="DK78" s="117"/>
      <c r="DL78" s="117"/>
    </row>
    <row r="79" spans="1:116" s="132" customFormat="1" x14ac:dyDescent="0.15">
      <c r="A79" s="160" t="s">
        <v>2295</v>
      </c>
      <c r="B79" s="161" t="s">
        <v>2186</v>
      </c>
      <c r="C79" s="162" t="s">
        <v>2191</v>
      </c>
      <c r="D79" s="134" t="s">
        <v>2188</v>
      </c>
      <c r="E79" s="227">
        <f t="shared" si="72"/>
        <v>1.25</v>
      </c>
      <c r="F79" s="226">
        <f>COUNTIF(F$2:F$71,"B-G")</f>
        <v>0</v>
      </c>
      <c r="G79" s="226">
        <f>COUNTIF(G$2:G$71,"B-G")</f>
        <v>1</v>
      </c>
      <c r="H79" s="226">
        <f>COUNTIF(H$2:H$71,"B-G")</f>
        <v>4</v>
      </c>
      <c r="I79" s="226">
        <f>COUNTIF(I$2:I$71,"B-G")</f>
        <v>0</v>
      </c>
      <c r="J79" s="226"/>
      <c r="K79" s="287">
        <f t="shared" si="74"/>
        <v>2.3333333333333335</v>
      </c>
      <c r="L79" s="169">
        <f t="shared" ref="L79:W79" si="77">COUNTIF(L$2:L$71,"B-G")</f>
        <v>0</v>
      </c>
      <c r="M79" s="151">
        <f t="shared" si="77"/>
        <v>2</v>
      </c>
      <c r="N79" s="151">
        <f t="shared" si="77"/>
        <v>2</v>
      </c>
      <c r="O79" s="151">
        <f t="shared" si="77"/>
        <v>1</v>
      </c>
      <c r="P79" s="151">
        <f t="shared" si="77"/>
        <v>2</v>
      </c>
      <c r="Q79" s="151">
        <f t="shared" si="77"/>
        <v>6</v>
      </c>
      <c r="R79" s="151">
        <f t="shared" si="77"/>
        <v>2</v>
      </c>
      <c r="S79" s="151">
        <f t="shared" si="77"/>
        <v>2</v>
      </c>
      <c r="T79" s="151">
        <f t="shared" si="77"/>
        <v>2</v>
      </c>
      <c r="U79" s="151">
        <f t="shared" si="77"/>
        <v>9</v>
      </c>
      <c r="V79" s="151">
        <f t="shared" si="77"/>
        <v>0</v>
      </c>
      <c r="W79" s="151">
        <f t="shared" si="77"/>
        <v>0</v>
      </c>
      <c r="Y79" s="117"/>
      <c r="Z79" s="159"/>
      <c r="AA79" s="127"/>
      <c r="AB79" s="127"/>
      <c r="AC79" s="127"/>
      <c r="AD79" s="127"/>
      <c r="AE79" s="127"/>
      <c r="AF79" s="127"/>
      <c r="AG79" s="127"/>
      <c r="AH79" s="127"/>
      <c r="AI79" s="127"/>
      <c r="AJ79" s="125"/>
      <c r="AK79" s="127"/>
      <c r="AL79" s="127"/>
      <c r="AM79" s="127"/>
      <c r="AN79" s="127"/>
      <c r="AO79" s="127"/>
      <c r="AP79" s="127"/>
      <c r="AQ79" s="127"/>
      <c r="AR79" s="127"/>
      <c r="AS79" s="127"/>
      <c r="AT79" s="127"/>
      <c r="AU79" s="127"/>
      <c r="AV79" s="125" t="s">
        <v>3087</v>
      </c>
      <c r="AW79" s="127"/>
      <c r="AY79" s="127"/>
      <c r="AZ79" s="127"/>
      <c r="BA79" s="127"/>
      <c r="BB79" s="127"/>
      <c r="BC79" s="127"/>
      <c r="BD79" s="127"/>
      <c r="BE79" s="127"/>
      <c r="BF79" s="127"/>
      <c r="BG79" s="127"/>
      <c r="BH79" s="125"/>
      <c r="BI79" s="127"/>
      <c r="BJ79" s="127"/>
      <c r="BK79" s="127"/>
      <c r="BL79" s="127"/>
      <c r="BM79" s="127"/>
      <c r="BN79" s="127"/>
      <c r="BO79" s="127"/>
      <c r="BP79" s="127"/>
      <c r="BQ79" s="127"/>
      <c r="BR79" s="127"/>
      <c r="BS79" s="127"/>
      <c r="BT79" s="127"/>
      <c r="BU79" s="117"/>
      <c r="BV79" s="134"/>
      <c r="BW79" s="130"/>
      <c r="BX79" s="130"/>
      <c r="BY79" s="134"/>
      <c r="BZ79" s="134"/>
      <c r="CA79" s="134"/>
      <c r="CB79" s="130"/>
      <c r="CC79" s="134"/>
      <c r="CD79" s="134"/>
      <c r="CE79" s="134"/>
      <c r="CF79" s="130"/>
      <c r="CG79" s="134"/>
      <c r="CH79" s="130"/>
      <c r="CI79" s="131"/>
      <c r="CJ79" s="130"/>
      <c r="CK79" s="134"/>
      <c r="CL79" s="134"/>
      <c r="CM79" s="134"/>
      <c r="CN79" s="130"/>
      <c r="CO79" s="117"/>
      <c r="CP79" s="117"/>
      <c r="CQ79" s="117"/>
      <c r="CR79" s="117"/>
      <c r="CS79" s="117"/>
      <c r="CT79" s="117"/>
      <c r="CU79" s="117"/>
      <c r="CV79" s="117"/>
      <c r="CW79" s="117"/>
      <c r="CX79" s="117"/>
      <c r="CY79" s="117"/>
      <c r="CZ79" s="117"/>
      <c r="DA79" s="117"/>
      <c r="DB79" s="117"/>
      <c r="DC79" s="117"/>
      <c r="DD79" s="117"/>
      <c r="DE79" s="117"/>
      <c r="DF79" s="117"/>
      <c r="DG79" s="117"/>
      <c r="DH79" s="117"/>
      <c r="DI79" s="117"/>
      <c r="DJ79" s="117"/>
      <c r="DK79" s="117"/>
      <c r="DL79" s="117"/>
    </row>
    <row r="80" spans="1:116" s="235" customFormat="1" x14ac:dyDescent="0.15">
      <c r="A80" s="228" t="s">
        <v>2294</v>
      </c>
      <c r="B80" s="253" t="s">
        <v>2191</v>
      </c>
      <c r="C80" s="230" t="s">
        <v>2187</v>
      </c>
      <c r="D80" s="230" t="s">
        <v>2188</v>
      </c>
      <c r="E80" s="254">
        <f t="shared" si="72"/>
        <v>2.5</v>
      </c>
      <c r="F80" s="233">
        <f>COUNTIF(F$2:F$71,"-IG")</f>
        <v>5</v>
      </c>
      <c r="G80" s="233">
        <f>COUNTIF(G$2:G$71,"-IG")</f>
        <v>2</v>
      </c>
      <c r="H80" s="233">
        <f>COUNTIF(H$2:H$71,"-IG")</f>
        <v>1</v>
      </c>
      <c r="I80" s="233">
        <f>COUNTIF(I$2:I$71,"-IG")</f>
        <v>2</v>
      </c>
      <c r="J80" s="233"/>
      <c r="K80" s="288">
        <f t="shared" si="74"/>
        <v>4.083333333333333</v>
      </c>
      <c r="L80" s="263">
        <f t="shared" ref="L80:W80" si="78">COUNTIF(L$2:L$71,"-IG")</f>
        <v>5</v>
      </c>
      <c r="M80" s="231">
        <f t="shared" si="78"/>
        <v>3</v>
      </c>
      <c r="N80" s="231">
        <f t="shared" si="78"/>
        <v>4</v>
      </c>
      <c r="O80" s="231">
        <f t="shared" si="78"/>
        <v>2</v>
      </c>
      <c r="P80" s="231">
        <f t="shared" si="78"/>
        <v>4</v>
      </c>
      <c r="Q80" s="231">
        <f t="shared" si="78"/>
        <v>6</v>
      </c>
      <c r="R80" s="231">
        <f t="shared" si="78"/>
        <v>7</v>
      </c>
      <c r="S80" s="231">
        <f t="shared" si="78"/>
        <v>7</v>
      </c>
      <c r="T80" s="231">
        <f t="shared" si="78"/>
        <v>5</v>
      </c>
      <c r="U80" s="231">
        <f t="shared" si="78"/>
        <v>1</v>
      </c>
      <c r="V80" s="231">
        <f t="shared" si="78"/>
        <v>4</v>
      </c>
      <c r="W80" s="231">
        <f t="shared" si="78"/>
        <v>1</v>
      </c>
      <c r="Y80" s="236"/>
      <c r="Z80" s="238"/>
      <c r="AA80" s="239"/>
      <c r="AB80" s="239"/>
      <c r="AC80" s="239"/>
      <c r="AD80" s="239"/>
      <c r="AE80" s="239"/>
      <c r="AF80" s="239"/>
      <c r="AG80" s="239"/>
      <c r="AH80" s="239"/>
      <c r="AI80" s="239"/>
      <c r="AJ80" s="240"/>
      <c r="AK80" s="239"/>
      <c r="AL80" s="239"/>
      <c r="AM80" s="239"/>
      <c r="AN80" s="239"/>
      <c r="AO80" s="239"/>
      <c r="AP80" s="239"/>
      <c r="AQ80" s="239"/>
      <c r="AR80" s="239"/>
      <c r="AS80" s="239"/>
      <c r="AT80" s="239"/>
      <c r="AU80" s="239"/>
      <c r="AV80" s="240" t="str">
        <f>AV79</f>
        <v>Missing B &amp; I couplings should be evaluated with care on the G protein subtype level, as GtP does not cover this.</v>
      </c>
      <c r="AW80" s="239"/>
      <c r="AY80" s="239"/>
      <c r="AZ80" s="239"/>
      <c r="BA80" s="239"/>
      <c r="BB80" s="239"/>
      <c r="BC80" s="239"/>
      <c r="BD80" s="239"/>
      <c r="BE80" s="239"/>
      <c r="BF80" s="239"/>
      <c r="BG80" s="239"/>
      <c r="BH80" s="240"/>
      <c r="BI80" s="239"/>
      <c r="BJ80" s="239"/>
      <c r="BK80" s="239"/>
      <c r="BL80" s="239"/>
      <c r="BM80" s="239"/>
      <c r="BN80" s="239"/>
      <c r="BO80" s="239"/>
      <c r="BP80" s="239"/>
      <c r="BQ80" s="239"/>
      <c r="BR80" s="239"/>
      <c r="BS80" s="239"/>
      <c r="BT80" s="239"/>
      <c r="BU80" s="236"/>
      <c r="BV80" s="230"/>
      <c r="BW80" s="241"/>
      <c r="BX80" s="241"/>
      <c r="BY80" s="230"/>
      <c r="BZ80" s="230"/>
      <c r="CA80" s="230"/>
      <c r="CB80" s="241"/>
      <c r="CC80" s="230"/>
      <c r="CD80" s="230"/>
      <c r="CE80" s="230"/>
      <c r="CF80" s="241"/>
      <c r="CG80" s="230"/>
      <c r="CH80" s="241"/>
      <c r="CI80" s="242"/>
      <c r="CJ80" s="241"/>
      <c r="CK80" s="230"/>
      <c r="CL80" s="230"/>
      <c r="CM80" s="230"/>
      <c r="CN80" s="241"/>
      <c r="CO80" s="236"/>
      <c r="CP80" s="236"/>
      <c r="CQ80" s="236"/>
      <c r="CR80" s="236"/>
      <c r="CS80" s="236"/>
      <c r="CT80" s="236"/>
      <c r="CU80" s="236"/>
      <c r="CV80" s="236"/>
      <c r="CW80" s="236"/>
      <c r="CX80" s="236"/>
      <c r="CY80" s="236"/>
      <c r="CZ80" s="236"/>
      <c r="DA80" s="236"/>
      <c r="DB80" s="236"/>
      <c r="DC80" s="236"/>
      <c r="DD80" s="236"/>
      <c r="DE80" s="236"/>
      <c r="DF80" s="236"/>
      <c r="DG80" s="236"/>
      <c r="DH80" s="236"/>
      <c r="DI80" s="236"/>
      <c r="DJ80" s="236"/>
      <c r="DK80" s="236"/>
      <c r="DL80" s="236"/>
    </row>
    <row r="81" spans="1:116" s="132" customFormat="1" x14ac:dyDescent="0.15">
      <c r="A81" s="160" t="s">
        <v>3349</v>
      </c>
      <c r="B81" s="164" t="s">
        <v>2186</v>
      </c>
      <c r="C81" s="134" t="s">
        <v>2191</v>
      </c>
      <c r="D81" s="134" t="s">
        <v>2191</v>
      </c>
      <c r="E81" s="227">
        <f>AVERAGE(F81:I81)</f>
        <v>6</v>
      </c>
      <c r="F81" s="226">
        <f>COUNTIF(F$2:F$71,"B--")</f>
        <v>0</v>
      </c>
      <c r="G81" s="226">
        <f>COUNTIF(G$2:G$71,"B--")</f>
        <v>4</v>
      </c>
      <c r="H81" s="226">
        <f>COUNTIF(H$2:H$71,"B--")</f>
        <v>9</v>
      </c>
      <c r="I81" s="226">
        <f>COUNTIF(I$2:I$71,"B--")</f>
        <v>11</v>
      </c>
      <c r="J81" s="226"/>
      <c r="K81" s="287">
        <f t="shared" si="74"/>
        <v>4.833333333333333</v>
      </c>
      <c r="L81" s="151">
        <f t="shared" ref="L81:W81" si="79">COUNTIF(L$2:L$71,"B--")</f>
        <v>0</v>
      </c>
      <c r="M81" s="151">
        <f t="shared" si="79"/>
        <v>3</v>
      </c>
      <c r="N81" s="151">
        <f t="shared" si="79"/>
        <v>3</v>
      </c>
      <c r="O81" s="151">
        <f t="shared" si="79"/>
        <v>2</v>
      </c>
      <c r="P81" s="151">
        <f t="shared" si="79"/>
        <v>4</v>
      </c>
      <c r="Q81" s="151">
        <f t="shared" si="79"/>
        <v>3</v>
      </c>
      <c r="R81" s="151">
        <f t="shared" si="79"/>
        <v>1</v>
      </c>
      <c r="S81" s="151">
        <f t="shared" si="79"/>
        <v>0</v>
      </c>
      <c r="T81" s="151">
        <f t="shared" si="79"/>
        <v>1</v>
      </c>
      <c r="U81" s="151">
        <f>COUNTIF(U$2:U$71,"B--")</f>
        <v>21</v>
      </c>
      <c r="V81" s="151">
        <f t="shared" si="79"/>
        <v>9</v>
      </c>
      <c r="W81" s="151">
        <f t="shared" si="79"/>
        <v>11</v>
      </c>
      <c r="Y81" s="117"/>
      <c r="Z81" s="163"/>
      <c r="AA81" s="165"/>
      <c r="AB81" s="165"/>
      <c r="AC81" s="165"/>
      <c r="AD81" s="142"/>
      <c r="AE81" s="142"/>
      <c r="AF81" s="142"/>
      <c r="AG81" s="142"/>
      <c r="AH81" s="127"/>
      <c r="AI81" s="142"/>
      <c r="AJ81" s="125"/>
      <c r="AK81" s="127"/>
      <c r="AL81" s="127"/>
      <c r="AM81" s="127"/>
      <c r="AN81" s="127"/>
      <c r="AO81" s="127"/>
      <c r="AP81" s="127"/>
      <c r="AQ81" s="127"/>
      <c r="AR81" s="127"/>
      <c r="AS81" s="127"/>
      <c r="AT81" s="127"/>
      <c r="AU81" s="127"/>
      <c r="AV81" s="125"/>
      <c r="AW81" s="127"/>
      <c r="AX81" s="117"/>
      <c r="AY81" s="127"/>
      <c r="AZ81" s="127"/>
      <c r="BA81" s="127"/>
      <c r="BB81" s="127"/>
      <c r="BC81" s="127"/>
      <c r="BD81" s="127"/>
      <c r="BE81" s="127"/>
      <c r="BF81" s="127"/>
      <c r="BG81" s="127"/>
      <c r="BH81" s="125"/>
      <c r="BI81" s="127"/>
      <c r="BJ81" s="127"/>
      <c r="BK81" s="127"/>
      <c r="BL81" s="127"/>
      <c r="BM81" s="127"/>
      <c r="BN81" s="127"/>
      <c r="BO81" s="127"/>
      <c r="BP81" s="127"/>
      <c r="BQ81" s="127"/>
      <c r="BR81" s="127"/>
      <c r="BS81" s="127"/>
      <c r="BT81" s="127"/>
      <c r="BU81" s="117"/>
      <c r="BV81" s="134"/>
      <c r="BW81" s="130"/>
      <c r="BX81" s="130"/>
      <c r="BY81" s="134"/>
      <c r="BZ81" s="134"/>
      <c r="CA81" s="134"/>
      <c r="CB81" s="130"/>
      <c r="CC81" s="134"/>
      <c r="CD81" s="134"/>
      <c r="CE81" s="134"/>
      <c r="CF81" s="130"/>
      <c r="CG81" s="134"/>
      <c r="CH81" s="130"/>
      <c r="CI81" s="131"/>
      <c r="CJ81" s="130"/>
      <c r="CK81" s="134"/>
      <c r="CL81" s="134"/>
      <c r="CM81" s="134"/>
      <c r="CN81" s="130"/>
      <c r="CO81" s="117"/>
      <c r="CP81" s="117"/>
      <c r="CQ81" s="117"/>
      <c r="CR81" s="117"/>
      <c r="CS81" s="117"/>
      <c r="CT81" s="117"/>
      <c r="CU81" s="117"/>
      <c r="CV81" s="117"/>
      <c r="CW81" s="117"/>
      <c r="CX81" s="117"/>
      <c r="CY81" s="117"/>
      <c r="CZ81" s="117"/>
      <c r="DA81" s="117"/>
      <c r="DB81" s="117"/>
      <c r="DC81" s="117"/>
      <c r="DD81" s="117"/>
      <c r="DE81" s="117"/>
      <c r="DF81" s="117"/>
      <c r="DG81" s="117"/>
      <c r="DH81" s="117"/>
      <c r="DI81" s="117"/>
      <c r="DJ81" s="117"/>
      <c r="DK81" s="117"/>
      <c r="DL81" s="117"/>
    </row>
    <row r="82" spans="1:116" s="132" customFormat="1" x14ac:dyDescent="0.15">
      <c r="A82" s="160" t="s">
        <v>3350</v>
      </c>
      <c r="B82" s="145" t="s">
        <v>2191</v>
      </c>
      <c r="C82" s="162" t="s">
        <v>2187</v>
      </c>
      <c r="D82" s="134" t="s">
        <v>2191</v>
      </c>
      <c r="E82" s="227">
        <f t="shared" si="72"/>
        <v>9.75</v>
      </c>
      <c r="F82" s="226">
        <f>COUNTIF(F$2:F$71,"-I-")</f>
        <v>19</v>
      </c>
      <c r="G82" s="226">
        <f>COUNTIF(G$2:G$71,"-I-")</f>
        <v>2</v>
      </c>
      <c r="H82" s="226">
        <f>COUNTIF(H$2:H$71,"-I-")</f>
        <v>2</v>
      </c>
      <c r="I82" s="226">
        <f>COUNTIF(I$2:I$71,"-I-")</f>
        <v>16</v>
      </c>
      <c r="J82" s="226"/>
      <c r="K82" s="287">
        <f t="shared" si="74"/>
        <v>8.75</v>
      </c>
      <c r="L82" s="151">
        <f>COUNTIF(L$2:L$71,"-I-")</f>
        <v>19</v>
      </c>
      <c r="M82" s="151">
        <f t="shared" ref="M82:W82" si="80">COUNTIF(M$2:M$71,"-I-")</f>
        <v>5</v>
      </c>
      <c r="N82" s="151">
        <f t="shared" si="80"/>
        <v>6</v>
      </c>
      <c r="O82" s="151">
        <f t="shared" si="80"/>
        <v>5</v>
      </c>
      <c r="P82" s="151">
        <f t="shared" si="80"/>
        <v>4</v>
      </c>
      <c r="Q82" s="151">
        <f t="shared" si="80"/>
        <v>5</v>
      </c>
      <c r="R82" s="151">
        <f t="shared" si="80"/>
        <v>9</v>
      </c>
      <c r="S82" s="151">
        <f t="shared" si="80"/>
        <v>11</v>
      </c>
      <c r="T82" s="151">
        <f t="shared" si="80"/>
        <v>11</v>
      </c>
      <c r="U82" s="151">
        <f t="shared" si="80"/>
        <v>1</v>
      </c>
      <c r="V82" s="151">
        <f t="shared" si="80"/>
        <v>17</v>
      </c>
      <c r="W82" s="151">
        <f t="shared" si="80"/>
        <v>12</v>
      </c>
      <c r="Y82" s="117"/>
      <c r="Z82" s="163"/>
      <c r="AA82" s="163"/>
      <c r="AB82" s="163"/>
      <c r="AC82" s="163"/>
      <c r="AD82" s="127"/>
      <c r="AE82" s="127"/>
      <c r="AF82" s="127"/>
      <c r="AG82" s="127"/>
      <c r="AH82" s="127"/>
      <c r="AI82" s="127"/>
      <c r="AJ82" s="125"/>
      <c r="AK82" s="127"/>
      <c r="AL82" s="127"/>
      <c r="AM82" s="127"/>
      <c r="AN82" s="127"/>
      <c r="AO82" s="127"/>
      <c r="AP82" s="127"/>
      <c r="AQ82" s="127"/>
      <c r="AR82" s="127"/>
      <c r="AS82" s="127"/>
      <c r="AT82" s="127"/>
      <c r="AU82" s="127"/>
      <c r="AV82" s="125"/>
      <c r="AW82" s="127"/>
      <c r="AX82" s="117"/>
      <c r="AY82" s="127"/>
      <c r="AZ82" s="127"/>
      <c r="BA82" s="127"/>
      <c r="BB82" s="127"/>
      <c r="BC82" s="127"/>
      <c r="BD82" s="127"/>
      <c r="BE82" s="127"/>
      <c r="BF82" s="127"/>
      <c r="BG82" s="127"/>
      <c r="BH82" s="125"/>
      <c r="BI82" s="127"/>
      <c r="BJ82" s="127"/>
      <c r="BK82" s="127"/>
      <c r="BL82" s="127"/>
      <c r="BM82" s="127"/>
      <c r="BN82" s="127"/>
      <c r="BO82" s="127"/>
      <c r="BP82" s="127"/>
      <c r="BQ82" s="127"/>
      <c r="BR82" s="127"/>
      <c r="BS82" s="127"/>
      <c r="BT82" s="127"/>
      <c r="BU82" s="117"/>
      <c r="BV82" s="134"/>
      <c r="BW82" s="130"/>
      <c r="BX82" s="130"/>
      <c r="BY82" s="134"/>
      <c r="BZ82" s="134"/>
      <c r="CA82" s="134"/>
      <c r="CB82" s="130"/>
      <c r="CC82" s="134"/>
      <c r="CD82" s="134"/>
      <c r="CE82" s="134"/>
      <c r="CF82" s="130"/>
      <c r="CG82" s="134"/>
      <c r="CH82" s="130"/>
      <c r="CI82" s="131"/>
      <c r="CJ82" s="130"/>
      <c r="CK82" s="134"/>
      <c r="CL82" s="134"/>
      <c r="CM82" s="134"/>
      <c r="CN82" s="130"/>
      <c r="CO82" s="117"/>
      <c r="CP82" s="117"/>
      <c r="CQ82" s="117"/>
      <c r="CR82" s="117"/>
      <c r="CS82" s="117"/>
      <c r="CT82" s="117"/>
      <c r="CU82" s="117"/>
      <c r="CV82" s="117"/>
      <c r="CW82" s="117"/>
      <c r="CX82" s="117"/>
      <c r="CY82" s="117"/>
      <c r="CZ82" s="117"/>
      <c r="DA82" s="117"/>
      <c r="DB82" s="117"/>
      <c r="DC82" s="117"/>
      <c r="DD82" s="117"/>
      <c r="DE82" s="117"/>
      <c r="DF82" s="117"/>
      <c r="DG82" s="117"/>
      <c r="DH82" s="117"/>
      <c r="DI82" s="117"/>
      <c r="DJ82" s="117"/>
      <c r="DK82" s="117"/>
      <c r="DL82" s="117"/>
    </row>
    <row r="83" spans="1:116" s="132" customFormat="1" x14ac:dyDescent="0.15">
      <c r="A83" s="160" t="s">
        <v>3351</v>
      </c>
      <c r="B83" s="161" t="s">
        <v>2191</v>
      </c>
      <c r="C83" s="134" t="s">
        <v>2191</v>
      </c>
      <c r="D83" s="162" t="s">
        <v>2188</v>
      </c>
      <c r="E83" s="227">
        <f t="shared" si="72"/>
        <v>1.25</v>
      </c>
      <c r="F83" s="226">
        <f>COUNTIF(F$2:F$71,"--G")</f>
        <v>3</v>
      </c>
      <c r="G83" s="226">
        <f>COUNTIF(G$2:G$71,"--G")</f>
        <v>1</v>
      </c>
      <c r="H83" s="226">
        <f>COUNTIF(H$2:H$71,"--G")</f>
        <v>0</v>
      </c>
      <c r="I83" s="226">
        <f>COUNTIF(I$2:I$71,"--G")</f>
        <v>1</v>
      </c>
      <c r="J83" s="226"/>
      <c r="K83" s="289">
        <f t="shared" si="74"/>
        <v>3</v>
      </c>
      <c r="L83" s="264" t="s">
        <v>3323</v>
      </c>
      <c r="M83" s="151"/>
      <c r="N83" s="151"/>
      <c r="O83" s="151"/>
      <c r="P83" s="151"/>
      <c r="Q83" s="151"/>
      <c r="R83" s="151">
        <f>COUNTIF(R$2:R$71,"--G")</f>
        <v>3</v>
      </c>
      <c r="S83" s="151"/>
      <c r="T83" s="151"/>
      <c r="U83" s="151"/>
      <c r="V83" s="151"/>
      <c r="W83" s="151"/>
      <c r="Y83" s="117"/>
      <c r="Z83" s="163"/>
      <c r="AA83" s="163"/>
      <c r="AB83" s="163"/>
      <c r="AC83" s="163"/>
      <c r="AD83" s="127"/>
      <c r="AE83" s="127"/>
      <c r="AF83" s="127"/>
      <c r="AG83" s="127"/>
      <c r="AH83" s="127"/>
      <c r="AI83" s="127"/>
      <c r="AJ83" s="125"/>
      <c r="AK83" s="127"/>
      <c r="AL83" s="127"/>
      <c r="AM83" s="127"/>
      <c r="AN83" s="127"/>
      <c r="AO83" s="127"/>
      <c r="AP83" s="127"/>
      <c r="AQ83" s="127"/>
      <c r="AR83" s="127"/>
      <c r="AS83" s="127"/>
      <c r="AT83" s="127"/>
      <c r="AU83" s="127"/>
      <c r="AV83" s="125"/>
      <c r="AW83" s="117"/>
      <c r="AX83" s="117"/>
      <c r="AY83" s="127"/>
      <c r="AZ83" s="127"/>
      <c r="BA83" s="127"/>
      <c r="BB83" s="127"/>
      <c r="BC83" s="127"/>
      <c r="BD83" s="127"/>
      <c r="BE83" s="127"/>
      <c r="BF83" s="127"/>
      <c r="BG83" s="127"/>
      <c r="BH83" s="125"/>
      <c r="BI83" s="127"/>
      <c r="BJ83" s="127"/>
      <c r="BK83" s="127"/>
      <c r="BL83" s="127"/>
      <c r="BM83" s="127"/>
      <c r="BN83" s="127"/>
      <c r="BO83" s="127"/>
      <c r="BP83" s="127"/>
      <c r="BQ83" s="127"/>
      <c r="BR83" s="127"/>
      <c r="BS83" s="127"/>
      <c r="BT83" s="127"/>
      <c r="BU83" s="117"/>
      <c r="BV83" s="134"/>
      <c r="BW83" s="130"/>
      <c r="BX83" s="130"/>
      <c r="BY83" s="134"/>
      <c r="BZ83" s="134"/>
      <c r="CA83" s="134"/>
      <c r="CB83" s="130"/>
      <c r="CC83" s="134"/>
      <c r="CD83" s="134"/>
      <c r="CE83" s="134"/>
      <c r="CF83" s="130"/>
      <c r="CG83" s="134"/>
      <c r="CH83" s="130"/>
      <c r="CI83" s="131"/>
      <c r="CJ83" s="130"/>
      <c r="CK83" s="134"/>
      <c r="CL83" s="134"/>
      <c r="CM83" s="134"/>
      <c r="CN83" s="130"/>
      <c r="CO83" s="117"/>
      <c r="CP83" s="117"/>
      <c r="CQ83" s="117"/>
      <c r="CR83" s="117"/>
      <c r="CS83" s="117"/>
      <c r="CT83" s="117"/>
      <c r="CU83" s="117"/>
      <c r="CV83" s="117"/>
      <c r="CW83" s="117"/>
      <c r="CX83" s="117"/>
      <c r="CY83" s="117"/>
      <c r="CZ83" s="117"/>
      <c r="DA83" s="117"/>
      <c r="DB83" s="117"/>
      <c r="DC83" s="117"/>
      <c r="DD83" s="117"/>
      <c r="DE83" s="117"/>
      <c r="DF83" s="117"/>
      <c r="DG83" s="117"/>
      <c r="DH83" s="117"/>
      <c r="DI83" s="117"/>
      <c r="DJ83" s="117"/>
      <c r="DK83" s="117"/>
      <c r="DL83" s="117"/>
    </row>
    <row r="84" spans="1:116" s="170" customFormat="1" x14ac:dyDescent="0.15">
      <c r="A84" s="166" t="s">
        <v>2308</v>
      </c>
      <c r="B84" s="166"/>
      <c r="C84" s="167"/>
      <c r="D84" s="167"/>
      <c r="E84" s="224"/>
      <c r="F84" s="168"/>
      <c r="G84" s="168"/>
      <c r="H84" s="168"/>
      <c r="I84" s="168">
        <f>SUM(I76:I78)+ABS(I79)+ABS(I80)+ABS(I81)+ABS(I82)+ABS(I83)</f>
        <v>70</v>
      </c>
      <c r="J84" s="168"/>
      <c r="K84" s="290"/>
      <c r="L84" s="169">
        <f>L81+L82</f>
        <v>19</v>
      </c>
      <c r="M84" s="169">
        <f t="shared" ref="M84:W84" si="81">M81+M82</f>
        <v>8</v>
      </c>
      <c r="N84" s="169">
        <f t="shared" si="81"/>
        <v>9</v>
      </c>
      <c r="O84" s="169">
        <f t="shared" ref="O84" si="82">O81+O82</f>
        <v>7</v>
      </c>
      <c r="P84" s="169">
        <f t="shared" si="81"/>
        <v>8</v>
      </c>
      <c r="Q84" s="169">
        <f t="shared" si="81"/>
        <v>8</v>
      </c>
      <c r="R84" s="169">
        <f t="shared" si="81"/>
        <v>10</v>
      </c>
      <c r="S84" s="169">
        <f t="shared" si="81"/>
        <v>11</v>
      </c>
      <c r="T84" s="169">
        <f t="shared" si="81"/>
        <v>12</v>
      </c>
      <c r="U84" s="169">
        <f t="shared" si="81"/>
        <v>22</v>
      </c>
      <c r="V84" s="169">
        <f t="shared" si="81"/>
        <v>26</v>
      </c>
      <c r="W84" s="169">
        <f t="shared" si="81"/>
        <v>23</v>
      </c>
      <c r="Y84" s="171"/>
      <c r="Z84" s="172"/>
      <c r="AA84" s="172"/>
      <c r="AB84" s="172"/>
      <c r="AC84" s="172"/>
      <c r="AD84" s="172"/>
      <c r="AE84" s="172"/>
      <c r="AF84" s="172"/>
      <c r="AG84" s="172"/>
      <c r="AH84" s="172"/>
      <c r="AI84" s="172"/>
      <c r="AJ84" s="173"/>
      <c r="AK84" s="172"/>
      <c r="AL84" s="172"/>
      <c r="AM84" s="172"/>
      <c r="AN84" s="172"/>
      <c r="AO84" s="172"/>
      <c r="AP84" s="172"/>
      <c r="AQ84" s="172"/>
      <c r="AR84" s="172"/>
      <c r="AS84" s="172"/>
      <c r="AT84" s="172"/>
      <c r="AU84" s="172"/>
      <c r="AV84" s="173"/>
      <c r="AW84" s="172"/>
      <c r="AX84" s="171"/>
      <c r="AY84" s="172"/>
      <c r="AZ84" s="172"/>
      <c r="BA84" s="172"/>
      <c r="BB84" s="172"/>
      <c r="BC84" s="172"/>
      <c r="BD84" s="172"/>
      <c r="BE84" s="172"/>
      <c r="BF84" s="172"/>
      <c r="BG84" s="172"/>
      <c r="BH84" s="173"/>
      <c r="BI84" s="172"/>
      <c r="BJ84" s="172"/>
      <c r="BK84" s="172"/>
      <c r="BL84" s="172"/>
      <c r="BM84" s="172"/>
      <c r="BN84" s="172"/>
      <c r="BO84" s="172"/>
      <c r="BP84" s="172"/>
      <c r="BQ84" s="172"/>
      <c r="BR84" s="172"/>
      <c r="BS84" s="172"/>
      <c r="BT84" s="172"/>
      <c r="BU84" s="171"/>
      <c r="BV84" s="167"/>
      <c r="BW84" s="174"/>
      <c r="BX84" s="174"/>
      <c r="BY84" s="167"/>
      <c r="BZ84" s="167"/>
      <c r="CA84" s="167"/>
      <c r="CB84" s="174"/>
      <c r="CC84" s="167"/>
      <c r="CD84" s="167"/>
      <c r="CE84" s="167"/>
      <c r="CF84" s="174"/>
      <c r="CG84" s="167"/>
      <c r="CH84" s="174"/>
      <c r="CI84" s="175"/>
      <c r="CJ84" s="174"/>
      <c r="CK84" s="167"/>
      <c r="CL84" s="167"/>
      <c r="CM84" s="167"/>
      <c r="CN84" s="174"/>
      <c r="CO84" s="171"/>
      <c r="CP84" s="171"/>
      <c r="CQ84" s="171"/>
      <c r="CR84" s="171"/>
      <c r="CS84" s="171"/>
      <c r="CT84" s="171"/>
      <c r="CU84" s="171"/>
      <c r="CV84" s="171"/>
      <c r="CW84" s="171"/>
      <c r="CX84" s="171"/>
      <c r="CY84" s="171"/>
      <c r="CZ84" s="171"/>
      <c r="DA84" s="171"/>
      <c r="DB84" s="171"/>
      <c r="DC84" s="171"/>
      <c r="DD84" s="171"/>
      <c r="DE84" s="171"/>
      <c r="DF84" s="171"/>
      <c r="DG84" s="171"/>
      <c r="DH84" s="171"/>
      <c r="DI84" s="171"/>
      <c r="DJ84" s="171"/>
      <c r="DK84" s="171"/>
      <c r="DL84" s="171"/>
    </row>
    <row r="85" spans="1:116" s="132" customFormat="1" x14ac:dyDescent="0.15">
      <c r="A85" s="145"/>
      <c r="B85" s="161"/>
      <c r="C85" s="134"/>
      <c r="D85" s="134"/>
      <c r="E85" s="223"/>
      <c r="F85" s="126"/>
      <c r="G85" s="126"/>
      <c r="H85" s="126"/>
      <c r="I85" s="126"/>
      <c r="J85" s="126"/>
      <c r="K85" s="289"/>
      <c r="L85" s="151"/>
      <c r="M85" s="151"/>
      <c r="N85" s="151"/>
      <c r="O85" s="151"/>
      <c r="P85" s="151"/>
      <c r="Q85" s="151"/>
      <c r="R85" s="151"/>
      <c r="S85" s="151"/>
      <c r="T85" s="151"/>
      <c r="U85" s="151"/>
      <c r="V85" s="151"/>
      <c r="W85" s="151"/>
      <c r="Y85" s="117"/>
      <c r="Z85" s="163"/>
      <c r="AA85" s="163"/>
      <c r="AB85" s="163"/>
      <c r="AC85" s="163"/>
      <c r="AD85" s="127"/>
      <c r="AE85" s="127"/>
      <c r="AF85" s="127"/>
      <c r="AG85" s="127"/>
      <c r="AH85" s="127"/>
      <c r="AI85" s="127"/>
      <c r="AJ85" s="125"/>
      <c r="AK85" s="127"/>
      <c r="AL85" s="127"/>
      <c r="AM85" s="127"/>
      <c r="AN85" s="127"/>
      <c r="AO85" s="127"/>
      <c r="AP85" s="127"/>
      <c r="AQ85" s="127"/>
      <c r="AR85" s="127"/>
      <c r="AS85" s="127"/>
      <c r="AT85" s="127"/>
      <c r="AU85" s="127"/>
      <c r="AV85" s="125"/>
      <c r="AW85" s="117"/>
      <c r="AX85" s="117"/>
      <c r="AY85" s="127"/>
      <c r="AZ85" s="127"/>
      <c r="BA85" s="127"/>
      <c r="BB85" s="127"/>
      <c r="BC85" s="127"/>
      <c r="BD85" s="127"/>
      <c r="BE85" s="127"/>
      <c r="BF85" s="127"/>
      <c r="BG85" s="127"/>
      <c r="BH85" s="125"/>
      <c r="BI85" s="127"/>
      <c r="BJ85" s="127"/>
      <c r="BK85" s="127"/>
      <c r="BL85" s="127"/>
      <c r="BM85" s="127"/>
      <c r="BN85" s="127"/>
      <c r="BO85" s="127"/>
      <c r="BP85" s="127"/>
      <c r="BQ85" s="127"/>
      <c r="BR85" s="127"/>
      <c r="BS85" s="127"/>
      <c r="BT85" s="127"/>
      <c r="BU85" s="117"/>
      <c r="BV85" s="134"/>
      <c r="BW85" s="130"/>
      <c r="BX85" s="130"/>
      <c r="BY85" s="134"/>
      <c r="BZ85" s="134"/>
      <c r="CA85" s="134"/>
      <c r="CB85" s="130"/>
      <c r="CC85" s="134"/>
      <c r="CD85" s="134"/>
      <c r="CE85" s="134"/>
      <c r="CF85" s="130"/>
      <c r="CG85" s="134"/>
      <c r="CH85" s="130"/>
      <c r="CI85" s="131"/>
      <c r="CJ85" s="130"/>
      <c r="CK85" s="134"/>
      <c r="CL85" s="134"/>
      <c r="CM85" s="134"/>
      <c r="CN85" s="130"/>
      <c r="CO85" s="117"/>
      <c r="CP85" s="117"/>
      <c r="CQ85" s="117"/>
      <c r="CR85" s="117"/>
      <c r="CS85" s="117"/>
      <c r="CT85" s="117"/>
      <c r="CU85" s="117"/>
      <c r="CV85" s="117"/>
      <c r="CW85" s="117"/>
      <c r="CX85" s="117"/>
      <c r="CY85" s="117"/>
      <c r="CZ85" s="117"/>
      <c r="DA85" s="117"/>
      <c r="DB85" s="117"/>
      <c r="DC85" s="117"/>
      <c r="DD85" s="117"/>
      <c r="DE85" s="117"/>
      <c r="DF85" s="117"/>
      <c r="DG85" s="117"/>
      <c r="DH85" s="117"/>
      <c r="DI85" s="117"/>
      <c r="DJ85" s="117"/>
      <c r="DK85" s="117"/>
      <c r="DL85" s="117"/>
    </row>
    <row r="86" spans="1:116" s="132" customFormat="1" ht="22" x14ac:dyDescent="0.15">
      <c r="A86" s="146" t="s">
        <v>2190</v>
      </c>
      <c r="B86" s="145"/>
      <c r="C86" s="134"/>
      <c r="D86" s="134"/>
      <c r="E86" s="225" t="str">
        <f>E1</f>
        <v>Avg</v>
      </c>
      <c r="F86" s="207" t="str">
        <f>F1</f>
        <v>Gs</v>
      </c>
      <c r="G86" s="207" t="str">
        <f>G1</f>
        <v>Gi/o</v>
      </c>
      <c r="H86" s="207" t="str">
        <f>H1</f>
        <v>Gq
/11</v>
      </c>
      <c r="I86" s="207" t="str">
        <f>I1</f>
        <v>G12
/13</v>
      </c>
      <c r="J86" s="126"/>
      <c r="K86" s="220" t="str">
        <f t="shared" ref="K86:W86" si="83">K1</f>
        <v>Avg</v>
      </c>
      <c r="L86" s="205" t="str">
        <f t="shared" si="83"/>
        <v>Gs</v>
      </c>
      <c r="M86" s="205" t="str">
        <f t="shared" si="83"/>
        <v>Gi1</v>
      </c>
      <c r="N86" s="205" t="str">
        <f t="shared" si="83"/>
        <v>Gi2</v>
      </c>
      <c r="O86" s="205" t="str">
        <f t="shared" si="83"/>
        <v>GoA</v>
      </c>
      <c r="P86" s="205" t="str">
        <f t="shared" si="83"/>
        <v>GoB</v>
      </c>
      <c r="Q86" s="205" t="str">
        <f t="shared" si="83"/>
        <v>Gz</v>
      </c>
      <c r="R86" s="205" t="str">
        <f t="shared" si="83"/>
        <v>Gq</v>
      </c>
      <c r="S86" s="205" t="str">
        <f t="shared" si="83"/>
        <v>G11</v>
      </c>
      <c r="T86" s="205" t="str">
        <f t="shared" si="83"/>
        <v>G14</v>
      </c>
      <c r="U86" s="205" t="str">
        <f t="shared" si="83"/>
        <v>G15</v>
      </c>
      <c r="V86" s="205" t="str">
        <f t="shared" si="83"/>
        <v>G12</v>
      </c>
      <c r="W86" s="205" t="str">
        <f t="shared" si="83"/>
        <v>G13</v>
      </c>
      <c r="Y86" s="117"/>
      <c r="Z86" s="163"/>
      <c r="AA86" s="163"/>
      <c r="AB86" s="163"/>
      <c r="AC86" s="163"/>
      <c r="AD86" s="127"/>
      <c r="AE86" s="127"/>
      <c r="AF86" s="127"/>
      <c r="AG86" s="127"/>
      <c r="AH86" s="127"/>
      <c r="AI86" s="127"/>
      <c r="AJ86" s="125"/>
      <c r="AK86" s="127"/>
      <c r="AL86" s="127"/>
      <c r="AM86" s="127"/>
      <c r="AN86" s="127"/>
      <c r="AO86" s="127"/>
      <c r="AP86" s="127"/>
      <c r="AQ86" s="127"/>
      <c r="AR86" s="127"/>
      <c r="AS86" s="127"/>
      <c r="AT86" s="127"/>
      <c r="AU86" s="127"/>
      <c r="AV86" s="125"/>
      <c r="AW86" s="117"/>
      <c r="AX86" s="117"/>
      <c r="AY86" s="127"/>
      <c r="AZ86" s="127"/>
      <c r="BA86" s="127"/>
      <c r="BB86" s="127"/>
      <c r="BC86" s="127"/>
      <c r="BD86" s="127"/>
      <c r="BE86" s="127"/>
      <c r="BF86" s="127"/>
      <c r="BG86" s="127"/>
      <c r="BH86" s="125"/>
      <c r="BI86" s="127"/>
      <c r="BJ86" s="127"/>
      <c r="BK86" s="127"/>
      <c r="BL86" s="127"/>
      <c r="BM86" s="127"/>
      <c r="BN86" s="127"/>
      <c r="BO86" s="127"/>
      <c r="BP86" s="127"/>
      <c r="BQ86" s="127"/>
      <c r="BR86" s="127"/>
      <c r="BS86" s="127"/>
      <c r="BT86" s="127"/>
      <c r="BU86" s="117"/>
      <c r="BV86" s="134"/>
      <c r="BW86" s="130"/>
      <c r="BX86" s="130"/>
      <c r="BY86" s="134"/>
      <c r="BZ86" s="134"/>
      <c r="CA86" s="134"/>
      <c r="CB86" s="130"/>
      <c r="CC86" s="134"/>
      <c r="CD86" s="134"/>
      <c r="CE86" s="134"/>
      <c r="CF86" s="130"/>
      <c r="CG86" s="134"/>
      <c r="CH86" s="130"/>
      <c r="CI86" s="131"/>
      <c r="CJ86" s="130"/>
      <c r="CK86" s="134"/>
      <c r="CL86" s="134"/>
      <c r="CM86" s="134"/>
      <c r="CN86" s="130"/>
      <c r="CO86" s="117"/>
      <c r="CP86" s="117"/>
      <c r="CQ86" s="117"/>
      <c r="CR86" s="117"/>
      <c r="CS86" s="117"/>
      <c r="CT86" s="117"/>
      <c r="CU86" s="117"/>
      <c r="CV86" s="117"/>
      <c r="CW86" s="117"/>
      <c r="CX86" s="117"/>
      <c r="CY86" s="117"/>
      <c r="CZ86" s="117"/>
      <c r="DA86" s="117"/>
      <c r="DB86" s="117"/>
      <c r="DC86" s="117"/>
      <c r="DD86" s="117"/>
      <c r="DE86" s="117"/>
      <c r="DF86" s="117"/>
      <c r="DG86" s="117"/>
      <c r="DH86" s="117"/>
      <c r="DI86" s="117"/>
      <c r="DJ86" s="117"/>
      <c r="DK86" s="117"/>
      <c r="DL86" s="117"/>
    </row>
    <row r="87" spans="1:116" s="170" customFormat="1" x14ac:dyDescent="0.15">
      <c r="A87" s="177" t="s">
        <v>2303</v>
      </c>
      <c r="B87" s="178"/>
      <c r="C87" s="178"/>
      <c r="D87" s="178"/>
      <c r="E87" s="179">
        <f t="shared" si="72"/>
        <v>48.928571428571431</v>
      </c>
      <c r="F87" s="179">
        <f>F88+F89</f>
        <v>55.714285714285708</v>
      </c>
      <c r="G87" s="179">
        <f t="shared" ref="G87:I87" si="84">G88+G89</f>
        <v>64.285714285714292</v>
      </c>
      <c r="H87" s="179">
        <f t="shared" si="84"/>
        <v>50</v>
      </c>
      <c r="I87" s="179">
        <f t="shared" si="84"/>
        <v>25.714285714285712</v>
      </c>
      <c r="J87" s="172"/>
      <c r="K87" s="291"/>
      <c r="L87" s="179">
        <f>L88+L89</f>
        <v>55.714285714285708</v>
      </c>
      <c r="M87" s="179">
        <f t="shared" ref="M87:W87" si="85">M88+M89</f>
        <v>65.714285714285708</v>
      </c>
      <c r="N87" s="179">
        <f t="shared" si="85"/>
        <v>64.285714285714292</v>
      </c>
      <c r="O87" s="179">
        <f t="shared" ref="O87" si="86">O88+O89</f>
        <v>67.142857142857139</v>
      </c>
      <c r="P87" s="179">
        <f t="shared" si="85"/>
        <v>61.428571428571431</v>
      </c>
      <c r="Q87" s="179">
        <f t="shared" si="85"/>
        <v>48.571428571428569</v>
      </c>
      <c r="R87" s="179">
        <f>R88+R89</f>
        <v>62.857142857142861</v>
      </c>
      <c r="S87" s="179">
        <f t="shared" si="85"/>
        <v>64.285714285714278</v>
      </c>
      <c r="T87" s="179">
        <f t="shared" si="85"/>
        <v>57.142857142857153</v>
      </c>
      <c r="U87" s="179">
        <f t="shared" si="85"/>
        <v>42.857142857142861</v>
      </c>
      <c r="V87" s="179">
        <f t="shared" si="85"/>
        <v>29.999999999999996</v>
      </c>
      <c r="W87" s="179">
        <f t="shared" si="85"/>
        <v>37.142857142857139</v>
      </c>
      <c r="Y87" s="171"/>
      <c r="Z87" s="172"/>
      <c r="AA87" s="172"/>
      <c r="AB87" s="172"/>
      <c r="AC87" s="172"/>
      <c r="AD87" s="172"/>
      <c r="AE87" s="172"/>
      <c r="AF87" s="172"/>
      <c r="AG87" s="172"/>
      <c r="AH87" s="172"/>
      <c r="AI87" s="172"/>
      <c r="AJ87" s="173"/>
      <c r="AK87" s="172"/>
      <c r="AL87" s="172"/>
      <c r="AM87" s="172"/>
      <c r="AN87" s="172"/>
      <c r="AO87" s="172"/>
      <c r="AP87" s="172"/>
      <c r="AQ87" s="172"/>
      <c r="AR87" s="172"/>
      <c r="AS87" s="172"/>
      <c r="AT87" s="172"/>
      <c r="AU87" s="172"/>
      <c r="AV87" s="173"/>
      <c r="AW87" s="171"/>
      <c r="AX87" s="171"/>
      <c r="AY87" s="172"/>
      <c r="AZ87" s="172"/>
      <c r="BA87" s="172"/>
      <c r="BB87" s="172"/>
      <c r="BC87" s="172"/>
      <c r="BD87" s="172"/>
      <c r="BE87" s="172"/>
      <c r="BF87" s="172"/>
      <c r="BG87" s="172"/>
      <c r="BH87" s="173"/>
      <c r="BI87" s="172"/>
      <c r="BJ87" s="172"/>
      <c r="BK87" s="172"/>
      <c r="BL87" s="172"/>
      <c r="BM87" s="172"/>
      <c r="BN87" s="172"/>
      <c r="BO87" s="172"/>
      <c r="BP87" s="172"/>
      <c r="BQ87" s="172"/>
      <c r="BR87" s="172"/>
      <c r="BS87" s="172"/>
      <c r="BT87" s="172"/>
      <c r="BU87" s="171"/>
      <c r="BV87" s="167"/>
      <c r="BW87" s="174"/>
      <c r="BX87" s="174"/>
      <c r="BY87" s="167"/>
      <c r="BZ87" s="167"/>
      <c r="CA87" s="167"/>
      <c r="CB87" s="174"/>
      <c r="CC87" s="167"/>
      <c r="CD87" s="167"/>
      <c r="CE87" s="167"/>
      <c r="CF87" s="174"/>
      <c r="CG87" s="167"/>
      <c r="CH87" s="174"/>
      <c r="CI87" s="175"/>
      <c r="CJ87" s="174"/>
      <c r="CK87" s="167"/>
      <c r="CL87" s="167"/>
      <c r="CM87" s="167"/>
      <c r="CN87" s="174"/>
      <c r="CO87" s="171"/>
      <c r="CP87" s="171"/>
      <c r="CQ87" s="171"/>
      <c r="CR87" s="171"/>
      <c r="CS87" s="171"/>
      <c r="CT87" s="171"/>
      <c r="CU87" s="171"/>
      <c r="CV87" s="171"/>
      <c r="CW87" s="171"/>
      <c r="CX87" s="171"/>
      <c r="CY87" s="171"/>
      <c r="CZ87" s="171"/>
      <c r="DA87" s="171"/>
      <c r="DB87" s="171"/>
      <c r="DC87" s="171"/>
      <c r="DD87" s="171"/>
      <c r="DE87" s="171"/>
      <c r="DF87" s="171"/>
      <c r="DG87" s="171"/>
      <c r="DH87" s="171"/>
      <c r="DI87" s="171"/>
      <c r="DJ87" s="171"/>
      <c r="DK87" s="171"/>
      <c r="DL87" s="171"/>
    </row>
    <row r="88" spans="1:116" s="132" customFormat="1" x14ac:dyDescent="0.15">
      <c r="A88" s="154" t="s">
        <v>2206</v>
      </c>
      <c r="B88" s="155" t="s">
        <v>2186</v>
      </c>
      <c r="C88" s="156" t="s">
        <v>2187</v>
      </c>
      <c r="D88" s="156" t="s">
        <v>2188</v>
      </c>
      <c r="E88" s="151">
        <f t="shared" si="72"/>
        <v>14.285714285714285</v>
      </c>
      <c r="F88" s="151">
        <f t="shared" ref="F88:I95" si="87">F76/ROWS(F$2:F$71)*100</f>
        <v>31.428571428571427</v>
      </c>
      <c r="G88" s="151">
        <f t="shared" si="87"/>
        <v>0</v>
      </c>
      <c r="H88" s="151">
        <f t="shared" si="87"/>
        <v>4.2857142857142856</v>
      </c>
      <c r="I88" s="151">
        <f t="shared" si="87"/>
        <v>21.428571428571427</v>
      </c>
      <c r="J88" s="221" t="s">
        <v>3090</v>
      </c>
      <c r="K88" s="287">
        <f t="shared" si="74"/>
        <v>16.190476190476193</v>
      </c>
      <c r="L88" s="151">
        <f t="shared" ref="L88:W88" si="88">L76/ROWS(L$2:L$71)*100</f>
        <v>31.428571428571427</v>
      </c>
      <c r="M88" s="151">
        <f t="shared" si="88"/>
        <v>5.7142857142857144</v>
      </c>
      <c r="N88" s="151">
        <f t="shared" si="88"/>
        <v>5.7142857142857144</v>
      </c>
      <c r="O88" s="151">
        <f t="shared" si="88"/>
        <v>5.7142857142857144</v>
      </c>
      <c r="P88" s="151">
        <f t="shared" si="88"/>
        <v>2.8571428571428572</v>
      </c>
      <c r="Q88" s="151">
        <f t="shared" si="88"/>
        <v>1.4285714285714286</v>
      </c>
      <c r="R88" s="151">
        <f t="shared" si="88"/>
        <v>27.142857142857142</v>
      </c>
      <c r="S88" s="151">
        <f t="shared" si="88"/>
        <v>28.571428571428569</v>
      </c>
      <c r="T88" s="151">
        <f t="shared" si="88"/>
        <v>18.571428571428573</v>
      </c>
      <c r="U88" s="151">
        <f t="shared" si="88"/>
        <v>5.7142857142857144</v>
      </c>
      <c r="V88" s="151">
        <f t="shared" si="88"/>
        <v>28.571428571428569</v>
      </c>
      <c r="W88" s="151">
        <f t="shared" si="88"/>
        <v>32.857142857142854</v>
      </c>
      <c r="Y88" s="117"/>
      <c r="Z88" s="157"/>
      <c r="AA88" s="163"/>
      <c r="AB88" s="163"/>
      <c r="AC88" s="163"/>
      <c r="AD88" s="127"/>
      <c r="AE88" s="127"/>
      <c r="AF88" s="127"/>
      <c r="AG88" s="127"/>
      <c r="AH88" s="127"/>
      <c r="AI88" s="127"/>
      <c r="AJ88" s="125"/>
      <c r="AK88" s="127"/>
      <c r="AL88" s="127"/>
      <c r="AM88" s="127"/>
      <c r="AN88" s="127"/>
      <c r="AO88" s="127"/>
      <c r="AP88" s="127"/>
      <c r="AQ88" s="127"/>
      <c r="AR88" s="127"/>
      <c r="AS88" s="127"/>
      <c r="AT88" s="127"/>
      <c r="AU88" s="127"/>
      <c r="AV88" s="125"/>
      <c r="AW88" s="117"/>
      <c r="AX88" s="117"/>
      <c r="AY88" s="127"/>
      <c r="AZ88" s="127"/>
      <c r="BA88" s="127"/>
      <c r="BB88" s="127"/>
      <c r="BC88" s="127"/>
      <c r="BD88" s="127"/>
      <c r="BE88" s="127"/>
      <c r="BF88" s="127"/>
      <c r="BG88" s="127"/>
      <c r="BH88" s="125"/>
      <c r="BI88" s="127"/>
      <c r="BJ88" s="127"/>
      <c r="BK88" s="127"/>
      <c r="BL88" s="127"/>
      <c r="BM88" s="127"/>
      <c r="BN88" s="127"/>
      <c r="BO88" s="127"/>
      <c r="BP88" s="127"/>
      <c r="BQ88" s="127"/>
      <c r="BR88" s="127"/>
      <c r="BS88" s="127"/>
      <c r="BT88" s="127"/>
      <c r="BU88" s="117"/>
      <c r="BV88" s="134"/>
      <c r="BW88" s="130"/>
      <c r="BX88" s="130"/>
      <c r="BY88" s="134"/>
      <c r="BZ88" s="134"/>
      <c r="CA88" s="134"/>
      <c r="CB88" s="130"/>
      <c r="CC88" s="134"/>
      <c r="CD88" s="134"/>
      <c r="CE88" s="134"/>
      <c r="CF88" s="130"/>
      <c r="CG88" s="134"/>
      <c r="CH88" s="130"/>
      <c r="CI88" s="131"/>
      <c r="CJ88" s="130"/>
      <c r="CK88" s="134"/>
      <c r="CL88" s="134"/>
      <c r="CM88" s="134"/>
      <c r="CN88" s="130"/>
      <c r="CO88" s="117"/>
      <c r="CP88" s="117"/>
      <c r="CQ88" s="117"/>
      <c r="CR88" s="117"/>
      <c r="CS88" s="117"/>
      <c r="CT88" s="117"/>
      <c r="CU88" s="117"/>
      <c r="CV88" s="117"/>
      <c r="CW88" s="117"/>
      <c r="CX88" s="117"/>
      <c r="CY88" s="117"/>
      <c r="CZ88" s="117"/>
      <c r="DA88" s="117"/>
      <c r="DB88" s="117"/>
      <c r="DC88" s="117"/>
      <c r="DD88" s="117"/>
      <c r="DE88" s="117"/>
      <c r="DF88" s="117"/>
      <c r="DG88" s="117"/>
      <c r="DH88" s="117"/>
      <c r="DI88" s="117"/>
      <c r="DJ88" s="117"/>
      <c r="DK88" s="117"/>
      <c r="DL88" s="117"/>
    </row>
    <row r="89" spans="1:116" s="247" customFormat="1" x14ac:dyDescent="0.15">
      <c r="A89" s="243" t="s">
        <v>2207</v>
      </c>
      <c r="B89" s="244" t="s">
        <v>2186</v>
      </c>
      <c r="C89" s="245" t="s">
        <v>2187</v>
      </c>
      <c r="D89" s="245" t="s">
        <v>2188</v>
      </c>
      <c r="E89" s="231">
        <f t="shared" si="72"/>
        <v>34.642857142857146</v>
      </c>
      <c r="F89" s="231">
        <f t="shared" si="87"/>
        <v>24.285714285714285</v>
      </c>
      <c r="G89" s="231">
        <f t="shared" si="87"/>
        <v>64.285714285714292</v>
      </c>
      <c r="H89" s="231">
        <f t="shared" si="87"/>
        <v>45.714285714285715</v>
      </c>
      <c r="I89" s="231">
        <f t="shared" si="87"/>
        <v>4.2857142857142856</v>
      </c>
      <c r="J89" s="246" t="s">
        <v>3091</v>
      </c>
      <c r="K89" s="288">
        <f t="shared" si="74"/>
        <v>38.571428571428577</v>
      </c>
      <c r="L89" s="231">
        <f t="shared" ref="L89:W89" si="89">L77/ROWS(L$2:L$71)*100</f>
        <v>24.285714285714285</v>
      </c>
      <c r="M89" s="231">
        <f t="shared" si="89"/>
        <v>60</v>
      </c>
      <c r="N89" s="231">
        <f t="shared" si="89"/>
        <v>58.571428571428577</v>
      </c>
      <c r="O89" s="231">
        <f t="shared" si="89"/>
        <v>61.428571428571431</v>
      </c>
      <c r="P89" s="231">
        <f t="shared" si="89"/>
        <v>58.571428571428577</v>
      </c>
      <c r="Q89" s="231">
        <f t="shared" si="89"/>
        <v>47.142857142857139</v>
      </c>
      <c r="R89" s="231">
        <f t="shared" si="89"/>
        <v>35.714285714285715</v>
      </c>
      <c r="S89" s="231">
        <f t="shared" si="89"/>
        <v>35.714285714285715</v>
      </c>
      <c r="T89" s="231">
        <f t="shared" si="89"/>
        <v>38.571428571428577</v>
      </c>
      <c r="U89" s="231">
        <f t="shared" si="89"/>
        <v>37.142857142857146</v>
      </c>
      <c r="V89" s="231">
        <f t="shared" si="89"/>
        <v>1.4285714285714286</v>
      </c>
      <c r="W89" s="231">
        <f t="shared" si="89"/>
        <v>4.2857142857142856</v>
      </c>
      <c r="Y89" s="248"/>
      <c r="Z89" s="249"/>
      <c r="AA89" s="238"/>
      <c r="AB89" s="238"/>
      <c r="AC89" s="238"/>
      <c r="AD89" s="239"/>
      <c r="AE89" s="239"/>
      <c r="AF89" s="239"/>
      <c r="AG89" s="239"/>
      <c r="AH89" s="239"/>
      <c r="AI89" s="239"/>
      <c r="AJ89" s="240"/>
      <c r="AK89" s="239"/>
      <c r="AL89" s="239"/>
      <c r="AM89" s="239"/>
      <c r="AN89" s="239"/>
      <c r="AO89" s="239"/>
      <c r="AP89" s="239"/>
      <c r="AQ89" s="239"/>
      <c r="AR89" s="239"/>
      <c r="AS89" s="239"/>
      <c r="AT89" s="239"/>
      <c r="AU89" s="239"/>
      <c r="AV89" s="240"/>
      <c r="AW89" s="248"/>
      <c r="AX89" s="248"/>
      <c r="AY89" s="239"/>
      <c r="AZ89" s="239"/>
      <c r="BA89" s="239"/>
      <c r="BB89" s="239"/>
      <c r="BC89" s="239"/>
      <c r="BD89" s="239"/>
      <c r="BE89" s="239"/>
      <c r="BF89" s="239"/>
      <c r="BG89" s="239"/>
      <c r="BH89" s="240"/>
      <c r="BI89" s="239"/>
      <c r="BJ89" s="239"/>
      <c r="BK89" s="239"/>
      <c r="BL89" s="239"/>
      <c r="BM89" s="239"/>
      <c r="BN89" s="239"/>
      <c r="BO89" s="239"/>
      <c r="BP89" s="239"/>
      <c r="BQ89" s="239"/>
      <c r="BR89" s="239"/>
      <c r="BS89" s="239"/>
      <c r="BT89" s="239"/>
      <c r="BU89" s="248"/>
      <c r="BV89" s="250"/>
      <c r="BW89" s="251"/>
      <c r="BX89" s="251"/>
      <c r="BY89" s="250"/>
      <c r="BZ89" s="250"/>
      <c r="CA89" s="250"/>
      <c r="CB89" s="251"/>
      <c r="CC89" s="250"/>
      <c r="CD89" s="250"/>
      <c r="CE89" s="250"/>
      <c r="CF89" s="251"/>
      <c r="CG89" s="250"/>
      <c r="CH89" s="251"/>
      <c r="CI89" s="252"/>
      <c r="CJ89" s="251"/>
      <c r="CK89" s="250"/>
      <c r="CL89" s="250"/>
      <c r="CM89" s="250"/>
      <c r="CN89" s="251"/>
      <c r="CO89" s="248"/>
      <c r="CP89" s="248"/>
      <c r="CQ89" s="248"/>
      <c r="CR89" s="248"/>
      <c r="CS89" s="248"/>
      <c r="CT89" s="248"/>
      <c r="CU89" s="248"/>
      <c r="CV89" s="248"/>
      <c r="CW89" s="248"/>
      <c r="CX89" s="248"/>
      <c r="CY89" s="248"/>
      <c r="CZ89" s="248"/>
      <c r="DA89" s="248"/>
      <c r="DB89" s="248"/>
      <c r="DC89" s="248"/>
      <c r="DD89" s="248"/>
      <c r="DE89" s="248"/>
      <c r="DF89" s="248"/>
      <c r="DG89" s="248"/>
      <c r="DH89" s="248"/>
      <c r="DI89" s="248"/>
      <c r="DJ89" s="248"/>
      <c r="DK89" s="248"/>
      <c r="DL89" s="248"/>
    </row>
    <row r="90" spans="1:116" s="123" customFormat="1" x14ac:dyDescent="0.15">
      <c r="A90" s="154" t="s">
        <v>2304</v>
      </c>
      <c r="B90" s="155" t="s">
        <v>2186</v>
      </c>
      <c r="C90" s="156" t="s">
        <v>2187</v>
      </c>
      <c r="D90" s="148" t="s">
        <v>2191</v>
      </c>
      <c r="E90" s="151">
        <f t="shared" si="72"/>
        <v>21.428571428571427</v>
      </c>
      <c r="F90" s="151">
        <f t="shared" si="87"/>
        <v>5.7142857142857144</v>
      </c>
      <c r="G90" s="151">
        <f t="shared" si="87"/>
        <v>21.428571428571427</v>
      </c>
      <c r="H90" s="151">
        <f t="shared" si="87"/>
        <v>27.142857142857142</v>
      </c>
      <c r="I90" s="151">
        <f t="shared" si="87"/>
        <v>31.428571428571427</v>
      </c>
      <c r="J90" s="221" t="s">
        <v>3089</v>
      </c>
      <c r="K90" s="287">
        <f t="shared" si="74"/>
        <v>13.214285714285715</v>
      </c>
      <c r="L90" s="151">
        <f t="shared" ref="L90:W90" si="90">L78/ROWS(L$2:L$71)*100</f>
        <v>5.7142857142857144</v>
      </c>
      <c r="M90" s="151">
        <f t="shared" si="90"/>
        <v>12.857142857142856</v>
      </c>
      <c r="N90" s="151">
        <f t="shared" si="90"/>
        <v>11.428571428571429</v>
      </c>
      <c r="O90" s="151">
        <f t="shared" si="90"/>
        <v>14.285714285714285</v>
      </c>
      <c r="P90" s="151">
        <f t="shared" si="90"/>
        <v>15.714285714285714</v>
      </c>
      <c r="Q90" s="151">
        <f t="shared" si="90"/>
        <v>17.142857142857142</v>
      </c>
      <c r="R90" s="151">
        <f t="shared" si="90"/>
        <v>5.7142857142857144</v>
      </c>
      <c r="S90" s="151">
        <f t="shared" si="90"/>
        <v>2.8571428571428572</v>
      </c>
      <c r="T90" s="151">
        <f t="shared" si="90"/>
        <v>11.428571428571429</v>
      </c>
      <c r="U90" s="151">
        <f t="shared" si="90"/>
        <v>10</v>
      </c>
      <c r="V90" s="151">
        <f t="shared" si="90"/>
        <v>25.714285714285712</v>
      </c>
      <c r="W90" s="151">
        <f t="shared" si="90"/>
        <v>25.714285714285712</v>
      </c>
      <c r="Y90" s="124"/>
      <c r="Z90" s="180"/>
      <c r="AA90" s="163"/>
      <c r="AB90" s="163"/>
      <c r="AC90" s="163"/>
      <c r="AD90" s="127"/>
      <c r="AE90" s="127"/>
      <c r="AF90" s="127"/>
      <c r="AG90" s="127"/>
      <c r="AH90" s="127"/>
      <c r="AI90" s="127"/>
      <c r="AJ90" s="125"/>
      <c r="AK90" s="127"/>
      <c r="AL90" s="127"/>
      <c r="AM90" s="127"/>
      <c r="AN90" s="127"/>
      <c r="AO90" s="127"/>
      <c r="AP90" s="127"/>
      <c r="AQ90" s="127"/>
      <c r="AR90" s="127"/>
      <c r="AS90" s="127"/>
      <c r="AT90" s="127"/>
      <c r="AU90" s="127"/>
      <c r="AV90" s="125"/>
      <c r="AW90" s="124"/>
      <c r="AX90" s="124"/>
      <c r="AY90" s="127"/>
      <c r="AZ90" s="127"/>
      <c r="BA90" s="127"/>
      <c r="BB90" s="127"/>
      <c r="BC90" s="127"/>
      <c r="BD90" s="127"/>
      <c r="BE90" s="127"/>
      <c r="BF90" s="127"/>
      <c r="BG90" s="127"/>
      <c r="BH90" s="125"/>
      <c r="BI90" s="127"/>
      <c r="BJ90" s="127"/>
      <c r="BK90" s="127"/>
      <c r="BL90" s="127"/>
      <c r="BM90" s="127"/>
      <c r="BN90" s="127"/>
      <c r="BO90" s="127"/>
      <c r="BP90" s="127"/>
      <c r="BQ90" s="127"/>
      <c r="BR90" s="127"/>
      <c r="BS90" s="127"/>
      <c r="BT90" s="127"/>
      <c r="BU90" s="124"/>
      <c r="BV90" s="181"/>
      <c r="BW90" s="182"/>
      <c r="BX90" s="182"/>
      <c r="BY90" s="181"/>
      <c r="BZ90" s="181"/>
      <c r="CA90" s="181"/>
      <c r="CB90" s="182"/>
      <c r="CC90" s="181"/>
      <c r="CD90" s="181"/>
      <c r="CE90" s="181"/>
      <c r="CF90" s="182"/>
      <c r="CG90" s="181"/>
      <c r="CH90" s="182"/>
      <c r="CI90" s="183"/>
      <c r="CJ90" s="182"/>
      <c r="CK90" s="181"/>
      <c r="CL90" s="181"/>
      <c r="CM90" s="181"/>
      <c r="CN90" s="182"/>
      <c r="CO90" s="124"/>
      <c r="CP90" s="124"/>
      <c r="CQ90" s="124"/>
      <c r="CR90" s="124"/>
      <c r="CS90" s="124"/>
      <c r="CT90" s="124"/>
      <c r="CU90" s="124"/>
      <c r="CV90" s="124"/>
      <c r="CW90" s="124"/>
      <c r="CX90" s="124"/>
      <c r="CY90" s="124"/>
      <c r="CZ90" s="124"/>
      <c r="DA90" s="124"/>
      <c r="DB90" s="124"/>
      <c r="DC90" s="124"/>
      <c r="DD90" s="124"/>
      <c r="DE90" s="124"/>
      <c r="DF90" s="124"/>
      <c r="DG90" s="124"/>
      <c r="DH90" s="124"/>
      <c r="DI90" s="124"/>
      <c r="DJ90" s="124"/>
      <c r="DK90" s="124"/>
      <c r="DL90" s="124"/>
    </row>
    <row r="91" spans="1:116" s="132" customFormat="1" x14ac:dyDescent="0.15">
      <c r="A91" s="160" t="s">
        <v>2295</v>
      </c>
      <c r="B91" s="161" t="s">
        <v>2186</v>
      </c>
      <c r="C91" s="184" t="s">
        <v>2191</v>
      </c>
      <c r="D91" s="134" t="s">
        <v>2188</v>
      </c>
      <c r="E91" s="151">
        <f t="shared" si="72"/>
        <v>1.7857142857142858</v>
      </c>
      <c r="F91" s="151">
        <f t="shared" si="87"/>
        <v>0</v>
      </c>
      <c r="G91" s="151">
        <f t="shared" si="87"/>
        <v>1.4285714285714286</v>
      </c>
      <c r="H91" s="151">
        <f t="shared" si="87"/>
        <v>5.7142857142857144</v>
      </c>
      <c r="I91" s="151">
        <f t="shared" si="87"/>
        <v>0</v>
      </c>
      <c r="J91" s="126" t="str">
        <f>A91</f>
        <v>I's missing couplings</v>
      </c>
      <c r="K91" s="287">
        <f t="shared" si="74"/>
        <v>-3.3333333333333335</v>
      </c>
      <c r="L91" s="219">
        <f t="shared" ref="L91:W91" si="91">-L79/ROWS(L$2:L$71)*100</f>
        <v>0</v>
      </c>
      <c r="M91" s="219">
        <f t="shared" si="91"/>
        <v>-2.8571428571428572</v>
      </c>
      <c r="N91" s="219">
        <f t="shared" si="91"/>
        <v>-2.8571428571428572</v>
      </c>
      <c r="O91" s="219">
        <f t="shared" si="91"/>
        <v>-1.4285714285714286</v>
      </c>
      <c r="P91" s="219">
        <f t="shared" si="91"/>
        <v>-2.8571428571428572</v>
      </c>
      <c r="Q91" s="219">
        <f t="shared" si="91"/>
        <v>-8.5714285714285712</v>
      </c>
      <c r="R91" s="219">
        <f t="shared" si="91"/>
        <v>-2.8571428571428572</v>
      </c>
      <c r="S91" s="219">
        <f t="shared" si="91"/>
        <v>-2.8571428571428572</v>
      </c>
      <c r="T91" s="219">
        <f t="shared" si="91"/>
        <v>-2.8571428571428572</v>
      </c>
      <c r="U91" s="219">
        <f t="shared" si="91"/>
        <v>-12.857142857142856</v>
      </c>
      <c r="V91" s="219">
        <f t="shared" si="91"/>
        <v>0</v>
      </c>
      <c r="W91" s="219">
        <f t="shared" si="91"/>
        <v>0</v>
      </c>
      <c r="Y91" s="117"/>
      <c r="Z91" s="157"/>
      <c r="AA91" s="157"/>
      <c r="AB91" s="157"/>
      <c r="AC91" s="163"/>
      <c r="AD91" s="127"/>
      <c r="AE91" s="127"/>
      <c r="AF91" s="127"/>
      <c r="AG91" s="127"/>
      <c r="AH91" s="127"/>
      <c r="AI91" s="127"/>
      <c r="AJ91" s="125"/>
      <c r="AK91" s="127"/>
      <c r="AL91" s="127"/>
      <c r="AM91" s="127"/>
      <c r="AN91" s="127"/>
      <c r="AO91" s="127"/>
      <c r="AP91" s="127"/>
      <c r="AQ91" s="127"/>
      <c r="AR91" s="127"/>
      <c r="AS91" s="127"/>
      <c r="AT91" s="127"/>
      <c r="AU91" s="127"/>
      <c r="AV91" s="125" t="str">
        <f>AV79</f>
        <v>Missing B &amp; I couplings should be evaluated with care on the G protein subtype level, as GtP does not cover this.</v>
      </c>
      <c r="AW91" s="117"/>
      <c r="AY91" s="127"/>
      <c r="AZ91" s="127"/>
      <c r="BA91" s="127"/>
      <c r="BB91" s="127"/>
      <c r="BC91" s="127"/>
      <c r="BD91" s="127"/>
      <c r="BE91" s="127"/>
      <c r="BF91" s="127"/>
      <c r="BG91" s="127"/>
      <c r="BH91" s="125"/>
      <c r="BI91" s="127"/>
      <c r="BJ91" s="127"/>
      <c r="BK91" s="127"/>
      <c r="BL91" s="127"/>
      <c r="BM91" s="127"/>
      <c r="BN91" s="127"/>
      <c r="BO91" s="127"/>
      <c r="BP91" s="127"/>
      <c r="BQ91" s="127"/>
      <c r="BR91" s="127"/>
      <c r="BS91" s="127"/>
      <c r="BT91" s="127"/>
      <c r="BU91" s="117"/>
      <c r="BV91" s="134"/>
      <c r="BW91" s="130"/>
      <c r="BX91" s="130"/>
      <c r="BY91" s="134"/>
      <c r="BZ91" s="134"/>
      <c r="CA91" s="134"/>
      <c r="CB91" s="130"/>
      <c r="CC91" s="134"/>
      <c r="CD91" s="134"/>
      <c r="CE91" s="134"/>
      <c r="CF91" s="130"/>
      <c r="CG91" s="134"/>
      <c r="CH91" s="130"/>
      <c r="CI91" s="131"/>
      <c r="CJ91" s="130"/>
      <c r="CK91" s="134"/>
      <c r="CL91" s="134"/>
      <c r="CM91" s="134"/>
      <c r="CN91" s="130"/>
      <c r="CO91" s="117"/>
      <c r="CP91" s="117"/>
      <c r="CQ91" s="117"/>
      <c r="CR91" s="117"/>
      <c r="CS91" s="117"/>
      <c r="CT91" s="117"/>
      <c r="CU91" s="117"/>
      <c r="CV91" s="117"/>
      <c r="CW91" s="117"/>
      <c r="CX91" s="117"/>
      <c r="CY91" s="117"/>
      <c r="CZ91" s="117"/>
      <c r="DA91" s="117"/>
      <c r="DB91" s="117"/>
      <c r="DC91" s="117"/>
      <c r="DD91" s="117"/>
      <c r="DE91" s="117"/>
      <c r="DF91" s="117"/>
      <c r="DG91" s="117"/>
      <c r="DH91" s="117"/>
      <c r="DI91" s="117"/>
      <c r="DJ91" s="117"/>
      <c r="DK91" s="117"/>
      <c r="DL91" s="117"/>
    </row>
    <row r="92" spans="1:116" s="235" customFormat="1" x14ac:dyDescent="0.15">
      <c r="A92" s="228" t="s">
        <v>2294</v>
      </c>
      <c r="B92" s="229" t="s">
        <v>2191</v>
      </c>
      <c r="C92" s="230" t="s">
        <v>2187</v>
      </c>
      <c r="D92" s="230" t="s">
        <v>2188</v>
      </c>
      <c r="E92" s="231">
        <f t="shared" si="72"/>
        <v>3.5714285714285716</v>
      </c>
      <c r="F92" s="231">
        <f t="shared" si="87"/>
        <v>7.1428571428571423</v>
      </c>
      <c r="G92" s="231">
        <f t="shared" si="87"/>
        <v>2.8571428571428572</v>
      </c>
      <c r="H92" s="231">
        <f t="shared" si="87"/>
        <v>1.4285714285714286</v>
      </c>
      <c r="I92" s="231">
        <f t="shared" si="87"/>
        <v>2.8571428571428572</v>
      </c>
      <c r="J92" s="232" t="str">
        <f t="shared" ref="J92:J94" si="92">A92</f>
        <v>B's missing couplings</v>
      </c>
      <c r="K92" s="288">
        <f t="shared" si="74"/>
        <v>-5.833333333333333</v>
      </c>
      <c r="L92" s="234">
        <f t="shared" ref="L92:W92" si="93">-L80/ROWS(L$2:L$71)*100</f>
        <v>-7.1428571428571423</v>
      </c>
      <c r="M92" s="234">
        <f t="shared" si="93"/>
        <v>-4.2857142857142856</v>
      </c>
      <c r="N92" s="234">
        <f t="shared" si="93"/>
        <v>-5.7142857142857144</v>
      </c>
      <c r="O92" s="234">
        <f t="shared" si="93"/>
        <v>-2.8571428571428572</v>
      </c>
      <c r="P92" s="234">
        <f t="shared" si="93"/>
        <v>-5.7142857142857144</v>
      </c>
      <c r="Q92" s="234">
        <f t="shared" si="93"/>
        <v>-8.5714285714285712</v>
      </c>
      <c r="R92" s="234">
        <f t="shared" si="93"/>
        <v>-10</v>
      </c>
      <c r="S92" s="234">
        <f t="shared" si="93"/>
        <v>-10</v>
      </c>
      <c r="T92" s="234">
        <f t="shared" si="93"/>
        <v>-7.1428571428571423</v>
      </c>
      <c r="U92" s="234">
        <f t="shared" si="93"/>
        <v>-1.4285714285714286</v>
      </c>
      <c r="V92" s="234">
        <f t="shared" si="93"/>
        <v>-5.7142857142857144</v>
      </c>
      <c r="W92" s="234">
        <f t="shared" si="93"/>
        <v>-1.4285714285714286</v>
      </c>
      <c r="Y92" s="236"/>
      <c r="Z92" s="237"/>
      <c r="AA92" s="237"/>
      <c r="AB92" s="237"/>
      <c r="AC92" s="238"/>
      <c r="AD92" s="239"/>
      <c r="AE92" s="239"/>
      <c r="AF92" s="239"/>
      <c r="AG92" s="239"/>
      <c r="AH92" s="239"/>
      <c r="AI92" s="239"/>
      <c r="AJ92" s="240"/>
      <c r="AK92" s="239"/>
      <c r="AL92" s="239"/>
      <c r="AM92" s="239"/>
      <c r="AN92" s="239"/>
      <c r="AO92" s="239"/>
      <c r="AP92" s="239"/>
      <c r="AQ92" s="239"/>
      <c r="AR92" s="239"/>
      <c r="AS92" s="239"/>
      <c r="AT92" s="239"/>
      <c r="AU92" s="239"/>
      <c r="AV92" s="240" t="str">
        <f>AV79</f>
        <v>Missing B &amp; I couplings should be evaluated with care on the G protein subtype level, as GtP does not cover this.</v>
      </c>
      <c r="AW92" s="236"/>
      <c r="AY92" s="239"/>
      <c r="AZ92" s="239"/>
      <c r="BA92" s="239"/>
      <c r="BB92" s="239"/>
      <c r="BC92" s="239"/>
      <c r="BD92" s="239"/>
      <c r="BE92" s="239"/>
      <c r="BF92" s="239"/>
      <c r="BG92" s="239"/>
      <c r="BH92" s="240"/>
      <c r="BI92" s="239"/>
      <c r="BJ92" s="239"/>
      <c r="BK92" s="239"/>
      <c r="BL92" s="239"/>
      <c r="BM92" s="239"/>
      <c r="BN92" s="239"/>
      <c r="BO92" s="239"/>
      <c r="BP92" s="239"/>
      <c r="BQ92" s="239"/>
      <c r="BR92" s="239"/>
      <c r="BS92" s="239"/>
      <c r="BT92" s="239"/>
      <c r="BU92" s="236"/>
      <c r="BV92" s="230"/>
      <c r="BW92" s="241"/>
      <c r="BX92" s="241"/>
      <c r="BY92" s="230"/>
      <c r="BZ92" s="230"/>
      <c r="CA92" s="230"/>
      <c r="CB92" s="241"/>
      <c r="CC92" s="230"/>
      <c r="CD92" s="230"/>
      <c r="CE92" s="230"/>
      <c r="CF92" s="241"/>
      <c r="CG92" s="230"/>
      <c r="CH92" s="241"/>
      <c r="CI92" s="242"/>
      <c r="CJ92" s="241"/>
      <c r="CK92" s="230"/>
      <c r="CL92" s="230"/>
      <c r="CM92" s="230"/>
      <c r="CN92" s="241"/>
      <c r="CO92" s="236"/>
      <c r="CP92" s="236"/>
      <c r="CQ92" s="236"/>
      <c r="CR92" s="236"/>
      <c r="CS92" s="236"/>
      <c r="CT92" s="236"/>
      <c r="CU92" s="236"/>
      <c r="CV92" s="236"/>
      <c r="CW92" s="236"/>
      <c r="CX92" s="236"/>
      <c r="CY92" s="236"/>
      <c r="CZ92" s="236"/>
      <c r="DA92" s="236"/>
      <c r="DB92" s="236"/>
      <c r="DC92" s="236"/>
      <c r="DD92" s="236"/>
      <c r="DE92" s="236"/>
      <c r="DF92" s="236"/>
      <c r="DG92" s="236"/>
      <c r="DH92" s="236"/>
      <c r="DI92" s="236"/>
      <c r="DJ92" s="236"/>
      <c r="DK92" s="236"/>
      <c r="DL92" s="236"/>
    </row>
    <row r="93" spans="1:116" s="123" customFormat="1" x14ac:dyDescent="0.15">
      <c r="A93" s="160" t="s">
        <v>3349</v>
      </c>
      <c r="B93" s="185" t="s">
        <v>2186</v>
      </c>
      <c r="C93" s="134" t="s">
        <v>2191</v>
      </c>
      <c r="D93" s="134" t="s">
        <v>2191</v>
      </c>
      <c r="E93" s="151">
        <f t="shared" si="72"/>
        <v>8.5714285714285712</v>
      </c>
      <c r="F93" s="151">
        <f t="shared" si="87"/>
        <v>0</v>
      </c>
      <c r="G93" s="151">
        <f t="shared" si="87"/>
        <v>5.7142857142857144</v>
      </c>
      <c r="H93" s="151">
        <f t="shared" si="87"/>
        <v>12.857142857142856</v>
      </c>
      <c r="I93" s="151">
        <f t="shared" si="87"/>
        <v>15.714285714285714</v>
      </c>
      <c r="J93" s="126" t="str">
        <f t="shared" si="92"/>
        <v>B's unique couplings</v>
      </c>
      <c r="K93" s="287">
        <f t="shared" si="74"/>
        <v>6.9047619047619042</v>
      </c>
      <c r="L93" s="219">
        <f t="shared" ref="L93:W93" si="94">L81/ROWS(L$2:L$71)*100</f>
        <v>0</v>
      </c>
      <c r="M93" s="219">
        <f t="shared" si="94"/>
        <v>4.2857142857142856</v>
      </c>
      <c r="N93" s="219">
        <f t="shared" si="94"/>
        <v>4.2857142857142856</v>
      </c>
      <c r="O93" s="219">
        <f t="shared" si="94"/>
        <v>2.8571428571428572</v>
      </c>
      <c r="P93" s="219">
        <f t="shared" si="94"/>
        <v>5.7142857142857144</v>
      </c>
      <c r="Q93" s="219">
        <f t="shared" si="94"/>
        <v>4.2857142857142856</v>
      </c>
      <c r="R93" s="219">
        <f t="shared" si="94"/>
        <v>1.4285714285714286</v>
      </c>
      <c r="S93" s="219">
        <f t="shared" si="94"/>
        <v>0</v>
      </c>
      <c r="T93" s="219">
        <f t="shared" si="94"/>
        <v>1.4285714285714286</v>
      </c>
      <c r="U93" s="219">
        <f t="shared" si="94"/>
        <v>30</v>
      </c>
      <c r="V93" s="219">
        <f t="shared" si="94"/>
        <v>12.857142857142856</v>
      </c>
      <c r="W93" s="219">
        <f t="shared" si="94"/>
        <v>15.714285714285714</v>
      </c>
      <c r="X93" s="123">
        <f t="shared" ref="X93:AU93" si="95">X81/ROWS(X$2:X$71)*100+100</f>
        <v>100</v>
      </c>
      <c r="Y93" s="124">
        <f t="shared" si="95"/>
        <v>100</v>
      </c>
      <c r="Z93" s="124">
        <f t="shared" si="95"/>
        <v>100</v>
      </c>
      <c r="AA93" s="163">
        <f t="shared" si="95"/>
        <v>100</v>
      </c>
      <c r="AB93" s="163">
        <f t="shared" si="95"/>
        <v>100</v>
      </c>
      <c r="AC93" s="163">
        <f t="shared" si="95"/>
        <v>100</v>
      </c>
      <c r="AD93" s="127">
        <f t="shared" si="95"/>
        <v>100</v>
      </c>
      <c r="AE93" s="127">
        <f t="shared" si="95"/>
        <v>100</v>
      </c>
      <c r="AF93" s="127">
        <f t="shared" si="95"/>
        <v>100</v>
      </c>
      <c r="AG93" s="127">
        <f t="shared" si="95"/>
        <v>100</v>
      </c>
      <c r="AH93" s="127">
        <f t="shared" si="95"/>
        <v>100</v>
      </c>
      <c r="AI93" s="127">
        <f t="shared" si="95"/>
        <v>100</v>
      </c>
      <c r="AJ93" s="125">
        <f t="shared" si="95"/>
        <v>100</v>
      </c>
      <c r="AK93" s="127">
        <f t="shared" si="95"/>
        <v>100</v>
      </c>
      <c r="AL93" s="127">
        <f t="shared" si="95"/>
        <v>100</v>
      </c>
      <c r="AM93" s="127">
        <f t="shared" si="95"/>
        <v>100</v>
      </c>
      <c r="AN93" s="127">
        <f t="shared" si="95"/>
        <v>100</v>
      </c>
      <c r="AO93" s="127">
        <f t="shared" si="95"/>
        <v>100</v>
      </c>
      <c r="AP93" s="127">
        <f t="shared" si="95"/>
        <v>100</v>
      </c>
      <c r="AQ93" s="127">
        <f t="shared" si="95"/>
        <v>100</v>
      </c>
      <c r="AR93" s="127">
        <f t="shared" si="95"/>
        <v>100</v>
      </c>
      <c r="AS93" s="127">
        <f t="shared" si="95"/>
        <v>100</v>
      </c>
      <c r="AT93" s="127">
        <f t="shared" si="95"/>
        <v>100</v>
      </c>
      <c r="AU93" s="127">
        <f t="shared" si="95"/>
        <v>100</v>
      </c>
      <c r="AV93" s="125"/>
      <c r="AW93" s="124"/>
      <c r="AX93" s="127"/>
      <c r="AY93" s="127"/>
      <c r="AZ93" s="127"/>
      <c r="BA93" s="127"/>
      <c r="BB93" s="127"/>
      <c r="BC93" s="127"/>
      <c r="BD93" s="127"/>
      <c r="BE93" s="127"/>
      <c r="BF93" s="127"/>
      <c r="BG93" s="127"/>
      <c r="BH93" s="125"/>
      <c r="BI93" s="127"/>
      <c r="BJ93" s="127"/>
      <c r="BK93" s="127"/>
      <c r="BL93" s="127"/>
      <c r="BM93" s="127"/>
      <c r="BN93" s="127"/>
      <c r="BO93" s="127"/>
      <c r="BP93" s="127"/>
      <c r="BQ93" s="127"/>
      <c r="BR93" s="127"/>
      <c r="BS93" s="127"/>
      <c r="BT93" s="127"/>
      <c r="BU93" s="124"/>
      <c r="BV93" s="181"/>
      <c r="BW93" s="182"/>
      <c r="BX93" s="182"/>
      <c r="BY93" s="181"/>
      <c r="BZ93" s="181"/>
      <c r="CA93" s="181"/>
      <c r="CB93" s="182"/>
      <c r="CC93" s="181"/>
      <c r="CD93" s="181"/>
      <c r="CE93" s="181"/>
      <c r="CF93" s="182"/>
      <c r="CG93" s="181"/>
      <c r="CH93" s="182"/>
      <c r="CI93" s="183"/>
      <c r="CJ93" s="182"/>
      <c r="CK93" s="181"/>
      <c r="CL93" s="181"/>
      <c r="CM93" s="181"/>
      <c r="CN93" s="182"/>
      <c r="CO93" s="124"/>
      <c r="CP93" s="124"/>
      <c r="CQ93" s="124"/>
      <c r="CR93" s="124"/>
      <c r="CS93" s="124"/>
      <c r="CT93" s="124"/>
      <c r="CU93" s="124"/>
      <c r="CV93" s="124"/>
      <c r="CW93" s="124"/>
      <c r="CX93" s="124"/>
      <c r="CY93" s="124"/>
      <c r="CZ93" s="124"/>
      <c r="DA93" s="124"/>
      <c r="DB93" s="124"/>
      <c r="DC93" s="124"/>
      <c r="DD93" s="124"/>
      <c r="DE93" s="124"/>
      <c r="DF93" s="124"/>
      <c r="DG93" s="124"/>
      <c r="DH93" s="124"/>
      <c r="DI93" s="124"/>
      <c r="DJ93" s="124"/>
      <c r="DK93" s="124"/>
      <c r="DL93" s="124"/>
    </row>
    <row r="94" spans="1:116" s="123" customFormat="1" x14ac:dyDescent="0.15">
      <c r="A94" s="160" t="s">
        <v>3350</v>
      </c>
      <c r="B94" s="145" t="s">
        <v>2191</v>
      </c>
      <c r="C94" s="184" t="s">
        <v>2187</v>
      </c>
      <c r="D94" s="134" t="s">
        <v>2191</v>
      </c>
      <c r="E94" s="151">
        <f t="shared" si="72"/>
        <v>13.928571428571427</v>
      </c>
      <c r="F94" s="151">
        <f t="shared" si="87"/>
        <v>27.142857142857142</v>
      </c>
      <c r="G94" s="151">
        <f t="shared" si="87"/>
        <v>2.8571428571428572</v>
      </c>
      <c r="H94" s="151">
        <f t="shared" si="87"/>
        <v>2.8571428571428572</v>
      </c>
      <c r="I94" s="151">
        <f t="shared" si="87"/>
        <v>22.857142857142858</v>
      </c>
      <c r="J94" s="126" t="str">
        <f t="shared" si="92"/>
        <v>I's unique couplings</v>
      </c>
      <c r="K94" s="287">
        <f t="shared" si="74"/>
        <v>12.5</v>
      </c>
      <c r="L94" s="218">
        <f t="shared" ref="L94:W94" si="96">L82/ROWS(L$2:L$71)*100</f>
        <v>27.142857142857142</v>
      </c>
      <c r="M94" s="218">
        <f t="shared" si="96"/>
        <v>7.1428571428571423</v>
      </c>
      <c r="N94" s="218">
        <f t="shared" si="96"/>
        <v>8.5714285714285712</v>
      </c>
      <c r="O94" s="218">
        <f t="shared" si="96"/>
        <v>7.1428571428571423</v>
      </c>
      <c r="P94" s="218">
        <f t="shared" si="96"/>
        <v>5.7142857142857144</v>
      </c>
      <c r="Q94" s="218">
        <f t="shared" si="96"/>
        <v>7.1428571428571423</v>
      </c>
      <c r="R94" s="218">
        <f t="shared" si="96"/>
        <v>12.857142857142856</v>
      </c>
      <c r="S94" s="218">
        <f t="shared" si="96"/>
        <v>15.714285714285714</v>
      </c>
      <c r="T94" s="218">
        <f t="shared" si="96"/>
        <v>15.714285714285714</v>
      </c>
      <c r="U94" s="218">
        <f t="shared" si="96"/>
        <v>1.4285714285714286</v>
      </c>
      <c r="V94" s="218">
        <f t="shared" si="96"/>
        <v>24.285714285714285</v>
      </c>
      <c r="W94" s="218">
        <f t="shared" si="96"/>
        <v>17.142857142857142</v>
      </c>
      <c r="X94" s="123">
        <f t="shared" ref="X94:AU94" si="97">X82/ROWS(X$2:X$71)*100+100</f>
        <v>100</v>
      </c>
      <c r="Y94" s="124">
        <f t="shared" si="97"/>
        <v>100</v>
      </c>
      <c r="Z94" s="124">
        <f t="shared" si="97"/>
        <v>100</v>
      </c>
      <c r="AA94" s="163">
        <f t="shared" si="97"/>
        <v>100</v>
      </c>
      <c r="AB94" s="163">
        <f t="shared" si="97"/>
        <v>100</v>
      </c>
      <c r="AC94" s="163">
        <f t="shared" si="97"/>
        <v>100</v>
      </c>
      <c r="AD94" s="127">
        <f t="shared" si="97"/>
        <v>100</v>
      </c>
      <c r="AE94" s="127">
        <f t="shared" si="97"/>
        <v>100</v>
      </c>
      <c r="AF94" s="127">
        <f t="shared" si="97"/>
        <v>100</v>
      </c>
      <c r="AG94" s="127">
        <f t="shared" si="97"/>
        <v>100</v>
      </c>
      <c r="AH94" s="127">
        <f t="shared" si="97"/>
        <v>100</v>
      </c>
      <c r="AI94" s="127">
        <f t="shared" si="97"/>
        <v>100</v>
      </c>
      <c r="AJ94" s="125">
        <f t="shared" si="97"/>
        <v>100</v>
      </c>
      <c r="AK94" s="127">
        <f t="shared" si="97"/>
        <v>100</v>
      </c>
      <c r="AL94" s="127">
        <f t="shared" si="97"/>
        <v>100</v>
      </c>
      <c r="AM94" s="127">
        <f t="shared" si="97"/>
        <v>100</v>
      </c>
      <c r="AN94" s="127">
        <f t="shared" si="97"/>
        <v>100</v>
      </c>
      <c r="AO94" s="127">
        <f t="shared" si="97"/>
        <v>100</v>
      </c>
      <c r="AP94" s="127">
        <f t="shared" si="97"/>
        <v>100</v>
      </c>
      <c r="AQ94" s="127">
        <f t="shared" si="97"/>
        <v>100</v>
      </c>
      <c r="AR94" s="127">
        <f t="shared" si="97"/>
        <v>100</v>
      </c>
      <c r="AS94" s="127">
        <f t="shared" si="97"/>
        <v>100</v>
      </c>
      <c r="AT94" s="127">
        <f t="shared" si="97"/>
        <v>100</v>
      </c>
      <c r="AU94" s="127">
        <f t="shared" si="97"/>
        <v>100</v>
      </c>
      <c r="AV94" s="125"/>
      <c r="AW94" s="124"/>
      <c r="AX94" s="127"/>
      <c r="AY94" s="127"/>
      <c r="AZ94" s="127"/>
      <c r="BA94" s="127"/>
      <c r="BB94" s="127"/>
      <c r="BC94" s="127"/>
      <c r="BD94" s="127"/>
      <c r="BE94" s="127"/>
      <c r="BF94" s="127"/>
      <c r="BG94" s="127"/>
      <c r="BH94" s="125"/>
      <c r="BI94" s="127"/>
      <c r="BJ94" s="127"/>
      <c r="BK94" s="127"/>
      <c r="BL94" s="127"/>
      <c r="BM94" s="127"/>
      <c r="BN94" s="127"/>
      <c r="BO94" s="127"/>
      <c r="BP94" s="127"/>
      <c r="BQ94" s="127"/>
      <c r="BR94" s="127"/>
      <c r="BS94" s="127"/>
      <c r="BT94" s="127"/>
      <c r="BU94" s="124"/>
      <c r="BV94" s="181"/>
      <c r="BW94" s="182"/>
      <c r="BX94" s="182"/>
      <c r="BY94" s="181"/>
      <c r="BZ94" s="181"/>
      <c r="CA94" s="181"/>
      <c r="CB94" s="182"/>
      <c r="CC94" s="181"/>
      <c r="CD94" s="181"/>
      <c r="CE94" s="181"/>
      <c r="CF94" s="182"/>
      <c r="CG94" s="181"/>
      <c r="CH94" s="182"/>
      <c r="CI94" s="183"/>
      <c r="CJ94" s="182"/>
      <c r="CK94" s="181"/>
      <c r="CL94" s="181"/>
      <c r="CM94" s="181"/>
      <c r="CN94" s="182"/>
      <c r="CO94" s="124"/>
      <c r="CP94" s="124"/>
      <c r="CQ94" s="124"/>
      <c r="CR94" s="124"/>
      <c r="CS94" s="124"/>
      <c r="CT94" s="124"/>
      <c r="CU94" s="124"/>
      <c r="CV94" s="124"/>
      <c r="CW94" s="124"/>
      <c r="CX94" s="124"/>
      <c r="CY94" s="124"/>
      <c r="CZ94" s="124"/>
      <c r="DA94" s="124"/>
      <c r="DB94" s="124"/>
      <c r="DC94" s="124"/>
      <c r="DD94" s="124"/>
      <c r="DE94" s="124"/>
      <c r="DF94" s="124"/>
      <c r="DG94" s="124"/>
      <c r="DH94" s="124"/>
      <c r="DI94" s="124"/>
      <c r="DJ94" s="124"/>
      <c r="DK94" s="124"/>
      <c r="DL94" s="124"/>
    </row>
    <row r="95" spans="1:116" s="123" customFormat="1" x14ac:dyDescent="0.15">
      <c r="A95" s="160" t="s">
        <v>3351</v>
      </c>
      <c r="B95" s="161" t="s">
        <v>2191</v>
      </c>
      <c r="C95" s="134" t="s">
        <v>2191</v>
      </c>
      <c r="D95" s="184" t="s">
        <v>2188</v>
      </c>
      <c r="E95" s="151">
        <f t="shared" si="72"/>
        <v>1.7857142857142858</v>
      </c>
      <c r="F95" s="151">
        <f t="shared" si="87"/>
        <v>4.2857142857142856</v>
      </c>
      <c r="G95" s="151">
        <f t="shared" si="87"/>
        <v>1.4285714285714286</v>
      </c>
      <c r="H95" s="151">
        <f t="shared" si="87"/>
        <v>0</v>
      </c>
      <c r="I95" s="151">
        <f t="shared" si="87"/>
        <v>1.4285714285714286</v>
      </c>
      <c r="J95" s="126"/>
      <c r="K95" s="289"/>
      <c r="L95" s="264" t="s">
        <v>3323</v>
      </c>
      <c r="M95" s="151"/>
      <c r="N95" s="151"/>
      <c r="O95" s="151"/>
      <c r="P95" s="151"/>
      <c r="Q95" s="151"/>
      <c r="R95" s="151"/>
      <c r="S95" s="151"/>
      <c r="T95" s="151"/>
      <c r="U95" s="151"/>
      <c r="V95" s="151"/>
      <c r="W95" s="151"/>
      <c r="Y95" s="124"/>
      <c r="Z95" s="124"/>
      <c r="AA95" s="163"/>
      <c r="AB95" s="163"/>
      <c r="AC95" s="163"/>
      <c r="AD95" s="127"/>
      <c r="AE95" s="127"/>
      <c r="AF95" s="127"/>
      <c r="AG95" s="127"/>
      <c r="AH95" s="127"/>
      <c r="AI95" s="127"/>
      <c r="AJ95" s="125"/>
      <c r="AK95" s="127"/>
      <c r="AL95" s="127"/>
      <c r="AM95" s="127"/>
      <c r="AN95" s="127"/>
      <c r="AO95" s="127"/>
      <c r="AP95" s="127"/>
      <c r="AQ95" s="127"/>
      <c r="AR95" s="127"/>
      <c r="AS95" s="127"/>
      <c r="AT95" s="127"/>
      <c r="AU95" s="127"/>
      <c r="AV95" s="125"/>
      <c r="AW95" s="124"/>
      <c r="AX95" s="127"/>
      <c r="AY95" s="127"/>
      <c r="AZ95" s="127"/>
      <c r="BA95" s="127"/>
      <c r="BB95" s="127"/>
      <c r="BC95" s="127"/>
      <c r="BD95" s="127"/>
      <c r="BE95" s="127"/>
      <c r="BF95" s="127"/>
      <c r="BG95" s="127"/>
      <c r="BH95" s="125"/>
      <c r="BI95" s="127"/>
      <c r="BJ95" s="127"/>
      <c r="BK95" s="127"/>
      <c r="BL95" s="127"/>
      <c r="BM95" s="127"/>
      <c r="BN95" s="127"/>
      <c r="BO95" s="127"/>
      <c r="BP95" s="127"/>
      <c r="BQ95" s="127"/>
      <c r="BR95" s="127"/>
      <c r="BS95" s="127"/>
      <c r="BT95" s="127"/>
      <c r="BU95" s="124"/>
      <c r="BV95" s="181"/>
      <c r="BW95" s="182"/>
      <c r="BX95" s="182"/>
      <c r="BY95" s="181"/>
      <c r="BZ95" s="181"/>
      <c r="CA95" s="181"/>
      <c r="CB95" s="182"/>
      <c r="CC95" s="181"/>
      <c r="CD95" s="181"/>
      <c r="CE95" s="181"/>
      <c r="CF95" s="182"/>
      <c r="CG95" s="181"/>
      <c r="CH95" s="182"/>
      <c r="CI95" s="183"/>
      <c r="CJ95" s="182"/>
      <c r="CK95" s="181"/>
      <c r="CL95" s="181"/>
      <c r="CM95" s="181"/>
      <c r="CN95" s="182"/>
      <c r="CO95" s="124"/>
      <c r="CP95" s="124"/>
      <c r="CQ95" s="124"/>
      <c r="CR95" s="124"/>
      <c r="CS95" s="124"/>
      <c r="CT95" s="124"/>
      <c r="CU95" s="124"/>
      <c r="CV95" s="124"/>
      <c r="CW95" s="124"/>
      <c r="CX95" s="124"/>
      <c r="CY95" s="124"/>
      <c r="CZ95" s="124"/>
      <c r="DA95" s="124"/>
      <c r="DB95" s="124"/>
      <c r="DC95" s="124"/>
      <c r="DD95" s="124"/>
      <c r="DE95" s="124"/>
      <c r="DF95" s="124"/>
      <c r="DG95" s="124"/>
      <c r="DH95" s="124"/>
      <c r="DI95" s="124"/>
      <c r="DJ95" s="124"/>
      <c r="DK95" s="124"/>
      <c r="DL95" s="124"/>
    </row>
    <row r="96" spans="1:116" s="123" customFormat="1" x14ac:dyDescent="0.15">
      <c r="A96" s="160"/>
      <c r="B96" s="161"/>
      <c r="C96" s="134"/>
      <c r="D96" s="148"/>
      <c r="E96" s="151"/>
      <c r="F96" s="151"/>
      <c r="G96" s="151"/>
      <c r="H96" s="151"/>
      <c r="I96" s="151"/>
      <c r="J96" s="126"/>
      <c r="K96" s="289"/>
      <c r="L96" s="264"/>
      <c r="M96" s="151"/>
      <c r="N96" s="151"/>
      <c r="O96" s="151"/>
      <c r="P96" s="151"/>
      <c r="Q96" s="151"/>
      <c r="R96" s="151"/>
      <c r="S96" s="151"/>
      <c r="T96" s="151"/>
      <c r="U96" s="151"/>
      <c r="V96" s="151"/>
      <c r="W96" s="151"/>
      <c r="X96" s="124"/>
      <c r="Y96" s="124"/>
      <c r="Z96" s="124"/>
      <c r="AA96" s="163"/>
      <c r="AB96" s="163"/>
      <c r="AC96" s="163"/>
      <c r="AD96" s="127"/>
      <c r="AE96" s="127"/>
      <c r="AF96" s="127"/>
      <c r="AG96" s="127"/>
      <c r="AH96" s="127"/>
      <c r="AI96" s="127"/>
      <c r="AJ96" s="125"/>
      <c r="AK96" s="127"/>
      <c r="AL96" s="127"/>
      <c r="AM96" s="127"/>
      <c r="AN96" s="127"/>
      <c r="AO96" s="127"/>
      <c r="AP96" s="127"/>
      <c r="AQ96" s="127"/>
      <c r="AR96" s="127"/>
      <c r="AS96" s="127"/>
      <c r="AT96" s="127"/>
      <c r="AU96" s="127"/>
      <c r="AV96" s="125"/>
      <c r="AW96" s="124"/>
      <c r="AX96" s="127"/>
      <c r="AY96" s="127"/>
      <c r="AZ96" s="127"/>
      <c r="BA96" s="127"/>
      <c r="BB96" s="127"/>
      <c r="BC96" s="127"/>
      <c r="BD96" s="127"/>
      <c r="BE96" s="127"/>
      <c r="BF96" s="127"/>
      <c r="BG96" s="127"/>
      <c r="BH96" s="125"/>
      <c r="BI96" s="127"/>
      <c r="BJ96" s="127"/>
      <c r="BK96" s="127"/>
      <c r="BL96" s="127"/>
      <c r="BM96" s="127"/>
      <c r="BN96" s="127"/>
      <c r="BO96" s="127"/>
      <c r="BP96" s="127"/>
      <c r="BQ96" s="127"/>
      <c r="BR96" s="127"/>
      <c r="BS96" s="127"/>
      <c r="BT96" s="127"/>
      <c r="BU96" s="124"/>
      <c r="BV96" s="181"/>
      <c r="BW96" s="182"/>
      <c r="BX96" s="182"/>
      <c r="BY96" s="181"/>
      <c r="BZ96" s="181"/>
      <c r="CA96" s="181"/>
      <c r="CB96" s="182"/>
      <c r="CC96" s="181"/>
      <c r="CD96" s="181"/>
      <c r="CE96" s="181"/>
      <c r="CF96" s="182"/>
      <c r="CG96" s="181"/>
      <c r="CH96" s="182"/>
      <c r="CI96" s="183"/>
      <c r="CJ96" s="182"/>
      <c r="CK96" s="181"/>
      <c r="CL96" s="181"/>
      <c r="CM96" s="181"/>
      <c r="CN96" s="182"/>
      <c r="CO96" s="124"/>
      <c r="CP96" s="124"/>
      <c r="CQ96" s="124"/>
      <c r="CR96" s="124"/>
      <c r="CS96" s="124"/>
      <c r="CT96" s="124"/>
      <c r="CU96" s="124"/>
      <c r="CV96" s="124"/>
      <c r="CW96" s="124"/>
      <c r="CX96" s="124"/>
      <c r="CY96" s="124"/>
      <c r="CZ96" s="124"/>
      <c r="DA96" s="124"/>
      <c r="DB96" s="124"/>
      <c r="DC96" s="124"/>
      <c r="DD96" s="124"/>
      <c r="DE96" s="124"/>
      <c r="DF96" s="124"/>
      <c r="DG96" s="124"/>
      <c r="DH96" s="124"/>
      <c r="DI96" s="124"/>
      <c r="DJ96" s="124"/>
      <c r="DK96" s="124"/>
      <c r="DL96" s="124"/>
    </row>
    <row r="97" spans="1:116" s="123" customFormat="1" x14ac:dyDescent="0.15">
      <c r="A97" s="150" t="s">
        <v>3088</v>
      </c>
      <c r="B97" s="145"/>
      <c r="C97" s="181"/>
      <c r="D97" s="181"/>
      <c r="E97" s="223"/>
      <c r="F97" s="126"/>
      <c r="G97" s="126"/>
      <c r="H97" s="126"/>
      <c r="I97" s="126"/>
      <c r="J97" s="126"/>
      <c r="K97" s="296" t="str">
        <f t="shared" ref="K97:W97" si="98">K1</f>
        <v>Avg</v>
      </c>
      <c r="L97" s="153" t="str">
        <f t="shared" si="98"/>
        <v>Gs</v>
      </c>
      <c r="M97" s="297" t="str">
        <f t="shared" si="98"/>
        <v>Gi1</v>
      </c>
      <c r="N97" s="153" t="str">
        <f t="shared" si="98"/>
        <v>Gi2</v>
      </c>
      <c r="O97" s="153" t="str">
        <f t="shared" si="98"/>
        <v>GoA</v>
      </c>
      <c r="P97" s="153" t="str">
        <f t="shared" si="98"/>
        <v>GoB</v>
      </c>
      <c r="Q97" s="153" t="str">
        <f t="shared" si="98"/>
        <v>Gz</v>
      </c>
      <c r="R97" s="153" t="str">
        <f t="shared" si="98"/>
        <v>Gq</v>
      </c>
      <c r="S97" s="153" t="str">
        <f t="shared" si="98"/>
        <v>G11</v>
      </c>
      <c r="T97" s="153" t="str">
        <f t="shared" si="98"/>
        <v>G14</v>
      </c>
      <c r="U97" s="153" t="str">
        <f t="shared" si="98"/>
        <v>G15</v>
      </c>
      <c r="V97" s="153" t="str">
        <f t="shared" si="98"/>
        <v>G12</v>
      </c>
      <c r="W97" s="153" t="str">
        <f t="shared" si="98"/>
        <v>G13</v>
      </c>
      <c r="X97" s="176"/>
      <c r="Y97" s="124"/>
      <c r="Z97" s="124"/>
      <c r="AA97" s="163"/>
      <c r="AB97" s="163"/>
      <c r="AC97" s="163"/>
      <c r="AD97" s="127"/>
      <c r="AE97" s="127"/>
      <c r="AF97" s="127"/>
      <c r="AG97" s="127"/>
      <c r="AH97" s="127"/>
      <c r="AI97" s="127"/>
      <c r="AJ97" s="125"/>
      <c r="AK97" s="127"/>
      <c r="AL97" s="127"/>
      <c r="AM97" s="127"/>
      <c r="AN97" s="127"/>
      <c r="AO97" s="127"/>
      <c r="AP97" s="127"/>
      <c r="AQ97" s="127"/>
      <c r="AR97" s="127"/>
      <c r="AS97" s="127"/>
      <c r="AT97" s="127"/>
      <c r="AU97" s="127"/>
      <c r="AV97" s="125"/>
      <c r="AW97" s="127"/>
      <c r="AX97" s="127"/>
      <c r="AY97" s="127"/>
      <c r="AZ97" s="127"/>
      <c r="BA97" s="127"/>
      <c r="BB97" s="127"/>
      <c r="BC97" s="127"/>
      <c r="BD97" s="127"/>
      <c r="BE97" s="127"/>
      <c r="BF97" s="127"/>
      <c r="BG97" s="127"/>
      <c r="BH97" s="125"/>
      <c r="BI97" s="127"/>
      <c r="BJ97" s="127"/>
      <c r="BK97" s="127"/>
      <c r="BL97" s="127"/>
      <c r="BM97" s="127"/>
      <c r="BN97" s="127"/>
      <c r="BO97" s="127"/>
      <c r="BP97" s="127"/>
      <c r="BQ97" s="127"/>
      <c r="BR97" s="127"/>
      <c r="BS97" s="127"/>
      <c r="BT97" s="127"/>
      <c r="BU97" s="124"/>
      <c r="BV97" s="181"/>
      <c r="BW97" s="182"/>
      <c r="BX97" s="182"/>
      <c r="BY97" s="181"/>
      <c r="BZ97" s="181"/>
      <c r="CA97" s="181"/>
      <c r="CB97" s="182"/>
      <c r="CC97" s="181"/>
      <c r="CD97" s="181"/>
      <c r="CE97" s="181"/>
      <c r="CF97" s="182"/>
      <c r="CG97" s="181"/>
      <c r="CH97" s="182"/>
      <c r="CI97" s="183"/>
      <c r="CJ97" s="182"/>
      <c r="CK97" s="181"/>
      <c r="CL97" s="181"/>
      <c r="CM97" s="181"/>
      <c r="CN97" s="182"/>
      <c r="CO97" s="124"/>
      <c r="CP97" s="124"/>
      <c r="CQ97" s="124"/>
      <c r="CR97" s="124"/>
      <c r="CS97" s="124"/>
      <c r="CT97" s="124"/>
      <c r="CU97" s="124"/>
      <c r="CV97" s="124"/>
      <c r="CW97" s="124"/>
      <c r="CX97" s="124"/>
      <c r="CY97" s="124"/>
      <c r="CZ97" s="124"/>
      <c r="DA97" s="124"/>
      <c r="DB97" s="124"/>
      <c r="DC97" s="124"/>
      <c r="DD97" s="124"/>
      <c r="DE97" s="124"/>
      <c r="DF97" s="124"/>
      <c r="DG97" s="124"/>
      <c r="DH97" s="124"/>
      <c r="DI97" s="124"/>
      <c r="DJ97" s="124"/>
      <c r="DK97" s="124"/>
      <c r="DL97" s="124"/>
    </row>
    <row r="98" spans="1:116" s="123" customFormat="1" x14ac:dyDescent="0.15">
      <c r="A98" s="151" t="s">
        <v>3092</v>
      </c>
      <c r="B98" s="145" t="s">
        <v>2186</v>
      </c>
      <c r="C98" s="181"/>
      <c r="D98" s="181"/>
      <c r="E98" s="223">
        <f>AVERAGE(F98:I98)</f>
        <v>66.428571428571431</v>
      </c>
      <c r="F98" s="126">
        <f>COUNTIF(F$2:F$71,"*B*")/ROWS(F$2:F$71)*100</f>
        <v>30</v>
      </c>
      <c r="G98" s="126">
        <f>COUNTIF(G$2:G$71,"*B*")/ROWS(G$2:G$71)*100</f>
        <v>92.857142857142861</v>
      </c>
      <c r="H98" s="126">
        <f>COUNTIF(H$2:H$71,"*B*")/ROWS(H$2:H$71)*100</f>
        <v>91.428571428571431</v>
      </c>
      <c r="I98" s="126">
        <f>COUNTIF(I$2:I$71,"*B*")/ROWS(I$2:I$71)*100</f>
        <v>51.428571428571423</v>
      </c>
      <c r="J98" s="151" t="str">
        <f>A98</f>
        <v>B's coupling GPCR-G protein pairs (%)</v>
      </c>
      <c r="K98" s="289">
        <f>AVERAGE(L98:W98)</f>
        <v>62.023809523809526</v>
      </c>
      <c r="L98" s="127">
        <f t="shared" ref="L98:W98" si="99">COUNTIF(L$2:L$71,"*B*")/ROWS(L$2:L$71)*100</f>
        <v>30</v>
      </c>
      <c r="M98" s="151">
        <f t="shared" si="99"/>
        <v>80</v>
      </c>
      <c r="N98" s="152">
        <f t="shared" si="99"/>
        <v>77.142857142857153</v>
      </c>
      <c r="O98" s="152">
        <f t="shared" si="99"/>
        <v>80</v>
      </c>
      <c r="P98" s="152">
        <f t="shared" si="99"/>
        <v>82.857142857142861</v>
      </c>
      <c r="Q98" s="152">
        <f t="shared" si="99"/>
        <v>77.142857142857153</v>
      </c>
      <c r="R98" s="152">
        <f t="shared" si="99"/>
        <v>45.714285714285715</v>
      </c>
      <c r="S98" s="152">
        <f t="shared" si="99"/>
        <v>41.428571428571431</v>
      </c>
      <c r="T98" s="152">
        <f t="shared" si="99"/>
        <v>54.285714285714285</v>
      </c>
      <c r="U98" s="152">
        <f t="shared" si="99"/>
        <v>90</v>
      </c>
      <c r="V98" s="152">
        <f t="shared" si="99"/>
        <v>40</v>
      </c>
      <c r="W98" s="152">
        <f t="shared" si="99"/>
        <v>45.714285714285715</v>
      </c>
      <c r="X98" s="127">
        <f t="shared" ref="X98:AU98" si="100">COUNTIF(X$2:X$71,"*B*")</f>
        <v>0</v>
      </c>
      <c r="Y98" s="124">
        <f t="shared" si="100"/>
        <v>0</v>
      </c>
      <c r="Z98" s="124">
        <f t="shared" si="100"/>
        <v>0</v>
      </c>
      <c r="AA98" s="163">
        <f t="shared" si="100"/>
        <v>0</v>
      </c>
      <c r="AB98" s="163">
        <f t="shared" si="100"/>
        <v>0</v>
      </c>
      <c r="AC98" s="163">
        <f t="shared" si="100"/>
        <v>0</v>
      </c>
      <c r="AD98" s="127">
        <f t="shared" si="100"/>
        <v>0</v>
      </c>
      <c r="AE98" s="127">
        <f t="shared" si="100"/>
        <v>0</v>
      </c>
      <c r="AF98" s="127">
        <f t="shared" si="100"/>
        <v>0</v>
      </c>
      <c r="AG98" s="127">
        <f t="shared" si="100"/>
        <v>0</v>
      </c>
      <c r="AH98" s="127">
        <f t="shared" si="100"/>
        <v>0</v>
      </c>
      <c r="AI98" s="127">
        <f t="shared" si="100"/>
        <v>0</v>
      </c>
      <c r="AJ98" s="125">
        <f t="shared" si="100"/>
        <v>0</v>
      </c>
      <c r="AK98" s="127">
        <f t="shared" si="100"/>
        <v>0</v>
      </c>
      <c r="AL98" s="127">
        <f t="shared" si="100"/>
        <v>0</v>
      </c>
      <c r="AM98" s="127">
        <f t="shared" si="100"/>
        <v>0</v>
      </c>
      <c r="AN98" s="127">
        <f t="shared" si="100"/>
        <v>0</v>
      </c>
      <c r="AO98" s="127">
        <f t="shared" si="100"/>
        <v>0</v>
      </c>
      <c r="AP98" s="127">
        <f t="shared" si="100"/>
        <v>0</v>
      </c>
      <c r="AQ98" s="127">
        <f t="shared" si="100"/>
        <v>0</v>
      </c>
      <c r="AR98" s="127">
        <f t="shared" si="100"/>
        <v>0</v>
      </c>
      <c r="AS98" s="127">
        <f t="shared" si="100"/>
        <v>0</v>
      </c>
      <c r="AT98" s="127">
        <f t="shared" si="100"/>
        <v>0</v>
      </c>
      <c r="AU98" s="127">
        <f t="shared" si="100"/>
        <v>0</v>
      </c>
      <c r="AV98" s="125"/>
      <c r="AW98" s="127"/>
      <c r="AX98" s="127"/>
      <c r="AY98" s="127"/>
      <c r="AZ98" s="127"/>
      <c r="BA98" s="127"/>
      <c r="BB98" s="127"/>
      <c r="BC98" s="127"/>
      <c r="BD98" s="127"/>
      <c r="BE98" s="127"/>
      <c r="BF98" s="127"/>
      <c r="BG98" s="127"/>
      <c r="BH98" s="125"/>
      <c r="BI98" s="127"/>
      <c r="BJ98" s="127"/>
      <c r="BK98" s="127"/>
      <c r="BL98" s="127"/>
      <c r="BM98" s="127"/>
      <c r="BN98" s="127"/>
      <c r="BO98" s="127"/>
      <c r="BP98" s="127"/>
      <c r="BQ98" s="127"/>
      <c r="BR98" s="127"/>
      <c r="BS98" s="127"/>
      <c r="BT98" s="127"/>
      <c r="BU98" s="124"/>
      <c r="BV98" s="181"/>
      <c r="BW98" s="182"/>
      <c r="BX98" s="182"/>
      <c r="BY98" s="181"/>
      <c r="BZ98" s="181"/>
      <c r="CA98" s="181"/>
      <c r="CB98" s="182"/>
      <c r="CC98" s="181"/>
      <c r="CD98" s="181"/>
      <c r="CE98" s="181"/>
      <c r="CF98" s="182"/>
      <c r="CG98" s="181"/>
      <c r="CH98" s="182"/>
      <c r="CI98" s="183"/>
      <c r="CJ98" s="182"/>
      <c r="CK98" s="181"/>
      <c r="CL98" s="181"/>
      <c r="CM98" s="181"/>
      <c r="CN98" s="182"/>
      <c r="CO98" s="124"/>
      <c r="CP98" s="124"/>
      <c r="CQ98" s="124"/>
      <c r="CR98" s="124"/>
      <c r="CS98" s="124"/>
      <c r="CT98" s="124"/>
      <c r="CU98" s="124"/>
      <c r="CV98" s="124"/>
      <c r="CW98" s="124"/>
      <c r="CX98" s="124"/>
      <c r="CY98" s="124"/>
      <c r="CZ98" s="124"/>
      <c r="DA98" s="124"/>
      <c r="DB98" s="124"/>
      <c r="DC98" s="124"/>
      <c r="DD98" s="124"/>
      <c r="DE98" s="124"/>
      <c r="DF98" s="124"/>
      <c r="DG98" s="124"/>
      <c r="DH98" s="124"/>
      <c r="DI98" s="124"/>
      <c r="DJ98" s="124"/>
      <c r="DK98" s="124"/>
      <c r="DL98" s="124"/>
    </row>
    <row r="99" spans="1:116" s="123" customFormat="1" x14ac:dyDescent="0.15">
      <c r="A99" s="151" t="s">
        <v>3093</v>
      </c>
      <c r="B99" s="145"/>
      <c r="C99" s="181" t="s">
        <v>2187</v>
      </c>
      <c r="D99" s="124"/>
      <c r="E99" s="223">
        <f t="shared" ref="E99:E102" si="101">AVERAGE(F99:I99)</f>
        <v>73.571428571428584</v>
      </c>
      <c r="F99" s="126">
        <f>COUNTIF(F$2:F$71,"*I*")/ROWS(F$2:F$71)*100</f>
        <v>64.285714285714292</v>
      </c>
      <c r="G99" s="126">
        <f>COUNTIF(G$2:G$71,"*I*")/ROWS(G$2:G$71)*100</f>
        <v>91.428571428571431</v>
      </c>
      <c r="H99" s="126">
        <f>COUNTIF(H$2:H$71,"*I*")/ROWS(H$2:H$71)*100</f>
        <v>77.142857142857153</v>
      </c>
      <c r="I99" s="126">
        <f>COUNTIF(I$2:I$71,"*I*")/ROWS(I$2:I$71)*100</f>
        <v>61.428571428571431</v>
      </c>
      <c r="J99" s="151" t="str">
        <f t="shared" ref="J99:J102" si="102">A99</f>
        <v>I's coupling GPCR-G protein pairs (%)</v>
      </c>
      <c r="K99" s="289">
        <f t="shared" ref="K99:K102" si="103">AVERAGE(L99:W99)</f>
        <v>70.119047619047635</v>
      </c>
      <c r="L99" s="127">
        <f t="shared" ref="L99:W99" si="104">COUNTIF(L$2:L$71,"*I*")/ROWS(L$2:L$71)*100</f>
        <v>64.285714285714292</v>
      </c>
      <c r="M99" s="151">
        <f t="shared" si="104"/>
        <v>84.285714285714292</v>
      </c>
      <c r="N99" s="152">
        <f t="shared" si="104"/>
        <v>84.285714285714292</v>
      </c>
      <c r="O99" s="152">
        <f t="shared" si="104"/>
        <v>85.714285714285708</v>
      </c>
      <c r="P99" s="152">
        <f t="shared" si="104"/>
        <v>85.714285714285708</v>
      </c>
      <c r="Q99" s="152">
        <f t="shared" si="104"/>
        <v>80</v>
      </c>
      <c r="R99" s="152">
        <f t="shared" si="104"/>
        <v>64.285714285714292</v>
      </c>
      <c r="S99" s="152">
        <f t="shared" si="104"/>
        <v>64.285714285714292</v>
      </c>
      <c r="T99" s="152">
        <f t="shared" si="104"/>
        <v>72.857142857142847</v>
      </c>
      <c r="U99" s="152">
        <f t="shared" si="104"/>
        <v>50</v>
      </c>
      <c r="V99" s="152">
        <f t="shared" si="104"/>
        <v>57.142857142857139</v>
      </c>
      <c r="W99" s="152">
        <f t="shared" si="104"/>
        <v>48.571428571428569</v>
      </c>
      <c r="X99" s="127">
        <f t="shared" ref="X99:AU99" si="105">COUNTIF(X$2:X$71,"*I*")</f>
        <v>0</v>
      </c>
      <c r="Y99" s="124">
        <f t="shared" si="105"/>
        <v>0</v>
      </c>
      <c r="Z99" s="124">
        <f t="shared" si="105"/>
        <v>0</v>
      </c>
      <c r="AA99" s="163">
        <f t="shared" si="105"/>
        <v>0</v>
      </c>
      <c r="AB99" s="163">
        <f t="shared" si="105"/>
        <v>0</v>
      </c>
      <c r="AC99" s="163">
        <f t="shared" si="105"/>
        <v>0</v>
      </c>
      <c r="AD99" s="127">
        <f t="shared" si="105"/>
        <v>0</v>
      </c>
      <c r="AE99" s="127">
        <f t="shared" si="105"/>
        <v>0</v>
      </c>
      <c r="AF99" s="127">
        <f t="shared" si="105"/>
        <v>0</v>
      </c>
      <c r="AG99" s="127">
        <f t="shared" si="105"/>
        <v>0</v>
      </c>
      <c r="AH99" s="127">
        <f t="shared" si="105"/>
        <v>0</v>
      </c>
      <c r="AI99" s="127">
        <f t="shared" si="105"/>
        <v>0</v>
      </c>
      <c r="AJ99" s="125">
        <f t="shared" si="105"/>
        <v>0</v>
      </c>
      <c r="AK99" s="127">
        <f t="shared" si="105"/>
        <v>0</v>
      </c>
      <c r="AL99" s="127">
        <f t="shared" si="105"/>
        <v>0</v>
      </c>
      <c r="AM99" s="127">
        <f t="shared" si="105"/>
        <v>0</v>
      </c>
      <c r="AN99" s="127">
        <f t="shared" si="105"/>
        <v>0</v>
      </c>
      <c r="AO99" s="127">
        <f t="shared" si="105"/>
        <v>0</v>
      </c>
      <c r="AP99" s="127">
        <f t="shared" si="105"/>
        <v>0</v>
      </c>
      <c r="AQ99" s="127">
        <f t="shared" si="105"/>
        <v>0</v>
      </c>
      <c r="AR99" s="127">
        <f t="shared" si="105"/>
        <v>0</v>
      </c>
      <c r="AS99" s="127">
        <f t="shared" si="105"/>
        <v>0</v>
      </c>
      <c r="AT99" s="127">
        <f t="shared" si="105"/>
        <v>0</v>
      </c>
      <c r="AU99" s="127">
        <f t="shared" si="105"/>
        <v>0</v>
      </c>
      <c r="AV99" s="125"/>
      <c r="AW99" s="127"/>
      <c r="AX99" s="127"/>
      <c r="AY99" s="127"/>
      <c r="AZ99" s="127"/>
      <c r="BA99" s="127"/>
      <c r="BB99" s="127"/>
      <c r="BC99" s="127"/>
      <c r="BD99" s="127"/>
      <c r="BE99" s="127"/>
      <c r="BF99" s="127"/>
      <c r="BG99" s="127"/>
      <c r="BH99" s="125"/>
      <c r="BI99" s="127"/>
      <c r="BJ99" s="127"/>
      <c r="BK99" s="127"/>
      <c r="BL99" s="127"/>
      <c r="BM99" s="127"/>
      <c r="BN99" s="127"/>
      <c r="BO99" s="127"/>
      <c r="BP99" s="127"/>
      <c r="BQ99" s="127"/>
      <c r="BR99" s="127"/>
      <c r="BS99" s="127"/>
      <c r="BT99" s="127"/>
      <c r="BU99" s="124"/>
      <c r="BV99" s="181"/>
      <c r="BW99" s="182"/>
      <c r="BX99" s="182"/>
      <c r="BY99" s="181"/>
      <c r="BZ99" s="181"/>
      <c r="CA99" s="181"/>
      <c r="CB99" s="182"/>
      <c r="CC99" s="181"/>
      <c r="CD99" s="181"/>
      <c r="CE99" s="181"/>
      <c r="CF99" s="182"/>
      <c r="CG99" s="181"/>
      <c r="CH99" s="182"/>
      <c r="CI99" s="183"/>
      <c r="CJ99" s="182"/>
      <c r="CK99" s="181"/>
      <c r="CL99" s="181"/>
      <c r="CM99" s="181"/>
      <c r="CN99" s="182"/>
      <c r="CO99" s="124"/>
      <c r="CP99" s="124"/>
      <c r="CQ99" s="124"/>
      <c r="CR99" s="124"/>
      <c r="CS99" s="124"/>
      <c r="CT99" s="124"/>
      <c r="CU99" s="124"/>
      <c r="CV99" s="124"/>
      <c r="CW99" s="124"/>
      <c r="CX99" s="124"/>
      <c r="CY99" s="124"/>
      <c r="CZ99" s="124"/>
      <c r="DA99" s="124"/>
      <c r="DB99" s="124"/>
      <c r="DC99" s="124"/>
      <c r="DD99" s="124"/>
      <c r="DE99" s="124"/>
      <c r="DF99" s="124"/>
      <c r="DG99" s="124"/>
      <c r="DH99" s="124"/>
      <c r="DI99" s="124"/>
      <c r="DJ99" s="124"/>
      <c r="DK99" s="124"/>
      <c r="DL99" s="124"/>
    </row>
    <row r="100" spans="1:116" s="123" customFormat="1" x14ac:dyDescent="0.15">
      <c r="A100" s="151" t="s">
        <v>3094</v>
      </c>
      <c r="B100" s="145"/>
      <c r="C100" s="181"/>
      <c r="D100" s="181" t="s">
        <v>2188</v>
      </c>
      <c r="E100" s="223">
        <f t="shared" si="101"/>
        <v>41.785714285714292</v>
      </c>
      <c r="F100" s="126">
        <f>COUNTIF(F$2:F$71,"*G*")/ROWS(F$2:F$71)*100</f>
        <v>35.714285714285715</v>
      </c>
      <c r="G100" s="126">
        <f>COUNTIF(G$2:G$71,"*G*")/ROWS(G$2:G$71)*100</f>
        <v>70</v>
      </c>
      <c r="H100" s="126">
        <f>COUNTIF(H$2:H$71,"*G*")/ROWS(H$2:H$71)*100</f>
        <v>52.857142857142861</v>
      </c>
      <c r="I100" s="126">
        <f>COUNTIF(I$2:I$71,"*G*")/ROWS(I$2:I$71)*100</f>
        <v>8.5714285714285712</v>
      </c>
      <c r="J100" s="151" t="str">
        <f t="shared" si="102"/>
        <v>G's coupling GPCR-G protein pairs (%)</v>
      </c>
      <c r="K100" s="289">
        <f t="shared" si="103"/>
        <v>51.190476190476197</v>
      </c>
      <c r="L100" s="127">
        <f t="shared" ref="L100:W100" si="106">COUNTIF(L$2:L$71,"*G*")/ROWS(L$2:L$71)*100</f>
        <v>35.714285714285715</v>
      </c>
      <c r="M100" s="151">
        <f t="shared" si="106"/>
        <v>70</v>
      </c>
      <c r="N100" s="152">
        <f t="shared" si="106"/>
        <v>70</v>
      </c>
      <c r="O100" s="152">
        <f t="shared" si="106"/>
        <v>70</v>
      </c>
      <c r="P100" s="152">
        <f t="shared" si="106"/>
        <v>70</v>
      </c>
      <c r="Q100" s="152">
        <f t="shared" si="106"/>
        <v>70</v>
      </c>
      <c r="R100" s="152">
        <f t="shared" si="106"/>
        <v>52.857142857142861</v>
      </c>
      <c r="S100" s="152">
        <f t="shared" si="106"/>
        <v>52.857142857142861</v>
      </c>
      <c r="T100" s="152">
        <f t="shared" si="106"/>
        <v>52.857142857142861</v>
      </c>
      <c r="U100" s="152">
        <f t="shared" si="106"/>
        <v>52.857142857142861</v>
      </c>
      <c r="V100" s="152">
        <f t="shared" si="106"/>
        <v>8.5714285714285712</v>
      </c>
      <c r="W100" s="152">
        <f t="shared" si="106"/>
        <v>8.5714285714285712</v>
      </c>
      <c r="X100" s="127">
        <f t="shared" ref="X100:AU100" si="107">COUNTIF(X$2:X$71,"*G*")</f>
        <v>0</v>
      </c>
      <c r="Y100" s="124">
        <f t="shared" si="107"/>
        <v>0</v>
      </c>
      <c r="Z100" s="124">
        <f t="shared" si="107"/>
        <v>0</v>
      </c>
      <c r="AA100" s="163">
        <f t="shared" si="107"/>
        <v>0</v>
      </c>
      <c r="AB100" s="163">
        <f t="shared" si="107"/>
        <v>0</v>
      </c>
      <c r="AC100" s="163">
        <f t="shared" si="107"/>
        <v>0</v>
      </c>
      <c r="AD100" s="127">
        <f t="shared" si="107"/>
        <v>0</v>
      </c>
      <c r="AE100" s="127">
        <f t="shared" si="107"/>
        <v>0</v>
      </c>
      <c r="AF100" s="127">
        <f t="shared" si="107"/>
        <v>0</v>
      </c>
      <c r="AG100" s="127">
        <f t="shared" si="107"/>
        <v>0</v>
      </c>
      <c r="AH100" s="127">
        <f t="shared" si="107"/>
        <v>0</v>
      </c>
      <c r="AI100" s="127">
        <f t="shared" si="107"/>
        <v>0</v>
      </c>
      <c r="AJ100" s="125">
        <f t="shared" si="107"/>
        <v>0</v>
      </c>
      <c r="AK100" s="127">
        <f t="shared" si="107"/>
        <v>0</v>
      </c>
      <c r="AL100" s="127">
        <f t="shared" si="107"/>
        <v>0</v>
      </c>
      <c r="AM100" s="127">
        <f t="shared" si="107"/>
        <v>0</v>
      </c>
      <c r="AN100" s="127">
        <f t="shared" si="107"/>
        <v>0</v>
      </c>
      <c r="AO100" s="127">
        <f t="shared" si="107"/>
        <v>0</v>
      </c>
      <c r="AP100" s="127">
        <f t="shared" si="107"/>
        <v>0</v>
      </c>
      <c r="AQ100" s="127">
        <f t="shared" si="107"/>
        <v>0</v>
      </c>
      <c r="AR100" s="127">
        <f t="shared" si="107"/>
        <v>0</v>
      </c>
      <c r="AS100" s="127">
        <f t="shared" si="107"/>
        <v>0</v>
      </c>
      <c r="AT100" s="127">
        <f t="shared" si="107"/>
        <v>0</v>
      </c>
      <c r="AU100" s="127">
        <f t="shared" si="107"/>
        <v>0</v>
      </c>
      <c r="AV100" s="125"/>
      <c r="AW100" s="127"/>
      <c r="AX100" s="127"/>
      <c r="AY100" s="127"/>
      <c r="AZ100" s="127"/>
      <c r="BA100" s="127"/>
      <c r="BB100" s="127"/>
      <c r="BC100" s="127"/>
      <c r="BD100" s="127"/>
      <c r="BE100" s="127"/>
      <c r="BF100" s="127"/>
      <c r="BG100" s="127"/>
      <c r="BH100" s="125"/>
      <c r="BI100" s="127"/>
      <c r="BJ100" s="127"/>
      <c r="BK100" s="127"/>
      <c r="BL100" s="127"/>
      <c r="BM100" s="127"/>
      <c r="BN100" s="127"/>
      <c r="BO100" s="127"/>
      <c r="BP100" s="127"/>
      <c r="BQ100" s="127"/>
      <c r="BR100" s="127"/>
      <c r="BS100" s="127"/>
      <c r="BT100" s="127"/>
      <c r="BU100" s="124"/>
      <c r="BV100" s="181"/>
      <c r="BW100" s="182"/>
      <c r="BX100" s="182"/>
      <c r="BY100" s="181"/>
      <c r="BZ100" s="181"/>
      <c r="CA100" s="181"/>
      <c r="CB100" s="182"/>
      <c r="CC100" s="181"/>
      <c r="CD100" s="181"/>
      <c r="CE100" s="181"/>
      <c r="CF100" s="182"/>
      <c r="CG100" s="181"/>
      <c r="CH100" s="182"/>
      <c r="CI100" s="183"/>
      <c r="CJ100" s="182"/>
      <c r="CK100" s="181"/>
      <c r="CL100" s="181"/>
      <c r="CM100" s="181"/>
      <c r="CN100" s="182"/>
      <c r="CO100" s="124"/>
      <c r="CP100" s="124"/>
      <c r="CQ100" s="124"/>
      <c r="CR100" s="124"/>
      <c r="CS100" s="124"/>
      <c r="CT100" s="124"/>
      <c r="CU100" s="124"/>
      <c r="CV100" s="124"/>
      <c r="CW100" s="124"/>
      <c r="CX100" s="124"/>
      <c r="CY100" s="124"/>
      <c r="CZ100" s="124"/>
      <c r="DA100" s="124"/>
      <c r="DB100" s="124"/>
      <c r="DC100" s="124"/>
      <c r="DD100" s="124"/>
      <c r="DE100" s="124"/>
      <c r="DF100" s="124"/>
      <c r="DG100" s="124"/>
      <c r="DH100" s="124"/>
      <c r="DI100" s="124"/>
      <c r="DJ100" s="124"/>
      <c r="DK100" s="124"/>
      <c r="DL100" s="124"/>
    </row>
    <row r="101" spans="1:116" s="123" customFormat="1" x14ac:dyDescent="0.15">
      <c r="A101" s="151" t="s">
        <v>3102</v>
      </c>
      <c r="B101" s="145"/>
      <c r="C101" s="181"/>
      <c r="D101" s="181"/>
      <c r="E101" s="223">
        <f t="shared" si="101"/>
        <v>24.642857142857142</v>
      </c>
      <c r="F101" s="126">
        <f>F98-F$100</f>
        <v>-5.7142857142857153</v>
      </c>
      <c r="G101" s="126">
        <f t="shared" ref="G101:I101" si="108">G98-G$100</f>
        <v>22.857142857142861</v>
      </c>
      <c r="H101" s="126">
        <f t="shared" si="108"/>
        <v>38.571428571428569</v>
      </c>
      <c r="I101" s="126">
        <f t="shared" si="108"/>
        <v>42.857142857142854</v>
      </c>
      <c r="J101" s="151" t="str">
        <f t="shared" si="102"/>
        <v>B couplings not in GtP</v>
      </c>
      <c r="K101" s="289">
        <f t="shared" si="103"/>
        <v>10.833333333333334</v>
      </c>
      <c r="L101" s="126">
        <f>L98-L$100</f>
        <v>-5.7142857142857153</v>
      </c>
      <c r="M101" s="151">
        <f t="shared" ref="M101:W101" si="109">M98-M$100</f>
        <v>10</v>
      </c>
      <c r="N101" s="152">
        <f t="shared" si="109"/>
        <v>7.142857142857153</v>
      </c>
      <c r="O101" s="152">
        <f t="shared" si="109"/>
        <v>10</v>
      </c>
      <c r="P101" s="152">
        <f t="shared" si="109"/>
        <v>12.857142857142861</v>
      </c>
      <c r="Q101" s="152">
        <f t="shared" si="109"/>
        <v>7.142857142857153</v>
      </c>
      <c r="R101" s="152">
        <f t="shared" si="109"/>
        <v>-7.1428571428571459</v>
      </c>
      <c r="S101" s="152">
        <f t="shared" si="109"/>
        <v>-11.428571428571431</v>
      </c>
      <c r="T101" s="152">
        <f>T98-T$100</f>
        <v>1.4285714285714235</v>
      </c>
      <c r="U101" s="152">
        <f t="shared" si="109"/>
        <v>37.142857142857139</v>
      </c>
      <c r="V101" s="152">
        <f t="shared" si="109"/>
        <v>31.428571428571431</v>
      </c>
      <c r="W101" s="152">
        <f t="shared" si="109"/>
        <v>37.142857142857146</v>
      </c>
      <c r="X101" s="127"/>
      <c r="Y101" s="124"/>
      <c r="Z101" s="124"/>
      <c r="AA101" s="163"/>
      <c r="AB101" s="163"/>
      <c r="AC101" s="163"/>
      <c r="AD101" s="127"/>
      <c r="AE101" s="127"/>
      <c r="AF101" s="127"/>
      <c r="AG101" s="127"/>
      <c r="AH101" s="127"/>
      <c r="AI101" s="127"/>
      <c r="AJ101" s="125"/>
      <c r="AK101" s="127"/>
      <c r="AL101" s="127"/>
      <c r="AM101" s="127"/>
      <c r="AN101" s="127"/>
      <c r="AO101" s="127"/>
      <c r="AP101" s="127"/>
      <c r="AQ101" s="127"/>
      <c r="AR101" s="127"/>
      <c r="AS101" s="127"/>
      <c r="AT101" s="127"/>
      <c r="AU101" s="127"/>
      <c r="AV101" s="125"/>
      <c r="AW101" s="127"/>
      <c r="AX101" s="127"/>
      <c r="AY101" s="127"/>
      <c r="AZ101" s="127"/>
      <c r="BA101" s="127"/>
      <c r="BB101" s="127"/>
      <c r="BC101" s="127"/>
      <c r="BD101" s="127"/>
      <c r="BE101" s="127"/>
      <c r="BF101" s="127"/>
      <c r="BG101" s="127"/>
      <c r="BH101" s="125"/>
      <c r="BI101" s="127"/>
      <c r="BJ101" s="127"/>
      <c r="BK101" s="127"/>
      <c r="BL101" s="127"/>
      <c r="BM101" s="127"/>
      <c r="BN101" s="127"/>
      <c r="BO101" s="127"/>
      <c r="BP101" s="127"/>
      <c r="BQ101" s="127"/>
      <c r="BR101" s="127"/>
      <c r="BS101" s="127"/>
      <c r="BT101" s="127"/>
      <c r="BU101" s="124"/>
      <c r="BV101" s="181"/>
      <c r="BW101" s="182"/>
      <c r="BX101" s="182"/>
      <c r="BY101" s="181"/>
      <c r="BZ101" s="181"/>
      <c r="CA101" s="181"/>
      <c r="CB101" s="182"/>
      <c r="CC101" s="181"/>
      <c r="CD101" s="181"/>
      <c r="CE101" s="181"/>
      <c r="CF101" s="182"/>
      <c r="CG101" s="181"/>
      <c r="CH101" s="182"/>
      <c r="CI101" s="183"/>
      <c r="CJ101" s="182"/>
      <c r="CK101" s="181"/>
      <c r="CL101" s="181"/>
      <c r="CM101" s="181"/>
      <c r="CN101" s="182"/>
      <c r="CO101" s="124"/>
      <c r="CP101" s="124"/>
      <c r="CQ101" s="124"/>
      <c r="CR101" s="124"/>
      <c r="CS101" s="124"/>
      <c r="CT101" s="124"/>
      <c r="CU101" s="124"/>
      <c r="CV101" s="124"/>
      <c r="CW101" s="124"/>
      <c r="CX101" s="124"/>
      <c r="CY101" s="124"/>
      <c r="CZ101" s="124"/>
      <c r="DA101" s="124"/>
      <c r="DB101" s="124"/>
      <c r="DC101" s="124"/>
      <c r="DD101" s="124"/>
      <c r="DE101" s="124"/>
      <c r="DF101" s="124"/>
      <c r="DG101" s="124"/>
      <c r="DH101" s="124"/>
      <c r="DI101" s="124"/>
      <c r="DJ101" s="124"/>
      <c r="DK101" s="124"/>
      <c r="DL101" s="124"/>
    </row>
    <row r="102" spans="1:116" s="123" customFormat="1" x14ac:dyDescent="0.15">
      <c r="A102" s="151" t="s">
        <v>3103</v>
      </c>
      <c r="B102" s="145"/>
      <c r="C102" s="181"/>
      <c r="D102" s="181"/>
      <c r="E102" s="223">
        <f t="shared" si="101"/>
        <v>31.785714285714292</v>
      </c>
      <c r="F102" s="126">
        <f>F99-F$100</f>
        <v>28.571428571428577</v>
      </c>
      <c r="G102" s="126">
        <f t="shared" ref="G102:I102" si="110">G99-G$100</f>
        <v>21.428571428571431</v>
      </c>
      <c r="H102" s="126">
        <f t="shared" si="110"/>
        <v>24.285714285714292</v>
      </c>
      <c r="I102" s="126">
        <f t="shared" si="110"/>
        <v>52.857142857142861</v>
      </c>
      <c r="J102" s="151" t="str">
        <f t="shared" si="102"/>
        <v>I couplings not in GtP</v>
      </c>
      <c r="K102" s="289">
        <f t="shared" si="103"/>
        <v>18.928571428571427</v>
      </c>
      <c r="L102" s="126">
        <f>L99-L$100</f>
        <v>28.571428571428577</v>
      </c>
      <c r="M102" s="151">
        <f t="shared" ref="M102:W102" si="111">M99-M$100</f>
        <v>14.285714285714292</v>
      </c>
      <c r="N102" s="152">
        <f t="shared" si="111"/>
        <v>14.285714285714292</v>
      </c>
      <c r="O102" s="152">
        <f t="shared" si="111"/>
        <v>15.714285714285708</v>
      </c>
      <c r="P102" s="152">
        <f t="shared" si="111"/>
        <v>15.714285714285708</v>
      </c>
      <c r="Q102" s="152">
        <f t="shared" si="111"/>
        <v>10</v>
      </c>
      <c r="R102" s="152">
        <f t="shared" si="111"/>
        <v>11.428571428571431</v>
      </c>
      <c r="S102" s="152">
        <f t="shared" si="111"/>
        <v>11.428571428571431</v>
      </c>
      <c r="T102" s="152">
        <f t="shared" si="111"/>
        <v>19.999999999999986</v>
      </c>
      <c r="U102" s="152">
        <f t="shared" si="111"/>
        <v>-2.8571428571428612</v>
      </c>
      <c r="V102" s="152">
        <f t="shared" si="111"/>
        <v>48.571428571428569</v>
      </c>
      <c r="W102" s="152">
        <f t="shared" si="111"/>
        <v>40</v>
      </c>
      <c r="X102" s="127"/>
      <c r="Y102" s="124"/>
      <c r="Z102" s="124"/>
      <c r="AA102" s="163"/>
      <c r="AB102" s="163"/>
      <c r="AC102" s="163"/>
      <c r="AD102" s="127"/>
      <c r="AE102" s="127"/>
      <c r="AF102" s="127"/>
      <c r="AG102" s="127"/>
      <c r="AH102" s="127"/>
      <c r="AI102" s="127"/>
      <c r="AJ102" s="125"/>
      <c r="AK102" s="127"/>
      <c r="AL102" s="127"/>
      <c r="AM102" s="127"/>
      <c r="AN102" s="127"/>
      <c r="AO102" s="127"/>
      <c r="AP102" s="127"/>
      <c r="AQ102" s="127"/>
      <c r="AR102" s="127"/>
      <c r="AS102" s="127"/>
      <c r="AT102" s="127"/>
      <c r="AU102" s="127"/>
      <c r="AV102" s="125"/>
      <c r="AW102" s="127"/>
      <c r="AX102" s="127"/>
      <c r="AY102" s="127"/>
      <c r="AZ102" s="127"/>
      <c r="BA102" s="127"/>
      <c r="BB102" s="127"/>
      <c r="BC102" s="127"/>
      <c r="BD102" s="127"/>
      <c r="BE102" s="127"/>
      <c r="BF102" s="127"/>
      <c r="BG102" s="127"/>
      <c r="BH102" s="125"/>
      <c r="BI102" s="127"/>
      <c r="BJ102" s="127"/>
      <c r="BK102" s="127"/>
      <c r="BL102" s="127"/>
      <c r="BM102" s="127"/>
      <c r="BN102" s="127"/>
      <c r="BO102" s="127"/>
      <c r="BP102" s="127"/>
      <c r="BQ102" s="127"/>
      <c r="BR102" s="127"/>
      <c r="BS102" s="127"/>
      <c r="BT102" s="127"/>
      <c r="BU102" s="124"/>
      <c r="BV102" s="181"/>
      <c r="BW102" s="182"/>
      <c r="BX102" s="182"/>
      <c r="BY102" s="181"/>
      <c r="BZ102" s="181"/>
      <c r="CA102" s="181"/>
      <c r="CB102" s="182"/>
      <c r="CC102" s="181"/>
      <c r="CD102" s="181"/>
      <c r="CE102" s="181"/>
      <c r="CF102" s="182"/>
      <c r="CG102" s="181"/>
      <c r="CH102" s="182"/>
      <c r="CI102" s="183"/>
      <c r="CJ102" s="182"/>
      <c r="CK102" s="181"/>
      <c r="CL102" s="181"/>
      <c r="CM102" s="181"/>
      <c r="CN102" s="182"/>
      <c r="CO102" s="124"/>
      <c r="CP102" s="124"/>
      <c r="CQ102" s="124"/>
      <c r="CR102" s="124"/>
      <c r="CS102" s="124"/>
      <c r="CT102" s="124"/>
      <c r="CU102" s="124"/>
      <c r="CV102" s="124"/>
      <c r="CW102" s="124"/>
      <c r="CX102" s="124"/>
      <c r="CY102" s="124"/>
      <c r="CZ102" s="124"/>
      <c r="DA102" s="124"/>
      <c r="DB102" s="124"/>
      <c r="DC102" s="124"/>
      <c r="DD102" s="124"/>
      <c r="DE102" s="124"/>
      <c r="DF102" s="124"/>
      <c r="DG102" s="124"/>
      <c r="DH102" s="124"/>
      <c r="DI102" s="124"/>
      <c r="DJ102" s="124"/>
      <c r="DK102" s="124"/>
      <c r="DL102" s="124"/>
    </row>
    <row r="103" spans="1:116" s="123" customFormat="1" x14ac:dyDescent="0.15">
      <c r="A103" s="186"/>
      <c r="B103" s="145"/>
      <c r="C103" s="181"/>
      <c r="D103" s="181"/>
      <c r="E103" s="223"/>
      <c r="F103" s="126"/>
      <c r="G103" s="126"/>
      <c r="H103" s="126"/>
      <c r="I103" s="126"/>
      <c r="J103" s="126"/>
      <c r="K103" s="286"/>
      <c r="L103" s="127"/>
      <c r="M103" s="151"/>
      <c r="N103" s="152"/>
      <c r="O103" s="152"/>
      <c r="P103" s="152"/>
      <c r="Q103" s="152"/>
      <c r="R103" s="152"/>
      <c r="S103" s="152"/>
      <c r="T103" s="152"/>
      <c r="U103" s="152"/>
      <c r="V103" s="152"/>
      <c r="W103" s="152"/>
      <c r="X103" s="127"/>
      <c r="Y103" s="124"/>
      <c r="Z103" s="124"/>
      <c r="AA103" s="163"/>
      <c r="AB103" s="163"/>
      <c r="AC103" s="163"/>
      <c r="AD103" s="127"/>
      <c r="AE103" s="127"/>
      <c r="AF103" s="127"/>
      <c r="AG103" s="127"/>
      <c r="AH103" s="127"/>
      <c r="AI103" s="127"/>
      <c r="AJ103" s="125"/>
      <c r="AK103" s="127"/>
      <c r="AL103" s="127"/>
      <c r="AM103" s="127"/>
      <c r="AN103" s="127"/>
      <c r="AO103" s="127"/>
      <c r="AP103" s="127"/>
      <c r="AQ103" s="127"/>
      <c r="AR103" s="127"/>
      <c r="AS103" s="127"/>
      <c r="AT103" s="127"/>
      <c r="AU103" s="127"/>
      <c r="AV103" s="125"/>
      <c r="AW103" s="127"/>
      <c r="AX103" s="127"/>
      <c r="AY103" s="127"/>
      <c r="AZ103" s="127"/>
      <c r="BA103" s="127"/>
      <c r="BB103" s="127"/>
      <c r="BC103" s="127"/>
      <c r="BD103" s="127"/>
      <c r="BE103" s="127"/>
      <c r="BF103" s="127"/>
      <c r="BG103" s="127"/>
      <c r="BH103" s="125"/>
      <c r="BI103" s="127"/>
      <c r="BJ103" s="127"/>
      <c r="BK103" s="127"/>
      <c r="BL103" s="127"/>
      <c r="BM103" s="127"/>
      <c r="BN103" s="127"/>
      <c r="BO103" s="127"/>
      <c r="BP103" s="127"/>
      <c r="BQ103" s="127"/>
      <c r="BR103" s="127"/>
      <c r="BS103" s="127"/>
      <c r="BT103" s="127"/>
      <c r="BU103" s="124"/>
      <c r="BV103" s="181"/>
      <c r="BW103" s="182"/>
      <c r="BX103" s="182"/>
      <c r="BY103" s="181"/>
      <c r="BZ103" s="181"/>
      <c r="CA103" s="181"/>
      <c r="CB103" s="182"/>
      <c r="CC103" s="181"/>
      <c r="CD103" s="181"/>
      <c r="CE103" s="181"/>
      <c r="CF103" s="182"/>
      <c r="CG103" s="181"/>
      <c r="CH103" s="182"/>
      <c r="CI103" s="183"/>
      <c r="CJ103" s="182"/>
      <c r="CK103" s="181"/>
      <c r="CL103" s="181"/>
      <c r="CM103" s="181"/>
      <c r="CN103" s="182"/>
      <c r="CO103" s="124"/>
      <c r="CP103" s="124"/>
      <c r="CQ103" s="124"/>
      <c r="CR103" s="124"/>
      <c r="CS103" s="124"/>
      <c r="CT103" s="124"/>
      <c r="CU103" s="124"/>
      <c r="CV103" s="124"/>
      <c r="CW103" s="124"/>
      <c r="CX103" s="124"/>
      <c r="CY103" s="124"/>
      <c r="CZ103" s="124"/>
      <c r="DA103" s="124"/>
      <c r="DB103" s="124"/>
      <c r="DC103" s="124"/>
      <c r="DD103" s="124"/>
      <c r="DE103" s="124"/>
      <c r="DF103" s="124"/>
      <c r="DG103" s="124"/>
      <c r="DH103" s="124"/>
      <c r="DI103" s="124"/>
      <c r="DJ103" s="124"/>
      <c r="DK103" s="124"/>
      <c r="DL103" s="124"/>
    </row>
    <row r="104" spans="1:116" s="123" customFormat="1" x14ac:dyDescent="0.15">
      <c r="A104" s="206" t="s">
        <v>3324</v>
      </c>
      <c r="B104" s="145"/>
      <c r="C104" s="134"/>
      <c r="D104" s="134"/>
      <c r="E104" s="204"/>
      <c r="F104" s="126"/>
      <c r="G104" s="203"/>
      <c r="H104" s="127"/>
      <c r="I104" s="127"/>
      <c r="J104" s="127"/>
      <c r="K104" s="220" t="str">
        <f>K1</f>
        <v>Avg</v>
      </c>
      <c r="L104" s="153" t="str">
        <f t="shared" ref="L104:AU104" si="112">L1</f>
        <v>Gs</v>
      </c>
      <c r="M104" s="153" t="str">
        <f t="shared" si="112"/>
        <v>Gi1</v>
      </c>
      <c r="N104" s="153" t="str">
        <f t="shared" si="112"/>
        <v>Gi2</v>
      </c>
      <c r="O104" s="153" t="str">
        <f t="shared" si="112"/>
        <v>GoA</v>
      </c>
      <c r="P104" s="153" t="str">
        <f t="shared" si="112"/>
        <v>GoB</v>
      </c>
      <c r="Q104" s="153" t="str">
        <f t="shared" si="112"/>
        <v>Gz</v>
      </c>
      <c r="R104" s="153" t="str">
        <f t="shared" si="112"/>
        <v>Gq</v>
      </c>
      <c r="S104" s="153" t="str">
        <f t="shared" si="112"/>
        <v>G11</v>
      </c>
      <c r="T104" s="153" t="str">
        <f t="shared" si="112"/>
        <v>G14</v>
      </c>
      <c r="U104" s="153" t="str">
        <f t="shared" si="112"/>
        <v>G15</v>
      </c>
      <c r="V104" s="153" t="str">
        <f t="shared" si="112"/>
        <v>G12</v>
      </c>
      <c r="W104" s="153" t="str">
        <f t="shared" si="112"/>
        <v>G13</v>
      </c>
      <c r="X104" s="123" t="str">
        <f t="shared" si="112"/>
        <v>B-pEC50
&gt;1.4SD
Gs</v>
      </c>
      <c r="Y104" s="124" t="str">
        <f t="shared" si="112"/>
        <v>B-pEC50
&gt;1.4SD
Gi1</v>
      </c>
      <c r="Z104" s="124" t="str">
        <f t="shared" si="112"/>
        <v>B-pEC50
&gt;1.4SD
Gi2</v>
      </c>
      <c r="AA104" s="127" t="str">
        <f t="shared" si="112"/>
        <v>B-pEC50
&gt;1.4SD
GoA</v>
      </c>
      <c r="AB104" s="127" t="str">
        <f t="shared" si="112"/>
        <v>B-pEC50
&gt;1.4SD
GoB</v>
      </c>
      <c r="AC104" s="127" t="str">
        <f t="shared" si="112"/>
        <v>B-pEC50
&gt;1.4SD
Gz</v>
      </c>
      <c r="AD104" s="127" t="str">
        <f t="shared" si="112"/>
        <v>B-pEC50
&gt;1.4SD
Gq</v>
      </c>
      <c r="AE104" s="127" t="str">
        <f t="shared" si="112"/>
        <v>B-pEC50
&gt;1.4SD
G11</v>
      </c>
      <c r="AF104" s="127" t="str">
        <f t="shared" si="112"/>
        <v>B-pEC50
&gt;1.4SD
G14</v>
      </c>
      <c r="AG104" s="127" t="str">
        <f t="shared" si="112"/>
        <v>B-pEC50
&gt;1.4SD
G15</v>
      </c>
      <c r="AH104" s="127" t="str">
        <f t="shared" si="112"/>
        <v>B-pEC50
&gt;1.4SD
G12</v>
      </c>
      <c r="AI104" s="127" t="str">
        <f t="shared" si="112"/>
        <v>B-pEC50
&gt;1.4SD
G13</v>
      </c>
      <c r="AJ104" s="125" t="str">
        <f t="shared" si="112"/>
        <v>I-pEC50
&gt;1.4SD
Gs</v>
      </c>
      <c r="AK104" s="127" t="str">
        <f t="shared" si="112"/>
        <v>I-pEC50
&gt;1.4SD
Gi1</v>
      </c>
      <c r="AL104" s="127" t="str">
        <f t="shared" si="112"/>
        <v>I-pEC50
&gt;1.4SD
Gi2</v>
      </c>
      <c r="AM104" s="127" t="str">
        <f t="shared" si="112"/>
        <v>I-pEC50
&gt;1.4SD
GoA</v>
      </c>
      <c r="AN104" s="127" t="str">
        <f t="shared" si="112"/>
        <v>I-pEC50
&gt;1.4SD
GoB</v>
      </c>
      <c r="AO104" s="127" t="str">
        <f t="shared" si="112"/>
        <v>I-pEC50
&gt;1.4SD
Gz</v>
      </c>
      <c r="AP104" s="127" t="str">
        <f t="shared" si="112"/>
        <v>I-pEC50
&gt;1.4SD
Gq</v>
      </c>
      <c r="AQ104" s="127" t="str">
        <f t="shared" si="112"/>
        <v>I-pEC50
&gt;1.4SD
G11</v>
      </c>
      <c r="AR104" s="127" t="str">
        <f t="shared" si="112"/>
        <v>I-pEC50
&gt;1.4SD
G14</v>
      </c>
      <c r="AS104" s="127" t="str">
        <f t="shared" si="112"/>
        <v>I-pEC50
&gt;1.4SD
G15</v>
      </c>
      <c r="AT104" s="127" t="str">
        <f t="shared" si="112"/>
        <v>I-pEC50
&gt;1.4SD
G12</v>
      </c>
      <c r="AU104" s="127" t="str">
        <f t="shared" si="112"/>
        <v>I-pEC50
&gt;1.4SD
G13</v>
      </c>
      <c r="AV104" s="220"/>
      <c r="AW104" s="124"/>
      <c r="AX104" s="163"/>
      <c r="AY104" s="127"/>
      <c r="AZ104" s="127"/>
      <c r="BA104" s="127"/>
      <c r="BB104" s="127"/>
      <c r="BC104" s="127"/>
      <c r="BD104" s="127"/>
      <c r="BE104" s="127"/>
      <c r="BF104" s="127"/>
      <c r="BG104" s="127"/>
      <c r="BH104" s="125"/>
      <c r="BI104" s="127"/>
      <c r="BJ104" s="127"/>
      <c r="BK104" s="127"/>
      <c r="BL104" s="127"/>
      <c r="BM104" s="127"/>
      <c r="BN104" s="127"/>
      <c r="BO104" s="127"/>
      <c r="BP104" s="127"/>
      <c r="BQ104" s="127"/>
      <c r="BR104" s="127"/>
      <c r="BS104" s="127"/>
      <c r="BT104" s="127"/>
      <c r="BU104" s="124"/>
      <c r="BV104" s="181"/>
      <c r="BW104" s="182"/>
      <c r="BX104" s="182"/>
      <c r="BY104" s="181"/>
      <c r="BZ104" s="181"/>
      <c r="CA104" s="181"/>
      <c r="CB104" s="182"/>
      <c r="CC104" s="181"/>
      <c r="CD104" s="181"/>
      <c r="CE104" s="181"/>
      <c r="CF104" s="182"/>
      <c r="CG104" s="181"/>
      <c r="CH104" s="182"/>
      <c r="CI104" s="183"/>
      <c r="CJ104" s="182"/>
      <c r="CK104" s="181"/>
      <c r="CL104" s="181"/>
      <c r="CM104" s="181"/>
      <c r="CN104" s="182"/>
      <c r="CO104" s="124"/>
      <c r="CP104" s="124"/>
      <c r="CQ104" s="124"/>
      <c r="CR104" s="124"/>
      <c r="CS104" s="124"/>
      <c r="CT104" s="124"/>
      <c r="CU104" s="124"/>
      <c r="CV104" s="124"/>
      <c r="CW104" s="124"/>
      <c r="CX104" s="124"/>
      <c r="CY104" s="124"/>
      <c r="CZ104" s="124"/>
      <c r="DA104" s="124"/>
      <c r="DB104" s="124"/>
      <c r="DC104" s="124"/>
      <c r="DD104" s="124"/>
      <c r="DE104" s="124"/>
      <c r="DF104" s="124"/>
      <c r="DG104" s="124"/>
      <c r="DH104" s="124"/>
      <c r="DI104" s="124"/>
      <c r="DJ104" s="124"/>
      <c r="DK104" s="124"/>
      <c r="DL104" s="124"/>
    </row>
    <row r="105" spans="1:116" s="123" customFormat="1" x14ac:dyDescent="0.15">
      <c r="A105" s="188"/>
      <c r="B105" s="145" t="s">
        <v>2186</v>
      </c>
      <c r="C105" s="181"/>
      <c r="D105" s="134"/>
      <c r="E105" s="204"/>
      <c r="F105" s="126"/>
      <c r="G105" s="127"/>
      <c r="H105" s="152" t="s">
        <v>2211</v>
      </c>
      <c r="I105" s="127" t="s">
        <v>2212</v>
      </c>
      <c r="J105" s="127"/>
      <c r="K105" s="125">
        <f>AVERAGE(L105:W105)</f>
        <v>-0.35202064402769179</v>
      </c>
      <c r="L105" s="186" t="str" cm="1">
        <f t="array" ref="L105">IFERROR(AVERAGEIF(L$2:L$71,"B--",X$2:X$71)-AVERAGE(IF(L$2:L$71="BI-",X$2:X$71),IF(L$2:L$71="BIG",X$2:X$71)),"na")</f>
        <v>na</v>
      </c>
      <c r="M105" s="186" cm="1">
        <f t="array" ref="M105">IFERROR(AVERAGEIF(M$2:M$71,"B--",Y$2:Y$71)-AVERAGE(IF(M$2:M$71="BI-",Y$2:Y$71),IF(M$2:M$71="BIG",Y$2:Y$71)),"na")</f>
        <v>3.686274509803944E-2</v>
      </c>
      <c r="N105" s="186" cm="1">
        <f t="array" ref="N105">IFERROR(AVERAGEIF(N$2:N$71,"B--",Z$2:Z$71)-AVERAGE(IF(N$2:N$71="BI-",Z$2:Z$71),IF(N$2:N$71="BIG",Z$2:Z$71)),"na")</f>
        <v>-0.20587074829931939</v>
      </c>
      <c r="O105" s="186" cm="1">
        <f t="array" ref="O105">IFERROR(AVERAGEIF(O$2:O$71,"B--",AA$2:AA$71)-AVERAGE(IF(O$2:O$71="BI-",AA$2:AA$71),IF(O$2:O$71="BIG",AA$2:AA$71)),"na")</f>
        <v>0.50696226415094614</v>
      </c>
      <c r="P105" s="186" cm="1">
        <f t="array" ref="P105">IFERROR(AVERAGEIF(P$2:P$71,"B--",AB$2:AB$71)-AVERAGE(IF(P$2:P$71="BI-",AB$2:AB$71),IF(P$2:P$71="BIG",AB$2:AB$71)),"na")</f>
        <v>-0.54357692307692229</v>
      </c>
      <c r="Q105" s="186" cm="1">
        <f t="array" ref="Q105">IFERROR(AVERAGEIF(Q$2:Q$71,"B--",AC$2:AC$71)-AVERAGE(IF(Q$2:Q$71="BI-",AC$2:AC$71),IF(Q$2:Q$71="BIG",AC$2:AC$71)),"na")</f>
        <v>-0.76946666666666808</v>
      </c>
      <c r="R105" s="186" cm="1">
        <f t="array" ref="R105">IFERROR(AVERAGEIF(R$2:R$71,"B--",AD$2:AD$71)-AVERAGE(IF(R$2:R$71="BI-",AD$2:AD$71),IF(R$2:R$71="BIG",AD$2:AD$71)),"na")</f>
        <v>-0.4582068965517232</v>
      </c>
      <c r="S105" s="186" t="str" cm="1">
        <f t="array" ref="S105">IFERROR(AVERAGEIF(S$2:S$71,"B--",AE$2:AE$71)-AVERAGE(IF(S$2:S$71="BI-",AE$2:AE$71),IF(S$2:S$71="BIG",AE$2:AE$71)),"na")</f>
        <v>na</v>
      </c>
      <c r="T105" s="186" cm="1">
        <f t="array" ref="T105">IFERROR(AVERAGEIF(T$2:T$71,"B--",AF$2:AF$71)-AVERAGE(IF(T$2:T$71="BI-",AF$2:AF$71),IF(T$2:T$71="BIG",AF$2:AF$71)),"na")</f>
        <v>0.11902857142857037</v>
      </c>
      <c r="U105" s="186" cm="1">
        <f t="array" ref="U105">IFERROR(AVERAGEIF(U$2:U$71,"B--",AG$2:AG$71)-AVERAGE(IF(U$2:U$71="BI-",AG$2:AG$71),IF(U$2:U$71="BIG",AG$2:AG$71)),"na")</f>
        <v>-3.3268398268401889E-2</v>
      </c>
      <c r="V105" s="186" cm="1">
        <f t="array" ref="V105">IFERROR(AVERAGEIF(V$2:V$71,"B--",AH$2:AH$71)-AVERAGE(IF(V$2:V$71="BI-",AH$2:AH$71),IF(V$2:V$71="BIG",AH$2:AH$71)),"na")</f>
        <v>-1.3680643274853796</v>
      </c>
      <c r="W105" s="186" cm="1">
        <f t="array" ref="W105">IFERROR(AVERAGEIF(W$2:W$71,"B--",AI$2:AI$71)-AVERAGE(IF(W$2:W$71="BI-",AI$2:AI$71),IF(W$2:W$71="BIG",AI$2:AI$71)),"na")</f>
        <v>-0.80460606060605944</v>
      </c>
      <c r="Y105" s="124"/>
      <c r="Z105" s="124"/>
      <c r="AA105" s="124"/>
      <c r="AB105" s="124"/>
      <c r="AC105" s="124"/>
      <c r="AD105" s="124"/>
      <c r="AE105" s="124"/>
      <c r="AF105" s="124"/>
      <c r="AG105" s="124"/>
      <c r="AH105" s="124"/>
      <c r="AI105" s="124"/>
      <c r="AK105" s="124"/>
      <c r="AL105" s="124"/>
      <c r="AM105" s="124"/>
      <c r="AN105" s="124"/>
      <c r="AO105" s="124"/>
      <c r="AP105" s="124"/>
      <c r="AQ105" s="124"/>
      <c r="AR105" s="124"/>
      <c r="AS105" s="124"/>
      <c r="AT105" s="124"/>
      <c r="AU105" s="124"/>
      <c r="AV105" s="257" t="s">
        <v>3325</v>
      </c>
      <c r="AW105" s="124"/>
      <c r="AX105" s="124"/>
      <c r="AY105" s="127"/>
      <c r="AZ105" s="127"/>
      <c r="BA105" s="127"/>
      <c r="BB105" s="127"/>
      <c r="BC105" s="127"/>
      <c r="BD105" s="127"/>
      <c r="BE105" s="127"/>
      <c r="BF105" s="127"/>
      <c r="BG105" s="127"/>
      <c r="BH105" s="125"/>
      <c r="BI105" s="127"/>
      <c r="BJ105" s="127"/>
      <c r="BK105" s="127"/>
      <c r="BL105" s="127"/>
      <c r="BM105" s="127"/>
      <c r="BN105" s="127"/>
      <c r="BO105" s="127"/>
      <c r="BP105" s="127"/>
      <c r="BQ105" s="127"/>
      <c r="BR105" s="127"/>
      <c r="BS105" s="127"/>
      <c r="BT105" s="127"/>
      <c r="BU105" s="124"/>
      <c r="BV105" s="181"/>
      <c r="BW105" s="182"/>
      <c r="BX105" s="182"/>
      <c r="BY105" s="181"/>
      <c r="BZ105" s="181"/>
      <c r="CA105" s="181"/>
      <c r="CB105" s="182"/>
      <c r="CC105" s="181"/>
      <c r="CD105" s="181"/>
      <c r="CE105" s="181"/>
      <c r="CF105" s="182"/>
      <c r="CG105" s="181"/>
      <c r="CH105" s="182"/>
      <c r="CI105" s="183"/>
      <c r="CJ105" s="182"/>
      <c r="CK105" s="181"/>
      <c r="CL105" s="181"/>
      <c r="CM105" s="181"/>
      <c r="CN105" s="182"/>
      <c r="CO105" s="124"/>
      <c r="CP105" s="124"/>
      <c r="CQ105" s="124"/>
      <c r="CR105" s="124"/>
      <c r="CS105" s="124"/>
      <c r="CT105" s="124"/>
      <c r="CU105" s="124"/>
      <c r="CV105" s="124"/>
      <c r="CW105" s="124"/>
      <c r="CX105" s="124"/>
      <c r="CY105" s="124"/>
      <c r="CZ105" s="124"/>
      <c r="DA105" s="124"/>
      <c r="DB105" s="124"/>
      <c r="DC105" s="124"/>
      <c r="DD105" s="124"/>
      <c r="DE105" s="124"/>
      <c r="DF105" s="124"/>
      <c r="DG105" s="124"/>
      <c r="DH105" s="124"/>
      <c r="DI105" s="124"/>
      <c r="DJ105" s="124"/>
      <c r="DK105" s="124"/>
      <c r="DL105" s="124"/>
    </row>
    <row r="106" spans="1:116" s="123" customFormat="1" x14ac:dyDescent="0.15">
      <c r="B106" s="124"/>
      <c r="C106" s="124" t="s">
        <v>2187</v>
      </c>
      <c r="D106" s="124"/>
      <c r="E106" s="127"/>
      <c r="F106" s="127"/>
      <c r="G106" s="203"/>
      <c r="H106" s="152" t="s">
        <v>2213</v>
      </c>
      <c r="I106" s="127" t="s">
        <v>2212</v>
      </c>
      <c r="J106" s="127"/>
      <c r="K106" s="125">
        <f>AVERAGE(L106:W106)</f>
        <v>-1.4692933079182506</v>
      </c>
      <c r="L106" s="186" cm="1">
        <f t="array" ref="L106">IFERROR(AVERAGEIF(L$2:L$71,"-I-",AJ$2:AJ$71)-AVERAGE(IF(L$2:L$71="BI-",AJ$2:AJ$71),IF(L$2:L$71="BIG",AJ$2:AJ$71)),"na")</f>
        <v>6.8922305764409941E-2</v>
      </c>
      <c r="M106" s="186" cm="1">
        <f t="array" ref="M106">IFERROR(AVERAGEIF(M$2:M$71,"-I-",AK$2:AK$71)-AVERAGE(IF(M$2:M$71="BI-",AK$2:AK$71),IF(M$2:M$71="BIG",AK$2:AK$71)),"na")</f>
        <v>-1.1753725490196079</v>
      </c>
      <c r="N106" s="186" cm="1">
        <f t="array" ref="N106">IFERROR(AVERAGEIF(N$2:N$71,"-I-",AL$2:AL$71)-AVERAGE(IF(N$2:N$71="BI-",AL$2:AL$71),IF(N$2:N$71="BIG",AL$2:AL$71)),"na")</f>
        <v>-1.1669727891156478</v>
      </c>
      <c r="O106" s="186" cm="1">
        <f t="array" ref="O106">IFERROR(AVERAGEIF(O$2:O$71,"-I-",AM$2:AM$71)-AVERAGE(IF(O$2:O$71="BI-",AM$2:AM$71),IF(O$2:O$71="BIG",AM$2:AM$71)),"na")</f>
        <v>-1.1149056603773584</v>
      </c>
      <c r="P106" s="186" cm="1">
        <f t="array" ref="P106">IFERROR(AVERAGEIF(P$2:P$71,"-I-",AN$2:AN$71)-AVERAGE(IF(P$2:P$71="BI-",AN$2:AN$71),IF(P$2:P$71="BIG",AN$2:AN$71)),"na")</f>
        <v>-1.3292307692307688</v>
      </c>
      <c r="Q106" s="186" cm="1">
        <f t="array" ref="Q106">IFERROR(AVERAGEIF(Q$2:Q$71,"-I-",AO$2:AO$71)-AVERAGE(IF(Q$2:Q$71="BI-",AO$2:AO$71),IF(Q$2:Q$71="BIG",AO$2:AO$71)),"na")</f>
        <v>-1.1417777777777784</v>
      </c>
      <c r="R106" s="186" cm="1">
        <f t="array" ref="R106">IFERROR(AVERAGEIF(R$2:R$71,"-I-",AP$2:AP$71)-AVERAGE(IF(R$2:R$71="BI-",AP$2:AP$71),IF(R$2:R$71="BIG",AP$2:AP$71)),"na")</f>
        <v>-1.658352490421457</v>
      </c>
      <c r="S106" s="186" cm="1">
        <f t="array" ref="S106">IFERROR(AVERAGEIF(S$2:S$71,"-I-",AQ$2:AQ$71)-AVERAGE(IF(S$2:S$71="BI-",AQ$2:AQ$71),IF(S$2:S$71="BIG",AQ$2:AQ$71)),"na")</f>
        <v>-1.777070707070707</v>
      </c>
      <c r="T106" s="186" cm="1">
        <f t="array" ref="T106">IFERROR(AVERAGEIF(T$2:T$71,"-I-",AR$2:AR$71)-AVERAGE(IF(T$2:T$71="BI-",AR$2:AR$71),IF(T$2:T$71="BIG",AR$2:AR$71)),"na")</f>
        <v>-1.536025974025975</v>
      </c>
      <c r="U106" s="186" cm="1">
        <f t="array" ref="U106">IFERROR(AVERAGEIF(U$2:U$71,"-I-",AS$2:AS$71)-AVERAGE(IF(U$2:U$71="BI-",AS$2:AS$71),IF(U$2:U$71="BIG",AS$2:AS$71)),"na")</f>
        <v>-4.4375757575757584</v>
      </c>
      <c r="V106" s="186" cm="1">
        <f t="array" ref="V106">IFERROR(AVERAGEIF(V$2:V$71,"-I-",AT$2:AT$71)-AVERAGE(IF(V$2:V$71="BI-",AT$2:AT$71),IF(V$2:V$71="BIG",AT$2:AT$71)),"na")</f>
        <v>-0.76160990712074295</v>
      </c>
      <c r="W106" s="186" cm="1">
        <f t="array" ref="W106">IFERROR(AVERAGEIF(W$2:W$71,"-I-",AU$2:AU$71)-AVERAGE(IF(W$2:W$71="BI-",AU$2:AU$71),IF(W$2:W$71="BIG",AU$2:AU$71)),"na")</f>
        <v>-1.6015476190476203</v>
      </c>
      <c r="Y106" s="124"/>
      <c r="Z106" s="124"/>
      <c r="AA106" s="124"/>
      <c r="AB106" s="124"/>
      <c r="AC106" s="124"/>
      <c r="AD106" s="124"/>
      <c r="AE106" s="124"/>
      <c r="AF106" s="124"/>
      <c r="AG106" s="124"/>
      <c r="AH106" s="124"/>
      <c r="AI106" s="124"/>
      <c r="AK106" s="124"/>
      <c r="AL106" s="124"/>
      <c r="AM106" s="124"/>
      <c r="AN106" s="124"/>
      <c r="AO106" s="124"/>
      <c r="AP106" s="124"/>
      <c r="AQ106" s="124"/>
      <c r="AR106" s="124"/>
      <c r="AS106" s="124"/>
      <c r="AT106" s="124"/>
      <c r="AU106" s="124"/>
      <c r="AV106" s="258" t="s">
        <v>3104</v>
      </c>
      <c r="AW106" s="122"/>
      <c r="AX106" s="124"/>
      <c r="AY106" s="127"/>
      <c r="AZ106" s="127"/>
      <c r="BA106" s="127"/>
      <c r="BB106" s="127"/>
      <c r="BC106" s="127"/>
      <c r="BD106" s="127"/>
      <c r="BE106" s="127"/>
      <c r="BF106" s="127"/>
      <c r="BG106" s="127"/>
      <c r="BH106" s="125"/>
      <c r="BI106" s="127"/>
      <c r="BJ106" s="127"/>
      <c r="BK106" s="127"/>
      <c r="BL106" s="127"/>
      <c r="BM106" s="127"/>
      <c r="BN106" s="127"/>
      <c r="BO106" s="127"/>
      <c r="BP106" s="127"/>
      <c r="BQ106" s="127"/>
      <c r="BR106" s="127"/>
      <c r="BS106" s="127"/>
      <c r="BT106" s="127"/>
      <c r="BU106" s="124"/>
      <c r="BV106" s="181"/>
      <c r="BW106" s="182"/>
      <c r="BX106" s="182"/>
      <c r="BY106" s="181"/>
      <c r="BZ106" s="181"/>
      <c r="CA106" s="181"/>
      <c r="CB106" s="182"/>
      <c r="CC106" s="181"/>
      <c r="CD106" s="181"/>
      <c r="CE106" s="181"/>
      <c r="CF106" s="182"/>
      <c r="CG106" s="181"/>
      <c r="CH106" s="182"/>
      <c r="CI106" s="183"/>
      <c r="CJ106" s="182"/>
      <c r="CK106" s="181"/>
      <c r="CL106" s="181"/>
      <c r="CM106" s="181"/>
      <c r="CN106" s="182"/>
      <c r="CO106" s="124"/>
      <c r="CP106" s="124"/>
      <c r="CQ106" s="124"/>
      <c r="CR106" s="124"/>
      <c r="CS106" s="124"/>
      <c r="CT106" s="124"/>
      <c r="CU106" s="124"/>
      <c r="CV106" s="124"/>
      <c r="CW106" s="124"/>
      <c r="CX106" s="124"/>
      <c r="CY106" s="124"/>
      <c r="CZ106" s="124"/>
      <c r="DA106" s="124"/>
      <c r="DB106" s="124"/>
      <c r="DC106" s="124"/>
      <c r="DD106" s="124"/>
      <c r="DE106" s="124"/>
      <c r="DF106" s="124"/>
      <c r="DG106" s="124"/>
      <c r="DH106" s="124"/>
      <c r="DI106" s="124"/>
      <c r="DJ106" s="124"/>
      <c r="DK106" s="124"/>
      <c r="DL106" s="124"/>
    </row>
    <row r="107" spans="1:116" s="123" customFormat="1" x14ac:dyDescent="0.15">
      <c r="A107" s="188"/>
      <c r="B107" s="145" t="s">
        <v>2186</v>
      </c>
      <c r="C107" s="181"/>
      <c r="D107" s="134"/>
      <c r="E107" s="204"/>
      <c r="F107" s="126"/>
      <c r="G107" s="153"/>
      <c r="H107" s="152" t="s">
        <v>2211</v>
      </c>
      <c r="I107" s="127" t="s">
        <v>2214</v>
      </c>
      <c r="J107" s="127"/>
      <c r="K107" s="125">
        <f>AVERAGE(L107:W107)</f>
        <v>-17.53849415460579</v>
      </c>
      <c r="L107" s="152" t="str" cm="1">
        <f t="array" ref="L107">IFERROR(AVERAGEIF(L$2:L$71,"B--",AV$2:AV$71)-AVERAGE(IF(L$2:L$71="BI-",AV$2:AV$71),IF(L$2:L$71="BIG",AV$2:AV$71)),"na")</f>
        <v>na</v>
      </c>
      <c r="M107" s="152" cm="1">
        <f t="array" ref="M107">IFERROR(AVERAGEIF(M$2:M$71,"B--",AW$2:AW$71)-AVERAGE(IF(M$2:M$71="BI-",AW$2:AW$71),IF(M$2:M$71="BIG",AW$2:AW$71)),"na")</f>
        <v>-26.022815626792415</v>
      </c>
      <c r="N107" s="152" cm="1">
        <f t="array" ref="N107">IFERROR(AVERAGEIF(N$2:N$71,"B--",AX$2:AX$71)-AVERAGE(IF(N$2:N$71="BI-",AX$2:AX$71),IF(N$2:N$71="BIG",AX$2:AX$71)),"na")</f>
        <v>-16.449289619441107</v>
      </c>
      <c r="O107" s="152" cm="1">
        <f t="array" ref="O107">IFERROR(AVERAGEIF(O$2:O$71,"B--",AY$2:AY$71)-AVERAGE(IF(O$2:O$71="BI-",AY$2:AY$71),IF(O$2:O$71="BIG",AY$2:AY$71)),"na")</f>
        <v>-8.0034489754514127</v>
      </c>
      <c r="P107" s="152" cm="1">
        <f t="array" ref="P107">IFERROR(AVERAGEIF(P$2:P$71,"B--",AZ$2:AZ$71)-AVERAGE(IF(P$2:P$71="BI-",AZ$2:AZ$71),IF(P$2:P$71="BIG",AZ$2:AZ$71)),"na")</f>
        <v>-9.36084142394823</v>
      </c>
      <c r="Q107" s="152" cm="1">
        <f t="array" ref="Q107">IFERROR(AVERAGEIF(Q$2:Q$71,"B--",BA$2:BA$71)-AVERAGE(IF(Q$2:Q$71="BI-",BA$2:BA$71),IF(Q$2:Q$71="BIG",BA$2:BA$71)),"na")</f>
        <v>-11.59345192059811</v>
      </c>
      <c r="R107" s="152" cm="1">
        <f t="array" ref="R107">IFERROR(AVERAGEIF(R$2:R$71,"B--",BB$2:BB$71)-AVERAGE(IF(R$2:R$71="BI-",BB$2:BB$71),IF(R$2:R$71="BIG",BB$2:BB$71)),"na")</f>
        <v>-25.348119771066536</v>
      </c>
      <c r="S107" s="152" t="str" cm="1">
        <f t="array" ref="S107">IFERROR(AVERAGEIF(S$2:S$71,"B--",BC$2:BC$71)-AVERAGE(IF(S$2:S$71="BI-",BC$2:BC$71),IF(S$2:S$71="BIG",BC$2:BC$71)),"na")</f>
        <v>na</v>
      </c>
      <c r="T107" s="152" cm="1">
        <f t="array" ref="T107">IFERROR(AVERAGEIF(T$2:T$71,"B--",BD$2:BD$71)-AVERAGE(IF(T$2:T$71="BI-",BD$2:BD$71),IF(T$2:T$71="BIG",BD$2:BD$71)),"na")</f>
        <v>-30.709477947655639</v>
      </c>
      <c r="U107" s="152" cm="1">
        <f t="array" ref="U107">IFERROR(AVERAGEIF(U$2:U$71,"B--",BE$2:BE$71)-AVERAGE(IF(U$2:U$71="BI-",BE$2:BE$71),IF(U$2:U$71="BIG",BE$2:BE$71)),"na")</f>
        <v>-18.73253893872451</v>
      </c>
      <c r="V107" s="152" cm="1">
        <f t="array" ref="V107">IFERROR(AVERAGEIF(V$2:V$71,"B--",BF$2:BF$71)-AVERAGE(IF(V$2:V$71="BI-",BF$2:BF$71),IF(V$2:V$71="BIG",BF$2:BF$71)),"na")</f>
        <v>-6.9061451442814601</v>
      </c>
      <c r="W107" s="152" cm="1">
        <f t="array" ref="W107">IFERROR(AVERAGEIF(W$2:W$71,"B--",BG$2:BG$71)-AVERAGE(IF(W$2:W$71="BI-",BG$2:BG$71),IF(W$2:W$71="BIG",BG$2:BG$71)),"na")</f>
        <v>-22.258812178098477</v>
      </c>
      <c r="Y107" s="124"/>
      <c r="Z107" s="124"/>
      <c r="AA107" s="124"/>
      <c r="AB107" s="124"/>
      <c r="AC107" s="124"/>
      <c r="AD107" s="124"/>
      <c r="AE107" s="124"/>
      <c r="AF107" s="124"/>
      <c r="AG107" s="124"/>
      <c r="AH107" s="124"/>
      <c r="AI107" s="124"/>
      <c r="AK107" s="124"/>
      <c r="AL107" s="124"/>
      <c r="AM107" s="124"/>
      <c r="AN107" s="124"/>
      <c r="AO107" s="124"/>
      <c r="AP107" s="124"/>
      <c r="AQ107" s="124"/>
      <c r="AR107" s="124"/>
      <c r="AS107" s="124"/>
      <c r="AT107" s="124"/>
      <c r="AU107" s="124"/>
      <c r="AV107" s="258" t="s">
        <v>3326</v>
      </c>
      <c r="AW107" s="127"/>
      <c r="AX107" s="124"/>
      <c r="AY107" s="127"/>
      <c r="AZ107" s="127"/>
      <c r="BA107" s="127"/>
      <c r="BB107" s="127"/>
      <c r="BC107" s="127"/>
      <c r="BD107" s="127"/>
      <c r="BE107" s="127"/>
      <c r="BF107" s="127"/>
      <c r="BG107" s="127"/>
      <c r="BH107" s="125"/>
      <c r="BI107" s="127"/>
      <c r="BJ107" s="127"/>
      <c r="BK107" s="127"/>
      <c r="BL107" s="127"/>
      <c r="BM107" s="127"/>
      <c r="BN107" s="127"/>
      <c r="BO107" s="127"/>
      <c r="BP107" s="127"/>
      <c r="BQ107" s="127"/>
      <c r="BR107" s="127"/>
      <c r="BS107" s="127"/>
      <c r="BT107" s="127"/>
      <c r="BU107" s="124"/>
      <c r="BV107" s="181"/>
      <c r="BW107" s="182"/>
      <c r="BX107" s="182"/>
      <c r="BY107" s="181"/>
      <c r="BZ107" s="181"/>
      <c r="CA107" s="181"/>
      <c r="CB107" s="182"/>
      <c r="CC107" s="181"/>
      <c r="CD107" s="181"/>
      <c r="CE107" s="181"/>
      <c r="CF107" s="182"/>
      <c r="CG107" s="181"/>
      <c r="CH107" s="182"/>
      <c r="CI107" s="183"/>
      <c r="CJ107" s="182"/>
      <c r="CK107" s="181"/>
      <c r="CL107" s="181"/>
      <c r="CM107" s="181"/>
      <c r="CN107" s="182"/>
      <c r="CO107" s="124"/>
      <c r="CP107" s="124"/>
      <c r="CQ107" s="124"/>
      <c r="CR107" s="124"/>
      <c r="CS107" s="124"/>
      <c r="CT107" s="124"/>
      <c r="CU107" s="124"/>
      <c r="CV107" s="124"/>
      <c r="CW107" s="124"/>
      <c r="CX107" s="124"/>
      <c r="CY107" s="124"/>
      <c r="CZ107" s="124"/>
      <c r="DA107" s="124"/>
      <c r="DB107" s="124"/>
      <c r="DC107" s="124"/>
      <c r="DD107" s="124"/>
      <c r="DE107" s="124"/>
      <c r="DF107" s="124"/>
      <c r="DG107" s="124"/>
      <c r="DH107" s="124"/>
      <c r="DI107" s="124"/>
      <c r="DJ107" s="124"/>
      <c r="DK107" s="124"/>
      <c r="DL107" s="124"/>
    </row>
    <row r="108" spans="1:116" s="123" customFormat="1" x14ac:dyDescent="0.15">
      <c r="A108" s="117"/>
      <c r="B108" s="124"/>
      <c r="C108" s="117" t="s">
        <v>2187</v>
      </c>
      <c r="D108" s="118"/>
      <c r="E108" s="222"/>
      <c r="F108" s="126"/>
      <c r="G108" s="153"/>
      <c r="H108" s="152" t="s">
        <v>2213</v>
      </c>
      <c r="I108" s="127" t="s">
        <v>2214</v>
      </c>
      <c r="J108" s="127"/>
      <c r="K108" s="125">
        <f>AVERAGE(L108:W108)</f>
        <v>-15.000202462199104</v>
      </c>
      <c r="L108" s="152" cm="1">
        <f t="array" ref="L108">IFERROR(AVERAGEIF(L$2:L$71,"-I-",BH$2:BH$71)-AVERAGE(IF(L$2:L$71="BI-",BH$2:BH$71),IF(L$2:L$71="BIG",BH$2:BH$71)),"na")</f>
        <v>-14.158097449506108</v>
      </c>
      <c r="M108" s="152" cm="1">
        <f t="array" ref="M108">IFERROR(AVERAGEIF(M$2:M$71,"-I-",BI$2:BI$71)-AVERAGE(IF(M$2:M$71="BI-",BI$2:BI$71),IF(M$2:M$71="BIG",BI$2:BI$71)),"na")</f>
        <v>-25.777676641256107</v>
      </c>
      <c r="N108" s="152" cm="1">
        <f t="array" ref="N108">IFERROR(AVERAGEIF(N$2:N$71,"-I-",BJ$2:BJ$71)-AVERAGE(IF(N$2:N$71="BI-",BJ$2:BJ$71),IF(N$2:N$71="BIG",BJ$2:BJ$71)),"na")</f>
        <v>-16.842984776115472</v>
      </c>
      <c r="O108" s="152" cm="1">
        <f t="array" ref="O108">IFERROR(AVERAGEIF(O$2:O$71,"-I-",BK$2:BK$71)-AVERAGE(IF(O$2:O$71="BI-",BK$2:BK$71),IF(O$2:O$71="BIG",BK$2:BK$71)),"na")</f>
        <v>-17.131137935075607</v>
      </c>
      <c r="P108" s="152" cm="1">
        <f t="array" ref="P108">IFERROR(AVERAGEIF(P$2:P$71,"-I-",BL$2:BL$71)-AVERAGE(IF(P$2:P$71="BI-",BL$2:BL$71),IF(P$2:P$71="BIG",BL$2:BL$71)),"na")</f>
        <v>0.51361681796463188</v>
      </c>
      <c r="Q108" s="152" cm="1">
        <f t="array" ref="Q108">IFERROR(AVERAGEIF(Q$2:Q$71,"-I-",BM$2:BM$71)-AVERAGE(IF(Q$2:Q$71="BI-",BM$2:BM$71),IF(Q$2:Q$71="BIG",BM$2:BM$71)),"na")</f>
        <v>-5.4621578099838999</v>
      </c>
      <c r="R108" s="152" cm="1">
        <f t="array" ref="R108">IFERROR(AVERAGEIF(R$2:R$71,"-I-",BN$2:BN$71)-AVERAGE(IF(R$2:R$71="BI-",BN$2:BN$71),IF(R$2:R$71="BIG",BN$2:BN$71)),"na")</f>
        <v>-23.894042027583062</v>
      </c>
      <c r="S108" s="152" cm="1">
        <f t="array" ref="S108">IFERROR(AVERAGEIF(S$2:S$71,"-I-",BO$2:BO$71)-AVERAGE(IF(S$2:S$71="BI-",BO$2:BO$71),IF(S$2:S$71="BIG",BO$2:BO$71)),"na")</f>
        <v>-19.160115874694917</v>
      </c>
      <c r="T108" s="152" cm="1">
        <f t="array" ref="T108">IFERROR(AVERAGEIF(T$2:T$71,"-I-",BP$2:BP$71)-AVERAGE(IF(T$2:T$71="BI-",BP$2:BP$71),IF(T$2:T$71="BIG",BP$2:BP$71)),"na")</f>
        <v>-20.70509266014885</v>
      </c>
      <c r="U108" s="152" cm="1">
        <f t="array" ref="U108">IFERROR(AVERAGEIF(U$2:U$71,"-I-",BQ$2:BQ$71)-AVERAGE(IF(U$2:U$71="BI-",BQ$2:BQ$71),IF(U$2:U$71="BIG",BQ$2:BQ$71)),"na")</f>
        <v>-19.610304225688832</v>
      </c>
      <c r="V108" s="152" cm="1">
        <f t="array" ref="V108">IFERROR(AVERAGEIF(V$2:V$71,"-I-",BR$2:BR$71)-AVERAGE(IF(V$2:V$71="BI-",BR$2:BR$71),IF(V$2:V$71="BIG",BR$2:BR$71)),"na")</f>
        <v>-7.5706914344685288</v>
      </c>
      <c r="W108" s="152" cm="1">
        <f t="array" ref="W108">IFERROR(AVERAGEIF(W$2:W$71,"-I-",BS$2:BS$71)-AVERAGE(IF(W$2:W$71="BI-",BS$2:BS$71),IF(W$2:W$71="BIG",BS$2:BS$71)),"na")</f>
        <v>-10.203745529832489</v>
      </c>
      <c r="Y108" s="124"/>
      <c r="Z108" s="124"/>
      <c r="AA108" s="124"/>
      <c r="AB108" s="124"/>
      <c r="AC108" s="124"/>
      <c r="AD108" s="124"/>
      <c r="AE108" s="124"/>
      <c r="AF108" s="124"/>
      <c r="AG108" s="124"/>
      <c r="AH108" s="124"/>
      <c r="AI108" s="124"/>
      <c r="AK108" s="124"/>
      <c r="AL108" s="124"/>
      <c r="AM108" s="124"/>
      <c r="AN108" s="124"/>
      <c r="AO108" s="124"/>
      <c r="AP108" s="124"/>
      <c r="AQ108" s="124"/>
      <c r="AR108" s="124"/>
      <c r="AS108" s="124"/>
      <c r="AT108" s="124"/>
      <c r="AU108" s="124"/>
      <c r="AV108" s="258" t="s">
        <v>3326</v>
      </c>
      <c r="AW108" s="127"/>
      <c r="AX108" s="124"/>
      <c r="AY108" s="127"/>
      <c r="AZ108" s="127"/>
      <c r="BA108" s="127"/>
      <c r="BB108" s="127"/>
      <c r="BC108" s="127"/>
      <c r="BD108" s="127"/>
      <c r="BE108" s="127"/>
      <c r="BF108" s="127"/>
      <c r="BG108" s="127"/>
      <c r="BH108" s="125"/>
      <c r="BI108" s="127"/>
      <c r="BJ108" s="127"/>
      <c r="BK108" s="127"/>
      <c r="BL108" s="127"/>
      <c r="BM108" s="127"/>
      <c r="BN108" s="127"/>
      <c r="BO108" s="127"/>
      <c r="BP108" s="127"/>
      <c r="BQ108" s="127"/>
      <c r="BR108" s="127"/>
      <c r="BS108" s="127"/>
      <c r="BT108" s="127"/>
      <c r="BU108" s="124"/>
      <c r="BV108" s="181"/>
      <c r="BW108" s="182"/>
      <c r="BX108" s="182"/>
      <c r="BY108" s="181"/>
      <c r="BZ108" s="181"/>
      <c r="CA108" s="181"/>
      <c r="CB108" s="182"/>
      <c r="CC108" s="181"/>
      <c r="CD108" s="181"/>
      <c r="CE108" s="181"/>
      <c r="CF108" s="182"/>
      <c r="CG108" s="181"/>
      <c r="CH108" s="182"/>
      <c r="CI108" s="183"/>
      <c r="CJ108" s="182"/>
      <c r="CK108" s="181"/>
      <c r="CL108" s="181"/>
      <c r="CM108" s="181"/>
      <c r="CN108" s="182"/>
      <c r="CO108" s="124"/>
      <c r="CP108" s="124"/>
      <c r="CQ108" s="124"/>
      <c r="CR108" s="124"/>
      <c r="CS108" s="124"/>
      <c r="CT108" s="124"/>
      <c r="CU108" s="124"/>
      <c r="CV108" s="124"/>
      <c r="CW108" s="124"/>
      <c r="CX108" s="124"/>
      <c r="CY108" s="124"/>
      <c r="CZ108" s="124"/>
      <c r="DA108" s="124"/>
      <c r="DB108" s="124"/>
      <c r="DC108" s="124"/>
      <c r="DD108" s="124"/>
      <c r="DE108" s="124"/>
      <c r="DF108" s="124"/>
      <c r="DG108" s="124"/>
      <c r="DH108" s="124"/>
      <c r="DI108" s="124"/>
      <c r="DJ108" s="124"/>
      <c r="DK108" s="124"/>
      <c r="DL108" s="124"/>
    </row>
    <row r="109" spans="1:116" s="123" customFormat="1" x14ac:dyDescent="0.15">
      <c r="A109" s="117"/>
      <c r="B109" s="117"/>
      <c r="C109" s="118"/>
      <c r="D109" s="118"/>
      <c r="E109" s="222"/>
      <c r="F109" s="126"/>
      <c r="G109" s="126"/>
      <c r="H109" s="126"/>
      <c r="I109" s="126"/>
      <c r="J109" s="126"/>
      <c r="K109" s="286"/>
      <c r="L109" s="151"/>
      <c r="M109" s="151"/>
      <c r="N109" s="151"/>
      <c r="O109" s="151"/>
      <c r="P109" s="151"/>
      <c r="Q109" s="151"/>
      <c r="R109" s="151"/>
      <c r="S109" s="151"/>
      <c r="T109" s="151"/>
      <c r="U109" s="151"/>
      <c r="V109" s="151"/>
      <c r="W109" s="151"/>
      <c r="X109" s="158"/>
      <c r="Y109" s="126"/>
      <c r="Z109" s="124"/>
      <c r="AA109" s="124"/>
      <c r="AB109" s="124"/>
      <c r="AC109" s="124"/>
      <c r="AD109" s="124"/>
      <c r="AE109" s="124"/>
      <c r="AF109" s="124"/>
      <c r="AG109" s="124"/>
      <c r="AH109" s="124"/>
      <c r="AI109" s="124"/>
      <c r="AK109" s="124"/>
      <c r="AL109" s="124"/>
      <c r="AM109" s="124"/>
      <c r="AN109" s="124"/>
      <c r="AO109" s="124"/>
      <c r="AP109" s="124"/>
      <c r="AQ109" s="124"/>
      <c r="AR109" s="124"/>
      <c r="AS109" s="124"/>
      <c r="AT109" s="124"/>
      <c r="AU109" s="124"/>
      <c r="AV109" s="125"/>
      <c r="AW109" s="127"/>
      <c r="AX109" s="127"/>
      <c r="AY109" s="127"/>
      <c r="AZ109" s="127"/>
      <c r="BA109" s="127"/>
      <c r="BB109" s="127"/>
      <c r="BC109" s="127"/>
      <c r="BD109" s="127"/>
      <c r="BE109" s="127"/>
      <c r="BF109" s="127"/>
      <c r="BG109" s="127"/>
      <c r="BH109" s="125"/>
      <c r="BI109" s="127"/>
      <c r="BJ109" s="127"/>
      <c r="BK109" s="127"/>
      <c r="BL109" s="127"/>
      <c r="BM109" s="127"/>
      <c r="BN109" s="127"/>
      <c r="BO109" s="127"/>
      <c r="BP109" s="127"/>
      <c r="BQ109" s="127"/>
      <c r="BR109" s="127"/>
      <c r="BS109" s="127"/>
      <c r="BT109" s="127"/>
      <c r="BU109" s="124"/>
      <c r="BV109" s="181"/>
      <c r="BW109" s="182"/>
      <c r="BX109" s="182"/>
      <c r="BY109" s="181"/>
      <c r="BZ109" s="181"/>
      <c r="CA109" s="181"/>
      <c r="CB109" s="182"/>
      <c r="CC109" s="181"/>
      <c r="CD109" s="181"/>
      <c r="CE109" s="181"/>
      <c r="CF109" s="182"/>
      <c r="CG109" s="181"/>
      <c r="CH109" s="182"/>
      <c r="CI109" s="183"/>
      <c r="CJ109" s="182"/>
      <c r="CK109" s="181"/>
      <c r="CL109" s="181"/>
      <c r="CM109" s="181"/>
      <c r="CN109" s="182"/>
      <c r="CO109" s="124"/>
      <c r="CP109" s="124"/>
      <c r="CQ109" s="124"/>
      <c r="CR109" s="124"/>
      <c r="CS109" s="124"/>
      <c r="CT109" s="124"/>
      <c r="CU109" s="124"/>
      <c r="CV109" s="124"/>
      <c r="CW109" s="124"/>
      <c r="CX109" s="124"/>
      <c r="CY109" s="124"/>
      <c r="CZ109" s="124"/>
      <c r="DA109" s="124"/>
      <c r="DB109" s="124"/>
      <c r="DC109" s="124"/>
      <c r="DD109" s="124"/>
      <c r="DE109" s="124"/>
      <c r="DF109" s="124"/>
      <c r="DG109" s="124"/>
      <c r="DH109" s="124"/>
      <c r="DI109" s="124"/>
      <c r="DJ109" s="124"/>
      <c r="DK109" s="124"/>
      <c r="DL109" s="124"/>
    </row>
    <row r="110" spans="1:116" s="123" customFormat="1" x14ac:dyDescent="0.15">
      <c r="A110" s="117"/>
      <c r="B110" s="117"/>
      <c r="C110" s="118"/>
      <c r="D110" s="118"/>
      <c r="E110" s="222"/>
      <c r="F110" s="126"/>
      <c r="G110" s="126"/>
      <c r="H110" s="126"/>
      <c r="I110" s="126"/>
      <c r="J110" s="126"/>
      <c r="K110" s="286"/>
      <c r="L110" s="151"/>
      <c r="M110" s="151"/>
      <c r="N110" s="151"/>
      <c r="O110" s="151"/>
      <c r="P110" s="151"/>
      <c r="Q110" s="151"/>
      <c r="R110" s="151"/>
      <c r="S110" s="151"/>
      <c r="T110" s="151"/>
      <c r="U110" s="151"/>
      <c r="V110" s="151"/>
      <c r="W110" s="151"/>
      <c r="X110" s="176"/>
      <c r="Y110" s="124"/>
      <c r="Z110" s="124"/>
      <c r="AA110" s="124"/>
      <c r="AB110" s="124"/>
      <c r="AC110" s="124"/>
      <c r="AD110" s="124"/>
      <c r="AE110" s="124"/>
      <c r="AF110" s="124"/>
      <c r="AG110" s="124"/>
      <c r="AH110" s="124"/>
      <c r="AI110" s="124"/>
      <c r="AK110" s="124"/>
      <c r="AL110" s="124"/>
      <c r="AM110" s="124"/>
      <c r="AN110" s="124"/>
      <c r="AO110" s="124"/>
      <c r="AP110" s="124"/>
      <c r="AQ110" s="124"/>
      <c r="AR110" s="124"/>
      <c r="AS110" s="124"/>
      <c r="AT110" s="124"/>
      <c r="AU110" s="124"/>
      <c r="AV110" s="125"/>
      <c r="AW110" s="127"/>
      <c r="AX110" s="127"/>
      <c r="AY110" s="127"/>
      <c r="AZ110" s="127"/>
      <c r="BA110" s="127"/>
      <c r="BB110" s="127"/>
      <c r="BC110" s="127"/>
      <c r="BD110" s="127"/>
      <c r="BE110" s="127"/>
      <c r="BF110" s="127"/>
      <c r="BG110" s="127"/>
      <c r="BH110" s="125"/>
      <c r="BI110" s="127"/>
      <c r="BJ110" s="127"/>
      <c r="BK110" s="127"/>
      <c r="BL110" s="127"/>
      <c r="BM110" s="127"/>
      <c r="BN110" s="127"/>
      <c r="BO110" s="127"/>
      <c r="BP110" s="127"/>
      <c r="BQ110" s="127"/>
      <c r="BR110" s="127"/>
      <c r="BS110" s="127"/>
      <c r="BT110" s="127"/>
      <c r="BU110" s="124"/>
      <c r="BV110" s="181"/>
      <c r="BW110" s="182"/>
      <c r="BX110" s="182"/>
      <c r="BY110" s="181"/>
      <c r="BZ110" s="181"/>
      <c r="CA110" s="181"/>
      <c r="CB110" s="182"/>
      <c r="CC110" s="181"/>
      <c r="CD110" s="181"/>
      <c r="CE110" s="181"/>
      <c r="CF110" s="182"/>
      <c r="CG110" s="181"/>
      <c r="CH110" s="182"/>
      <c r="CI110" s="183"/>
      <c r="CJ110" s="182"/>
      <c r="CK110" s="181"/>
      <c r="CL110" s="181"/>
      <c r="CM110" s="181"/>
      <c r="CN110" s="182"/>
      <c r="CO110" s="124"/>
      <c r="CP110" s="124"/>
      <c r="CQ110" s="124"/>
      <c r="CR110" s="124"/>
      <c r="CS110" s="124"/>
      <c r="CT110" s="124"/>
      <c r="CU110" s="124"/>
      <c r="CV110" s="124"/>
      <c r="CW110" s="124"/>
      <c r="CX110" s="124"/>
      <c r="CY110" s="124"/>
      <c r="CZ110" s="124"/>
      <c r="DA110" s="124"/>
      <c r="DB110" s="124"/>
      <c r="DC110" s="124"/>
      <c r="DD110" s="124"/>
      <c r="DE110" s="124"/>
      <c r="DF110" s="124"/>
      <c r="DG110" s="124"/>
      <c r="DH110" s="124"/>
      <c r="DI110" s="124"/>
      <c r="DJ110" s="124"/>
      <c r="DK110" s="124"/>
      <c r="DL110" s="124"/>
    </row>
    <row r="111" spans="1:116" s="123" customFormat="1" x14ac:dyDescent="0.15">
      <c r="A111" s="117"/>
      <c r="B111" s="117"/>
      <c r="C111" s="118"/>
      <c r="D111" s="118"/>
      <c r="E111" s="222"/>
      <c r="F111" s="126"/>
      <c r="G111" s="126"/>
      <c r="H111" s="126"/>
      <c r="I111" s="126"/>
      <c r="J111" s="126"/>
      <c r="K111" s="286"/>
      <c r="L111" s="151"/>
      <c r="M111" s="151"/>
      <c r="N111" s="151"/>
      <c r="O111" s="151"/>
      <c r="P111" s="151"/>
      <c r="Q111" s="151"/>
      <c r="R111" s="151"/>
      <c r="S111" s="151"/>
      <c r="T111" s="151"/>
      <c r="U111" s="151"/>
      <c r="V111" s="151"/>
      <c r="W111" s="151"/>
      <c r="X111" s="176"/>
      <c r="Y111" s="124"/>
      <c r="Z111" s="124"/>
      <c r="AA111" s="124"/>
      <c r="AB111" s="124"/>
      <c r="AC111" s="124"/>
      <c r="AD111" s="124"/>
      <c r="AE111" s="124"/>
      <c r="AF111" s="124"/>
      <c r="AG111" s="124"/>
      <c r="AH111" s="124"/>
      <c r="AI111" s="124"/>
      <c r="AK111" s="124"/>
      <c r="AL111" s="124"/>
      <c r="AM111" s="124"/>
      <c r="AN111" s="124"/>
      <c r="AO111" s="124"/>
      <c r="AP111" s="124"/>
      <c r="AQ111" s="124"/>
      <c r="AR111" s="124"/>
      <c r="AS111" s="124"/>
      <c r="AT111" s="124"/>
      <c r="AU111" s="124"/>
      <c r="AV111" s="125"/>
      <c r="AW111" s="127"/>
      <c r="AX111" s="127"/>
      <c r="AY111" s="127"/>
      <c r="AZ111" s="127"/>
      <c r="BA111" s="127"/>
      <c r="BB111" s="127"/>
      <c r="BC111" s="127"/>
      <c r="BD111" s="127"/>
      <c r="BE111" s="127"/>
      <c r="BF111" s="127"/>
      <c r="BG111" s="127"/>
      <c r="BH111" s="125"/>
      <c r="BI111" s="127"/>
      <c r="BJ111" s="127"/>
      <c r="BK111" s="127"/>
      <c r="BL111" s="127"/>
      <c r="BM111" s="127"/>
      <c r="BN111" s="127"/>
      <c r="BO111" s="127"/>
      <c r="BP111" s="127"/>
      <c r="BQ111" s="127"/>
      <c r="BR111" s="127"/>
      <c r="BS111" s="127"/>
      <c r="BT111" s="127"/>
      <c r="BU111" s="124"/>
      <c r="BV111" s="181"/>
      <c r="BW111" s="182"/>
      <c r="BX111" s="182"/>
      <c r="BY111" s="181"/>
      <c r="BZ111" s="181"/>
      <c r="CA111" s="181"/>
      <c r="CB111" s="182"/>
      <c r="CC111" s="181"/>
      <c r="CD111" s="181"/>
      <c r="CE111" s="181"/>
      <c r="CF111" s="182"/>
      <c r="CG111" s="181"/>
      <c r="CH111" s="182"/>
      <c r="CI111" s="183"/>
      <c r="CJ111" s="182"/>
      <c r="CK111" s="181"/>
      <c r="CL111" s="181"/>
      <c r="CM111" s="181"/>
      <c r="CN111" s="182"/>
      <c r="CO111" s="124"/>
      <c r="CP111" s="124"/>
      <c r="CQ111" s="124"/>
      <c r="CR111" s="124"/>
      <c r="CS111" s="124"/>
      <c r="CT111" s="124"/>
      <c r="CU111" s="124"/>
      <c r="CV111" s="124"/>
      <c r="CW111" s="124"/>
      <c r="CX111" s="124"/>
      <c r="CY111" s="124"/>
      <c r="CZ111" s="124"/>
      <c r="DA111" s="124"/>
      <c r="DB111" s="124"/>
      <c r="DC111" s="124"/>
      <c r="DD111" s="124"/>
      <c r="DE111" s="124"/>
      <c r="DF111" s="124"/>
      <c r="DG111" s="124"/>
      <c r="DH111" s="124"/>
      <c r="DI111" s="124"/>
      <c r="DJ111" s="124"/>
      <c r="DK111" s="124"/>
      <c r="DL111" s="124"/>
    </row>
    <row r="112" spans="1:116" s="123" customFormat="1" x14ac:dyDescent="0.15">
      <c r="A112" s="154"/>
      <c r="B112" s="117"/>
      <c r="C112" s="118"/>
      <c r="D112" s="118"/>
      <c r="E112" s="222"/>
      <c r="F112" s="126"/>
      <c r="G112" s="126"/>
      <c r="H112" s="126"/>
      <c r="I112" s="126"/>
      <c r="J112" s="126"/>
      <c r="K112" s="286"/>
      <c r="L112" s="151"/>
      <c r="M112" s="151"/>
      <c r="N112" s="151"/>
      <c r="O112" s="151"/>
      <c r="P112" s="151"/>
      <c r="Q112" s="151"/>
      <c r="R112" s="151"/>
      <c r="S112" s="151"/>
      <c r="T112" s="151"/>
      <c r="U112" s="151"/>
      <c r="V112" s="151"/>
      <c r="W112" s="151"/>
      <c r="X112" s="176"/>
      <c r="Y112" s="124"/>
      <c r="Z112" s="124"/>
      <c r="AA112" s="124"/>
      <c r="AB112" s="124"/>
      <c r="AC112" s="124"/>
      <c r="AD112" s="124"/>
      <c r="AE112" s="124"/>
      <c r="AF112" s="124"/>
      <c r="AG112" s="124"/>
      <c r="AH112" s="124"/>
      <c r="AI112" s="124"/>
      <c r="AK112" s="124"/>
      <c r="AL112" s="124"/>
      <c r="AM112" s="124"/>
      <c r="AN112" s="124"/>
      <c r="AO112" s="124"/>
      <c r="AP112" s="124"/>
      <c r="AQ112" s="124"/>
      <c r="AR112" s="124"/>
      <c r="AS112" s="124"/>
      <c r="AT112" s="124"/>
      <c r="AU112" s="124"/>
      <c r="AV112" s="125"/>
      <c r="AW112" s="127"/>
      <c r="AX112" s="127"/>
      <c r="AY112" s="127"/>
      <c r="AZ112" s="127"/>
      <c r="BA112" s="127"/>
      <c r="BB112" s="127"/>
      <c r="BC112" s="127"/>
      <c r="BD112" s="127"/>
      <c r="BE112" s="127"/>
      <c r="BF112" s="127"/>
      <c r="BG112" s="127"/>
      <c r="BH112" s="125"/>
      <c r="BI112" s="127"/>
      <c r="BJ112" s="127"/>
      <c r="BK112" s="127"/>
      <c r="BL112" s="127"/>
      <c r="BM112" s="127"/>
      <c r="BN112" s="127"/>
      <c r="BO112" s="127"/>
      <c r="BP112" s="127"/>
      <c r="BQ112" s="127"/>
      <c r="BR112" s="127"/>
      <c r="BS112" s="127"/>
      <c r="BT112" s="127"/>
      <c r="BU112" s="124"/>
      <c r="BV112" s="181"/>
      <c r="BW112" s="182"/>
      <c r="BX112" s="182"/>
      <c r="BY112" s="181"/>
      <c r="BZ112" s="181"/>
      <c r="CA112" s="181"/>
      <c r="CB112" s="182"/>
      <c r="CC112" s="181"/>
      <c r="CD112" s="181"/>
      <c r="CE112" s="181"/>
      <c r="CF112" s="182"/>
      <c r="CG112" s="181"/>
      <c r="CH112" s="182"/>
      <c r="CI112" s="183"/>
      <c r="CJ112" s="182"/>
      <c r="CK112" s="181"/>
      <c r="CL112" s="181"/>
      <c r="CM112" s="181"/>
      <c r="CN112" s="182"/>
      <c r="CO112" s="124"/>
      <c r="CP112" s="124"/>
      <c r="CQ112" s="124"/>
      <c r="CR112" s="124"/>
      <c r="CS112" s="124"/>
      <c r="CT112" s="124"/>
      <c r="CU112" s="124"/>
      <c r="CV112" s="124"/>
      <c r="CW112" s="124"/>
      <c r="CX112" s="124"/>
      <c r="CY112" s="124"/>
      <c r="CZ112" s="124"/>
      <c r="DA112" s="124"/>
      <c r="DB112" s="124"/>
      <c r="DC112" s="124"/>
      <c r="DD112" s="124"/>
      <c r="DE112" s="124"/>
      <c r="DF112" s="124"/>
      <c r="DG112" s="124"/>
      <c r="DH112" s="124"/>
      <c r="DI112" s="124"/>
      <c r="DJ112" s="124"/>
      <c r="DK112" s="124"/>
      <c r="DL112" s="124"/>
    </row>
    <row r="113" spans="1:116" s="123" customFormat="1" x14ac:dyDescent="0.15">
      <c r="A113" s="117"/>
      <c r="B113" s="117"/>
      <c r="C113" s="118"/>
      <c r="D113" s="118"/>
      <c r="E113" s="222"/>
      <c r="F113" s="126"/>
      <c r="G113" s="126"/>
      <c r="H113" s="126"/>
      <c r="I113" s="126"/>
      <c r="J113" s="126"/>
      <c r="K113" s="286"/>
      <c r="L113" s="151"/>
      <c r="M113" s="151"/>
      <c r="N113" s="151"/>
      <c r="O113" s="151"/>
      <c r="P113" s="151"/>
      <c r="Q113" s="151"/>
      <c r="R113" s="151"/>
      <c r="S113" s="151"/>
      <c r="T113" s="151"/>
      <c r="U113" s="124"/>
      <c r="V113" s="151"/>
      <c r="W113" s="151"/>
      <c r="X113" s="176"/>
      <c r="Y113" s="124"/>
      <c r="Z113" s="124"/>
      <c r="AA113" s="124"/>
      <c r="AB113" s="124"/>
      <c r="AC113" s="124"/>
      <c r="AD113" s="124"/>
      <c r="AE113" s="124"/>
      <c r="AF113" s="124"/>
      <c r="AG113" s="124"/>
      <c r="AH113" s="124"/>
      <c r="AI113" s="124"/>
      <c r="AK113" s="124"/>
      <c r="AL113" s="124"/>
      <c r="AM113" s="124"/>
      <c r="AN113" s="124"/>
      <c r="AO113" s="124"/>
      <c r="AP113" s="124"/>
      <c r="AQ113" s="124"/>
      <c r="AR113" s="124"/>
      <c r="AS113" s="124"/>
      <c r="AT113" s="124"/>
      <c r="AU113" s="124"/>
      <c r="AV113" s="125"/>
      <c r="AW113" s="127"/>
      <c r="AX113" s="127"/>
      <c r="AY113" s="127"/>
      <c r="AZ113" s="127"/>
      <c r="BA113" s="127"/>
      <c r="BB113" s="127"/>
      <c r="BC113" s="127"/>
      <c r="BD113" s="127"/>
      <c r="BE113" s="127"/>
      <c r="BF113" s="127"/>
      <c r="BG113" s="127"/>
      <c r="BH113" s="125"/>
      <c r="BI113" s="127"/>
      <c r="BJ113" s="127"/>
      <c r="BK113" s="127"/>
      <c r="BL113" s="127"/>
      <c r="BM113" s="127"/>
      <c r="BN113" s="127"/>
      <c r="BO113" s="127"/>
      <c r="BP113" s="127"/>
      <c r="BQ113" s="127"/>
      <c r="BR113" s="127"/>
      <c r="BS113" s="127"/>
      <c r="BT113" s="127"/>
      <c r="BU113" s="124"/>
      <c r="BV113" s="181"/>
      <c r="BW113" s="182"/>
      <c r="BX113" s="182"/>
      <c r="BY113" s="181"/>
      <c r="BZ113" s="181"/>
      <c r="CA113" s="181"/>
      <c r="CB113" s="182"/>
      <c r="CC113" s="181"/>
      <c r="CD113" s="181"/>
      <c r="CE113" s="181"/>
      <c r="CF113" s="182"/>
      <c r="CG113" s="181"/>
      <c r="CH113" s="182"/>
      <c r="CI113" s="183"/>
      <c r="CJ113" s="182"/>
      <c r="CK113" s="181"/>
      <c r="CL113" s="181"/>
      <c r="CM113" s="181"/>
      <c r="CN113" s="182"/>
      <c r="CO113" s="124"/>
      <c r="CP113" s="124"/>
      <c r="CQ113" s="124"/>
      <c r="CR113" s="124"/>
      <c r="CS113" s="124"/>
      <c r="CT113" s="124"/>
      <c r="CU113" s="124"/>
      <c r="CV113" s="124"/>
      <c r="CW113" s="124"/>
      <c r="CX113" s="124"/>
      <c r="CY113" s="124"/>
      <c r="CZ113" s="124"/>
      <c r="DA113" s="124"/>
      <c r="DB113" s="124"/>
      <c r="DC113" s="124"/>
      <c r="DD113" s="124"/>
      <c r="DE113" s="124"/>
      <c r="DF113" s="124"/>
      <c r="DG113" s="124"/>
      <c r="DH113" s="124"/>
      <c r="DI113" s="124"/>
      <c r="DJ113" s="124"/>
      <c r="DK113" s="124"/>
      <c r="DL113" s="124"/>
    </row>
    <row r="114" spans="1:116" s="123" customFormat="1" x14ac:dyDescent="0.15">
      <c r="A114" s="117"/>
      <c r="B114" s="117"/>
      <c r="C114" s="118"/>
      <c r="D114" s="118"/>
      <c r="E114" s="222"/>
      <c r="F114" s="126"/>
      <c r="G114" s="126"/>
      <c r="H114" s="126"/>
      <c r="I114" s="126"/>
      <c r="J114" s="126"/>
      <c r="K114" s="286"/>
      <c r="L114" s="189"/>
      <c r="M114" s="189"/>
      <c r="N114" s="189"/>
      <c r="O114" s="189"/>
      <c r="P114" s="189"/>
      <c r="Q114" s="189"/>
      <c r="R114" s="189"/>
      <c r="S114" s="189"/>
      <c r="T114" s="189"/>
      <c r="U114" s="189"/>
      <c r="V114" s="189"/>
      <c r="W114" s="189"/>
      <c r="X114" s="121"/>
      <c r="Y114" s="124"/>
      <c r="Z114" s="124"/>
      <c r="AA114" s="124"/>
      <c r="AB114" s="124"/>
      <c r="AC114" s="124"/>
      <c r="AD114" s="124"/>
      <c r="AE114" s="124"/>
      <c r="AF114" s="124"/>
      <c r="AG114" s="124"/>
      <c r="AH114" s="124"/>
      <c r="AI114" s="124"/>
      <c r="AK114" s="124"/>
      <c r="AL114" s="124"/>
      <c r="AM114" s="124"/>
      <c r="AN114" s="124"/>
      <c r="AO114" s="124"/>
      <c r="AP114" s="124"/>
      <c r="AQ114" s="124"/>
      <c r="AR114" s="124"/>
      <c r="AS114" s="124"/>
      <c r="AT114" s="124"/>
      <c r="AU114" s="124"/>
      <c r="AV114" s="125"/>
      <c r="AW114" s="127"/>
      <c r="AX114" s="127"/>
      <c r="AY114" s="127"/>
      <c r="AZ114" s="127"/>
      <c r="BA114" s="127"/>
      <c r="BB114" s="127"/>
      <c r="BC114" s="127"/>
      <c r="BD114" s="127"/>
      <c r="BE114" s="127"/>
      <c r="BF114" s="127"/>
      <c r="BG114" s="127"/>
      <c r="BH114" s="125"/>
      <c r="BI114" s="127"/>
      <c r="BJ114" s="127"/>
      <c r="BK114" s="127"/>
      <c r="BL114" s="127"/>
      <c r="BM114" s="127"/>
      <c r="BN114" s="127"/>
      <c r="BO114" s="127"/>
      <c r="BP114" s="127"/>
      <c r="BQ114" s="127"/>
      <c r="BR114" s="127"/>
      <c r="BS114" s="127"/>
      <c r="BT114" s="127"/>
      <c r="BU114" s="124"/>
      <c r="BV114" s="181"/>
      <c r="BW114" s="182"/>
      <c r="BX114" s="182"/>
      <c r="BY114" s="181"/>
      <c r="BZ114" s="181"/>
      <c r="CA114" s="181"/>
      <c r="CB114" s="182"/>
      <c r="CC114" s="181"/>
      <c r="CD114" s="181"/>
      <c r="CE114" s="181"/>
      <c r="CF114" s="182"/>
      <c r="CG114" s="181"/>
      <c r="CH114" s="182"/>
      <c r="CI114" s="183"/>
      <c r="CJ114" s="182"/>
      <c r="CK114" s="181"/>
      <c r="CL114" s="181"/>
      <c r="CM114" s="181"/>
      <c r="CN114" s="182"/>
      <c r="CO114" s="124"/>
      <c r="CP114" s="124"/>
      <c r="CQ114" s="124"/>
      <c r="CR114" s="124"/>
      <c r="CS114" s="124"/>
      <c r="CT114" s="124"/>
      <c r="CU114" s="124"/>
      <c r="CV114" s="124"/>
      <c r="CW114" s="124"/>
      <c r="CX114" s="124"/>
      <c r="CY114" s="124"/>
      <c r="CZ114" s="124"/>
      <c r="DA114" s="124"/>
      <c r="DB114" s="124"/>
      <c r="DC114" s="124"/>
      <c r="DD114" s="124"/>
      <c r="DE114" s="124"/>
      <c r="DF114" s="124"/>
      <c r="DG114" s="124"/>
      <c r="DH114" s="124"/>
      <c r="DI114" s="124"/>
      <c r="DJ114" s="124"/>
      <c r="DK114" s="124"/>
      <c r="DL114" s="124"/>
    </row>
    <row r="115" spans="1:116" s="123" customFormat="1" x14ac:dyDescent="0.15">
      <c r="A115" s="117"/>
      <c r="B115" s="117"/>
      <c r="C115" s="118"/>
      <c r="D115" s="118"/>
      <c r="E115" s="222"/>
      <c r="F115" s="126"/>
      <c r="G115" s="126"/>
      <c r="H115" s="126"/>
      <c r="I115" s="126"/>
      <c r="J115" s="126"/>
      <c r="K115" s="286"/>
      <c r="L115" s="189"/>
      <c r="M115" s="189"/>
      <c r="N115" s="189"/>
      <c r="O115" s="189"/>
      <c r="P115" s="189"/>
      <c r="Q115" s="189"/>
      <c r="R115" s="189"/>
      <c r="S115" s="189"/>
      <c r="T115" s="189"/>
      <c r="U115" s="189"/>
      <c r="V115" s="189"/>
      <c r="W115" s="189"/>
      <c r="X115" s="121"/>
      <c r="Y115" s="124"/>
      <c r="Z115" s="124"/>
      <c r="AA115" s="124"/>
      <c r="AB115" s="124"/>
      <c r="AC115" s="124"/>
      <c r="AD115" s="124"/>
      <c r="AE115" s="124"/>
      <c r="AF115" s="124"/>
      <c r="AG115" s="124"/>
      <c r="AH115" s="124"/>
      <c r="AI115" s="124"/>
      <c r="AK115" s="124"/>
      <c r="AL115" s="124"/>
      <c r="AM115" s="124"/>
      <c r="AN115" s="124"/>
      <c r="AO115" s="124"/>
      <c r="AP115" s="124"/>
      <c r="AQ115" s="124"/>
      <c r="AR115" s="124"/>
      <c r="AS115" s="124"/>
      <c r="AT115" s="124"/>
      <c r="AU115" s="124"/>
      <c r="AV115" s="125"/>
      <c r="AW115" s="127"/>
      <c r="AX115" s="127"/>
      <c r="AY115" s="127"/>
      <c r="AZ115" s="127"/>
      <c r="BA115" s="127"/>
      <c r="BB115" s="127"/>
      <c r="BC115" s="127"/>
      <c r="BD115" s="127"/>
      <c r="BE115" s="127"/>
      <c r="BF115" s="127"/>
      <c r="BG115" s="127"/>
      <c r="BH115" s="125"/>
      <c r="BI115" s="127"/>
      <c r="BJ115" s="127"/>
      <c r="BK115" s="127"/>
      <c r="BL115" s="127"/>
      <c r="BM115" s="127"/>
      <c r="BN115" s="127"/>
      <c r="BO115" s="127"/>
      <c r="BP115" s="127"/>
      <c r="BQ115" s="127"/>
      <c r="BR115" s="127"/>
      <c r="BS115" s="127"/>
      <c r="BT115" s="127"/>
      <c r="BU115" s="124"/>
      <c r="BV115" s="181"/>
      <c r="BW115" s="182"/>
      <c r="BX115" s="182"/>
      <c r="BY115" s="181"/>
      <c r="BZ115" s="181"/>
      <c r="CA115" s="181"/>
      <c r="CB115" s="182"/>
      <c r="CC115" s="181"/>
      <c r="CD115" s="181"/>
      <c r="CE115" s="181"/>
      <c r="CF115" s="182"/>
      <c r="CG115" s="181"/>
      <c r="CH115" s="182"/>
      <c r="CI115" s="183"/>
      <c r="CJ115" s="182"/>
      <c r="CK115" s="181"/>
      <c r="CL115" s="181"/>
      <c r="CM115" s="181"/>
      <c r="CN115" s="182"/>
      <c r="CO115" s="124"/>
      <c r="CP115" s="124"/>
      <c r="CQ115" s="124"/>
      <c r="CR115" s="124"/>
      <c r="CS115" s="124"/>
      <c r="CT115" s="124"/>
      <c r="CU115" s="124"/>
      <c r="CV115" s="124"/>
      <c r="CW115" s="124"/>
      <c r="CX115" s="124"/>
      <c r="CY115" s="124"/>
      <c r="CZ115" s="124"/>
      <c r="DA115" s="124"/>
      <c r="DB115" s="124"/>
      <c r="DC115" s="124"/>
      <c r="DD115" s="124"/>
      <c r="DE115" s="124"/>
      <c r="DF115" s="124"/>
      <c r="DG115" s="124"/>
      <c r="DH115" s="124"/>
      <c r="DI115" s="124"/>
      <c r="DJ115" s="124"/>
      <c r="DK115" s="124"/>
      <c r="DL115" s="124"/>
    </row>
    <row r="116" spans="1:116" s="123" customFormat="1" x14ac:dyDescent="0.15">
      <c r="A116" s="117"/>
      <c r="B116" s="117"/>
      <c r="C116" s="118"/>
      <c r="D116" s="118"/>
      <c r="E116" s="222"/>
      <c r="F116" s="126"/>
      <c r="G116" s="126"/>
      <c r="H116" s="126"/>
      <c r="I116" s="126"/>
      <c r="J116" s="126"/>
      <c r="K116" s="286"/>
      <c r="L116" s="122"/>
      <c r="M116" s="122"/>
      <c r="N116" s="122"/>
      <c r="O116" s="122"/>
      <c r="P116" s="122"/>
      <c r="Q116" s="122"/>
      <c r="R116" s="122"/>
      <c r="S116" s="122"/>
      <c r="T116" s="122"/>
      <c r="U116" s="122"/>
      <c r="V116" s="122"/>
      <c r="W116" s="122"/>
      <c r="X116" s="121"/>
      <c r="Y116" s="124"/>
      <c r="Z116" s="124"/>
      <c r="AA116" s="124"/>
      <c r="AB116" s="124"/>
      <c r="AC116" s="124"/>
      <c r="AD116" s="124"/>
      <c r="AE116" s="124"/>
      <c r="AF116" s="124"/>
      <c r="AG116" s="124"/>
      <c r="AH116" s="124"/>
      <c r="AI116" s="124"/>
      <c r="AK116" s="124"/>
      <c r="AL116" s="124"/>
      <c r="AM116" s="124"/>
      <c r="AN116" s="124"/>
      <c r="AO116" s="124"/>
      <c r="AP116" s="124"/>
      <c r="AQ116" s="124"/>
      <c r="AR116" s="124"/>
      <c r="AS116" s="124"/>
      <c r="AT116" s="124"/>
      <c r="AU116" s="124"/>
      <c r="AV116" s="125"/>
      <c r="AW116" s="127"/>
      <c r="AX116" s="127"/>
      <c r="AY116" s="127"/>
      <c r="AZ116" s="127"/>
      <c r="BA116" s="127"/>
      <c r="BB116" s="127"/>
      <c r="BC116" s="127"/>
      <c r="BD116" s="127"/>
      <c r="BE116" s="127"/>
      <c r="BF116" s="127"/>
      <c r="BG116" s="127"/>
      <c r="BH116" s="125"/>
      <c r="BI116" s="127"/>
      <c r="BJ116" s="127"/>
      <c r="BK116" s="127"/>
      <c r="BL116" s="127"/>
      <c r="BM116" s="127"/>
      <c r="BN116" s="127"/>
      <c r="BO116" s="127"/>
      <c r="BP116" s="127"/>
      <c r="BQ116" s="127"/>
      <c r="BR116" s="127"/>
      <c r="BS116" s="127"/>
      <c r="BT116" s="127"/>
      <c r="BU116" s="124"/>
      <c r="BV116" s="181"/>
      <c r="BW116" s="182"/>
      <c r="BX116" s="182"/>
      <c r="BY116" s="181"/>
      <c r="BZ116" s="181"/>
      <c r="CA116" s="181"/>
      <c r="CB116" s="182"/>
      <c r="CC116" s="181"/>
      <c r="CD116" s="181"/>
      <c r="CE116" s="181"/>
      <c r="CF116" s="182"/>
      <c r="CG116" s="181"/>
      <c r="CH116" s="182"/>
      <c r="CI116" s="183"/>
      <c r="CJ116" s="182"/>
      <c r="CK116" s="181"/>
      <c r="CL116" s="181"/>
      <c r="CM116" s="181"/>
      <c r="CN116" s="182"/>
      <c r="CO116" s="124"/>
      <c r="CP116" s="124"/>
      <c r="CQ116" s="124"/>
      <c r="CR116" s="124"/>
      <c r="CS116" s="124"/>
      <c r="CT116" s="124"/>
      <c r="CU116" s="124"/>
      <c r="CV116" s="124"/>
      <c r="CW116" s="124"/>
      <c r="CX116" s="124"/>
      <c r="CY116" s="124"/>
      <c r="CZ116" s="124"/>
      <c r="DA116" s="124"/>
      <c r="DB116" s="124"/>
      <c r="DC116" s="124"/>
      <c r="DD116" s="124"/>
      <c r="DE116" s="124"/>
      <c r="DF116" s="124"/>
      <c r="DG116" s="124"/>
      <c r="DH116" s="124"/>
      <c r="DI116" s="124"/>
      <c r="DJ116" s="124"/>
      <c r="DK116" s="124"/>
      <c r="DL116" s="124"/>
    </row>
    <row r="117" spans="1:116" s="123" customFormat="1" x14ac:dyDescent="0.15">
      <c r="A117" s="117"/>
      <c r="B117" s="117"/>
      <c r="C117" s="118"/>
      <c r="D117" s="118"/>
      <c r="E117" s="222"/>
      <c r="F117" s="126"/>
      <c r="G117" s="126"/>
      <c r="H117" s="126"/>
      <c r="I117" s="126"/>
      <c r="J117" s="126"/>
      <c r="K117" s="286"/>
      <c r="L117" s="122"/>
      <c r="M117" s="122"/>
      <c r="N117" s="122"/>
      <c r="O117" s="122"/>
      <c r="P117" s="122"/>
      <c r="Q117" s="122"/>
      <c r="R117" s="122"/>
      <c r="S117" s="122"/>
      <c r="T117" s="122"/>
      <c r="U117" s="122"/>
      <c r="V117" s="122"/>
      <c r="W117" s="122"/>
      <c r="X117" s="121"/>
      <c r="Y117" s="124"/>
      <c r="Z117" s="124"/>
      <c r="AA117" s="124"/>
      <c r="AB117" s="124"/>
      <c r="AC117" s="124"/>
      <c r="AD117" s="124"/>
      <c r="AE117" s="124"/>
      <c r="AF117" s="124"/>
      <c r="AG117" s="124"/>
      <c r="AH117" s="124"/>
      <c r="AI117" s="124"/>
      <c r="AK117" s="124"/>
      <c r="AL117" s="124"/>
      <c r="AM117" s="124"/>
      <c r="AN117" s="124"/>
      <c r="AO117" s="124"/>
      <c r="AP117" s="124"/>
      <c r="AQ117" s="124"/>
      <c r="AR117" s="124"/>
      <c r="AS117" s="124"/>
      <c r="AT117" s="124"/>
      <c r="AU117" s="124"/>
      <c r="AV117" s="125"/>
      <c r="AW117" s="127"/>
      <c r="AX117" s="127"/>
      <c r="AY117" s="127"/>
      <c r="AZ117" s="127"/>
      <c r="BA117" s="127"/>
      <c r="BB117" s="127"/>
      <c r="BC117" s="127"/>
      <c r="BD117" s="127"/>
      <c r="BE117" s="127"/>
      <c r="BF117" s="127"/>
      <c r="BG117" s="127"/>
      <c r="BH117" s="125"/>
      <c r="BI117" s="127"/>
      <c r="BJ117" s="127"/>
      <c r="BK117" s="127"/>
      <c r="BL117" s="127"/>
      <c r="BM117" s="127"/>
      <c r="BN117" s="127"/>
      <c r="BO117" s="127"/>
      <c r="BP117" s="127"/>
      <c r="BQ117" s="127"/>
      <c r="BR117" s="127"/>
      <c r="BS117" s="127"/>
      <c r="BT117" s="127"/>
      <c r="BU117" s="124"/>
      <c r="BV117" s="181"/>
      <c r="BW117" s="182"/>
      <c r="BX117" s="182"/>
      <c r="BY117" s="181"/>
      <c r="BZ117" s="181"/>
      <c r="CA117" s="181"/>
      <c r="CB117" s="182"/>
      <c r="CC117" s="181"/>
      <c r="CD117" s="181"/>
      <c r="CE117" s="181"/>
      <c r="CF117" s="182"/>
      <c r="CG117" s="181"/>
      <c r="CH117" s="182"/>
      <c r="CI117" s="183"/>
      <c r="CJ117" s="182"/>
      <c r="CK117" s="181"/>
      <c r="CL117" s="181"/>
      <c r="CM117" s="181"/>
      <c r="CN117" s="182"/>
      <c r="CO117" s="124"/>
      <c r="CP117" s="124"/>
      <c r="CQ117" s="124"/>
      <c r="CR117" s="124"/>
      <c r="CS117" s="124"/>
      <c r="CT117" s="124"/>
      <c r="CU117" s="124"/>
      <c r="CV117" s="124"/>
      <c r="CW117" s="124"/>
      <c r="CX117" s="124"/>
      <c r="CY117" s="124"/>
      <c r="CZ117" s="124"/>
      <c r="DA117" s="124"/>
      <c r="DB117" s="124"/>
      <c r="DC117" s="124"/>
      <c r="DD117" s="124"/>
      <c r="DE117" s="124"/>
      <c r="DF117" s="124"/>
      <c r="DG117" s="124"/>
      <c r="DH117" s="124"/>
      <c r="DI117" s="124"/>
      <c r="DJ117" s="124"/>
      <c r="DK117" s="124"/>
      <c r="DL117" s="124"/>
    </row>
    <row r="118" spans="1:116" x14ac:dyDescent="0.15">
      <c r="L118" s="122"/>
      <c r="M118" s="122"/>
      <c r="N118" s="122"/>
      <c r="O118" s="122"/>
      <c r="P118" s="122"/>
      <c r="Q118" s="122"/>
      <c r="R118" s="122"/>
      <c r="S118" s="122"/>
      <c r="T118" s="122"/>
      <c r="U118" s="122"/>
      <c r="V118" s="122"/>
      <c r="W118" s="122"/>
      <c r="Y118" s="124"/>
      <c r="Z118" s="124"/>
      <c r="AA118" s="124"/>
      <c r="AB118" s="124"/>
      <c r="AC118" s="124"/>
      <c r="AD118" s="124"/>
      <c r="AE118" s="124"/>
      <c r="AF118" s="124"/>
      <c r="AG118" s="124"/>
      <c r="AH118" s="124"/>
      <c r="AI118" s="124"/>
    </row>
    <row r="119" spans="1:116" x14ac:dyDescent="0.15">
      <c r="L119" s="122"/>
      <c r="M119" s="122"/>
      <c r="N119" s="122"/>
      <c r="O119" s="122"/>
      <c r="P119" s="122"/>
      <c r="Q119" s="122"/>
      <c r="R119" s="122"/>
      <c r="S119" s="122"/>
      <c r="T119" s="122"/>
      <c r="U119" s="122"/>
      <c r="V119" s="122"/>
      <c r="W119" s="122"/>
      <c r="Y119" s="124"/>
      <c r="Z119" s="124"/>
      <c r="AA119" s="124"/>
      <c r="AB119" s="124"/>
      <c r="AC119" s="124"/>
      <c r="AD119" s="124"/>
      <c r="AE119" s="124"/>
      <c r="AF119" s="124"/>
      <c r="AG119" s="124"/>
      <c r="AH119" s="124"/>
      <c r="AI119" s="124"/>
    </row>
    <row r="120" spans="1:116" x14ac:dyDescent="0.15">
      <c r="L120" s="122"/>
      <c r="M120" s="122"/>
      <c r="N120" s="122"/>
      <c r="O120" s="122"/>
      <c r="P120" s="122"/>
      <c r="Q120" s="122"/>
      <c r="R120" s="122"/>
      <c r="S120" s="122"/>
      <c r="T120" s="122"/>
      <c r="U120" s="122"/>
      <c r="V120" s="122"/>
      <c r="W120" s="122"/>
      <c r="Y120" s="124"/>
      <c r="Z120" s="124"/>
      <c r="AA120" s="124"/>
      <c r="AB120" s="124"/>
      <c r="AC120" s="124"/>
      <c r="AD120" s="124"/>
      <c r="AE120" s="124"/>
      <c r="AF120" s="124"/>
      <c r="AG120" s="124"/>
      <c r="AH120" s="124"/>
      <c r="AI120" s="124"/>
    </row>
    <row r="121" spans="1:116" x14ac:dyDescent="0.15">
      <c r="L121" s="122"/>
      <c r="M121" s="122"/>
      <c r="N121" s="122"/>
      <c r="O121" s="122"/>
      <c r="P121" s="122"/>
      <c r="Q121" s="122"/>
      <c r="R121" s="122"/>
      <c r="S121" s="122"/>
      <c r="T121" s="122"/>
      <c r="U121" s="122"/>
      <c r="V121" s="122"/>
      <c r="W121" s="122"/>
      <c r="Y121" s="124"/>
      <c r="Z121" s="124"/>
      <c r="AA121" s="124"/>
      <c r="AB121" s="124"/>
      <c r="AC121" s="124"/>
      <c r="AD121" s="124"/>
      <c r="AE121" s="124"/>
      <c r="AF121" s="124"/>
      <c r="AG121" s="124"/>
      <c r="AH121" s="124"/>
      <c r="AI121" s="124"/>
    </row>
    <row r="122" spans="1:116" x14ac:dyDescent="0.15">
      <c r="L122" s="122"/>
      <c r="M122" s="122"/>
      <c r="N122" s="122"/>
      <c r="O122" s="122"/>
      <c r="P122" s="122"/>
      <c r="Q122" s="122"/>
      <c r="R122" s="122"/>
      <c r="S122" s="122"/>
      <c r="T122" s="122"/>
      <c r="U122" s="122"/>
      <c r="V122" s="122"/>
      <c r="W122" s="122"/>
      <c r="Y122" s="124"/>
      <c r="Z122" s="124"/>
      <c r="AA122" s="124"/>
      <c r="AB122" s="124"/>
      <c r="AC122" s="124"/>
      <c r="AD122" s="124"/>
      <c r="AE122" s="124"/>
      <c r="AF122" s="124"/>
      <c r="AG122" s="124"/>
      <c r="AH122" s="124"/>
      <c r="AI122" s="124"/>
    </row>
    <row r="123" spans="1:116" x14ac:dyDescent="0.15">
      <c r="L123" s="122"/>
      <c r="M123" s="122"/>
      <c r="N123" s="122"/>
      <c r="O123" s="122"/>
      <c r="P123" s="122"/>
      <c r="Q123" s="122"/>
      <c r="R123" s="122"/>
      <c r="S123" s="122"/>
      <c r="T123" s="122"/>
      <c r="U123" s="122"/>
      <c r="V123" s="122"/>
      <c r="W123" s="122"/>
      <c r="Y123" s="124"/>
      <c r="Z123" s="124"/>
      <c r="AA123" s="124"/>
      <c r="AB123" s="124"/>
      <c r="AC123" s="124"/>
      <c r="AD123" s="124"/>
      <c r="AE123" s="124"/>
      <c r="AF123" s="124"/>
      <c r="AG123" s="124"/>
      <c r="AH123" s="124"/>
      <c r="AI123" s="124"/>
    </row>
    <row r="124" spans="1:116" x14ac:dyDescent="0.15">
      <c r="Y124" s="124"/>
      <c r="Z124" s="124"/>
      <c r="AA124" s="124"/>
      <c r="AB124" s="124"/>
      <c r="AC124" s="124"/>
      <c r="AD124" s="124"/>
      <c r="AE124" s="124"/>
      <c r="AF124" s="124"/>
      <c r="AG124" s="124"/>
      <c r="AH124" s="124"/>
      <c r="AI124" s="124"/>
    </row>
    <row r="125" spans="1:116" x14ac:dyDescent="0.15">
      <c r="Y125" s="124"/>
      <c r="Z125" s="124"/>
      <c r="AA125" s="124"/>
      <c r="AB125" s="124"/>
      <c r="AC125" s="124"/>
      <c r="AD125" s="124"/>
      <c r="AE125" s="124"/>
      <c r="AF125" s="124"/>
      <c r="AG125" s="124"/>
      <c r="AH125" s="124"/>
      <c r="AI125" s="124"/>
    </row>
    <row r="126" spans="1:116" x14ac:dyDescent="0.15">
      <c r="Y126" s="124"/>
      <c r="Z126" s="124"/>
      <c r="AA126" s="124"/>
      <c r="AB126" s="124"/>
      <c r="AC126" s="124"/>
      <c r="AD126" s="124"/>
      <c r="AE126" s="124"/>
      <c r="AF126" s="124"/>
      <c r="AG126" s="124"/>
      <c r="AH126" s="124"/>
      <c r="AI126" s="124"/>
    </row>
    <row r="127" spans="1:116" x14ac:dyDescent="0.15">
      <c r="Y127" s="124"/>
      <c r="Z127" s="124"/>
      <c r="AA127" s="124"/>
      <c r="AB127" s="124"/>
      <c r="AC127" s="124"/>
      <c r="AD127" s="124"/>
      <c r="AE127" s="124"/>
      <c r="AF127" s="124"/>
      <c r="AG127" s="124"/>
      <c r="AH127" s="124"/>
      <c r="AI127" s="124"/>
    </row>
    <row r="128" spans="1:116" x14ac:dyDescent="0.15">
      <c r="Y128" s="124"/>
      <c r="Z128" s="124"/>
      <c r="AA128" s="124"/>
      <c r="AB128" s="124"/>
      <c r="AC128" s="124"/>
      <c r="AD128" s="124"/>
      <c r="AE128" s="124"/>
      <c r="AF128" s="124"/>
      <c r="AG128" s="124"/>
      <c r="AH128" s="124"/>
      <c r="AI128" s="124"/>
    </row>
    <row r="129" spans="1:116" x14ac:dyDescent="0.15">
      <c r="Y129" s="124"/>
      <c r="Z129" s="124"/>
      <c r="AA129" s="124"/>
      <c r="AB129" s="124"/>
      <c r="AC129" s="124"/>
      <c r="AD129" s="124"/>
      <c r="AE129" s="124"/>
      <c r="AF129" s="124"/>
      <c r="AG129" s="124"/>
      <c r="AH129" s="124"/>
      <c r="AI129" s="124"/>
    </row>
    <row r="130" spans="1:116" x14ac:dyDescent="0.15">
      <c r="Y130" s="124"/>
      <c r="Z130" s="124"/>
      <c r="AA130" s="124"/>
      <c r="AB130" s="124"/>
      <c r="AC130" s="124"/>
      <c r="AD130" s="124"/>
      <c r="AE130" s="124"/>
      <c r="AF130" s="124"/>
      <c r="AG130" s="124"/>
      <c r="AH130" s="124"/>
      <c r="AI130" s="124"/>
    </row>
    <row r="131" spans="1:116" s="195" customFormat="1" x14ac:dyDescent="0.15">
      <c r="A131" s="117"/>
      <c r="B131" s="117"/>
      <c r="C131" s="118"/>
      <c r="D131" s="118"/>
      <c r="E131" s="222"/>
      <c r="F131" s="142"/>
      <c r="G131" s="142"/>
      <c r="H131" s="126"/>
      <c r="I131" s="142"/>
      <c r="J131" s="142"/>
      <c r="K131" s="292"/>
      <c r="L131" s="120"/>
      <c r="M131" s="120"/>
      <c r="N131" s="120"/>
      <c r="O131" s="120"/>
      <c r="P131" s="120"/>
      <c r="Q131" s="120"/>
      <c r="R131" s="120"/>
      <c r="S131" s="120"/>
      <c r="T131" s="120"/>
      <c r="U131" s="120"/>
      <c r="V131" s="120"/>
      <c r="W131" s="120"/>
      <c r="X131" s="121"/>
      <c r="Y131" s="191"/>
      <c r="Z131" s="191"/>
      <c r="AA131" s="191"/>
      <c r="AB131" s="191"/>
      <c r="AC131" s="191"/>
      <c r="AD131" s="191"/>
      <c r="AE131" s="191"/>
      <c r="AF131" s="191"/>
      <c r="AG131" s="191"/>
      <c r="AH131" s="191"/>
      <c r="AI131" s="191"/>
      <c r="AJ131" s="192"/>
      <c r="AK131" s="191"/>
      <c r="AL131" s="191"/>
      <c r="AM131" s="191"/>
      <c r="AN131" s="191"/>
      <c r="AO131" s="191"/>
      <c r="AP131" s="191"/>
      <c r="AQ131" s="191"/>
      <c r="AR131" s="191"/>
      <c r="AS131" s="191"/>
      <c r="AT131" s="191"/>
      <c r="AU131" s="191"/>
      <c r="AV131" s="193"/>
      <c r="AW131" s="194"/>
      <c r="AX131" s="194"/>
      <c r="AY131" s="194"/>
      <c r="AZ131" s="194"/>
      <c r="BA131" s="194"/>
      <c r="BB131" s="194"/>
      <c r="BC131" s="194"/>
      <c r="BD131" s="194"/>
      <c r="BE131" s="194"/>
      <c r="BF131" s="194"/>
      <c r="BG131" s="194"/>
      <c r="BH131" s="193"/>
      <c r="BI131" s="194"/>
      <c r="BJ131" s="194"/>
      <c r="BK131" s="194"/>
      <c r="BL131" s="194"/>
      <c r="BM131" s="194"/>
      <c r="BN131" s="194"/>
      <c r="BO131" s="194"/>
      <c r="BP131" s="194"/>
      <c r="BQ131" s="194"/>
      <c r="BR131" s="194"/>
      <c r="BS131" s="194"/>
      <c r="BT131" s="194"/>
      <c r="BV131" s="196"/>
      <c r="BW131" s="130"/>
      <c r="BX131" s="130"/>
      <c r="BY131" s="134"/>
      <c r="BZ131" s="134"/>
      <c r="CA131" s="134"/>
      <c r="CB131" s="130"/>
      <c r="CC131" s="134"/>
      <c r="CD131" s="134"/>
      <c r="CE131" s="134"/>
      <c r="CF131" s="130"/>
      <c r="CG131" s="134"/>
      <c r="CH131" s="130"/>
      <c r="CI131" s="198"/>
      <c r="CJ131" s="197"/>
      <c r="CK131" s="196"/>
      <c r="CL131" s="196"/>
      <c r="CM131" s="196"/>
      <c r="CN131" s="197"/>
    </row>
    <row r="132" spans="1:116" s="195" customFormat="1" x14ac:dyDescent="0.15">
      <c r="A132" s="117"/>
      <c r="B132" s="117"/>
      <c r="C132" s="118"/>
      <c r="D132" s="118"/>
      <c r="E132" s="222"/>
      <c r="F132" s="142"/>
      <c r="G132" s="142"/>
      <c r="H132" s="126"/>
      <c r="I132" s="142"/>
      <c r="J132" s="142"/>
      <c r="K132" s="292"/>
      <c r="L132" s="120"/>
      <c r="M132" s="120"/>
      <c r="N132" s="120"/>
      <c r="O132" s="120"/>
      <c r="P132" s="120"/>
      <c r="Q132" s="120"/>
      <c r="R132" s="120"/>
      <c r="S132" s="120"/>
      <c r="T132" s="120"/>
      <c r="U132" s="120"/>
      <c r="V132" s="120"/>
      <c r="W132" s="120"/>
      <c r="X132" s="121"/>
      <c r="Y132" s="191"/>
      <c r="Z132" s="191"/>
      <c r="AA132" s="191"/>
      <c r="AB132" s="191"/>
      <c r="AC132" s="191"/>
      <c r="AD132" s="191"/>
      <c r="AE132" s="191"/>
      <c r="AF132" s="191"/>
      <c r="AG132" s="191"/>
      <c r="AH132" s="191"/>
      <c r="AI132" s="191"/>
      <c r="AJ132" s="192"/>
      <c r="AK132" s="191"/>
      <c r="AL132" s="191"/>
      <c r="AM132" s="191"/>
      <c r="AN132" s="191"/>
      <c r="AO132" s="191"/>
      <c r="AP132" s="191"/>
      <c r="AQ132" s="191"/>
      <c r="AR132" s="191"/>
      <c r="AS132" s="191"/>
      <c r="AT132" s="191"/>
      <c r="AU132" s="191"/>
      <c r="AV132" s="193"/>
      <c r="AW132" s="194"/>
      <c r="AX132" s="194"/>
      <c r="AY132" s="194"/>
      <c r="AZ132" s="194"/>
      <c r="BA132" s="194"/>
      <c r="BB132" s="194"/>
      <c r="BC132" s="194"/>
      <c r="BD132" s="194"/>
      <c r="BE132" s="194"/>
      <c r="BF132" s="194"/>
      <c r="BG132" s="194"/>
      <c r="BH132" s="193"/>
      <c r="BI132" s="194"/>
      <c r="BJ132" s="194"/>
      <c r="BK132" s="194"/>
      <c r="BL132" s="194"/>
      <c r="BM132" s="194"/>
      <c r="BN132" s="194"/>
      <c r="BO132" s="194"/>
      <c r="BP132" s="194"/>
      <c r="BQ132" s="194"/>
      <c r="BR132" s="194"/>
      <c r="BS132" s="194"/>
      <c r="BT132" s="194"/>
      <c r="BV132" s="196"/>
      <c r="BW132" s="130"/>
      <c r="BX132" s="130"/>
      <c r="BY132" s="134"/>
      <c r="BZ132" s="134"/>
      <c r="CA132" s="134"/>
      <c r="CB132" s="130"/>
      <c r="CC132" s="134"/>
      <c r="CD132" s="134"/>
      <c r="CE132" s="134"/>
      <c r="CF132" s="130"/>
      <c r="CG132" s="134"/>
      <c r="CH132" s="130"/>
      <c r="CI132" s="198"/>
      <c r="CJ132" s="197"/>
      <c r="CK132" s="196"/>
      <c r="CL132" s="196"/>
      <c r="CM132" s="196"/>
      <c r="CN132" s="197"/>
    </row>
    <row r="133" spans="1:116" x14ac:dyDescent="0.15">
      <c r="Y133" s="124"/>
      <c r="Z133" s="124"/>
      <c r="AA133" s="124"/>
      <c r="AB133" s="124"/>
      <c r="AC133" s="124"/>
      <c r="AD133" s="124"/>
      <c r="AE133" s="124"/>
      <c r="AF133" s="124"/>
      <c r="AG133" s="124"/>
      <c r="AH133" s="124"/>
      <c r="AI133" s="124"/>
    </row>
    <row r="134" spans="1:116" s="123" customFormat="1" x14ac:dyDescent="0.15">
      <c r="A134" s="117"/>
      <c r="B134" s="117"/>
      <c r="C134" s="118"/>
      <c r="D134" s="118"/>
      <c r="E134" s="222"/>
      <c r="F134" s="126"/>
      <c r="G134" s="126"/>
      <c r="H134" s="126"/>
      <c r="I134" s="126"/>
      <c r="J134" s="126"/>
      <c r="K134" s="286"/>
      <c r="L134" s="120"/>
      <c r="M134" s="120"/>
      <c r="N134" s="120"/>
      <c r="O134" s="120"/>
      <c r="P134" s="120"/>
      <c r="Q134" s="120"/>
      <c r="R134" s="120"/>
      <c r="S134" s="120"/>
      <c r="T134" s="120"/>
      <c r="U134" s="120"/>
      <c r="V134" s="120"/>
      <c r="W134" s="120"/>
      <c r="X134" s="121"/>
      <c r="Y134" s="124"/>
      <c r="Z134" s="124"/>
      <c r="AA134" s="124"/>
      <c r="AB134" s="124"/>
      <c r="AC134" s="124"/>
      <c r="AD134" s="124"/>
      <c r="AE134" s="124"/>
      <c r="AF134" s="124"/>
      <c r="AG134" s="124"/>
      <c r="AH134" s="124"/>
      <c r="AI134" s="124"/>
      <c r="AK134" s="124"/>
      <c r="AL134" s="124"/>
      <c r="AM134" s="124"/>
      <c r="AN134" s="124"/>
      <c r="AO134" s="124"/>
      <c r="AP134" s="124"/>
      <c r="AQ134" s="124"/>
      <c r="AR134" s="124"/>
      <c r="AS134" s="124"/>
      <c r="AT134" s="124"/>
      <c r="AU134" s="124"/>
      <c r="AV134" s="125"/>
      <c r="AW134" s="127"/>
      <c r="AX134" s="127"/>
      <c r="AY134" s="127"/>
      <c r="AZ134" s="127"/>
      <c r="BA134" s="127"/>
      <c r="BB134" s="127"/>
      <c r="BC134" s="127"/>
      <c r="BD134" s="127"/>
      <c r="BE134" s="127"/>
      <c r="BF134" s="127"/>
      <c r="BG134" s="127"/>
      <c r="BH134" s="125"/>
      <c r="BI134" s="127"/>
      <c r="BJ134" s="127"/>
      <c r="BK134" s="127"/>
      <c r="BL134" s="127"/>
      <c r="BM134" s="127"/>
      <c r="BN134" s="127"/>
      <c r="BO134" s="127"/>
      <c r="BP134" s="127"/>
      <c r="BQ134" s="127"/>
      <c r="BR134" s="127"/>
      <c r="BS134" s="127"/>
      <c r="BT134" s="127"/>
      <c r="BU134" s="124"/>
      <c r="BV134" s="181"/>
      <c r="BW134" s="182"/>
      <c r="BX134" s="182"/>
      <c r="BY134" s="181"/>
      <c r="BZ134" s="181"/>
      <c r="CA134" s="181"/>
      <c r="CB134" s="182"/>
      <c r="CC134" s="181"/>
      <c r="CD134" s="181"/>
      <c r="CE134" s="181"/>
      <c r="CF134" s="182"/>
      <c r="CG134" s="181"/>
      <c r="CH134" s="182"/>
      <c r="CI134" s="183"/>
      <c r="CJ134" s="182"/>
      <c r="CK134" s="181"/>
      <c r="CL134" s="181"/>
      <c r="CM134" s="181"/>
      <c r="CN134" s="182"/>
      <c r="CO134" s="124"/>
      <c r="CP134" s="124"/>
      <c r="CQ134" s="124"/>
      <c r="CR134" s="124"/>
      <c r="CS134" s="124"/>
      <c r="CT134" s="124"/>
      <c r="CU134" s="124"/>
      <c r="CV134" s="124"/>
      <c r="CW134" s="124"/>
      <c r="CX134" s="124"/>
      <c r="CY134" s="124"/>
      <c r="CZ134" s="124"/>
      <c r="DA134" s="124"/>
      <c r="DB134" s="124"/>
      <c r="DC134" s="124"/>
      <c r="DD134" s="124"/>
      <c r="DE134" s="124"/>
      <c r="DF134" s="124"/>
      <c r="DG134" s="124"/>
      <c r="DH134" s="124"/>
      <c r="DI134" s="124"/>
      <c r="DJ134" s="124"/>
      <c r="DK134" s="124"/>
      <c r="DL134" s="124"/>
    </row>
    <row r="135" spans="1:116" s="123" customFormat="1" x14ac:dyDescent="0.15">
      <c r="A135" s="117"/>
      <c r="B135" s="117"/>
      <c r="C135" s="118"/>
      <c r="D135" s="118"/>
      <c r="E135" s="222"/>
      <c r="F135" s="126"/>
      <c r="G135" s="126"/>
      <c r="H135" s="126"/>
      <c r="I135" s="126"/>
      <c r="J135" s="126"/>
      <c r="K135" s="286"/>
      <c r="L135" s="120"/>
      <c r="M135" s="120"/>
      <c r="N135" s="120"/>
      <c r="O135" s="120"/>
      <c r="P135" s="120"/>
      <c r="Q135" s="120"/>
      <c r="R135" s="120"/>
      <c r="S135" s="120"/>
      <c r="T135" s="120"/>
      <c r="U135" s="120"/>
      <c r="V135" s="120"/>
      <c r="W135" s="120"/>
      <c r="X135" s="121"/>
      <c r="Y135" s="124"/>
      <c r="Z135" s="124"/>
      <c r="AA135" s="124"/>
      <c r="AB135" s="124"/>
      <c r="AC135" s="124"/>
      <c r="AD135" s="124"/>
      <c r="AE135" s="124"/>
      <c r="AF135" s="124"/>
      <c r="AG135" s="124"/>
      <c r="AH135" s="124"/>
      <c r="AI135" s="124"/>
      <c r="AK135" s="124"/>
      <c r="AL135" s="124"/>
      <c r="AM135" s="124"/>
      <c r="AN135" s="124"/>
      <c r="AO135" s="124"/>
      <c r="AP135" s="124"/>
      <c r="AQ135" s="124"/>
      <c r="AR135" s="124"/>
      <c r="AS135" s="124"/>
      <c r="AT135" s="124"/>
      <c r="AU135" s="124"/>
      <c r="AV135" s="125"/>
      <c r="AW135" s="127"/>
      <c r="AX135" s="127"/>
      <c r="AY135" s="127"/>
      <c r="AZ135" s="127"/>
      <c r="BA135" s="127"/>
      <c r="BB135" s="127"/>
      <c r="BC135" s="127"/>
      <c r="BD135" s="127"/>
      <c r="BE135" s="127"/>
      <c r="BF135" s="127"/>
      <c r="BG135" s="127"/>
      <c r="BH135" s="125"/>
      <c r="BI135" s="127"/>
      <c r="BJ135" s="127"/>
      <c r="BK135" s="127"/>
      <c r="BL135" s="127"/>
      <c r="BM135" s="127"/>
      <c r="BN135" s="127"/>
      <c r="BO135" s="127"/>
      <c r="BP135" s="127"/>
      <c r="BQ135" s="127"/>
      <c r="BR135" s="127"/>
      <c r="BS135" s="127"/>
      <c r="BT135" s="127"/>
      <c r="BU135" s="124"/>
      <c r="BV135" s="181"/>
      <c r="BW135" s="182"/>
      <c r="BX135" s="182"/>
      <c r="BY135" s="181"/>
      <c r="BZ135" s="181"/>
      <c r="CA135" s="181"/>
      <c r="CB135" s="182"/>
      <c r="CC135" s="181"/>
      <c r="CD135" s="181"/>
      <c r="CE135" s="181"/>
      <c r="CF135" s="182"/>
      <c r="CG135" s="181"/>
      <c r="CH135" s="182"/>
      <c r="CI135" s="183"/>
      <c r="CJ135" s="182"/>
      <c r="CK135" s="181"/>
      <c r="CL135" s="181"/>
      <c r="CM135" s="181"/>
      <c r="CN135" s="182"/>
      <c r="CO135" s="124"/>
      <c r="CP135" s="124"/>
      <c r="CQ135" s="124"/>
      <c r="CR135" s="124"/>
      <c r="CS135" s="124"/>
      <c r="CT135" s="124"/>
      <c r="CU135" s="124"/>
      <c r="CV135" s="124"/>
      <c r="CW135" s="124"/>
      <c r="CX135" s="124"/>
      <c r="CY135" s="124"/>
      <c r="CZ135" s="124"/>
      <c r="DA135" s="124"/>
      <c r="DB135" s="124"/>
      <c r="DC135" s="124"/>
      <c r="DD135" s="124"/>
      <c r="DE135" s="124"/>
      <c r="DF135" s="124"/>
      <c r="DG135" s="124"/>
      <c r="DH135" s="124"/>
      <c r="DI135" s="124"/>
      <c r="DJ135" s="124"/>
      <c r="DK135" s="124"/>
      <c r="DL135" s="124"/>
    </row>
    <row r="136" spans="1:116" s="123" customFormat="1" x14ac:dyDescent="0.15">
      <c r="A136" s="117"/>
      <c r="B136" s="117"/>
      <c r="C136" s="118"/>
      <c r="D136" s="118"/>
      <c r="E136" s="222"/>
      <c r="F136" s="126"/>
      <c r="G136" s="126"/>
      <c r="H136" s="126"/>
      <c r="I136" s="126"/>
      <c r="J136" s="126"/>
      <c r="K136" s="286"/>
      <c r="L136" s="120"/>
      <c r="M136" s="120"/>
      <c r="N136" s="120"/>
      <c r="O136" s="120"/>
      <c r="P136" s="120"/>
      <c r="Q136" s="120"/>
      <c r="R136" s="120"/>
      <c r="S136" s="120"/>
      <c r="T136" s="120"/>
      <c r="U136" s="120"/>
      <c r="V136" s="120"/>
      <c r="W136" s="120"/>
      <c r="X136" s="121"/>
      <c r="Y136" s="124"/>
      <c r="Z136" s="124"/>
      <c r="AA136" s="124"/>
      <c r="AB136" s="124"/>
      <c r="AC136" s="124"/>
      <c r="AD136" s="124"/>
      <c r="AE136" s="124"/>
      <c r="AF136" s="124"/>
      <c r="AG136" s="124"/>
      <c r="AH136" s="124"/>
      <c r="AI136" s="124"/>
      <c r="AK136" s="124"/>
      <c r="AL136" s="124"/>
      <c r="AM136" s="124"/>
      <c r="AN136" s="124"/>
      <c r="AO136" s="124"/>
      <c r="AP136" s="124"/>
      <c r="AQ136" s="124"/>
      <c r="AR136" s="124"/>
      <c r="AS136" s="124"/>
      <c r="AT136" s="124"/>
      <c r="AU136" s="124"/>
      <c r="AV136" s="125"/>
      <c r="AW136" s="127"/>
      <c r="AX136" s="127"/>
      <c r="AY136" s="127"/>
      <c r="AZ136" s="127"/>
      <c r="BA136" s="127"/>
      <c r="BB136" s="127"/>
      <c r="BC136" s="127"/>
      <c r="BD136" s="127"/>
      <c r="BE136" s="127"/>
      <c r="BF136" s="127"/>
      <c r="BG136" s="127"/>
      <c r="BH136" s="125"/>
      <c r="BI136" s="127"/>
      <c r="BJ136" s="127"/>
      <c r="BK136" s="127"/>
      <c r="BL136" s="127"/>
      <c r="BM136" s="127"/>
      <c r="BN136" s="127"/>
      <c r="BO136" s="127"/>
      <c r="BP136" s="127"/>
      <c r="BQ136" s="127"/>
      <c r="BR136" s="127"/>
      <c r="BS136" s="127"/>
      <c r="BT136" s="127"/>
      <c r="BU136" s="124"/>
      <c r="BV136" s="181"/>
      <c r="BW136" s="182"/>
      <c r="BX136" s="182"/>
      <c r="BY136" s="181"/>
      <c r="BZ136" s="181"/>
      <c r="CA136" s="181"/>
      <c r="CB136" s="182"/>
      <c r="CC136" s="181"/>
      <c r="CD136" s="181"/>
      <c r="CE136" s="181"/>
      <c r="CF136" s="182"/>
      <c r="CG136" s="181"/>
      <c r="CH136" s="182"/>
      <c r="CI136" s="183"/>
      <c r="CJ136" s="182"/>
      <c r="CK136" s="181"/>
      <c r="CL136" s="181"/>
      <c r="CM136" s="181"/>
      <c r="CN136" s="182"/>
      <c r="CO136" s="124"/>
      <c r="CP136" s="124"/>
      <c r="CQ136" s="124"/>
      <c r="CR136" s="124"/>
      <c r="CS136" s="124"/>
      <c r="CT136" s="124"/>
      <c r="CU136" s="124"/>
      <c r="CV136" s="124"/>
      <c r="CW136" s="124"/>
      <c r="CX136" s="124"/>
      <c r="CY136" s="124"/>
      <c r="CZ136" s="124"/>
      <c r="DA136" s="124"/>
      <c r="DB136" s="124"/>
      <c r="DC136" s="124"/>
      <c r="DD136" s="124"/>
      <c r="DE136" s="124"/>
      <c r="DF136" s="124"/>
      <c r="DG136" s="124"/>
      <c r="DH136" s="124"/>
      <c r="DI136" s="124"/>
      <c r="DJ136" s="124"/>
      <c r="DK136" s="124"/>
      <c r="DL136" s="124"/>
    </row>
    <row r="137" spans="1:116" s="123" customFormat="1" x14ac:dyDescent="0.15">
      <c r="A137" s="117"/>
      <c r="B137" s="117"/>
      <c r="C137" s="118"/>
      <c r="D137" s="118"/>
      <c r="E137" s="222"/>
      <c r="F137" s="126"/>
      <c r="G137" s="126"/>
      <c r="H137" s="126"/>
      <c r="I137" s="126"/>
      <c r="J137" s="126"/>
      <c r="K137" s="286"/>
      <c r="L137" s="190"/>
      <c r="M137" s="190"/>
      <c r="N137" s="190"/>
      <c r="O137" s="190"/>
      <c r="P137" s="190"/>
      <c r="Q137" s="190"/>
      <c r="R137" s="190"/>
      <c r="S137" s="190"/>
      <c r="T137" s="190"/>
      <c r="U137" s="190"/>
      <c r="V137" s="190"/>
      <c r="W137" s="190"/>
      <c r="X137" s="121"/>
      <c r="Y137" s="124"/>
      <c r="Z137" s="124"/>
      <c r="AA137" s="124"/>
      <c r="AB137" s="124"/>
      <c r="AC137" s="124"/>
      <c r="AD137" s="124"/>
      <c r="AE137" s="124"/>
      <c r="AF137" s="124"/>
      <c r="AG137" s="124"/>
      <c r="AH137" s="124"/>
      <c r="AI137" s="124"/>
      <c r="AK137" s="124"/>
      <c r="AL137" s="124"/>
      <c r="AM137" s="124"/>
      <c r="AN137" s="124"/>
      <c r="AO137" s="124"/>
      <c r="AP137" s="124"/>
      <c r="AQ137" s="124"/>
      <c r="AR137" s="124"/>
      <c r="AS137" s="124"/>
      <c r="AT137" s="124"/>
      <c r="AU137" s="124"/>
      <c r="AV137" s="125"/>
      <c r="AW137" s="127"/>
      <c r="AX137" s="127"/>
      <c r="AY137" s="127"/>
      <c r="AZ137" s="127"/>
      <c r="BA137" s="127"/>
      <c r="BB137" s="127"/>
      <c r="BC137" s="127"/>
      <c r="BD137" s="127"/>
      <c r="BE137" s="127"/>
      <c r="BF137" s="127"/>
      <c r="BG137" s="127"/>
      <c r="BH137" s="125"/>
      <c r="BI137" s="127"/>
      <c r="BJ137" s="127"/>
      <c r="BK137" s="127"/>
      <c r="BL137" s="127"/>
      <c r="BM137" s="127"/>
      <c r="BN137" s="127"/>
      <c r="BO137" s="127"/>
      <c r="BP137" s="127"/>
      <c r="BQ137" s="127"/>
      <c r="BR137" s="127"/>
      <c r="BS137" s="127"/>
      <c r="BT137" s="127"/>
      <c r="BU137" s="124"/>
      <c r="BV137" s="181"/>
      <c r="BW137" s="182"/>
      <c r="BX137" s="182"/>
      <c r="BY137" s="181"/>
      <c r="BZ137" s="181"/>
      <c r="CA137" s="181"/>
      <c r="CB137" s="182"/>
      <c r="CC137" s="181"/>
      <c r="CD137" s="181"/>
      <c r="CE137" s="181"/>
      <c r="CF137" s="182"/>
      <c r="CG137" s="181"/>
      <c r="CH137" s="182"/>
      <c r="CI137" s="183"/>
      <c r="CJ137" s="182"/>
      <c r="CK137" s="181"/>
      <c r="CL137" s="181"/>
      <c r="CM137" s="181"/>
      <c r="CN137" s="182"/>
      <c r="CO137" s="124"/>
      <c r="CP137" s="124"/>
      <c r="CQ137" s="124"/>
      <c r="CR137" s="124"/>
      <c r="CS137" s="124"/>
      <c r="CT137" s="124"/>
      <c r="CU137" s="124"/>
      <c r="CV137" s="124"/>
      <c r="CW137" s="124"/>
      <c r="CX137" s="124"/>
      <c r="CY137" s="124"/>
      <c r="CZ137" s="124"/>
      <c r="DA137" s="124"/>
      <c r="DB137" s="124"/>
      <c r="DC137" s="124"/>
      <c r="DD137" s="124"/>
      <c r="DE137" s="124"/>
      <c r="DF137" s="124"/>
      <c r="DG137" s="124"/>
      <c r="DH137" s="124"/>
      <c r="DI137" s="124"/>
      <c r="DJ137" s="124"/>
      <c r="DK137" s="124"/>
      <c r="DL137" s="124"/>
    </row>
    <row r="138" spans="1:116" s="123" customFormat="1" x14ac:dyDescent="0.15">
      <c r="A138" s="117"/>
      <c r="B138" s="117"/>
      <c r="C138" s="118"/>
      <c r="D138" s="118"/>
      <c r="E138" s="222"/>
      <c r="F138" s="126"/>
      <c r="G138" s="126"/>
      <c r="H138" s="126"/>
      <c r="I138" s="126"/>
      <c r="J138" s="126"/>
      <c r="K138" s="286"/>
      <c r="L138" s="190"/>
      <c r="M138" s="190"/>
      <c r="N138" s="190"/>
      <c r="O138" s="190"/>
      <c r="P138" s="190"/>
      <c r="Q138" s="190"/>
      <c r="R138" s="190"/>
      <c r="S138" s="190"/>
      <c r="T138" s="190"/>
      <c r="U138" s="190"/>
      <c r="V138" s="190"/>
      <c r="W138" s="190"/>
      <c r="X138" s="121"/>
      <c r="Y138" s="124"/>
      <c r="Z138" s="124"/>
      <c r="AA138" s="124"/>
      <c r="AB138" s="124"/>
      <c r="AC138" s="124"/>
      <c r="AD138" s="124"/>
      <c r="AE138" s="124"/>
      <c r="AF138" s="124"/>
      <c r="AG138" s="124"/>
      <c r="AH138" s="124"/>
      <c r="AI138" s="124"/>
      <c r="AK138" s="124"/>
      <c r="AL138" s="124"/>
      <c r="AM138" s="124"/>
      <c r="AN138" s="124"/>
      <c r="AO138" s="124"/>
      <c r="AP138" s="124"/>
      <c r="AQ138" s="124"/>
      <c r="AR138" s="124"/>
      <c r="AS138" s="124"/>
      <c r="AT138" s="124"/>
      <c r="AU138" s="124"/>
      <c r="AV138" s="125"/>
      <c r="AW138" s="127"/>
      <c r="AX138" s="127"/>
      <c r="AY138" s="127"/>
      <c r="AZ138" s="127"/>
      <c r="BA138" s="127"/>
      <c r="BB138" s="127"/>
      <c r="BC138" s="127"/>
      <c r="BD138" s="127"/>
      <c r="BE138" s="127"/>
      <c r="BF138" s="127"/>
      <c r="BG138" s="127"/>
      <c r="BH138" s="125"/>
      <c r="BI138" s="127"/>
      <c r="BJ138" s="127"/>
      <c r="BK138" s="127"/>
      <c r="BL138" s="127"/>
      <c r="BM138" s="127"/>
      <c r="BN138" s="127"/>
      <c r="BO138" s="127"/>
      <c r="BP138" s="127"/>
      <c r="BQ138" s="127"/>
      <c r="BR138" s="127"/>
      <c r="BS138" s="127"/>
      <c r="BT138" s="127"/>
      <c r="BU138" s="124"/>
      <c r="BV138" s="181"/>
      <c r="BW138" s="182"/>
      <c r="BX138" s="182"/>
      <c r="BY138" s="181"/>
      <c r="BZ138" s="181"/>
      <c r="CA138" s="181"/>
      <c r="CB138" s="182"/>
      <c r="CC138" s="181"/>
      <c r="CD138" s="181"/>
      <c r="CE138" s="181"/>
      <c r="CF138" s="182"/>
      <c r="CG138" s="181"/>
      <c r="CH138" s="182"/>
      <c r="CI138" s="183"/>
      <c r="CJ138" s="182"/>
      <c r="CK138" s="181"/>
      <c r="CL138" s="181"/>
      <c r="CM138" s="181"/>
      <c r="CN138" s="182"/>
      <c r="CO138" s="124"/>
      <c r="CP138" s="124"/>
      <c r="CQ138" s="124"/>
      <c r="CR138" s="124"/>
      <c r="CS138" s="124"/>
      <c r="CT138" s="124"/>
      <c r="CU138" s="124"/>
      <c r="CV138" s="124"/>
      <c r="CW138" s="124"/>
      <c r="CX138" s="124"/>
      <c r="CY138" s="124"/>
      <c r="CZ138" s="124"/>
      <c r="DA138" s="124"/>
      <c r="DB138" s="124"/>
      <c r="DC138" s="124"/>
      <c r="DD138" s="124"/>
      <c r="DE138" s="124"/>
      <c r="DF138" s="124"/>
      <c r="DG138" s="124"/>
      <c r="DH138" s="124"/>
      <c r="DI138" s="124"/>
      <c r="DJ138" s="124"/>
      <c r="DK138" s="124"/>
      <c r="DL138" s="124"/>
    </row>
    <row r="139" spans="1:116" s="123" customFormat="1" x14ac:dyDescent="0.15">
      <c r="A139" s="117"/>
      <c r="B139" s="117"/>
      <c r="C139" s="118"/>
      <c r="D139" s="118"/>
      <c r="E139" s="222"/>
      <c r="F139" s="126"/>
      <c r="G139" s="126"/>
      <c r="H139" s="126"/>
      <c r="I139" s="126"/>
      <c r="J139" s="126"/>
      <c r="K139" s="286"/>
      <c r="L139" s="120"/>
      <c r="M139" s="120"/>
      <c r="N139" s="120"/>
      <c r="O139" s="120"/>
      <c r="P139" s="120"/>
      <c r="Q139" s="120"/>
      <c r="R139" s="120"/>
      <c r="S139" s="120"/>
      <c r="T139" s="120"/>
      <c r="U139" s="120"/>
      <c r="V139" s="120"/>
      <c r="W139" s="120"/>
      <c r="X139" s="121"/>
      <c r="Y139" s="124"/>
      <c r="Z139" s="124"/>
      <c r="AA139" s="124"/>
      <c r="AB139" s="124"/>
      <c r="AC139" s="124"/>
      <c r="AD139" s="124"/>
      <c r="AE139" s="124"/>
      <c r="AF139" s="124"/>
      <c r="AG139" s="124"/>
      <c r="AH139" s="124"/>
      <c r="AI139" s="124"/>
      <c r="AK139" s="124"/>
      <c r="AL139" s="124"/>
      <c r="AM139" s="124"/>
      <c r="AN139" s="124"/>
      <c r="AO139" s="124"/>
      <c r="AP139" s="124"/>
      <c r="AQ139" s="124"/>
      <c r="AR139" s="124"/>
      <c r="AS139" s="124"/>
      <c r="AT139" s="124"/>
      <c r="AU139" s="124"/>
      <c r="AV139" s="125"/>
      <c r="AW139" s="127"/>
      <c r="AX139" s="127"/>
      <c r="AY139" s="127"/>
      <c r="AZ139" s="127"/>
      <c r="BA139" s="127"/>
      <c r="BB139" s="127"/>
      <c r="BC139" s="127"/>
      <c r="BD139" s="127"/>
      <c r="BE139" s="127"/>
      <c r="BF139" s="127"/>
      <c r="BG139" s="127"/>
      <c r="BH139" s="125"/>
      <c r="BI139" s="127"/>
      <c r="BJ139" s="127"/>
      <c r="BK139" s="127"/>
      <c r="BL139" s="127"/>
      <c r="BM139" s="127"/>
      <c r="BN139" s="127"/>
      <c r="BO139" s="127"/>
      <c r="BP139" s="127"/>
      <c r="BQ139" s="127"/>
      <c r="BR139" s="127"/>
      <c r="BS139" s="127"/>
      <c r="BT139" s="127"/>
      <c r="BU139" s="124"/>
      <c r="BV139" s="181"/>
      <c r="BW139" s="182"/>
      <c r="BX139" s="182"/>
      <c r="BY139" s="181"/>
      <c r="BZ139" s="181"/>
      <c r="CA139" s="181"/>
      <c r="CB139" s="182"/>
      <c r="CC139" s="181"/>
      <c r="CD139" s="181"/>
      <c r="CE139" s="181"/>
      <c r="CF139" s="182"/>
      <c r="CG139" s="181"/>
      <c r="CH139" s="182"/>
      <c r="CI139" s="183"/>
      <c r="CJ139" s="182"/>
      <c r="CK139" s="181"/>
      <c r="CL139" s="181"/>
      <c r="CM139" s="181"/>
      <c r="CN139" s="182"/>
      <c r="CO139" s="124"/>
      <c r="CP139" s="124"/>
      <c r="CQ139" s="124"/>
      <c r="CR139" s="124"/>
      <c r="CS139" s="124"/>
      <c r="CT139" s="124"/>
      <c r="CU139" s="124"/>
      <c r="CV139" s="124"/>
      <c r="CW139" s="124"/>
      <c r="CX139" s="124"/>
      <c r="CY139" s="124"/>
      <c r="CZ139" s="124"/>
      <c r="DA139" s="124"/>
      <c r="DB139" s="124"/>
      <c r="DC139" s="124"/>
      <c r="DD139" s="124"/>
      <c r="DE139" s="124"/>
      <c r="DF139" s="124"/>
      <c r="DG139" s="124"/>
      <c r="DH139" s="124"/>
      <c r="DI139" s="124"/>
      <c r="DJ139" s="124"/>
      <c r="DK139" s="124"/>
      <c r="DL139" s="124"/>
    </row>
    <row r="140" spans="1:116" s="123" customFormat="1" x14ac:dyDescent="0.15">
      <c r="A140" s="117"/>
      <c r="B140" s="117"/>
      <c r="C140" s="118"/>
      <c r="D140" s="118"/>
      <c r="E140" s="222"/>
      <c r="F140" s="126"/>
      <c r="G140" s="126"/>
      <c r="H140" s="126"/>
      <c r="I140" s="126"/>
      <c r="J140" s="126"/>
      <c r="K140" s="286"/>
      <c r="L140" s="122"/>
      <c r="M140" s="122"/>
      <c r="N140" s="122"/>
      <c r="O140" s="122"/>
      <c r="P140" s="122"/>
      <c r="Q140" s="122"/>
      <c r="R140" s="122"/>
      <c r="S140" s="122"/>
      <c r="T140" s="122"/>
      <c r="U140" s="122"/>
      <c r="V140" s="122"/>
      <c r="W140" s="122"/>
      <c r="X140" s="121"/>
      <c r="Y140" s="124"/>
      <c r="Z140" s="124"/>
      <c r="AA140" s="124"/>
      <c r="AB140" s="124"/>
      <c r="AC140" s="124"/>
      <c r="AD140" s="124"/>
      <c r="AE140" s="124"/>
      <c r="AF140" s="124"/>
      <c r="AG140" s="124"/>
      <c r="AH140" s="124"/>
      <c r="AI140" s="124"/>
      <c r="AK140" s="124"/>
      <c r="AL140" s="124"/>
      <c r="AM140" s="124"/>
      <c r="AN140" s="124"/>
      <c r="AO140" s="124"/>
      <c r="AP140" s="124"/>
      <c r="AQ140" s="124"/>
      <c r="AR140" s="124"/>
      <c r="AS140" s="124"/>
      <c r="AT140" s="124"/>
      <c r="AU140" s="124"/>
      <c r="AV140" s="125"/>
      <c r="AW140" s="127"/>
      <c r="AX140" s="127"/>
      <c r="AY140" s="127"/>
      <c r="AZ140" s="127"/>
      <c r="BA140" s="127"/>
      <c r="BB140" s="127"/>
      <c r="BC140" s="127"/>
      <c r="BD140" s="127"/>
      <c r="BE140" s="127"/>
      <c r="BF140" s="127"/>
      <c r="BG140" s="127"/>
      <c r="BH140" s="125"/>
      <c r="BI140" s="127"/>
      <c r="BJ140" s="127"/>
      <c r="BK140" s="127"/>
      <c r="BL140" s="127"/>
      <c r="BM140" s="127"/>
      <c r="BN140" s="127"/>
      <c r="BO140" s="127"/>
      <c r="BP140" s="127"/>
      <c r="BQ140" s="127"/>
      <c r="BR140" s="127"/>
      <c r="BS140" s="127"/>
      <c r="BT140" s="127"/>
      <c r="BU140" s="124"/>
      <c r="BV140" s="181"/>
      <c r="BW140" s="182"/>
      <c r="BX140" s="182"/>
      <c r="BY140" s="181"/>
      <c r="BZ140" s="181"/>
      <c r="CA140" s="181"/>
      <c r="CB140" s="182"/>
      <c r="CC140" s="181"/>
      <c r="CD140" s="181"/>
      <c r="CE140" s="181"/>
      <c r="CF140" s="182"/>
      <c r="CG140" s="181"/>
      <c r="CH140" s="182"/>
      <c r="CI140" s="183"/>
      <c r="CJ140" s="182"/>
      <c r="CK140" s="181"/>
      <c r="CL140" s="181"/>
      <c r="CM140" s="181"/>
      <c r="CN140" s="182"/>
      <c r="CO140" s="124"/>
      <c r="CP140" s="124"/>
      <c r="CQ140" s="124"/>
      <c r="CR140" s="124"/>
      <c r="CS140" s="124"/>
      <c r="CT140" s="124"/>
      <c r="CU140" s="124"/>
      <c r="CV140" s="124"/>
      <c r="CW140" s="124"/>
      <c r="CX140" s="124"/>
      <c r="CY140" s="124"/>
      <c r="CZ140" s="124"/>
      <c r="DA140" s="124"/>
      <c r="DB140" s="124"/>
      <c r="DC140" s="124"/>
      <c r="DD140" s="124"/>
      <c r="DE140" s="124"/>
      <c r="DF140" s="124"/>
      <c r="DG140" s="124"/>
      <c r="DH140" s="124"/>
      <c r="DI140" s="124"/>
      <c r="DJ140" s="124"/>
      <c r="DK140" s="124"/>
      <c r="DL140" s="124"/>
    </row>
    <row r="141" spans="1:116" s="123" customFormat="1" x14ac:dyDescent="0.15">
      <c r="A141" s="117"/>
      <c r="B141" s="117"/>
      <c r="C141" s="118"/>
      <c r="D141" s="118"/>
      <c r="E141" s="222"/>
      <c r="F141" s="126"/>
      <c r="G141" s="126"/>
      <c r="H141" s="126"/>
      <c r="I141" s="126"/>
      <c r="J141" s="126"/>
      <c r="K141" s="286"/>
      <c r="L141" s="122"/>
      <c r="M141" s="122"/>
      <c r="N141" s="122"/>
      <c r="O141" s="122"/>
      <c r="P141" s="122"/>
      <c r="Q141" s="122"/>
      <c r="R141" s="122"/>
      <c r="S141" s="122"/>
      <c r="T141" s="122"/>
      <c r="U141" s="122"/>
      <c r="V141" s="122"/>
      <c r="W141" s="122"/>
      <c r="X141" s="121"/>
      <c r="Y141" s="124"/>
      <c r="Z141" s="124"/>
      <c r="AA141" s="124"/>
      <c r="AB141" s="124"/>
      <c r="AC141" s="124"/>
      <c r="AD141" s="124"/>
      <c r="AE141" s="124"/>
      <c r="AF141" s="124"/>
      <c r="AG141" s="124"/>
      <c r="AH141" s="124"/>
      <c r="AI141" s="124"/>
      <c r="AK141" s="124"/>
      <c r="AL141" s="124"/>
      <c r="AM141" s="124"/>
      <c r="AN141" s="124"/>
      <c r="AO141" s="124"/>
      <c r="AP141" s="124"/>
      <c r="AQ141" s="124"/>
      <c r="AR141" s="124"/>
      <c r="AS141" s="124"/>
      <c r="AT141" s="124"/>
      <c r="AU141" s="124"/>
      <c r="AV141" s="125"/>
      <c r="AW141" s="127"/>
      <c r="AX141" s="127"/>
      <c r="AY141" s="127"/>
      <c r="AZ141" s="127"/>
      <c r="BA141" s="127"/>
      <c r="BB141" s="127"/>
      <c r="BC141" s="127"/>
      <c r="BD141" s="127"/>
      <c r="BE141" s="127"/>
      <c r="BF141" s="127"/>
      <c r="BG141" s="127"/>
      <c r="BH141" s="125"/>
      <c r="BI141" s="127"/>
      <c r="BJ141" s="127"/>
      <c r="BK141" s="127"/>
      <c r="BL141" s="127"/>
      <c r="BM141" s="127"/>
      <c r="BN141" s="127"/>
      <c r="BO141" s="127"/>
      <c r="BP141" s="127"/>
      <c r="BQ141" s="127"/>
      <c r="BR141" s="127"/>
      <c r="BS141" s="127"/>
      <c r="BT141" s="127"/>
      <c r="BU141" s="124"/>
      <c r="BV141" s="181"/>
      <c r="BW141" s="182"/>
      <c r="BX141" s="182"/>
      <c r="BY141" s="181"/>
      <c r="BZ141" s="181"/>
      <c r="CA141" s="181"/>
      <c r="CB141" s="182"/>
      <c r="CC141" s="181"/>
      <c r="CD141" s="181"/>
      <c r="CE141" s="181"/>
      <c r="CF141" s="182"/>
      <c r="CG141" s="181"/>
      <c r="CH141" s="182"/>
      <c r="CI141" s="183"/>
      <c r="CJ141" s="182"/>
      <c r="CK141" s="181"/>
      <c r="CL141" s="181"/>
      <c r="CM141" s="181"/>
      <c r="CN141" s="182"/>
      <c r="CO141" s="124"/>
      <c r="CP141" s="124"/>
      <c r="CQ141" s="124"/>
      <c r="CR141" s="124"/>
      <c r="CS141" s="124"/>
      <c r="CT141" s="124"/>
      <c r="CU141" s="124"/>
      <c r="CV141" s="124"/>
      <c r="CW141" s="124"/>
      <c r="CX141" s="124"/>
      <c r="CY141" s="124"/>
      <c r="CZ141" s="124"/>
      <c r="DA141" s="124"/>
      <c r="DB141" s="124"/>
      <c r="DC141" s="124"/>
      <c r="DD141" s="124"/>
      <c r="DE141" s="124"/>
      <c r="DF141" s="124"/>
      <c r="DG141" s="124"/>
      <c r="DH141" s="124"/>
      <c r="DI141" s="124"/>
      <c r="DJ141" s="124"/>
      <c r="DK141" s="124"/>
      <c r="DL141" s="124"/>
    </row>
    <row r="142" spans="1:116" s="123" customFormat="1" x14ac:dyDescent="0.15">
      <c r="A142" s="117"/>
      <c r="B142" s="117"/>
      <c r="C142" s="118"/>
      <c r="D142" s="118"/>
      <c r="E142" s="222"/>
      <c r="F142" s="126"/>
      <c r="G142" s="126"/>
      <c r="H142" s="126"/>
      <c r="I142" s="126"/>
      <c r="J142" s="126"/>
      <c r="K142" s="286"/>
      <c r="L142" s="122"/>
      <c r="M142" s="122"/>
      <c r="N142" s="122"/>
      <c r="O142" s="122"/>
      <c r="P142" s="122"/>
      <c r="Q142" s="122"/>
      <c r="R142" s="122"/>
      <c r="S142" s="122"/>
      <c r="T142" s="122"/>
      <c r="U142" s="122"/>
      <c r="V142" s="122"/>
      <c r="W142" s="122"/>
      <c r="X142" s="121"/>
      <c r="Y142" s="124"/>
      <c r="Z142" s="124"/>
      <c r="AA142" s="124"/>
      <c r="AB142" s="124"/>
      <c r="AC142" s="124"/>
      <c r="AD142" s="124"/>
      <c r="AE142" s="124"/>
      <c r="AF142" s="124"/>
      <c r="AG142" s="124"/>
      <c r="AH142" s="124"/>
      <c r="AI142" s="124"/>
      <c r="AK142" s="124"/>
      <c r="AL142" s="124"/>
      <c r="AM142" s="124"/>
      <c r="AN142" s="124"/>
      <c r="AO142" s="124"/>
      <c r="AP142" s="124"/>
      <c r="AQ142" s="124"/>
      <c r="AR142" s="124"/>
      <c r="AS142" s="124"/>
      <c r="AT142" s="124"/>
      <c r="AU142" s="124"/>
      <c r="AV142" s="125"/>
      <c r="AW142" s="127"/>
      <c r="AX142" s="127"/>
      <c r="AY142" s="127"/>
      <c r="AZ142" s="127"/>
      <c r="BA142" s="127"/>
      <c r="BB142" s="127"/>
      <c r="BC142" s="127"/>
      <c r="BD142" s="127"/>
      <c r="BE142" s="127"/>
      <c r="BF142" s="127"/>
      <c r="BG142" s="127"/>
      <c r="BH142" s="125"/>
      <c r="BI142" s="127"/>
      <c r="BJ142" s="127"/>
      <c r="BK142" s="127"/>
      <c r="BL142" s="127"/>
      <c r="BM142" s="127"/>
      <c r="BN142" s="127"/>
      <c r="BO142" s="127"/>
      <c r="BP142" s="127"/>
      <c r="BQ142" s="127"/>
      <c r="BR142" s="127"/>
      <c r="BS142" s="127"/>
      <c r="BT142" s="127"/>
      <c r="BU142" s="124"/>
      <c r="BV142" s="181"/>
      <c r="BW142" s="182"/>
      <c r="BX142" s="182"/>
      <c r="BY142" s="181"/>
      <c r="BZ142" s="181"/>
      <c r="CA142" s="181"/>
      <c r="CB142" s="182"/>
      <c r="CC142" s="181"/>
      <c r="CD142" s="181"/>
      <c r="CE142" s="181"/>
      <c r="CF142" s="182"/>
      <c r="CG142" s="181"/>
      <c r="CH142" s="182"/>
      <c r="CI142" s="183"/>
      <c r="CJ142" s="182"/>
      <c r="CK142" s="181"/>
      <c r="CL142" s="181"/>
      <c r="CM142" s="181"/>
      <c r="CN142" s="182"/>
      <c r="CO142" s="124"/>
      <c r="CP142" s="124"/>
      <c r="CQ142" s="124"/>
      <c r="CR142" s="124"/>
      <c r="CS142" s="124"/>
      <c r="CT142" s="124"/>
      <c r="CU142" s="124"/>
      <c r="CV142" s="124"/>
      <c r="CW142" s="124"/>
      <c r="CX142" s="124"/>
      <c r="CY142" s="124"/>
      <c r="CZ142" s="124"/>
      <c r="DA142" s="124"/>
      <c r="DB142" s="124"/>
      <c r="DC142" s="124"/>
      <c r="DD142" s="124"/>
      <c r="DE142" s="124"/>
      <c r="DF142" s="124"/>
      <c r="DG142" s="124"/>
      <c r="DH142" s="124"/>
      <c r="DI142" s="124"/>
      <c r="DJ142" s="124"/>
      <c r="DK142" s="124"/>
      <c r="DL142" s="124"/>
    </row>
    <row r="143" spans="1:116" x14ac:dyDescent="0.15">
      <c r="L143" s="122"/>
      <c r="M143" s="122"/>
      <c r="N143" s="122"/>
      <c r="O143" s="122"/>
      <c r="P143" s="122"/>
      <c r="Q143" s="122"/>
      <c r="R143" s="122"/>
      <c r="S143" s="122"/>
      <c r="T143" s="122"/>
      <c r="U143" s="122"/>
      <c r="V143" s="122"/>
      <c r="W143" s="122"/>
    </row>
    <row r="144" spans="1:116" x14ac:dyDescent="0.15">
      <c r="L144" s="122"/>
      <c r="M144" s="122"/>
      <c r="N144" s="122"/>
      <c r="O144" s="122"/>
      <c r="P144" s="122"/>
      <c r="Q144" s="122"/>
      <c r="R144" s="122"/>
      <c r="S144" s="122"/>
      <c r="T144" s="122"/>
      <c r="U144" s="122"/>
      <c r="V144" s="122"/>
      <c r="W144" s="122"/>
    </row>
    <row r="145" spans="1:116" x14ac:dyDescent="0.15">
      <c r="L145" s="122"/>
      <c r="M145" s="122"/>
      <c r="N145" s="122"/>
      <c r="O145" s="122"/>
      <c r="P145" s="122"/>
      <c r="Q145" s="122"/>
      <c r="R145" s="122"/>
      <c r="S145" s="122"/>
      <c r="T145" s="122"/>
      <c r="U145" s="122"/>
      <c r="V145" s="122"/>
      <c r="W145" s="122"/>
    </row>
    <row r="146" spans="1:116" x14ac:dyDescent="0.15">
      <c r="L146" s="122"/>
      <c r="M146" s="122"/>
      <c r="N146" s="122"/>
      <c r="O146" s="122"/>
      <c r="P146" s="122"/>
      <c r="Q146" s="122"/>
      <c r="R146" s="122"/>
      <c r="S146" s="122"/>
      <c r="T146" s="122"/>
      <c r="U146" s="122"/>
      <c r="V146" s="122"/>
      <c r="W146" s="122"/>
    </row>
    <row r="147" spans="1:116" x14ac:dyDescent="0.15">
      <c r="L147" s="122"/>
      <c r="M147" s="122"/>
      <c r="N147" s="122"/>
      <c r="O147" s="122"/>
      <c r="P147" s="122"/>
      <c r="Q147" s="122"/>
      <c r="R147" s="122"/>
      <c r="S147" s="122"/>
      <c r="T147" s="122"/>
      <c r="U147" s="122"/>
      <c r="V147" s="122"/>
      <c r="W147" s="122"/>
    </row>
    <row r="148" spans="1:116" x14ac:dyDescent="0.15">
      <c r="L148" s="122"/>
      <c r="M148" s="122"/>
      <c r="N148" s="122"/>
      <c r="O148" s="122"/>
      <c r="P148" s="122"/>
      <c r="Q148" s="122"/>
      <c r="R148" s="122"/>
      <c r="S148" s="122"/>
      <c r="T148" s="122"/>
      <c r="U148" s="122"/>
      <c r="V148" s="122"/>
      <c r="W148" s="122"/>
    </row>
    <row r="157" spans="1:116" s="192" customFormat="1" x14ac:dyDescent="0.15">
      <c r="A157" s="117"/>
      <c r="B157" s="117"/>
      <c r="C157" s="118"/>
      <c r="D157" s="118"/>
      <c r="E157" s="222"/>
      <c r="F157" s="142"/>
      <c r="G157" s="142"/>
      <c r="H157" s="126"/>
      <c r="I157" s="142"/>
      <c r="J157" s="142"/>
      <c r="K157" s="292"/>
      <c r="L157" s="120"/>
      <c r="M157" s="120"/>
      <c r="N157" s="120"/>
      <c r="O157" s="120"/>
      <c r="P157" s="120"/>
      <c r="Q157" s="120"/>
      <c r="R157" s="120"/>
      <c r="S157" s="120"/>
      <c r="T157" s="120"/>
      <c r="U157" s="120"/>
      <c r="V157" s="120"/>
      <c r="W157" s="120"/>
      <c r="X157" s="121"/>
      <c r="Y157" s="191"/>
      <c r="Z157" s="191"/>
      <c r="AA157" s="191"/>
      <c r="AB157" s="191"/>
      <c r="AC157" s="191"/>
      <c r="AD157" s="191"/>
      <c r="AE157" s="191"/>
      <c r="AF157" s="191"/>
      <c r="AG157" s="191"/>
      <c r="AH157" s="191"/>
      <c r="AI157" s="191"/>
      <c r="AJ157" s="123"/>
      <c r="AK157" s="124"/>
      <c r="AL157" s="124"/>
      <c r="AM157" s="124"/>
      <c r="AN157" s="124"/>
      <c r="AO157" s="124"/>
      <c r="AP157" s="124"/>
      <c r="AQ157" s="124"/>
      <c r="AR157" s="124"/>
      <c r="AS157" s="124"/>
      <c r="AT157" s="124"/>
      <c r="AU157" s="124"/>
      <c r="AV157" s="193"/>
      <c r="AW157" s="194"/>
      <c r="AX157" s="194"/>
      <c r="AY157" s="194"/>
      <c r="AZ157" s="194"/>
      <c r="BA157" s="194"/>
      <c r="BB157" s="194"/>
      <c r="BC157" s="194"/>
      <c r="BD157" s="194"/>
      <c r="BE157" s="194"/>
      <c r="BF157" s="194"/>
      <c r="BG157" s="194"/>
      <c r="BH157" s="193"/>
      <c r="BI157" s="194"/>
      <c r="BJ157" s="194"/>
      <c r="BK157" s="194"/>
      <c r="BL157" s="194"/>
      <c r="BM157" s="194"/>
      <c r="BN157" s="194"/>
      <c r="BO157" s="194"/>
      <c r="BP157" s="194"/>
      <c r="BQ157" s="194"/>
      <c r="BR157" s="194"/>
      <c r="BS157" s="194"/>
      <c r="BT157" s="194"/>
      <c r="BU157" s="191"/>
      <c r="BV157" s="200"/>
      <c r="BW157" s="182"/>
      <c r="BX157" s="182"/>
      <c r="BY157" s="181"/>
      <c r="BZ157" s="181"/>
      <c r="CA157" s="181"/>
      <c r="CB157" s="182"/>
      <c r="CC157" s="181"/>
      <c r="CD157" s="181"/>
      <c r="CE157" s="181"/>
      <c r="CF157" s="182"/>
      <c r="CG157" s="181"/>
      <c r="CH157" s="182"/>
      <c r="CI157" s="202"/>
      <c r="CJ157" s="201"/>
      <c r="CK157" s="200"/>
      <c r="CL157" s="200"/>
      <c r="CM157" s="200"/>
      <c r="CN157" s="201"/>
      <c r="CO157" s="191"/>
      <c r="CP157" s="191"/>
      <c r="CQ157" s="191"/>
      <c r="CR157" s="191"/>
      <c r="CS157" s="191"/>
      <c r="CT157" s="191"/>
      <c r="CU157" s="191"/>
      <c r="CV157" s="191"/>
      <c r="CW157" s="191"/>
      <c r="CX157" s="191"/>
      <c r="CY157" s="191"/>
      <c r="CZ157" s="191"/>
      <c r="DA157" s="191"/>
      <c r="DB157" s="191"/>
      <c r="DC157" s="191"/>
      <c r="DD157" s="191"/>
      <c r="DE157" s="191"/>
      <c r="DF157" s="191"/>
      <c r="DG157" s="191"/>
      <c r="DH157" s="191"/>
      <c r="DI157" s="191"/>
      <c r="DJ157" s="191"/>
      <c r="DK157" s="191"/>
      <c r="DL157" s="191"/>
    </row>
    <row r="158" spans="1:116" s="192" customFormat="1" x14ac:dyDescent="0.15">
      <c r="A158" s="117"/>
      <c r="B158" s="117"/>
      <c r="C158" s="118"/>
      <c r="D158" s="118"/>
      <c r="E158" s="222"/>
      <c r="F158" s="142"/>
      <c r="G158" s="142"/>
      <c r="H158" s="126"/>
      <c r="I158" s="142"/>
      <c r="J158" s="142"/>
      <c r="K158" s="292"/>
      <c r="L158" s="120"/>
      <c r="M158" s="120"/>
      <c r="N158" s="120"/>
      <c r="O158" s="120"/>
      <c r="P158" s="120"/>
      <c r="Q158" s="120"/>
      <c r="R158" s="120"/>
      <c r="S158" s="120"/>
      <c r="T158" s="120"/>
      <c r="U158" s="120"/>
      <c r="V158" s="120"/>
      <c r="W158" s="120"/>
      <c r="X158" s="121"/>
      <c r="Y158" s="191"/>
      <c r="Z158" s="191"/>
      <c r="AA158" s="191"/>
      <c r="AB158" s="191"/>
      <c r="AC158" s="191"/>
      <c r="AD158" s="191"/>
      <c r="AE158" s="191"/>
      <c r="AF158" s="191"/>
      <c r="AG158" s="191"/>
      <c r="AH158" s="191"/>
      <c r="AI158" s="191"/>
      <c r="AJ158" s="123"/>
      <c r="AK158" s="124"/>
      <c r="AL158" s="124"/>
      <c r="AM158" s="124"/>
      <c r="AN158" s="124"/>
      <c r="AO158" s="124"/>
      <c r="AP158" s="124"/>
      <c r="AQ158" s="124"/>
      <c r="AR158" s="124"/>
      <c r="AS158" s="124"/>
      <c r="AT158" s="124"/>
      <c r="AU158" s="124"/>
      <c r="AV158" s="193"/>
      <c r="AW158" s="194"/>
      <c r="AX158" s="194"/>
      <c r="AY158" s="194"/>
      <c r="AZ158" s="194"/>
      <c r="BA158" s="194"/>
      <c r="BB158" s="194"/>
      <c r="BC158" s="194"/>
      <c r="BD158" s="194"/>
      <c r="BE158" s="194"/>
      <c r="BF158" s="194"/>
      <c r="BG158" s="194"/>
      <c r="BH158" s="193"/>
      <c r="BI158" s="194"/>
      <c r="BJ158" s="194"/>
      <c r="BK158" s="194"/>
      <c r="BL158" s="194"/>
      <c r="BM158" s="194"/>
      <c r="BN158" s="194"/>
      <c r="BO158" s="194"/>
      <c r="BP158" s="194"/>
      <c r="BQ158" s="194"/>
      <c r="BR158" s="194"/>
      <c r="BS158" s="194"/>
      <c r="BT158" s="194"/>
      <c r="BU158" s="191"/>
      <c r="BV158" s="200"/>
      <c r="BW158" s="182"/>
      <c r="BX158" s="182"/>
      <c r="BY158" s="181"/>
      <c r="BZ158" s="181"/>
      <c r="CA158" s="181"/>
      <c r="CB158" s="182"/>
      <c r="CC158" s="181"/>
      <c r="CD158" s="181"/>
      <c r="CE158" s="181"/>
      <c r="CF158" s="182"/>
      <c r="CG158" s="181"/>
      <c r="CH158" s="182"/>
      <c r="CI158" s="202"/>
      <c r="CJ158" s="201"/>
      <c r="CK158" s="200"/>
      <c r="CL158" s="200"/>
      <c r="CM158" s="200"/>
      <c r="CN158" s="201"/>
      <c r="CO158" s="191"/>
      <c r="CP158" s="191"/>
      <c r="CQ158" s="191"/>
      <c r="CR158" s="191"/>
      <c r="CS158" s="191"/>
      <c r="CT158" s="191"/>
      <c r="CU158" s="191"/>
      <c r="CV158" s="191"/>
      <c r="CW158" s="191"/>
      <c r="CX158" s="191"/>
      <c r="CY158" s="191"/>
      <c r="CZ158" s="191"/>
      <c r="DA158" s="191"/>
      <c r="DB158" s="191"/>
      <c r="DC158" s="191"/>
      <c r="DD158" s="191"/>
      <c r="DE158" s="191"/>
      <c r="DF158" s="191"/>
      <c r="DG158" s="191"/>
      <c r="DH158" s="191"/>
      <c r="DI158" s="191"/>
      <c r="DJ158" s="191"/>
      <c r="DK158" s="191"/>
      <c r="DL158" s="191"/>
    </row>
    <row r="159" spans="1:116" s="192" customFormat="1" x14ac:dyDescent="0.15">
      <c r="A159" s="117"/>
      <c r="B159" s="117"/>
      <c r="C159" s="118"/>
      <c r="D159" s="118"/>
      <c r="E159" s="222"/>
      <c r="F159" s="142"/>
      <c r="G159" s="142"/>
      <c r="H159" s="126"/>
      <c r="I159" s="142"/>
      <c r="J159" s="142"/>
      <c r="K159" s="292"/>
      <c r="L159" s="120"/>
      <c r="M159" s="120"/>
      <c r="N159" s="120"/>
      <c r="O159" s="120"/>
      <c r="P159" s="120"/>
      <c r="Q159" s="120"/>
      <c r="R159" s="120"/>
      <c r="S159" s="120"/>
      <c r="T159" s="120"/>
      <c r="U159" s="120"/>
      <c r="V159" s="120"/>
      <c r="W159" s="120"/>
      <c r="X159" s="121"/>
      <c r="Y159" s="191"/>
      <c r="Z159" s="191"/>
      <c r="AA159" s="191"/>
      <c r="AB159" s="191"/>
      <c r="AC159" s="191"/>
      <c r="AD159" s="191"/>
      <c r="AE159" s="191"/>
      <c r="AF159" s="191"/>
      <c r="AG159" s="191"/>
      <c r="AH159" s="191"/>
      <c r="AI159" s="191"/>
      <c r="AJ159" s="123"/>
      <c r="AK159" s="124"/>
      <c r="AL159" s="124"/>
      <c r="AM159" s="124"/>
      <c r="AN159" s="124"/>
      <c r="AO159" s="124"/>
      <c r="AP159" s="124"/>
      <c r="AQ159" s="124"/>
      <c r="AR159" s="124"/>
      <c r="AS159" s="124"/>
      <c r="AT159" s="124"/>
      <c r="AU159" s="124"/>
      <c r="AV159" s="193"/>
      <c r="AW159" s="194"/>
      <c r="AX159" s="194"/>
      <c r="AY159" s="194"/>
      <c r="AZ159" s="194"/>
      <c r="BA159" s="194"/>
      <c r="BB159" s="194"/>
      <c r="BC159" s="194"/>
      <c r="BD159" s="194"/>
      <c r="BE159" s="194"/>
      <c r="BF159" s="194"/>
      <c r="BG159" s="194"/>
      <c r="BH159" s="193"/>
      <c r="BI159" s="194"/>
      <c r="BJ159" s="194"/>
      <c r="BK159" s="194"/>
      <c r="BL159" s="194"/>
      <c r="BM159" s="194"/>
      <c r="BN159" s="194"/>
      <c r="BO159" s="194"/>
      <c r="BP159" s="194"/>
      <c r="BQ159" s="194"/>
      <c r="BR159" s="194"/>
      <c r="BS159" s="194"/>
      <c r="BT159" s="194"/>
      <c r="BU159" s="191"/>
      <c r="BV159" s="200"/>
      <c r="BW159" s="182"/>
      <c r="BX159" s="182"/>
      <c r="BY159" s="181"/>
      <c r="BZ159" s="181"/>
      <c r="CA159" s="181"/>
      <c r="CB159" s="182"/>
      <c r="CC159" s="181"/>
      <c r="CD159" s="181"/>
      <c r="CE159" s="181"/>
      <c r="CF159" s="182"/>
      <c r="CG159" s="181"/>
      <c r="CH159" s="182"/>
      <c r="CI159" s="202"/>
      <c r="CJ159" s="201"/>
      <c r="CK159" s="200"/>
      <c r="CL159" s="200"/>
      <c r="CM159" s="200"/>
      <c r="CN159" s="201"/>
      <c r="CO159" s="191"/>
      <c r="CP159" s="191"/>
      <c r="CQ159" s="191"/>
      <c r="CR159" s="191"/>
      <c r="CS159" s="191"/>
      <c r="CT159" s="191"/>
      <c r="CU159" s="191"/>
      <c r="CV159" s="191"/>
      <c r="CW159" s="191"/>
      <c r="CX159" s="191"/>
      <c r="CY159" s="191"/>
      <c r="CZ159" s="191"/>
      <c r="DA159" s="191"/>
      <c r="DB159" s="191"/>
      <c r="DC159" s="191"/>
      <c r="DD159" s="191"/>
      <c r="DE159" s="191"/>
      <c r="DF159" s="191"/>
      <c r="DG159" s="191"/>
      <c r="DH159" s="191"/>
      <c r="DI159" s="191"/>
      <c r="DJ159" s="191"/>
      <c r="DK159" s="191"/>
      <c r="DL159" s="191"/>
    </row>
    <row r="160" spans="1:116" s="192" customFormat="1" x14ac:dyDescent="0.15">
      <c r="A160" s="117"/>
      <c r="B160" s="117"/>
      <c r="C160" s="118"/>
      <c r="D160" s="118"/>
      <c r="E160" s="222"/>
      <c r="F160" s="142"/>
      <c r="G160" s="142"/>
      <c r="H160" s="126"/>
      <c r="I160" s="142"/>
      <c r="J160" s="142"/>
      <c r="K160" s="292"/>
      <c r="L160" s="120"/>
      <c r="M160" s="120"/>
      <c r="N160" s="120"/>
      <c r="O160" s="120"/>
      <c r="P160" s="120"/>
      <c r="Q160" s="120"/>
      <c r="R160" s="120"/>
      <c r="S160" s="120"/>
      <c r="T160" s="120"/>
      <c r="U160" s="120"/>
      <c r="V160" s="120"/>
      <c r="W160" s="120"/>
      <c r="X160" s="121"/>
      <c r="Y160" s="191"/>
      <c r="Z160" s="191"/>
      <c r="AA160" s="191"/>
      <c r="AB160" s="191"/>
      <c r="AC160" s="191"/>
      <c r="AD160" s="191"/>
      <c r="AE160" s="191"/>
      <c r="AF160" s="191"/>
      <c r="AG160" s="191"/>
      <c r="AH160" s="191"/>
      <c r="AI160" s="191"/>
      <c r="AJ160" s="123"/>
      <c r="AK160" s="124"/>
      <c r="AL160" s="124"/>
      <c r="AM160" s="124"/>
      <c r="AN160" s="124"/>
      <c r="AO160" s="124"/>
      <c r="AP160" s="124"/>
      <c r="AQ160" s="124"/>
      <c r="AR160" s="124"/>
      <c r="AS160" s="124"/>
      <c r="AT160" s="124"/>
      <c r="AU160" s="124"/>
      <c r="AV160" s="193"/>
      <c r="AW160" s="194"/>
      <c r="AX160" s="194"/>
      <c r="AY160" s="194"/>
      <c r="AZ160" s="194"/>
      <c r="BA160" s="194"/>
      <c r="BB160" s="194"/>
      <c r="BC160" s="194"/>
      <c r="BD160" s="194"/>
      <c r="BE160" s="194"/>
      <c r="BF160" s="194"/>
      <c r="BG160" s="194"/>
      <c r="BH160" s="193"/>
      <c r="BI160" s="194"/>
      <c r="BJ160" s="194"/>
      <c r="BK160" s="194"/>
      <c r="BL160" s="194"/>
      <c r="BM160" s="194"/>
      <c r="BN160" s="194"/>
      <c r="BO160" s="194"/>
      <c r="BP160" s="194"/>
      <c r="BQ160" s="194"/>
      <c r="BR160" s="194"/>
      <c r="BS160" s="194"/>
      <c r="BT160" s="194"/>
      <c r="BU160" s="191"/>
      <c r="BV160" s="200"/>
      <c r="BW160" s="182"/>
      <c r="BX160" s="182"/>
      <c r="BY160" s="181"/>
      <c r="BZ160" s="181"/>
      <c r="CA160" s="181"/>
      <c r="CB160" s="182"/>
      <c r="CC160" s="181"/>
      <c r="CD160" s="181"/>
      <c r="CE160" s="181"/>
      <c r="CF160" s="182"/>
      <c r="CG160" s="181"/>
      <c r="CH160" s="182"/>
      <c r="CI160" s="202"/>
      <c r="CJ160" s="201"/>
      <c r="CK160" s="200"/>
      <c r="CL160" s="200"/>
      <c r="CM160" s="200"/>
      <c r="CN160" s="201"/>
      <c r="CO160" s="191"/>
      <c r="CP160" s="191"/>
      <c r="CQ160" s="191"/>
      <c r="CR160" s="191"/>
      <c r="CS160" s="191"/>
      <c r="CT160" s="191"/>
      <c r="CU160" s="191"/>
      <c r="CV160" s="191"/>
      <c r="CW160" s="191"/>
      <c r="CX160" s="191"/>
      <c r="CY160" s="191"/>
      <c r="CZ160" s="191"/>
      <c r="DA160" s="191"/>
      <c r="DB160" s="191"/>
      <c r="DC160" s="191"/>
      <c r="DD160" s="191"/>
      <c r="DE160" s="191"/>
      <c r="DF160" s="191"/>
      <c r="DG160" s="191"/>
      <c r="DH160" s="191"/>
      <c r="DI160" s="191"/>
      <c r="DJ160" s="191"/>
      <c r="DK160" s="191"/>
      <c r="DL160" s="191"/>
    </row>
    <row r="161" spans="1:116" s="192" customFormat="1" x14ac:dyDescent="0.15">
      <c r="A161" s="117"/>
      <c r="B161" s="117"/>
      <c r="C161" s="118"/>
      <c r="D161" s="118"/>
      <c r="E161" s="222"/>
      <c r="F161" s="142"/>
      <c r="G161" s="142"/>
      <c r="H161" s="126"/>
      <c r="I161" s="142"/>
      <c r="J161" s="142"/>
      <c r="K161" s="292"/>
      <c r="L161" s="120"/>
      <c r="M161" s="120"/>
      <c r="N161" s="120"/>
      <c r="O161" s="120"/>
      <c r="P161" s="120"/>
      <c r="Q161" s="120"/>
      <c r="R161" s="120"/>
      <c r="S161" s="120"/>
      <c r="T161" s="120"/>
      <c r="U161" s="120"/>
      <c r="V161" s="120"/>
      <c r="W161" s="120"/>
      <c r="X161" s="121"/>
      <c r="Y161" s="191"/>
      <c r="Z161" s="191"/>
      <c r="AA161" s="191"/>
      <c r="AB161" s="191"/>
      <c r="AC161" s="191"/>
      <c r="AD161" s="191"/>
      <c r="AE161" s="191"/>
      <c r="AF161" s="191"/>
      <c r="AG161" s="191"/>
      <c r="AH161" s="191"/>
      <c r="AI161" s="191"/>
      <c r="AJ161" s="123"/>
      <c r="AK161" s="124"/>
      <c r="AL161" s="124"/>
      <c r="AM161" s="124"/>
      <c r="AN161" s="124"/>
      <c r="AO161" s="124"/>
      <c r="AP161" s="124"/>
      <c r="AQ161" s="124"/>
      <c r="AR161" s="124"/>
      <c r="AS161" s="124"/>
      <c r="AT161" s="124"/>
      <c r="AU161" s="124"/>
      <c r="AV161" s="193"/>
      <c r="AW161" s="194"/>
      <c r="AX161" s="194"/>
      <c r="AY161" s="194"/>
      <c r="AZ161" s="194"/>
      <c r="BA161" s="194"/>
      <c r="BB161" s="194"/>
      <c r="BC161" s="194"/>
      <c r="BD161" s="194"/>
      <c r="BE161" s="194"/>
      <c r="BF161" s="194"/>
      <c r="BG161" s="194"/>
      <c r="BH161" s="193"/>
      <c r="BI161" s="194"/>
      <c r="BJ161" s="194"/>
      <c r="BK161" s="194"/>
      <c r="BL161" s="194"/>
      <c r="BM161" s="194"/>
      <c r="BN161" s="194"/>
      <c r="BO161" s="194"/>
      <c r="BP161" s="194"/>
      <c r="BQ161" s="194"/>
      <c r="BR161" s="194"/>
      <c r="BS161" s="194"/>
      <c r="BT161" s="194"/>
      <c r="BU161" s="191"/>
      <c r="BV161" s="200"/>
      <c r="BW161" s="182"/>
      <c r="BX161" s="182"/>
      <c r="BY161" s="181"/>
      <c r="BZ161" s="181"/>
      <c r="CA161" s="181"/>
      <c r="CB161" s="182"/>
      <c r="CC161" s="181"/>
      <c r="CD161" s="181"/>
      <c r="CE161" s="181"/>
      <c r="CF161" s="182"/>
      <c r="CG161" s="181"/>
      <c r="CH161" s="182"/>
      <c r="CI161" s="202"/>
      <c r="CJ161" s="201"/>
      <c r="CK161" s="200"/>
      <c r="CL161" s="200"/>
      <c r="CM161" s="200"/>
      <c r="CN161" s="201"/>
      <c r="CO161" s="191"/>
      <c r="CP161" s="191"/>
      <c r="CQ161" s="191"/>
      <c r="CR161" s="191"/>
      <c r="CS161" s="191"/>
      <c r="CT161" s="191"/>
      <c r="CU161" s="191"/>
      <c r="CV161" s="191"/>
      <c r="CW161" s="191"/>
      <c r="CX161" s="191"/>
      <c r="CY161" s="191"/>
      <c r="CZ161" s="191"/>
      <c r="DA161" s="191"/>
      <c r="DB161" s="191"/>
      <c r="DC161" s="191"/>
      <c r="DD161" s="191"/>
      <c r="DE161" s="191"/>
      <c r="DF161" s="191"/>
      <c r="DG161" s="191"/>
      <c r="DH161" s="191"/>
      <c r="DI161" s="191"/>
      <c r="DJ161" s="191"/>
      <c r="DK161" s="191"/>
      <c r="DL161" s="191"/>
    </row>
    <row r="162" spans="1:116" s="192" customFormat="1" x14ac:dyDescent="0.15">
      <c r="A162" s="117"/>
      <c r="B162" s="117"/>
      <c r="C162" s="118"/>
      <c r="D162" s="118"/>
      <c r="E162" s="222"/>
      <c r="F162" s="142"/>
      <c r="G162" s="142"/>
      <c r="H162" s="126"/>
      <c r="I162" s="142"/>
      <c r="J162" s="142"/>
      <c r="K162" s="292"/>
      <c r="L162" s="120"/>
      <c r="M162" s="120"/>
      <c r="N162" s="120"/>
      <c r="O162" s="120"/>
      <c r="P162" s="120"/>
      <c r="Q162" s="120"/>
      <c r="R162" s="120"/>
      <c r="S162" s="120"/>
      <c r="T162" s="120"/>
      <c r="U162" s="120"/>
      <c r="V162" s="120"/>
      <c r="W162" s="120"/>
      <c r="X162" s="121"/>
      <c r="Y162" s="191"/>
      <c r="Z162" s="191"/>
      <c r="AA162" s="191"/>
      <c r="AB162" s="191"/>
      <c r="AC162" s="191"/>
      <c r="AD162" s="191"/>
      <c r="AE162" s="191"/>
      <c r="AF162" s="191"/>
      <c r="AG162" s="191"/>
      <c r="AH162" s="191"/>
      <c r="AI162" s="191"/>
      <c r="AJ162" s="123"/>
      <c r="AK162" s="124"/>
      <c r="AL162" s="124"/>
      <c r="AM162" s="124"/>
      <c r="AN162" s="124"/>
      <c r="AO162" s="124"/>
      <c r="AP162" s="124"/>
      <c r="AQ162" s="124"/>
      <c r="AR162" s="124"/>
      <c r="AS162" s="124"/>
      <c r="AT162" s="124"/>
      <c r="AU162" s="124"/>
      <c r="AV162" s="193"/>
      <c r="AW162" s="194"/>
      <c r="AX162" s="194"/>
      <c r="AY162" s="194"/>
      <c r="AZ162" s="194"/>
      <c r="BA162" s="194"/>
      <c r="BB162" s="194"/>
      <c r="BC162" s="194"/>
      <c r="BD162" s="194"/>
      <c r="BE162" s="194"/>
      <c r="BF162" s="194"/>
      <c r="BG162" s="194"/>
      <c r="BH162" s="193"/>
      <c r="BI162" s="194"/>
      <c r="BJ162" s="194"/>
      <c r="BK162" s="194"/>
      <c r="BL162" s="194"/>
      <c r="BM162" s="194"/>
      <c r="BN162" s="194"/>
      <c r="BO162" s="194"/>
      <c r="BP162" s="194"/>
      <c r="BQ162" s="194"/>
      <c r="BR162" s="194"/>
      <c r="BS162" s="194"/>
      <c r="BT162" s="194"/>
      <c r="BU162" s="191"/>
      <c r="BV162" s="200"/>
      <c r="BW162" s="182"/>
      <c r="BX162" s="182"/>
      <c r="BY162" s="181"/>
      <c r="BZ162" s="181"/>
      <c r="CA162" s="181"/>
      <c r="CB162" s="182"/>
      <c r="CC162" s="181"/>
      <c r="CD162" s="181"/>
      <c r="CE162" s="181"/>
      <c r="CF162" s="182"/>
      <c r="CG162" s="181"/>
      <c r="CH162" s="182"/>
      <c r="CI162" s="202"/>
      <c r="CJ162" s="201"/>
      <c r="CK162" s="200"/>
      <c r="CL162" s="200"/>
      <c r="CM162" s="200"/>
      <c r="CN162" s="201"/>
      <c r="CO162" s="191"/>
      <c r="CP162" s="191"/>
      <c r="CQ162" s="191"/>
      <c r="CR162" s="191"/>
      <c r="CS162" s="191"/>
      <c r="CT162" s="191"/>
      <c r="CU162" s="191"/>
      <c r="CV162" s="191"/>
      <c r="CW162" s="191"/>
      <c r="CX162" s="191"/>
      <c r="CY162" s="191"/>
      <c r="CZ162" s="191"/>
      <c r="DA162" s="191"/>
      <c r="DB162" s="191"/>
      <c r="DC162" s="191"/>
      <c r="DD162" s="191"/>
      <c r="DE162" s="191"/>
      <c r="DF162" s="191"/>
      <c r="DG162" s="191"/>
      <c r="DH162" s="191"/>
      <c r="DI162" s="191"/>
      <c r="DJ162" s="191"/>
      <c r="DK162" s="191"/>
      <c r="DL162" s="191"/>
    </row>
    <row r="163" spans="1:116" s="192" customFormat="1" x14ac:dyDescent="0.15">
      <c r="A163" s="117"/>
      <c r="B163" s="117"/>
      <c r="C163" s="118"/>
      <c r="D163" s="118"/>
      <c r="E163" s="222"/>
      <c r="F163" s="142"/>
      <c r="G163" s="142"/>
      <c r="H163" s="126"/>
      <c r="I163" s="142"/>
      <c r="J163" s="142"/>
      <c r="K163" s="292"/>
      <c r="L163" s="199"/>
      <c r="M163" s="199"/>
      <c r="N163" s="199"/>
      <c r="O163" s="199"/>
      <c r="P163" s="199"/>
      <c r="Q163" s="199"/>
      <c r="R163" s="199"/>
      <c r="S163" s="199"/>
      <c r="T163" s="199"/>
      <c r="U163" s="199"/>
      <c r="V163" s="199"/>
      <c r="W163" s="199"/>
      <c r="X163" s="121"/>
      <c r="Y163" s="191"/>
      <c r="Z163" s="191"/>
      <c r="AA163" s="191"/>
      <c r="AB163" s="191"/>
      <c r="AC163" s="191"/>
      <c r="AD163" s="191"/>
      <c r="AE163" s="191"/>
      <c r="AF163" s="191"/>
      <c r="AG163" s="191"/>
      <c r="AH163" s="191"/>
      <c r="AI163" s="191"/>
      <c r="AJ163" s="123"/>
      <c r="AK163" s="124"/>
      <c r="AL163" s="124"/>
      <c r="AM163" s="124"/>
      <c r="AN163" s="124"/>
      <c r="AO163" s="124"/>
      <c r="AP163" s="124"/>
      <c r="AQ163" s="124"/>
      <c r="AR163" s="124"/>
      <c r="AS163" s="124"/>
      <c r="AT163" s="124"/>
      <c r="AU163" s="124"/>
      <c r="AV163" s="193"/>
      <c r="AW163" s="194"/>
      <c r="AX163" s="194"/>
      <c r="AY163" s="194"/>
      <c r="AZ163" s="194"/>
      <c r="BA163" s="194"/>
      <c r="BB163" s="194"/>
      <c r="BC163" s="194"/>
      <c r="BD163" s="194"/>
      <c r="BE163" s="194"/>
      <c r="BF163" s="194"/>
      <c r="BG163" s="194"/>
      <c r="BH163" s="193"/>
      <c r="BI163" s="194"/>
      <c r="BJ163" s="194"/>
      <c r="BK163" s="194"/>
      <c r="BL163" s="194"/>
      <c r="BM163" s="194"/>
      <c r="BN163" s="194"/>
      <c r="BO163" s="194"/>
      <c r="BP163" s="194"/>
      <c r="BQ163" s="194"/>
      <c r="BR163" s="194"/>
      <c r="BS163" s="194"/>
      <c r="BT163" s="194"/>
      <c r="BU163" s="191"/>
      <c r="BV163" s="200"/>
      <c r="BW163" s="182"/>
      <c r="BX163" s="182"/>
      <c r="BY163" s="181"/>
      <c r="BZ163" s="181"/>
      <c r="CA163" s="181"/>
      <c r="CB163" s="182"/>
      <c r="CC163" s="181"/>
      <c r="CD163" s="181"/>
      <c r="CE163" s="181"/>
      <c r="CF163" s="182"/>
      <c r="CG163" s="181"/>
      <c r="CH163" s="182"/>
      <c r="CI163" s="202"/>
      <c r="CJ163" s="201"/>
      <c r="CK163" s="200"/>
      <c r="CL163" s="200"/>
      <c r="CM163" s="200"/>
      <c r="CN163" s="201"/>
      <c r="CO163" s="191"/>
      <c r="CP163" s="191"/>
      <c r="CQ163" s="191"/>
      <c r="CR163" s="191"/>
      <c r="CS163" s="191"/>
      <c r="CT163" s="191"/>
      <c r="CU163" s="191"/>
      <c r="CV163" s="191"/>
      <c r="CW163" s="191"/>
      <c r="CX163" s="191"/>
      <c r="CY163" s="191"/>
      <c r="CZ163" s="191"/>
      <c r="DA163" s="191"/>
      <c r="DB163" s="191"/>
      <c r="DC163" s="191"/>
      <c r="DD163" s="191"/>
      <c r="DE163" s="191"/>
      <c r="DF163" s="191"/>
      <c r="DG163" s="191"/>
      <c r="DH163" s="191"/>
      <c r="DI163" s="191"/>
      <c r="DJ163" s="191"/>
      <c r="DK163" s="191"/>
      <c r="DL163" s="191"/>
    </row>
    <row r="164" spans="1:116" s="192" customFormat="1" x14ac:dyDescent="0.15">
      <c r="A164" s="117"/>
      <c r="B164" s="117"/>
      <c r="C164" s="118"/>
      <c r="D164" s="118"/>
      <c r="E164" s="222"/>
      <c r="F164" s="142"/>
      <c r="G164" s="142"/>
      <c r="H164" s="126"/>
      <c r="I164" s="142"/>
      <c r="J164" s="142"/>
      <c r="K164" s="292"/>
      <c r="L164" s="199"/>
      <c r="M164" s="199"/>
      <c r="N164" s="199"/>
      <c r="O164" s="199"/>
      <c r="P164" s="199"/>
      <c r="Q164" s="199"/>
      <c r="R164" s="199"/>
      <c r="S164" s="199"/>
      <c r="T164" s="199"/>
      <c r="U164" s="199"/>
      <c r="V164" s="199"/>
      <c r="W164" s="199"/>
      <c r="X164" s="121"/>
      <c r="Y164" s="191"/>
      <c r="Z164" s="191"/>
      <c r="AA164" s="191"/>
      <c r="AB164" s="191"/>
      <c r="AC164" s="191"/>
      <c r="AD164" s="191"/>
      <c r="AE164" s="191"/>
      <c r="AF164" s="191"/>
      <c r="AG164" s="191"/>
      <c r="AH164" s="191"/>
      <c r="AI164" s="191"/>
      <c r="AJ164" s="123"/>
      <c r="AK164" s="124"/>
      <c r="AL164" s="124"/>
      <c r="AM164" s="124"/>
      <c r="AN164" s="124"/>
      <c r="AO164" s="124"/>
      <c r="AP164" s="124"/>
      <c r="AQ164" s="124"/>
      <c r="AR164" s="124"/>
      <c r="AS164" s="124"/>
      <c r="AT164" s="124"/>
      <c r="AU164" s="124"/>
      <c r="AV164" s="193"/>
      <c r="AW164" s="194"/>
      <c r="AX164" s="194"/>
      <c r="AY164" s="194"/>
      <c r="AZ164" s="194"/>
      <c r="BA164" s="194"/>
      <c r="BB164" s="194"/>
      <c r="BC164" s="194"/>
      <c r="BD164" s="194"/>
      <c r="BE164" s="194"/>
      <c r="BF164" s="194"/>
      <c r="BG164" s="194"/>
      <c r="BH164" s="193"/>
      <c r="BI164" s="194"/>
      <c r="BJ164" s="194"/>
      <c r="BK164" s="194"/>
      <c r="BL164" s="194"/>
      <c r="BM164" s="194"/>
      <c r="BN164" s="194"/>
      <c r="BO164" s="194"/>
      <c r="BP164" s="194"/>
      <c r="BQ164" s="194"/>
      <c r="BR164" s="194"/>
      <c r="BS164" s="194"/>
      <c r="BT164" s="194"/>
      <c r="BU164" s="191"/>
      <c r="BV164" s="200"/>
      <c r="BW164" s="182"/>
      <c r="BX164" s="182"/>
      <c r="BY164" s="181"/>
      <c r="BZ164" s="181"/>
      <c r="CA164" s="181"/>
      <c r="CB164" s="182"/>
      <c r="CC164" s="181"/>
      <c r="CD164" s="181"/>
      <c r="CE164" s="181"/>
      <c r="CF164" s="182"/>
      <c r="CG164" s="181"/>
      <c r="CH164" s="182"/>
      <c r="CI164" s="202"/>
      <c r="CJ164" s="201"/>
      <c r="CK164" s="200"/>
      <c r="CL164" s="200"/>
      <c r="CM164" s="200"/>
      <c r="CN164" s="201"/>
      <c r="CO164" s="191"/>
      <c r="CP164" s="191"/>
      <c r="CQ164" s="191"/>
      <c r="CR164" s="191"/>
      <c r="CS164" s="191"/>
      <c r="CT164" s="191"/>
      <c r="CU164" s="191"/>
      <c r="CV164" s="191"/>
      <c r="CW164" s="191"/>
      <c r="CX164" s="191"/>
      <c r="CY164" s="191"/>
      <c r="CZ164" s="191"/>
      <c r="DA164" s="191"/>
      <c r="DB164" s="191"/>
      <c r="DC164" s="191"/>
      <c r="DD164" s="191"/>
      <c r="DE164" s="191"/>
      <c r="DF164" s="191"/>
      <c r="DG164" s="191"/>
      <c r="DH164" s="191"/>
      <c r="DI164" s="191"/>
      <c r="DJ164" s="191"/>
      <c r="DK164" s="191"/>
      <c r="DL164" s="191"/>
    </row>
    <row r="165" spans="1:116" s="192" customFormat="1" x14ac:dyDescent="0.15">
      <c r="A165" s="117"/>
      <c r="B165" s="117"/>
      <c r="C165" s="118"/>
      <c r="D165" s="118"/>
      <c r="E165" s="222"/>
      <c r="F165" s="142"/>
      <c r="G165" s="142"/>
      <c r="H165" s="126"/>
      <c r="I165" s="142"/>
      <c r="J165" s="142"/>
      <c r="K165" s="292"/>
      <c r="L165" s="199"/>
      <c r="M165" s="199"/>
      <c r="N165" s="199"/>
      <c r="O165" s="199"/>
      <c r="P165" s="199"/>
      <c r="Q165" s="199"/>
      <c r="R165" s="199"/>
      <c r="S165" s="199"/>
      <c r="T165" s="199"/>
      <c r="U165" s="199"/>
      <c r="V165" s="199"/>
      <c r="W165" s="199"/>
      <c r="X165" s="121"/>
      <c r="Y165" s="191"/>
      <c r="Z165" s="191"/>
      <c r="AA165" s="191"/>
      <c r="AB165" s="191"/>
      <c r="AC165" s="191"/>
      <c r="AD165" s="191"/>
      <c r="AE165" s="191"/>
      <c r="AF165" s="191"/>
      <c r="AG165" s="191"/>
      <c r="AH165" s="191"/>
      <c r="AI165" s="191"/>
      <c r="AJ165" s="123"/>
      <c r="AK165" s="124"/>
      <c r="AL165" s="124"/>
      <c r="AM165" s="124"/>
      <c r="AN165" s="124"/>
      <c r="AO165" s="124"/>
      <c r="AP165" s="124"/>
      <c r="AQ165" s="124"/>
      <c r="AR165" s="124"/>
      <c r="AS165" s="124"/>
      <c r="AT165" s="124"/>
      <c r="AU165" s="124"/>
      <c r="AV165" s="193"/>
      <c r="AW165" s="194"/>
      <c r="AX165" s="194"/>
      <c r="AY165" s="194"/>
      <c r="AZ165" s="194"/>
      <c r="BA165" s="194"/>
      <c r="BB165" s="194"/>
      <c r="BC165" s="194"/>
      <c r="BD165" s="194"/>
      <c r="BE165" s="194"/>
      <c r="BF165" s="194"/>
      <c r="BG165" s="194"/>
      <c r="BH165" s="193"/>
      <c r="BI165" s="194"/>
      <c r="BJ165" s="194"/>
      <c r="BK165" s="194"/>
      <c r="BL165" s="194"/>
      <c r="BM165" s="194"/>
      <c r="BN165" s="194"/>
      <c r="BO165" s="194"/>
      <c r="BP165" s="194"/>
      <c r="BQ165" s="194"/>
      <c r="BR165" s="194"/>
      <c r="BS165" s="194"/>
      <c r="BT165" s="194"/>
      <c r="BU165" s="191"/>
      <c r="BV165" s="200"/>
      <c r="BW165" s="182"/>
      <c r="BX165" s="182"/>
      <c r="BY165" s="181"/>
      <c r="BZ165" s="181"/>
      <c r="CA165" s="181"/>
      <c r="CB165" s="182"/>
      <c r="CC165" s="181"/>
      <c r="CD165" s="181"/>
      <c r="CE165" s="181"/>
      <c r="CF165" s="182"/>
      <c r="CG165" s="181"/>
      <c r="CH165" s="182"/>
      <c r="CI165" s="202"/>
      <c r="CJ165" s="201"/>
      <c r="CK165" s="200"/>
      <c r="CL165" s="200"/>
      <c r="CM165" s="200"/>
      <c r="CN165" s="201"/>
      <c r="CO165" s="191"/>
      <c r="CP165" s="191"/>
      <c r="CQ165" s="191"/>
      <c r="CR165" s="191"/>
      <c r="CS165" s="191"/>
      <c r="CT165" s="191"/>
      <c r="CU165" s="191"/>
      <c r="CV165" s="191"/>
      <c r="CW165" s="191"/>
      <c r="CX165" s="191"/>
      <c r="CY165" s="191"/>
      <c r="CZ165" s="191"/>
      <c r="DA165" s="191"/>
      <c r="DB165" s="191"/>
      <c r="DC165" s="191"/>
      <c r="DD165" s="191"/>
      <c r="DE165" s="191"/>
      <c r="DF165" s="191"/>
      <c r="DG165" s="191"/>
      <c r="DH165" s="191"/>
      <c r="DI165" s="191"/>
      <c r="DJ165" s="191"/>
      <c r="DK165" s="191"/>
      <c r="DL165" s="191"/>
    </row>
    <row r="166" spans="1:116" s="192" customFormat="1" x14ac:dyDescent="0.15">
      <c r="A166" s="117"/>
      <c r="B166" s="117"/>
      <c r="C166" s="118"/>
      <c r="D166" s="118"/>
      <c r="E166" s="222"/>
      <c r="F166" s="142"/>
      <c r="G166" s="142"/>
      <c r="H166" s="126"/>
      <c r="I166" s="142"/>
      <c r="J166" s="142"/>
      <c r="K166" s="292"/>
      <c r="L166" s="199"/>
      <c r="M166" s="199"/>
      <c r="N166" s="199"/>
      <c r="O166" s="199"/>
      <c r="P166" s="199"/>
      <c r="Q166" s="199"/>
      <c r="R166" s="199"/>
      <c r="S166" s="199"/>
      <c r="T166" s="199"/>
      <c r="U166" s="199"/>
      <c r="V166" s="199"/>
      <c r="W166" s="199"/>
      <c r="X166" s="121"/>
      <c r="Y166" s="191"/>
      <c r="Z166" s="191"/>
      <c r="AA166" s="191"/>
      <c r="AB166" s="191"/>
      <c r="AC166" s="191"/>
      <c r="AD166" s="191"/>
      <c r="AE166" s="191"/>
      <c r="AF166" s="191"/>
      <c r="AG166" s="191"/>
      <c r="AH166" s="191"/>
      <c r="AI166" s="191"/>
      <c r="AJ166" s="123"/>
      <c r="AK166" s="124"/>
      <c r="AL166" s="124"/>
      <c r="AM166" s="124"/>
      <c r="AN166" s="124"/>
      <c r="AO166" s="124"/>
      <c r="AP166" s="124"/>
      <c r="AQ166" s="124"/>
      <c r="AR166" s="124"/>
      <c r="AS166" s="124"/>
      <c r="AT166" s="124"/>
      <c r="AU166" s="124"/>
      <c r="AV166" s="193"/>
      <c r="AW166" s="194"/>
      <c r="AX166" s="194"/>
      <c r="AY166" s="194"/>
      <c r="AZ166" s="194"/>
      <c r="BA166" s="194"/>
      <c r="BB166" s="194"/>
      <c r="BC166" s="194"/>
      <c r="BD166" s="194"/>
      <c r="BE166" s="194"/>
      <c r="BF166" s="194"/>
      <c r="BG166" s="194"/>
      <c r="BH166" s="193"/>
      <c r="BI166" s="194"/>
      <c r="BJ166" s="194"/>
      <c r="BK166" s="194"/>
      <c r="BL166" s="194"/>
      <c r="BM166" s="194"/>
      <c r="BN166" s="194"/>
      <c r="BO166" s="194"/>
      <c r="BP166" s="194"/>
      <c r="BQ166" s="194"/>
      <c r="BR166" s="194"/>
      <c r="BS166" s="194"/>
      <c r="BT166" s="194"/>
      <c r="BU166" s="191"/>
      <c r="BV166" s="200"/>
      <c r="BW166" s="182"/>
      <c r="BX166" s="182"/>
      <c r="BY166" s="181"/>
      <c r="BZ166" s="181"/>
      <c r="CA166" s="181"/>
      <c r="CB166" s="182"/>
      <c r="CC166" s="181"/>
      <c r="CD166" s="181"/>
      <c r="CE166" s="181"/>
      <c r="CF166" s="182"/>
      <c r="CG166" s="181"/>
      <c r="CH166" s="182"/>
      <c r="CI166" s="202"/>
      <c r="CJ166" s="201"/>
      <c r="CK166" s="200"/>
      <c r="CL166" s="200"/>
      <c r="CM166" s="200"/>
      <c r="CN166" s="201"/>
      <c r="CO166" s="191"/>
      <c r="CP166" s="191"/>
      <c r="CQ166" s="191"/>
      <c r="CR166" s="191"/>
      <c r="CS166" s="191"/>
      <c r="CT166" s="191"/>
      <c r="CU166" s="191"/>
      <c r="CV166" s="191"/>
      <c r="CW166" s="191"/>
      <c r="CX166" s="191"/>
      <c r="CY166" s="191"/>
      <c r="CZ166" s="191"/>
      <c r="DA166" s="191"/>
      <c r="DB166" s="191"/>
      <c r="DC166" s="191"/>
      <c r="DD166" s="191"/>
      <c r="DE166" s="191"/>
      <c r="DF166" s="191"/>
      <c r="DG166" s="191"/>
      <c r="DH166" s="191"/>
      <c r="DI166" s="191"/>
      <c r="DJ166" s="191"/>
      <c r="DK166" s="191"/>
      <c r="DL166" s="191"/>
    </row>
    <row r="167" spans="1:116" x14ac:dyDescent="0.15">
      <c r="L167" s="199"/>
      <c r="M167" s="199"/>
      <c r="N167" s="199"/>
      <c r="O167" s="199"/>
      <c r="P167" s="199"/>
      <c r="Q167" s="199"/>
      <c r="R167" s="199"/>
      <c r="S167" s="199"/>
      <c r="T167" s="199"/>
      <c r="U167" s="199"/>
      <c r="V167" s="199"/>
      <c r="W167" s="199"/>
    </row>
    <row r="168" spans="1:116" x14ac:dyDescent="0.15">
      <c r="L168" s="199"/>
      <c r="M168" s="199"/>
      <c r="N168" s="199"/>
      <c r="O168" s="199"/>
      <c r="P168" s="199"/>
      <c r="Q168" s="199"/>
      <c r="R168" s="199"/>
      <c r="S168" s="199"/>
      <c r="T168" s="199"/>
      <c r="U168" s="199"/>
      <c r="V168" s="199"/>
      <c r="W168" s="199"/>
    </row>
    <row r="169" spans="1:116" x14ac:dyDescent="0.15">
      <c r="L169" s="199"/>
      <c r="M169" s="199"/>
      <c r="N169" s="199"/>
      <c r="O169" s="199"/>
      <c r="P169" s="199"/>
      <c r="Q169" s="199"/>
      <c r="R169" s="199"/>
      <c r="S169" s="199"/>
      <c r="T169" s="199"/>
      <c r="U169" s="199"/>
      <c r="V169" s="199"/>
      <c r="W169" s="199"/>
    </row>
    <row r="170" spans="1:116" x14ac:dyDescent="0.15">
      <c r="L170" s="199"/>
      <c r="M170" s="199"/>
      <c r="N170" s="199"/>
      <c r="O170" s="199"/>
      <c r="P170" s="199"/>
      <c r="Q170" s="199"/>
      <c r="R170" s="199"/>
      <c r="S170" s="199"/>
      <c r="T170" s="199"/>
      <c r="U170" s="199"/>
      <c r="V170" s="199"/>
      <c r="W170" s="199"/>
    </row>
    <row r="171" spans="1:116" x14ac:dyDescent="0.15">
      <c r="L171" s="199"/>
      <c r="M171" s="199"/>
      <c r="N171" s="199"/>
      <c r="O171" s="199"/>
      <c r="P171" s="199"/>
      <c r="Q171" s="199"/>
      <c r="R171" s="199"/>
      <c r="S171" s="199"/>
      <c r="T171" s="199"/>
      <c r="U171" s="199"/>
      <c r="V171" s="199"/>
      <c r="W171" s="199"/>
    </row>
    <row r="172" spans="1:116" x14ac:dyDescent="0.15">
      <c r="L172" s="199"/>
      <c r="M172" s="199"/>
      <c r="N172" s="199"/>
      <c r="O172" s="199"/>
      <c r="P172" s="199"/>
      <c r="Q172" s="199"/>
      <c r="R172" s="199"/>
      <c r="S172" s="199"/>
      <c r="T172" s="199"/>
      <c r="U172" s="199"/>
      <c r="V172" s="199"/>
      <c r="W172" s="199"/>
    </row>
  </sheetData>
  <sortState xmlns:xlrd2="http://schemas.microsoft.com/office/spreadsheetml/2017/richdata2" ref="A2:DL71">
    <sortCondition descending="1" ref="CN2:CN71"/>
    <sortCondition ref="BV2:BV71"/>
    <sortCondition ref="B2:B71"/>
  </sortState>
  <conditionalFormatting sqref="D1:E3 D131:E1048576 D5:E72">
    <cfRule type="cellIs" dxfId="10" priority="211" operator="equal">
      <formula>TRUE</formula>
    </cfRule>
  </conditionalFormatting>
  <conditionalFormatting sqref="D104:E104">
    <cfRule type="cellIs" dxfId="9" priority="194" operator="equal">
      <formula>TRUE</formula>
    </cfRule>
  </conditionalFormatting>
  <conditionalFormatting sqref="CN104:CN1048576 CN1:CN3 CN74 CN5:CN71">
    <cfRule type="colorScale" priority="99">
      <colorScale>
        <cfvo type="min"/>
        <cfvo type="max"/>
        <color rgb="FFFCFCFF"/>
        <color theme="1" tint="0.499984740745262"/>
      </colorScale>
    </cfRule>
  </conditionalFormatting>
  <conditionalFormatting sqref="CJ2:CM2 CJ5:CJ71 CJ3 CK3:CM71">
    <cfRule type="cellIs" dxfId="8" priority="97" operator="equal">
      <formula>1</formula>
    </cfRule>
  </conditionalFormatting>
  <conditionalFormatting sqref="BW2:CG3 BW5:CG71">
    <cfRule type="cellIs" dxfId="7" priority="94" operator="equal">
      <formula>1</formula>
    </cfRule>
  </conditionalFormatting>
  <conditionalFormatting sqref="D104:E104">
    <cfRule type="cellIs" dxfId="6" priority="90" operator="equal">
      <formula>TRUE</formula>
    </cfRule>
  </conditionalFormatting>
  <conditionalFormatting sqref="L76:N78 P76:W78 AV76:AV78">
    <cfRule type="colorScale" priority="745">
      <colorScale>
        <cfvo type="min"/>
        <cfvo type="num" val="0"/>
        <cfvo type="max"/>
        <color rgb="FFF8696B"/>
        <color rgb="FFFCFCFF"/>
        <color rgb="FF63BE7B"/>
      </colorScale>
    </cfRule>
  </conditionalFormatting>
  <conditionalFormatting sqref="O76:O78">
    <cfRule type="colorScale" priority="49">
      <colorScale>
        <cfvo type="min"/>
        <cfvo type="num" val="0"/>
        <cfvo type="max"/>
        <color rgb="FFF8696B"/>
        <color rgb="FFFCFCFF"/>
        <color rgb="FF63BE7B"/>
      </colorScale>
    </cfRule>
  </conditionalFormatting>
  <conditionalFormatting sqref="O88:O90 O96">
    <cfRule type="colorScale" priority="50">
      <colorScale>
        <cfvo type="min"/>
        <cfvo type="num" val="0"/>
        <cfvo type="max"/>
        <color rgb="FFF8696B"/>
        <color rgb="FFFCFCFF"/>
        <color rgb="FF63BE7B"/>
      </colorScale>
    </cfRule>
  </conditionalFormatting>
  <conditionalFormatting sqref="D4:E4">
    <cfRule type="cellIs" dxfId="5" priority="34" operator="equal">
      <formula>TRUE</formula>
    </cfRule>
  </conditionalFormatting>
  <conditionalFormatting sqref="CN4">
    <cfRule type="colorScale" priority="33">
      <colorScale>
        <cfvo type="min"/>
        <cfvo type="max"/>
        <color rgb="FFFCFCFF"/>
        <color theme="1" tint="0.499984740745262"/>
      </colorScale>
    </cfRule>
  </conditionalFormatting>
  <conditionalFormatting sqref="CJ4">
    <cfRule type="cellIs" dxfId="4" priority="32" operator="equal">
      <formula>1</formula>
    </cfRule>
  </conditionalFormatting>
  <conditionalFormatting sqref="CH4">
    <cfRule type="colorScale" priority="31">
      <colorScale>
        <cfvo type="min"/>
        <cfvo type="max"/>
        <color rgb="FFFCFCFF"/>
        <color theme="1" tint="0.499984740745262"/>
      </colorScale>
    </cfRule>
  </conditionalFormatting>
  <conditionalFormatting sqref="BW4:CG4">
    <cfRule type="cellIs" dxfId="3" priority="30" operator="equal">
      <formula>1</formula>
    </cfRule>
  </conditionalFormatting>
  <conditionalFormatting sqref="X79:AU83">
    <cfRule type="colorScale" priority="27">
      <colorScale>
        <cfvo type="min"/>
        <cfvo type="max"/>
        <color rgb="FFF8696B"/>
        <color rgb="FFFCFCFF"/>
      </colorScale>
    </cfRule>
  </conditionalFormatting>
  <conditionalFormatting sqref="X93:AV94 X91:AU92">
    <cfRule type="colorScale" priority="26">
      <colorScale>
        <cfvo type="min"/>
        <cfvo type="max"/>
        <color rgb="FFF8696B"/>
        <color rgb="FFFCFCFF"/>
      </colorScale>
    </cfRule>
  </conditionalFormatting>
  <conditionalFormatting sqref="X98:AU102">
    <cfRule type="colorScale" priority="25">
      <colorScale>
        <cfvo type="min"/>
        <cfvo type="max"/>
        <color rgb="FFFCFCFF"/>
        <color rgb="FF63BE7B"/>
      </colorScale>
    </cfRule>
  </conditionalFormatting>
  <conditionalFormatting sqref="F98:I102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98:W100 M101:W102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96">
    <cfRule type="colorScale" priority="19">
      <colorScale>
        <cfvo type="min"/>
        <cfvo type="num" val="0"/>
        <cfvo type="max"/>
        <color rgb="FFF8696B"/>
        <color rgb="FFFCFCFF"/>
        <color rgb="FF63BE7B"/>
      </colorScale>
    </cfRule>
  </conditionalFormatting>
  <conditionalFormatting sqref="F131:K1048576 F1:K3 F5:K72">
    <cfRule type="colorScale" priority="754">
      <colorScale>
        <cfvo type="min"/>
        <cfvo type="max"/>
        <color rgb="FFFCFCFF"/>
        <color rgb="FF63BE7B"/>
      </colorScale>
    </cfRule>
  </conditionalFormatting>
  <conditionalFormatting sqref="F96:I96">
    <cfRule type="colorScale" priority="763">
      <colorScale>
        <cfvo type="min"/>
        <cfvo type="num" val="0"/>
        <cfvo type="max"/>
        <color rgb="FFF8696B"/>
        <color rgb="FFFCFCFF"/>
        <color rgb="FF63BE7B"/>
      </colorScale>
    </cfRule>
  </conditionalFormatting>
  <conditionalFormatting sqref="F4:K4">
    <cfRule type="colorScale" priority="773">
      <colorScale>
        <cfvo type="min"/>
        <cfvo type="max"/>
        <color rgb="FFFCFCFF"/>
        <color rgb="FF63BE7B"/>
      </colorScale>
    </cfRule>
  </conditionalFormatting>
  <conditionalFormatting sqref="P88:W90 L88:N90 AV95:AV96 L96:N96 P96:W96">
    <cfRule type="colorScale" priority="774">
      <colorScale>
        <cfvo type="min"/>
        <cfvo type="num" val="0"/>
        <cfvo type="max"/>
        <color rgb="FFF8696B"/>
        <color rgb="FFFCFCFF"/>
        <color rgb="FF63BE7B"/>
      </colorScale>
    </cfRule>
  </conditionalFormatting>
  <conditionalFormatting sqref="K76:K78">
    <cfRule type="colorScale" priority="18">
      <colorScale>
        <cfvo type="min"/>
        <cfvo type="num" val="0"/>
        <cfvo type="max"/>
        <color rgb="FFF8696B"/>
        <color rgb="FFFCFCFF"/>
        <color rgb="FF63BE7B"/>
      </colorScale>
    </cfRule>
  </conditionalFormatting>
  <conditionalFormatting sqref="K88:K90">
    <cfRule type="colorScale" priority="16">
      <colorScale>
        <cfvo type="min"/>
        <cfvo type="num" val="0"/>
        <cfvo type="max"/>
        <color rgb="FFF8696B"/>
        <color rgb="FFFCFCFF"/>
        <color rgb="FF63BE7B"/>
      </colorScale>
    </cfRule>
  </conditionalFormatting>
  <conditionalFormatting sqref="K79:W83">
    <cfRule type="colorScale" priority="14">
      <colorScale>
        <cfvo type="min"/>
        <cfvo type="max"/>
        <color rgb="FFFCFCFF"/>
        <color rgb="FFF8696B"/>
      </colorScale>
    </cfRule>
  </conditionalFormatting>
  <conditionalFormatting sqref="E79:I83">
    <cfRule type="colorScale" priority="13">
      <colorScale>
        <cfvo type="min"/>
        <cfvo type="max"/>
        <color rgb="FFFCFCFF"/>
        <color rgb="FFF8696B"/>
      </colorScale>
    </cfRule>
  </conditionalFormatting>
  <conditionalFormatting sqref="E91:I95">
    <cfRule type="colorScale" priority="12">
      <colorScale>
        <cfvo type="min"/>
        <cfvo type="max"/>
        <color rgb="FFFCFCFF"/>
        <color rgb="FFF8696B"/>
      </colorScale>
    </cfRule>
  </conditionalFormatting>
  <conditionalFormatting sqref="K91:W94">
    <cfRule type="colorScale" priority="11">
      <colorScale>
        <cfvo type="min"/>
        <cfvo type="max"/>
        <color rgb="FFFCFCFF"/>
        <color rgb="FFF8696B"/>
      </colorScale>
    </cfRule>
  </conditionalFormatting>
  <conditionalFormatting sqref="L101:L102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6:I78">
    <cfRule type="colorScale" priority="8">
      <colorScale>
        <cfvo type="min"/>
        <cfvo type="max"/>
        <color rgb="FFFCFCFF"/>
        <color rgb="FF63BE7B"/>
      </colorScale>
    </cfRule>
  </conditionalFormatting>
  <conditionalFormatting sqref="E88:I90">
    <cfRule type="colorScale" priority="7">
      <colorScale>
        <cfvo type="min"/>
        <cfvo type="max"/>
        <color rgb="FFFCFCFF"/>
        <color rgb="FF63BE7B"/>
      </colorScale>
    </cfRule>
  </conditionalFormatting>
  <conditionalFormatting sqref="F2:I71">
    <cfRule type="cellIs" dxfId="2" priority="6" operator="equal">
      <formula>"--G"</formula>
    </cfRule>
  </conditionalFormatting>
  <conditionalFormatting sqref="K105:W106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107:W108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H1:CH3 CH5:CH71">
    <cfRule type="colorScale" priority="781">
      <colorScale>
        <cfvo type="min"/>
        <cfvo type="max"/>
        <color rgb="FFFCFCFF"/>
        <color theme="1" tint="0.499984740745262"/>
      </colorScale>
    </cfRule>
  </conditionalFormatting>
  <pageMargins left="0.7" right="0.7" top="0.75" bottom="0.75" header="0.3" footer="0.3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3" baseType="lpstr">
      <vt:lpstr>Info</vt:lpstr>
      <vt:lpstr>RecNamesAll</vt:lpstr>
      <vt:lpstr>Ligands</vt:lpstr>
      <vt:lpstr>SeqAl</vt:lpstr>
      <vt:lpstr>BLOSUM50</vt:lpstr>
      <vt:lpstr>B-EmEC</vt:lpstr>
      <vt:lpstr>I-EmEC</vt:lpstr>
      <vt:lpstr>GtP</vt:lpstr>
      <vt:lpstr>BIG-QaulComp</vt:lpstr>
      <vt:lpstr>I-GqChimeras</vt:lpstr>
      <vt:lpstr>Fig_1a</vt:lpstr>
      <vt:lpstr>Fig_1b</vt:lpstr>
      <vt:lpstr>GtP!NewFile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Avet Charlotte</dc:creator>
  <cp:lastModifiedBy>David Gloriam</cp:lastModifiedBy>
  <dcterms:created xsi:type="dcterms:W3CDTF">2019-11-17T16:03:16Z</dcterms:created>
  <dcterms:modified xsi:type="dcterms:W3CDTF">2022-02-18T07:28:02Z</dcterms:modified>
</cp:coreProperties>
</file>