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\Documents\McGill Uni\Studies\Masters Athletes\Protein\WBs\OXPHOS and VDAC\"/>
    </mc:Choice>
  </mc:AlternateContent>
  <bookViews>
    <workbookView xWindow="0" yWindow="0" windowWidth="20490" windowHeight="7755" activeTab="1"/>
  </bookViews>
  <sheets>
    <sheet name="Porin 100" sheetId="1" r:id="rId1"/>
    <sheet name="OXPHOS mean of control" sheetId="5" r:id="rId2"/>
  </sheets>
  <definedNames>
    <definedName name="OLE_LINK1" localSheetId="1">'OXPHOS mean of control'!#REF!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" i="5" l="1"/>
  <c r="AY8" i="5"/>
  <c r="AY10" i="5"/>
  <c r="AY12" i="5"/>
  <c r="AY14" i="5"/>
  <c r="AY16" i="5"/>
  <c r="AY18" i="5"/>
  <c r="AY20" i="5"/>
  <c r="AY22" i="5"/>
  <c r="AY24" i="5"/>
  <c r="AY26" i="5"/>
  <c r="AY28" i="5"/>
  <c r="BF29" i="5"/>
  <c r="BF27" i="5"/>
  <c r="BF25" i="5"/>
  <c r="BF23" i="5"/>
  <c r="BF21" i="5"/>
  <c r="BF19" i="5"/>
  <c r="BF17" i="5"/>
  <c r="BF15" i="5"/>
  <c r="BF13" i="5"/>
  <c r="BF11" i="5"/>
  <c r="BF9" i="5"/>
  <c r="BF7" i="5"/>
  <c r="BF5" i="5"/>
  <c r="AX3" i="5"/>
  <c r="AX4" i="5"/>
  <c r="AX6" i="5"/>
  <c r="AX8" i="5"/>
  <c r="AX10" i="5"/>
  <c r="AX12" i="5"/>
  <c r="AX14" i="5"/>
  <c r="AX16" i="5"/>
  <c r="AX18" i="5"/>
  <c r="AX20" i="5"/>
  <c r="AX22" i="5"/>
  <c r="AX24" i="5"/>
  <c r="AX26" i="5"/>
  <c r="AX28" i="5"/>
  <c r="AX30" i="5"/>
  <c r="AX31" i="5"/>
  <c r="BA3" i="5"/>
  <c r="BA4" i="5"/>
  <c r="BA6" i="5"/>
  <c r="BA8" i="5"/>
  <c r="BA10" i="5"/>
  <c r="BA12" i="5"/>
  <c r="BA14" i="5"/>
  <c r="BA16" i="5"/>
  <c r="BA18" i="5"/>
  <c r="BA20" i="5"/>
  <c r="BA22" i="5"/>
  <c r="BA24" i="5"/>
  <c r="BA26" i="5"/>
  <c r="BA28" i="5"/>
  <c r="BA30" i="5"/>
  <c r="BA31" i="5"/>
  <c r="BA32" i="5"/>
  <c r="BE5" i="5"/>
  <c r="BE7" i="5"/>
  <c r="BE9" i="5"/>
  <c r="BE11" i="5"/>
  <c r="BE13" i="5"/>
  <c r="BE15" i="5"/>
  <c r="BE17" i="5"/>
  <c r="BE19" i="5"/>
  <c r="BE21" i="5"/>
  <c r="BE23" i="5"/>
  <c r="BE25" i="5"/>
  <c r="BE27" i="5"/>
  <c r="BE29" i="5"/>
  <c r="BD5" i="5"/>
  <c r="BD7" i="5"/>
  <c r="BD9" i="5"/>
  <c r="BD11" i="5"/>
  <c r="BD13" i="5"/>
  <c r="BD15" i="5"/>
  <c r="BD17" i="5"/>
  <c r="BD19" i="5"/>
  <c r="BD21" i="5"/>
  <c r="BD23" i="5"/>
  <c r="BD25" i="5"/>
  <c r="BD27" i="5"/>
  <c r="BD29" i="5"/>
  <c r="BC5" i="5"/>
  <c r="BC7" i="5"/>
  <c r="BC9" i="5"/>
  <c r="BC11" i="5"/>
  <c r="BC13" i="5"/>
  <c r="BC15" i="5"/>
  <c r="BC17" i="5"/>
  <c r="BC19" i="5"/>
  <c r="BC21" i="5"/>
  <c r="BC23" i="5"/>
  <c r="BC25" i="5"/>
  <c r="BC27" i="5"/>
  <c r="BC29" i="5"/>
  <c r="BB5" i="5"/>
  <c r="BB7" i="5"/>
  <c r="BB9" i="5"/>
  <c r="BB11" i="5"/>
  <c r="BB13" i="5"/>
  <c r="BB15" i="5"/>
  <c r="BB17" i="5"/>
  <c r="BB19" i="5"/>
  <c r="BB21" i="5"/>
  <c r="BB23" i="5"/>
  <c r="BB25" i="5"/>
  <c r="BB27" i="5"/>
  <c r="BB29" i="5"/>
  <c r="AZ4" i="5"/>
  <c r="AZ6" i="5"/>
  <c r="AZ8" i="5"/>
  <c r="AZ10" i="5"/>
  <c r="AZ12" i="5"/>
  <c r="AZ14" i="5"/>
  <c r="AZ16" i="5"/>
  <c r="AZ18" i="5"/>
  <c r="AZ20" i="5"/>
  <c r="AZ22" i="5"/>
  <c r="AZ24" i="5"/>
  <c r="AZ26" i="5"/>
  <c r="AZ28" i="5"/>
  <c r="AZ30" i="5"/>
  <c r="AZ31" i="5"/>
  <c r="AZ32" i="5"/>
  <c r="AZ3" i="5"/>
  <c r="AY4" i="5"/>
  <c r="AY30" i="5"/>
  <c r="AY31" i="5"/>
  <c r="AY32" i="5"/>
  <c r="AY3" i="5"/>
  <c r="AX32" i="5"/>
  <c r="AW4" i="5"/>
  <c r="AW6" i="5"/>
  <c r="AW8" i="5"/>
  <c r="AW10" i="5"/>
  <c r="AW12" i="5"/>
  <c r="AW14" i="5"/>
  <c r="AW16" i="5"/>
  <c r="AW18" i="5"/>
  <c r="AW20" i="5"/>
  <c r="AW22" i="5"/>
  <c r="AW24" i="5"/>
  <c r="AW26" i="5"/>
  <c r="AW28" i="5"/>
  <c r="AW30" i="5"/>
  <c r="AW31" i="5"/>
  <c r="AW32" i="5"/>
  <c r="AW3" i="5"/>
  <c r="AC32" i="5" l="1"/>
  <c r="AB32" i="5"/>
  <c r="Z32" i="5"/>
  <c r="Y32" i="5"/>
  <c r="M32" i="5"/>
  <c r="L32" i="5"/>
  <c r="K32" i="5"/>
  <c r="J32" i="5"/>
  <c r="I32" i="5"/>
  <c r="AC31" i="5"/>
  <c r="AB31" i="5"/>
  <c r="Z31" i="5"/>
  <c r="Y31" i="5"/>
  <c r="M31" i="5"/>
  <c r="L31" i="5"/>
  <c r="K31" i="5"/>
  <c r="J31" i="5"/>
  <c r="I31" i="5"/>
  <c r="AC30" i="5"/>
  <c r="AB30" i="5"/>
  <c r="AA30" i="5"/>
  <c r="Z30" i="5"/>
  <c r="Y30" i="5"/>
  <c r="AC29" i="5"/>
  <c r="AB29" i="5"/>
  <c r="Z29" i="5"/>
  <c r="Y29" i="5"/>
  <c r="M29" i="5"/>
  <c r="L29" i="5"/>
  <c r="K29" i="5"/>
  <c r="J29" i="5"/>
  <c r="I29" i="5"/>
  <c r="AC28" i="5"/>
  <c r="AB28" i="5"/>
  <c r="Z28" i="5"/>
  <c r="Y28" i="5"/>
  <c r="M28" i="5"/>
  <c r="L28" i="5"/>
  <c r="K28" i="5"/>
  <c r="J28" i="5"/>
  <c r="I28" i="5"/>
  <c r="AC27" i="5"/>
  <c r="AB27" i="5"/>
  <c r="Z27" i="5"/>
  <c r="Y27" i="5"/>
  <c r="M27" i="5"/>
  <c r="L27" i="5"/>
  <c r="K27" i="5"/>
  <c r="J27" i="5"/>
  <c r="I27" i="5"/>
  <c r="AC26" i="5"/>
  <c r="AB26" i="5"/>
  <c r="Z26" i="5"/>
  <c r="Y26" i="5"/>
  <c r="M26" i="5"/>
  <c r="L26" i="5"/>
  <c r="K26" i="5"/>
  <c r="J26" i="5"/>
  <c r="I26" i="5"/>
  <c r="AC25" i="5"/>
  <c r="AB25" i="5"/>
  <c r="Z25" i="5"/>
  <c r="Y25" i="5"/>
  <c r="M25" i="5"/>
  <c r="L25" i="5"/>
  <c r="K25" i="5"/>
  <c r="J25" i="5"/>
  <c r="I25" i="5"/>
  <c r="AC24" i="5"/>
  <c r="AB24" i="5"/>
  <c r="AA24" i="5"/>
  <c r="Z24" i="5"/>
  <c r="Y24" i="5"/>
  <c r="M24" i="5"/>
  <c r="L24" i="5"/>
  <c r="K24" i="5"/>
  <c r="J24" i="5"/>
  <c r="I24" i="5"/>
  <c r="AC23" i="5"/>
  <c r="AB23" i="5"/>
  <c r="Z23" i="5"/>
  <c r="Y23" i="5"/>
  <c r="M23" i="5"/>
  <c r="L23" i="5"/>
  <c r="K23" i="5"/>
  <c r="J23" i="5"/>
  <c r="I23" i="5"/>
  <c r="AC22" i="5"/>
  <c r="AB22" i="5"/>
  <c r="AA22" i="5"/>
  <c r="Z22" i="5"/>
  <c r="Y22" i="5"/>
  <c r="M22" i="5"/>
  <c r="L22" i="5"/>
  <c r="K22" i="5"/>
  <c r="J22" i="5"/>
  <c r="I22" i="5"/>
  <c r="AC21" i="5"/>
  <c r="AB21" i="5"/>
  <c r="Z21" i="5"/>
  <c r="Y21" i="5"/>
  <c r="M21" i="5"/>
  <c r="L21" i="5"/>
  <c r="K21" i="5"/>
  <c r="J21" i="5"/>
  <c r="I21" i="5"/>
  <c r="AC20" i="5"/>
  <c r="AB20" i="5"/>
  <c r="AA20" i="5"/>
  <c r="Z20" i="5"/>
  <c r="Y20" i="5"/>
  <c r="M20" i="5"/>
  <c r="L20" i="5"/>
  <c r="K20" i="5"/>
  <c r="J20" i="5"/>
  <c r="I20" i="5"/>
  <c r="AC19" i="5"/>
  <c r="AB19" i="5"/>
  <c r="Z19" i="5"/>
  <c r="Y19" i="5"/>
  <c r="M19" i="5"/>
  <c r="L19" i="5"/>
  <c r="K19" i="5"/>
  <c r="J19" i="5"/>
  <c r="I19" i="5"/>
  <c r="AC18" i="5"/>
  <c r="AB18" i="5"/>
  <c r="AA18" i="5"/>
  <c r="Z18" i="5"/>
  <c r="Y18" i="5"/>
  <c r="M18" i="5"/>
  <c r="L18" i="5"/>
  <c r="K18" i="5"/>
  <c r="J18" i="5"/>
  <c r="I18" i="5"/>
  <c r="AC17" i="5"/>
  <c r="AB17" i="5"/>
  <c r="Z17" i="5"/>
  <c r="Y17" i="5"/>
  <c r="M17" i="5"/>
  <c r="L17" i="5"/>
  <c r="K17" i="5"/>
  <c r="J17" i="5"/>
  <c r="I17" i="5"/>
  <c r="AC16" i="5"/>
  <c r="AB16" i="5"/>
  <c r="AA16" i="5"/>
  <c r="Z16" i="5"/>
  <c r="Y16" i="5"/>
  <c r="M16" i="5"/>
  <c r="L16" i="5"/>
  <c r="K16" i="5"/>
  <c r="J16" i="5"/>
  <c r="I16" i="5"/>
  <c r="AC15" i="5"/>
  <c r="AB15" i="5"/>
  <c r="Z15" i="5"/>
  <c r="Y15" i="5"/>
  <c r="M15" i="5"/>
  <c r="L15" i="5"/>
  <c r="K15" i="5"/>
  <c r="J15" i="5"/>
  <c r="I15" i="5"/>
  <c r="AC14" i="5"/>
  <c r="AB14" i="5"/>
  <c r="Z14" i="5"/>
  <c r="Y14" i="5"/>
  <c r="M14" i="5"/>
  <c r="L14" i="5"/>
  <c r="K14" i="5"/>
  <c r="J14" i="5"/>
  <c r="I14" i="5"/>
  <c r="AC13" i="5"/>
  <c r="AB13" i="5"/>
  <c r="Z13" i="5"/>
  <c r="Y13" i="5"/>
  <c r="M13" i="5"/>
  <c r="L13" i="5"/>
  <c r="K13" i="5"/>
  <c r="J13" i="5"/>
  <c r="I13" i="5"/>
  <c r="AC12" i="5"/>
  <c r="AB12" i="5"/>
  <c r="AA12" i="5"/>
  <c r="Z12" i="5"/>
  <c r="Y12" i="5"/>
  <c r="M12" i="5"/>
  <c r="L12" i="5"/>
  <c r="K12" i="5"/>
  <c r="J12" i="5"/>
  <c r="I12" i="5"/>
  <c r="AC11" i="5"/>
  <c r="AB11" i="5"/>
  <c r="Z11" i="5"/>
  <c r="Y11" i="5"/>
  <c r="M11" i="5"/>
  <c r="L11" i="5"/>
  <c r="K11" i="5"/>
  <c r="J11" i="5"/>
  <c r="I11" i="5"/>
  <c r="AC10" i="5"/>
  <c r="AB10" i="5"/>
  <c r="AA10" i="5"/>
  <c r="Z10" i="5"/>
  <c r="Y10" i="5"/>
  <c r="M10" i="5"/>
  <c r="L10" i="5"/>
  <c r="K10" i="5"/>
  <c r="J10" i="5"/>
  <c r="I10" i="5"/>
  <c r="AC9" i="5"/>
  <c r="AB9" i="5"/>
  <c r="Z9" i="5"/>
  <c r="M9" i="5"/>
  <c r="L9" i="5"/>
  <c r="K9" i="5"/>
  <c r="J9" i="5"/>
  <c r="I9" i="5"/>
  <c r="AC8" i="5"/>
  <c r="AB8" i="5"/>
  <c r="Z8" i="5"/>
  <c r="Y8" i="5"/>
  <c r="M8" i="5"/>
  <c r="L8" i="5"/>
  <c r="K8" i="5"/>
  <c r="J8" i="5"/>
  <c r="I8" i="5"/>
  <c r="AC7" i="5"/>
  <c r="AB7" i="5"/>
  <c r="Z7" i="5"/>
  <c r="Y7" i="5"/>
  <c r="M7" i="5"/>
  <c r="L7" i="5"/>
  <c r="K7" i="5"/>
  <c r="J7" i="5"/>
  <c r="I7" i="5"/>
  <c r="AC6" i="5"/>
  <c r="AB6" i="5"/>
  <c r="AA6" i="5"/>
  <c r="Z6" i="5"/>
  <c r="Y6" i="5"/>
  <c r="M6" i="5"/>
  <c r="L6" i="5"/>
  <c r="K6" i="5"/>
  <c r="J6" i="5"/>
  <c r="I6" i="5"/>
  <c r="AC5" i="5"/>
  <c r="AB5" i="5"/>
  <c r="Z5" i="5"/>
  <c r="Y5" i="5"/>
  <c r="M5" i="5"/>
  <c r="L5" i="5"/>
  <c r="K5" i="5"/>
  <c r="J5" i="5"/>
  <c r="I5" i="5"/>
  <c r="AC4" i="5"/>
  <c r="AB4" i="5"/>
  <c r="AA4" i="5"/>
  <c r="Z4" i="5"/>
  <c r="Y4" i="5"/>
  <c r="M4" i="5"/>
  <c r="L4" i="5"/>
  <c r="K4" i="5"/>
  <c r="J4" i="5"/>
  <c r="I4" i="5"/>
  <c r="AC3" i="5"/>
  <c r="AB3" i="5"/>
  <c r="AA3" i="5"/>
  <c r="Z3" i="5"/>
  <c r="Y3" i="5"/>
  <c r="M3" i="5"/>
  <c r="L3" i="5"/>
  <c r="K3" i="5"/>
  <c r="J3" i="5"/>
  <c r="I3" i="5"/>
  <c r="K33" i="5" l="1"/>
  <c r="P3" i="5" s="1"/>
  <c r="AO3" i="5" s="1"/>
  <c r="Z33" i="5"/>
  <c r="AE27" i="5" s="1"/>
  <c r="AB33" i="5"/>
  <c r="AG14" i="5" s="1"/>
  <c r="AE31" i="5"/>
  <c r="J33" i="5"/>
  <c r="O22" i="5" s="1"/>
  <c r="Y33" i="5"/>
  <c r="AD6" i="5" s="1"/>
  <c r="AC33" i="5"/>
  <c r="AH29" i="5" s="1"/>
  <c r="O13" i="5"/>
  <c r="M33" i="5"/>
  <c r="R26" i="5" s="1"/>
  <c r="L33" i="5"/>
  <c r="Q31" i="5" s="1"/>
  <c r="I33" i="5"/>
  <c r="N31" i="5" s="1"/>
  <c r="AD12" i="5" l="1"/>
  <c r="AE6" i="5"/>
  <c r="AD17" i="5"/>
  <c r="AE8" i="5"/>
  <c r="O6" i="5"/>
  <c r="AE32" i="5"/>
  <c r="P5" i="5"/>
  <c r="AO5" i="5" s="1"/>
  <c r="O21" i="5"/>
  <c r="AD29" i="5"/>
  <c r="AD11" i="5"/>
  <c r="P24" i="5"/>
  <c r="AO24" i="5" s="1"/>
  <c r="R15" i="5"/>
  <c r="AD20" i="5"/>
  <c r="AE20" i="5"/>
  <c r="AD3" i="5"/>
  <c r="AE10" i="5"/>
  <c r="AD21" i="5"/>
  <c r="AG26" i="5"/>
  <c r="P22" i="5"/>
  <c r="AO22" i="5" s="1"/>
  <c r="AE21" i="5"/>
  <c r="AE26" i="5"/>
  <c r="R32" i="5"/>
  <c r="P31" i="5"/>
  <c r="AO31" i="5" s="1"/>
  <c r="AG31" i="5"/>
  <c r="AP31" i="5" s="1"/>
  <c r="AG18" i="5"/>
  <c r="AG3" i="5"/>
  <c r="AG29" i="5"/>
  <c r="AH4" i="5"/>
  <c r="O28" i="5"/>
  <c r="O19" i="5"/>
  <c r="P9" i="5"/>
  <c r="AO9" i="5" s="1"/>
  <c r="P26" i="5"/>
  <c r="AO26" i="5" s="1"/>
  <c r="O10" i="5"/>
  <c r="O15" i="5"/>
  <c r="P28" i="5"/>
  <c r="AO28" i="5" s="1"/>
  <c r="O20" i="5"/>
  <c r="AN20" i="5" s="1"/>
  <c r="O11" i="5"/>
  <c r="P17" i="5"/>
  <c r="AO17" i="5" s="1"/>
  <c r="P7" i="5"/>
  <c r="AO7" i="5" s="1"/>
  <c r="O32" i="5"/>
  <c r="AN32" i="5" s="1"/>
  <c r="P27" i="5"/>
  <c r="AO27" i="5" s="1"/>
  <c r="P16" i="5"/>
  <c r="AO16" i="5" s="1"/>
  <c r="O4" i="5"/>
  <c r="O24" i="5"/>
  <c r="O9" i="5"/>
  <c r="O12" i="5"/>
  <c r="P32" i="5"/>
  <c r="AO32" i="5" s="1"/>
  <c r="O25" i="5"/>
  <c r="O7" i="5"/>
  <c r="P29" i="5"/>
  <c r="AO29" i="5" s="1"/>
  <c r="AE14" i="5"/>
  <c r="AE9" i="5"/>
  <c r="R29" i="5"/>
  <c r="AQ29" i="5" s="1"/>
  <c r="P10" i="5"/>
  <c r="AO10" i="5" s="1"/>
  <c r="R28" i="5"/>
  <c r="P18" i="5"/>
  <c r="AO18" i="5" s="1"/>
  <c r="R31" i="5"/>
  <c r="R3" i="5"/>
  <c r="P4" i="5"/>
  <c r="AO4" i="5" s="1"/>
  <c r="P20" i="5"/>
  <c r="AO20" i="5" s="1"/>
  <c r="P11" i="5"/>
  <c r="AO11" i="5" s="1"/>
  <c r="N21" i="5"/>
  <c r="AM21" i="5" s="1"/>
  <c r="AH11" i="5"/>
  <c r="AD26" i="5"/>
  <c r="AD15" i="5"/>
  <c r="AD32" i="5"/>
  <c r="N14" i="5"/>
  <c r="P15" i="5"/>
  <c r="AO15" i="5" s="1"/>
  <c r="AH6" i="5"/>
  <c r="AH18" i="5"/>
  <c r="N9" i="5"/>
  <c r="AM9" i="5" s="1"/>
  <c r="P21" i="5"/>
  <c r="AO21" i="5" s="1"/>
  <c r="Q5" i="5"/>
  <c r="N28" i="5"/>
  <c r="R22" i="5"/>
  <c r="P12" i="5"/>
  <c r="AO12" i="5" s="1"/>
  <c r="Q7" i="5"/>
  <c r="N24" i="5"/>
  <c r="N3" i="5"/>
  <c r="AM3" i="5" s="1"/>
  <c r="AD30" i="5"/>
  <c r="AM30" i="5" s="1"/>
  <c r="P19" i="5"/>
  <c r="AO19" i="5" s="1"/>
  <c r="P13" i="5"/>
  <c r="AO13" i="5" s="1"/>
  <c r="AE29" i="5"/>
  <c r="AD23" i="5"/>
  <c r="AE17" i="5"/>
  <c r="P14" i="5"/>
  <c r="AO14" i="5" s="1"/>
  <c r="AE7" i="5"/>
  <c r="AD13" i="5"/>
  <c r="AD31" i="5"/>
  <c r="AM31" i="5" s="1"/>
  <c r="AG22" i="5"/>
  <c r="N26" i="5"/>
  <c r="AH7" i="5"/>
  <c r="AD22" i="5"/>
  <c r="AH16" i="5"/>
  <c r="AH24" i="5"/>
  <c r="P6" i="5"/>
  <c r="AO6" i="5" s="1"/>
  <c r="P23" i="5"/>
  <c r="AO23" i="5" s="1"/>
  <c r="P8" i="5"/>
  <c r="AO8" i="5" s="1"/>
  <c r="AD25" i="5"/>
  <c r="AD14" i="5"/>
  <c r="AD7" i="5"/>
  <c r="P25" i="5"/>
  <c r="AO25" i="5" s="1"/>
  <c r="AD18" i="5"/>
  <c r="AD8" i="5"/>
  <c r="AD5" i="5"/>
  <c r="AD24" i="5"/>
  <c r="AD16" i="5"/>
  <c r="Q16" i="5"/>
  <c r="Q24" i="5"/>
  <c r="Q11" i="5"/>
  <c r="Q15" i="5"/>
  <c r="Q14" i="5"/>
  <c r="AP14" i="5" s="1"/>
  <c r="Q10" i="5"/>
  <c r="AH14" i="5"/>
  <c r="AH15" i="5"/>
  <c r="AH31" i="5"/>
  <c r="AH21" i="5"/>
  <c r="AH32" i="5"/>
  <c r="AH25" i="5"/>
  <c r="AH3" i="5"/>
  <c r="AH19" i="5"/>
  <c r="AH28" i="5"/>
  <c r="AH5" i="5"/>
  <c r="AH8" i="5"/>
  <c r="AH13" i="5"/>
  <c r="AH30" i="5"/>
  <c r="AQ30" i="5" s="1"/>
  <c r="AH23" i="5"/>
  <c r="AH27" i="5"/>
  <c r="AH26" i="5"/>
  <c r="AQ26" i="5" s="1"/>
  <c r="N8" i="5"/>
  <c r="N5" i="5"/>
  <c r="N15" i="5"/>
  <c r="AM15" i="5" s="1"/>
  <c r="N16" i="5"/>
  <c r="N19" i="5"/>
  <c r="N32" i="5"/>
  <c r="AM32" i="5" s="1"/>
  <c r="N11" i="5"/>
  <c r="AM11" i="5" s="1"/>
  <c r="N20" i="5"/>
  <c r="AM20" i="5" s="1"/>
  <c r="N25" i="5"/>
  <c r="N29" i="5"/>
  <c r="AM29" i="5" s="1"/>
  <c r="Q26" i="5"/>
  <c r="AP26" i="5" s="1"/>
  <c r="Q8" i="5"/>
  <c r="Q17" i="5"/>
  <c r="N13" i="5"/>
  <c r="N4" i="5"/>
  <c r="N27" i="5"/>
  <c r="Q19" i="5"/>
  <c r="N10" i="5"/>
  <c r="Q21" i="5"/>
  <c r="Q9" i="5"/>
  <c r="O3" i="5"/>
  <c r="O29" i="5"/>
  <c r="AN29" i="5" s="1"/>
  <c r="O8" i="5"/>
  <c r="AN8" i="5" s="1"/>
  <c r="O23" i="5"/>
  <c r="O27" i="5"/>
  <c r="AN27" i="5" s="1"/>
  <c r="O14" i="5"/>
  <c r="AN14" i="5" s="1"/>
  <c r="O17" i="5"/>
  <c r="AN17" i="5" s="1"/>
  <c r="AH17" i="5"/>
  <c r="AE3" i="5"/>
  <c r="AE15" i="5"/>
  <c r="AE18" i="5"/>
  <c r="AE23" i="5"/>
  <c r="AE30" i="5"/>
  <c r="AN30" i="5" s="1"/>
  <c r="AE4" i="5"/>
  <c r="AE24" i="5"/>
  <c r="AE19" i="5"/>
  <c r="AH12" i="5"/>
  <c r="AH20" i="5"/>
  <c r="AH10" i="5"/>
  <c r="AH22" i="5"/>
  <c r="AH9" i="5"/>
  <c r="Q18" i="5"/>
  <c r="AP18" i="5" s="1"/>
  <c r="O5" i="5"/>
  <c r="AN5" i="5" s="1"/>
  <c r="N17" i="5"/>
  <c r="Q12" i="5"/>
  <c r="O31" i="5"/>
  <c r="AN31" i="5" s="1"/>
  <c r="Q25" i="5"/>
  <c r="N22" i="5"/>
  <c r="AM22" i="5" s="1"/>
  <c r="O16" i="5"/>
  <c r="O26" i="5"/>
  <c r="AN26" i="5" s="1"/>
  <c r="O18" i="5"/>
  <c r="AN18" i="5" s="1"/>
  <c r="Q4" i="5"/>
  <c r="N18" i="5"/>
  <c r="Q6" i="5"/>
  <c r="AE28" i="5"/>
  <c r="AE22" i="5"/>
  <c r="AN22" i="5" s="1"/>
  <c r="AE13" i="5"/>
  <c r="AN13" i="5" s="1"/>
  <c r="AE25" i="5"/>
  <c r="AE11" i="5"/>
  <c r="AE16" i="5"/>
  <c r="AG8" i="5"/>
  <c r="AG23" i="5"/>
  <c r="AG12" i="5"/>
  <c r="AG21" i="5"/>
  <c r="AG4" i="5"/>
  <c r="AG7" i="5"/>
  <c r="AG11" i="5"/>
  <c r="AG5" i="5"/>
  <c r="AG9" i="5"/>
  <c r="AG15" i="5"/>
  <c r="AG20" i="5"/>
  <c r="AG30" i="5"/>
  <c r="AP30" i="5" s="1"/>
  <c r="AG6" i="5"/>
  <c r="AG10" i="5"/>
  <c r="AG13" i="5"/>
  <c r="AG16" i="5"/>
  <c r="AG19" i="5"/>
  <c r="AG24" i="5"/>
  <c r="AG28" i="5"/>
  <c r="AG32" i="5"/>
  <c r="AG27" i="5"/>
  <c r="AG25" i="5"/>
  <c r="AG17" i="5"/>
  <c r="AE12" i="5"/>
  <c r="AE5" i="5"/>
  <c r="R27" i="5"/>
  <c r="AD28" i="5"/>
  <c r="AD19" i="5"/>
  <c r="AD4" i="5"/>
  <c r="AD27" i="5"/>
  <c r="AD10" i="5"/>
  <c r="R25" i="5"/>
  <c r="R20" i="5"/>
  <c r="R17" i="5"/>
  <c r="AQ17" i="5" s="1"/>
  <c r="R14" i="5"/>
  <c r="AQ14" i="5" s="1"/>
  <c r="R11" i="5"/>
  <c r="R19" i="5"/>
  <c r="AQ19" i="5" s="1"/>
  <c r="R13" i="5"/>
  <c r="AQ13" i="5" s="1"/>
  <c r="R10" i="5"/>
  <c r="AQ10" i="5" s="1"/>
  <c r="R18" i="5"/>
  <c r="AQ18" i="5" s="1"/>
  <c r="R5" i="5"/>
  <c r="Q23" i="5"/>
  <c r="AP23" i="5" s="1"/>
  <c r="R7" i="5"/>
  <c r="AQ7" i="5" s="1"/>
  <c r="Q22" i="5"/>
  <c r="AP22" i="5" s="1"/>
  <c r="Q13" i="5"/>
  <c r="R6" i="5"/>
  <c r="AQ6" i="5" s="1"/>
  <c r="Q27" i="5"/>
  <c r="AP27" i="5" s="1"/>
  <c r="R23" i="5"/>
  <c r="R12" i="5"/>
  <c r="AQ12" i="5" s="1"/>
  <c r="R8" i="5"/>
  <c r="N7" i="5"/>
  <c r="AM7" i="5" s="1"/>
  <c r="Q3" i="5"/>
  <c r="AP3" i="5" s="1"/>
  <c r="Q29" i="5"/>
  <c r="Q20" i="5"/>
  <c r="R4" i="5"/>
  <c r="AQ4" i="5" s="1"/>
  <c r="Q32" i="5"/>
  <c r="AP32" i="5" s="1"/>
  <c r="Q28" i="5"/>
  <c r="R24" i="5"/>
  <c r="AQ24" i="5" s="1"/>
  <c r="R21" i="5"/>
  <c r="AQ21" i="5" s="1"/>
  <c r="R16" i="5"/>
  <c r="AQ16" i="5" s="1"/>
  <c r="R9" i="5"/>
  <c r="AQ9" i="5" s="1"/>
  <c r="N6" i="5"/>
  <c r="AM6" i="5" s="1"/>
  <c r="N23" i="5"/>
  <c r="AM23" i="5" s="1"/>
  <c r="N12" i="5"/>
  <c r="AM12" i="5" s="1"/>
  <c r="H56" i="1"/>
  <c r="H55" i="1"/>
  <c r="F5" i="1"/>
  <c r="D55" i="1"/>
  <c r="D56" i="1"/>
  <c r="B56" i="1"/>
  <c r="B55" i="1"/>
  <c r="M6" i="1"/>
  <c r="M28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5" i="1"/>
  <c r="N5" i="1"/>
  <c r="E28" i="1"/>
  <c r="F28" i="1"/>
  <c r="P28" i="1"/>
  <c r="I32" i="1"/>
  <c r="J32" i="1"/>
  <c r="P32" i="1"/>
  <c r="P35" i="1"/>
  <c r="E6" i="1"/>
  <c r="F6" i="1"/>
  <c r="I6" i="1"/>
  <c r="J6" i="1"/>
  <c r="P6" i="1"/>
  <c r="E7" i="1"/>
  <c r="F7" i="1"/>
  <c r="I7" i="1"/>
  <c r="J7" i="1"/>
  <c r="P7" i="1"/>
  <c r="E8" i="1"/>
  <c r="F8" i="1"/>
  <c r="I8" i="1"/>
  <c r="J8" i="1"/>
  <c r="P8" i="1"/>
  <c r="E9" i="1"/>
  <c r="F9" i="1"/>
  <c r="I9" i="1"/>
  <c r="J9" i="1"/>
  <c r="P9" i="1"/>
  <c r="E10" i="1"/>
  <c r="F10" i="1"/>
  <c r="I10" i="1"/>
  <c r="J10" i="1"/>
  <c r="P10" i="1"/>
  <c r="E11" i="1"/>
  <c r="F11" i="1"/>
  <c r="I11" i="1"/>
  <c r="J11" i="1"/>
  <c r="P11" i="1"/>
  <c r="E12" i="1"/>
  <c r="F12" i="1"/>
  <c r="I12" i="1"/>
  <c r="J12" i="1"/>
  <c r="P12" i="1"/>
  <c r="E13" i="1"/>
  <c r="F13" i="1"/>
  <c r="I13" i="1"/>
  <c r="J13" i="1"/>
  <c r="P13" i="1"/>
  <c r="E14" i="1"/>
  <c r="F14" i="1"/>
  <c r="I14" i="1"/>
  <c r="J14" i="1"/>
  <c r="P14" i="1"/>
  <c r="E15" i="1"/>
  <c r="F15" i="1"/>
  <c r="I15" i="1"/>
  <c r="J15" i="1"/>
  <c r="P15" i="1"/>
  <c r="E16" i="1"/>
  <c r="F16" i="1"/>
  <c r="I16" i="1"/>
  <c r="J16" i="1"/>
  <c r="P16" i="1"/>
  <c r="E17" i="1"/>
  <c r="F17" i="1"/>
  <c r="I17" i="1"/>
  <c r="J17" i="1"/>
  <c r="P17" i="1"/>
  <c r="E18" i="1"/>
  <c r="F18" i="1"/>
  <c r="I18" i="1"/>
  <c r="J18" i="1"/>
  <c r="P18" i="1"/>
  <c r="E19" i="1"/>
  <c r="F19" i="1"/>
  <c r="I19" i="1"/>
  <c r="J19" i="1"/>
  <c r="P19" i="1"/>
  <c r="E20" i="1"/>
  <c r="F20" i="1"/>
  <c r="I20" i="1"/>
  <c r="J20" i="1"/>
  <c r="P20" i="1"/>
  <c r="E21" i="1"/>
  <c r="F21" i="1"/>
  <c r="I21" i="1"/>
  <c r="J21" i="1"/>
  <c r="P21" i="1"/>
  <c r="E22" i="1"/>
  <c r="F22" i="1"/>
  <c r="I22" i="1"/>
  <c r="J22" i="1"/>
  <c r="P22" i="1"/>
  <c r="E23" i="1"/>
  <c r="F23" i="1"/>
  <c r="I23" i="1"/>
  <c r="J23" i="1"/>
  <c r="P23" i="1"/>
  <c r="E24" i="1"/>
  <c r="F24" i="1"/>
  <c r="I24" i="1"/>
  <c r="J24" i="1"/>
  <c r="P24" i="1"/>
  <c r="E25" i="1"/>
  <c r="F25" i="1"/>
  <c r="I25" i="1"/>
  <c r="J25" i="1"/>
  <c r="P25" i="1"/>
  <c r="E26" i="1"/>
  <c r="F26" i="1"/>
  <c r="I26" i="1"/>
  <c r="J26" i="1"/>
  <c r="P26" i="1"/>
  <c r="E27" i="1"/>
  <c r="F27" i="1"/>
  <c r="I27" i="1"/>
  <c r="J27" i="1"/>
  <c r="P27" i="1"/>
  <c r="E29" i="1"/>
  <c r="F29" i="1"/>
  <c r="I29" i="1"/>
  <c r="J29" i="1"/>
  <c r="P29" i="1"/>
  <c r="E30" i="1"/>
  <c r="F30" i="1"/>
  <c r="I30" i="1"/>
  <c r="J30" i="1"/>
  <c r="P30" i="1"/>
  <c r="E31" i="1"/>
  <c r="F31" i="1"/>
  <c r="I31" i="1"/>
  <c r="J31" i="1"/>
  <c r="P31" i="1"/>
  <c r="E33" i="1"/>
  <c r="F33" i="1"/>
  <c r="I33" i="1"/>
  <c r="J33" i="1"/>
  <c r="P33" i="1"/>
  <c r="E34" i="1"/>
  <c r="F34" i="1"/>
  <c r="I34" i="1"/>
  <c r="J34" i="1"/>
  <c r="P34" i="1"/>
  <c r="E5" i="1"/>
  <c r="I5" i="1"/>
  <c r="J5" i="1"/>
  <c r="P5" i="1"/>
  <c r="AP6" i="5" l="1"/>
  <c r="AN6" i="5"/>
  <c r="AM5" i="5"/>
  <c r="AQ8" i="5"/>
  <c r="AQ27" i="5"/>
  <c r="AM10" i="5"/>
  <c r="AM13" i="5"/>
  <c r="AM26" i="5"/>
  <c r="AQ22" i="5"/>
  <c r="AM14" i="5"/>
  <c r="AQ28" i="5"/>
  <c r="AP20" i="5"/>
  <c r="AN10" i="5"/>
  <c r="AM8" i="5"/>
  <c r="AP15" i="5"/>
  <c r="AP28" i="5"/>
  <c r="AP29" i="5"/>
  <c r="AP13" i="5"/>
  <c r="AQ5" i="5"/>
  <c r="AQ20" i="5"/>
  <c r="AM18" i="5"/>
  <c r="AN16" i="5"/>
  <c r="AP12" i="5"/>
  <c r="AN3" i="5"/>
  <c r="AP19" i="5"/>
  <c r="AP17" i="5"/>
  <c r="AM25" i="5"/>
  <c r="AM19" i="5"/>
  <c r="AP11" i="5"/>
  <c r="AM24" i="5"/>
  <c r="AM28" i="5"/>
  <c r="AQ3" i="5"/>
  <c r="AN12" i="5"/>
  <c r="AN15" i="5"/>
  <c r="AN19" i="5"/>
  <c r="AQ32" i="5"/>
  <c r="AN4" i="5"/>
  <c r="AO33" i="5"/>
  <c r="AT23" i="5" s="1"/>
  <c r="AY23" i="5" s="1"/>
  <c r="AQ23" i="5"/>
  <c r="AQ11" i="5"/>
  <c r="AQ25" i="5"/>
  <c r="AP4" i="5"/>
  <c r="AM17" i="5"/>
  <c r="AN23" i="5"/>
  <c r="AP9" i="5"/>
  <c r="AM27" i="5"/>
  <c r="AP8" i="5"/>
  <c r="AM16" i="5"/>
  <c r="AP10" i="5"/>
  <c r="AP24" i="5"/>
  <c r="AP7" i="5"/>
  <c r="AP5" i="5"/>
  <c r="AQ31" i="5"/>
  <c r="AN7" i="5"/>
  <c r="AN9" i="5"/>
  <c r="AN11" i="5"/>
  <c r="AN28" i="5"/>
  <c r="AP25" i="5"/>
  <c r="AP21" i="5"/>
  <c r="AM4" i="5"/>
  <c r="AP16" i="5"/>
  <c r="AN25" i="5"/>
  <c r="AN24" i="5"/>
  <c r="AQ15" i="5"/>
  <c r="AN21" i="5"/>
  <c r="AN33" i="5" l="1"/>
  <c r="AM33" i="5"/>
  <c r="AP33" i="5"/>
  <c r="AQ33" i="5"/>
  <c r="AV31" i="5" s="1"/>
  <c r="BF31" i="5" s="1"/>
  <c r="AT14" i="5"/>
  <c r="BD14" i="5" s="1"/>
  <c r="AT11" i="5"/>
  <c r="AY11" i="5" s="1"/>
  <c r="AT32" i="5"/>
  <c r="BD32" i="5" s="1"/>
  <c r="AS11" i="5"/>
  <c r="AX11" i="5" s="1"/>
  <c r="AT19" i="5"/>
  <c r="AY19" i="5" s="1"/>
  <c r="AT28" i="5"/>
  <c r="BD28" i="5" s="1"/>
  <c r="AU8" i="5"/>
  <c r="BE8" i="5" s="1"/>
  <c r="AT16" i="5"/>
  <c r="BD16" i="5" s="1"/>
  <c r="AT27" i="5"/>
  <c r="AY27" i="5" s="1"/>
  <c r="AT31" i="5"/>
  <c r="BD31" i="5" s="1"/>
  <c r="AT21" i="5"/>
  <c r="AY21" i="5" s="1"/>
  <c r="AT26" i="5"/>
  <c r="BD26" i="5" s="1"/>
  <c r="AT6" i="5"/>
  <c r="BD6" i="5" s="1"/>
  <c r="AT29" i="5"/>
  <c r="AY29" i="5" s="1"/>
  <c r="AT12" i="5"/>
  <c r="BD12" i="5" s="1"/>
  <c r="AT13" i="5"/>
  <c r="AY13" i="5" s="1"/>
  <c r="AT24" i="5"/>
  <c r="BD24" i="5" s="1"/>
  <c r="AT18" i="5"/>
  <c r="BD18" i="5" s="1"/>
  <c r="AT20" i="5"/>
  <c r="BD20" i="5" s="1"/>
  <c r="AT7" i="5"/>
  <c r="AY7" i="5" s="1"/>
  <c r="AT9" i="5"/>
  <c r="AY9" i="5" s="1"/>
  <c r="AT4" i="5"/>
  <c r="BD4" i="5" s="1"/>
  <c r="AT25" i="5"/>
  <c r="AY25" i="5" s="1"/>
  <c r="AT17" i="5"/>
  <c r="AY17" i="5" s="1"/>
  <c r="AT22" i="5"/>
  <c r="BD22" i="5" s="1"/>
  <c r="AT5" i="5"/>
  <c r="AY5" i="5" s="1"/>
  <c r="AT10" i="5"/>
  <c r="BD10" i="5" s="1"/>
  <c r="AT15" i="5"/>
  <c r="AY15" i="5" s="1"/>
  <c r="AT3" i="5"/>
  <c r="BD3" i="5" s="1"/>
  <c r="AT8" i="5"/>
  <c r="BD8" i="5" s="1"/>
  <c r="AS31" i="5"/>
  <c r="BC31" i="5" s="1"/>
  <c r="AR27" i="5"/>
  <c r="AW27" i="5" s="1"/>
  <c r="AV11" i="5" l="1"/>
  <c r="BA11" i="5" s="1"/>
  <c r="AS15" i="5"/>
  <c r="AX15" i="5" s="1"/>
  <c r="AV15" i="5"/>
  <c r="BA15" i="5" s="1"/>
  <c r="AV30" i="5"/>
  <c r="BF30" i="5" s="1"/>
  <c r="AS7" i="5"/>
  <c r="AX7" i="5" s="1"/>
  <c r="AV22" i="5"/>
  <c r="BF22" i="5" s="1"/>
  <c r="AS10" i="5"/>
  <c r="BC10" i="5" s="1"/>
  <c r="AV4" i="5"/>
  <c r="BF4" i="5" s="1"/>
  <c r="AS17" i="5"/>
  <c r="AX17" i="5" s="1"/>
  <c r="AV23" i="5"/>
  <c r="BA23" i="5" s="1"/>
  <c r="AV5" i="5"/>
  <c r="BA5" i="5" s="1"/>
  <c r="AS23" i="5"/>
  <c r="AX23" i="5" s="1"/>
  <c r="AZ35" i="5"/>
  <c r="AZ36" i="5" s="1"/>
  <c r="AV27" i="5"/>
  <c r="BA27" i="5" s="1"/>
  <c r="AV32" i="5"/>
  <c r="BF32" i="5" s="1"/>
  <c r="AS24" i="5"/>
  <c r="BC24" i="5" s="1"/>
  <c r="AV21" i="5"/>
  <c r="BA21" i="5" s="1"/>
  <c r="AV6" i="5"/>
  <c r="BF6" i="5" s="1"/>
  <c r="AS30" i="5"/>
  <c r="BC30" i="5" s="1"/>
  <c r="AS32" i="5"/>
  <c r="BC32" i="5" s="1"/>
  <c r="AV16" i="5"/>
  <c r="BF16" i="5" s="1"/>
  <c r="AV10" i="5"/>
  <c r="BF10" i="5" s="1"/>
  <c r="AV18" i="5"/>
  <c r="BF18" i="5" s="1"/>
  <c r="AV19" i="5"/>
  <c r="BA19" i="5" s="1"/>
  <c r="AU18" i="5"/>
  <c r="BE18" i="5" s="1"/>
  <c r="AU10" i="5"/>
  <c r="BE10" i="5" s="1"/>
  <c r="AS21" i="5"/>
  <c r="AX21" i="5" s="1"/>
  <c r="AS6" i="5"/>
  <c r="BC6" i="5" s="1"/>
  <c r="AS3" i="5"/>
  <c r="BC3" i="5" s="1"/>
  <c r="AS27" i="5"/>
  <c r="AX27" i="5" s="1"/>
  <c r="AU32" i="5"/>
  <c r="BE32" i="5" s="1"/>
  <c r="AS29" i="5"/>
  <c r="AX29" i="5" s="1"/>
  <c r="AS25" i="5"/>
  <c r="AX25" i="5" s="1"/>
  <c r="AS5" i="5"/>
  <c r="AX5" i="5" s="1"/>
  <c r="AS4" i="5"/>
  <c r="BC4" i="5" s="1"/>
  <c r="AU27" i="5"/>
  <c r="AZ27" i="5" s="1"/>
  <c r="AU16" i="5"/>
  <c r="BE16" i="5" s="1"/>
  <c r="AS13" i="5"/>
  <c r="AX13" i="5" s="1"/>
  <c r="AS9" i="5"/>
  <c r="AX9" i="5" s="1"/>
  <c r="AS18" i="5"/>
  <c r="BC18" i="5" s="1"/>
  <c r="AS20" i="5"/>
  <c r="BC20" i="5" s="1"/>
  <c r="AS22" i="5"/>
  <c r="BC22" i="5" s="1"/>
  <c r="AS28" i="5"/>
  <c r="BC28" i="5" s="1"/>
  <c r="AS14" i="5"/>
  <c r="BC14" i="5" s="1"/>
  <c r="AU17" i="5"/>
  <c r="AZ17" i="5" s="1"/>
  <c r="AU26" i="5"/>
  <c r="BE26" i="5" s="1"/>
  <c r="AS26" i="5"/>
  <c r="BC26" i="5" s="1"/>
  <c r="AS19" i="5"/>
  <c r="AX19" i="5" s="1"/>
  <c r="AS8" i="5"/>
  <c r="BC8" i="5" s="1"/>
  <c r="AS16" i="5"/>
  <c r="BC16" i="5" s="1"/>
  <c r="AS12" i="5"/>
  <c r="BC12" i="5" s="1"/>
  <c r="AV24" i="5"/>
  <c r="BF24" i="5" s="1"/>
  <c r="AV8" i="5"/>
  <c r="BF8" i="5" s="1"/>
  <c r="AV28" i="5"/>
  <c r="BF28" i="5" s="1"/>
  <c r="AV29" i="5"/>
  <c r="BA29" i="5" s="1"/>
  <c r="AV9" i="5"/>
  <c r="BA9" i="5" s="1"/>
  <c r="AV12" i="5"/>
  <c r="BF12" i="5" s="1"/>
  <c r="AV25" i="5"/>
  <c r="BA25" i="5" s="1"/>
  <c r="AV14" i="5"/>
  <c r="BF14" i="5" s="1"/>
  <c r="AV26" i="5"/>
  <c r="BF26" i="5" s="1"/>
  <c r="AV3" i="5"/>
  <c r="AV7" i="5"/>
  <c r="BA7" i="5" s="1"/>
  <c r="AV20" i="5"/>
  <c r="BF20" i="5" s="1"/>
  <c r="AV13" i="5"/>
  <c r="BA13" i="5" s="1"/>
  <c r="AV17" i="5"/>
  <c r="BA17" i="5" s="1"/>
  <c r="AU22" i="5"/>
  <c r="BE22" i="5" s="1"/>
  <c r="AU20" i="5"/>
  <c r="BE20" i="5" s="1"/>
  <c r="AU19" i="5"/>
  <c r="AZ19" i="5" s="1"/>
  <c r="AU25" i="5"/>
  <c r="AZ25" i="5" s="1"/>
  <c r="AU5" i="5"/>
  <c r="AZ5" i="5" s="1"/>
  <c r="AU30" i="5"/>
  <c r="BE30" i="5" s="1"/>
  <c r="AU29" i="5"/>
  <c r="AZ29" i="5" s="1"/>
  <c r="AU15" i="5"/>
  <c r="AZ15" i="5" s="1"/>
  <c r="AU31" i="5"/>
  <c r="BE31" i="5" s="1"/>
  <c r="AU13" i="5"/>
  <c r="AZ13" i="5" s="1"/>
  <c r="AU14" i="5"/>
  <c r="BE14" i="5" s="1"/>
  <c r="AU21" i="5"/>
  <c r="AZ21" i="5" s="1"/>
  <c r="AU6" i="5"/>
  <c r="BE6" i="5" s="1"/>
  <c r="AU12" i="5"/>
  <c r="BE12" i="5" s="1"/>
  <c r="AU24" i="5"/>
  <c r="BE24" i="5" s="1"/>
  <c r="AU9" i="5"/>
  <c r="AZ9" i="5" s="1"/>
  <c r="AU28" i="5"/>
  <c r="BE28" i="5" s="1"/>
  <c r="AU23" i="5"/>
  <c r="AZ23" i="5" s="1"/>
  <c r="AU3" i="5"/>
  <c r="BE3" i="5" s="1"/>
  <c r="AU4" i="5"/>
  <c r="BE4" i="5" s="1"/>
  <c r="AU11" i="5"/>
  <c r="AZ11" i="5" s="1"/>
  <c r="AU7" i="5"/>
  <c r="AZ7" i="5" s="1"/>
  <c r="BD34" i="5"/>
  <c r="BE37" i="5"/>
  <c r="BE35" i="5"/>
  <c r="BE36" i="5" s="1"/>
  <c r="AY34" i="5"/>
  <c r="AR28" i="5"/>
  <c r="BB28" i="5" s="1"/>
  <c r="AR10" i="5"/>
  <c r="BB10" i="5" s="1"/>
  <c r="AR21" i="5"/>
  <c r="AW21" i="5" s="1"/>
  <c r="AR18" i="5"/>
  <c r="BB18" i="5" s="1"/>
  <c r="AR20" i="5"/>
  <c r="BB20" i="5" s="1"/>
  <c r="AR31" i="5"/>
  <c r="BB31" i="5" s="1"/>
  <c r="AR30" i="5"/>
  <c r="BB30" i="5" s="1"/>
  <c r="AR3" i="5"/>
  <c r="BB3" i="5" s="1"/>
  <c r="AR26" i="5"/>
  <c r="BB26" i="5" s="1"/>
  <c r="AR8" i="5"/>
  <c r="BB8" i="5" s="1"/>
  <c r="AR7" i="5"/>
  <c r="AW7" i="5" s="1"/>
  <c r="AR6" i="5"/>
  <c r="BB6" i="5" s="1"/>
  <c r="AR16" i="5"/>
  <c r="BB16" i="5" s="1"/>
  <c r="AR12" i="5"/>
  <c r="BB12" i="5" s="1"/>
  <c r="AR13" i="5"/>
  <c r="AW13" i="5" s="1"/>
  <c r="AR14" i="5"/>
  <c r="BB14" i="5" s="1"/>
  <c r="AR11" i="5"/>
  <c r="AW11" i="5" s="1"/>
  <c r="AR25" i="5"/>
  <c r="AW25" i="5" s="1"/>
  <c r="AR22" i="5"/>
  <c r="BB22" i="5" s="1"/>
  <c r="AR9" i="5"/>
  <c r="AW9" i="5" s="1"/>
  <c r="AR17" i="5"/>
  <c r="AW17" i="5" s="1"/>
  <c r="AR32" i="5"/>
  <c r="BB32" i="5" s="1"/>
  <c r="AR15" i="5"/>
  <c r="AW15" i="5" s="1"/>
  <c r="AR29" i="5"/>
  <c r="AW29" i="5" s="1"/>
  <c r="AR4" i="5"/>
  <c r="BB4" i="5" s="1"/>
  <c r="AR5" i="5"/>
  <c r="AW5" i="5" s="1"/>
  <c r="AR23" i="5"/>
  <c r="AW23" i="5" s="1"/>
  <c r="AR24" i="5"/>
  <c r="BB24" i="5" s="1"/>
  <c r="AR19" i="5"/>
  <c r="AW19" i="5" s="1"/>
  <c r="BD35" i="5" l="1"/>
  <c r="BD36" i="5" s="1"/>
  <c r="AX34" i="5"/>
  <c r="BA35" i="5"/>
  <c r="BA36" i="5" s="1"/>
  <c r="AY35" i="5"/>
  <c r="AY36" i="5" s="1"/>
  <c r="AX35" i="5"/>
  <c r="AX36" i="5" s="1"/>
  <c r="BF3" i="5"/>
  <c r="BB37" i="5"/>
  <c r="AW35" i="5"/>
  <c r="AW36" i="5" s="1"/>
  <c r="BC34" i="5"/>
  <c r="BF34" i="5"/>
  <c r="BD37" i="5"/>
  <c r="BA34" i="5"/>
  <c r="AZ34" i="5"/>
  <c r="BB35" i="5"/>
  <c r="BB36" i="5" s="1"/>
  <c r="BF35" i="5"/>
  <c r="BF36" i="5" s="1"/>
  <c r="BE34" i="5"/>
  <c r="BF37" i="5"/>
  <c r="BC35" i="5"/>
  <c r="BC36" i="5" s="1"/>
  <c r="BB34" i="5"/>
  <c r="BC37" i="5"/>
  <c r="AW34" i="5"/>
</calcChain>
</file>

<file path=xl/comments1.xml><?xml version="1.0" encoding="utf-8"?>
<comments xmlns="http://schemas.openxmlformats.org/spreadsheetml/2006/main">
  <authors>
    <author>sally spendiff</author>
  </authors>
  <commentList>
    <comment ref="AR1" authorId="0" shapeId="0">
      <text>
        <r>
          <rPr>
            <b/>
            <sz val="9"/>
            <color indexed="81"/>
            <rFont val="Tahoma"/>
            <charset val="1"/>
          </rPr>
          <t>sally spendiff:</t>
        </r>
        <r>
          <rPr>
            <sz val="9"/>
            <color indexed="81"/>
            <rFont val="Tahoma"/>
            <charset val="1"/>
          </rPr>
          <t xml:space="preserve">
this is what is in prism.</t>
        </r>
      </text>
    </comment>
  </commentList>
</comments>
</file>

<file path=xl/sharedStrings.xml><?xml version="1.0" encoding="utf-8"?>
<sst xmlns="http://schemas.openxmlformats.org/spreadsheetml/2006/main" count="323" uniqueCount="67">
  <si>
    <t>Sample</t>
  </si>
  <si>
    <t>Porin</t>
  </si>
  <si>
    <t>CI</t>
  </si>
  <si>
    <t>CII</t>
  </si>
  <si>
    <t>CIII</t>
  </si>
  <si>
    <t>CIV</t>
  </si>
  <si>
    <t>CV</t>
  </si>
  <si>
    <t>ETC Subunits</t>
  </si>
  <si>
    <t>MA01</t>
  </si>
  <si>
    <t>MA02</t>
  </si>
  <si>
    <t>MAC15</t>
  </si>
  <si>
    <t>MA05</t>
  </si>
  <si>
    <t>MAC16</t>
  </si>
  <si>
    <t>MA06</t>
  </si>
  <si>
    <t>MAC11</t>
  </si>
  <si>
    <t>MA04</t>
  </si>
  <si>
    <t>MAC12</t>
  </si>
  <si>
    <t>MA03</t>
  </si>
  <si>
    <t>MAC17</t>
  </si>
  <si>
    <t>Blot</t>
  </si>
  <si>
    <t>MA08</t>
  </si>
  <si>
    <t>MAC25</t>
  </si>
  <si>
    <t>MA07</t>
  </si>
  <si>
    <t>MAC31</t>
  </si>
  <si>
    <t>MA10</t>
  </si>
  <si>
    <t>MAC30</t>
  </si>
  <si>
    <t>MA09</t>
  </si>
  <si>
    <t>MAC26</t>
  </si>
  <si>
    <t>MA13</t>
  </si>
  <si>
    <t>MAC27</t>
  </si>
  <si>
    <t>MA14</t>
  </si>
  <si>
    <t>MAC29</t>
  </si>
  <si>
    <t>MA21</t>
  </si>
  <si>
    <t>MAC28</t>
  </si>
  <si>
    <t>MA18</t>
  </si>
  <si>
    <t>MAC32</t>
  </si>
  <si>
    <t>MA19</t>
  </si>
  <si>
    <t>MA20</t>
  </si>
  <si>
    <t>MA33</t>
  </si>
  <si>
    <t>Average</t>
  </si>
  <si>
    <t>Tubulin</t>
  </si>
  <si>
    <t>MAC22</t>
  </si>
  <si>
    <t>Porin Normalised to Tubulin</t>
  </si>
  <si>
    <t>Normalised to 100</t>
  </si>
  <si>
    <t>Porin 8th July</t>
  </si>
  <si>
    <t>Porin 9th August</t>
  </si>
  <si>
    <t>Porin 26th Sept</t>
  </si>
  <si>
    <t>Average Porin</t>
  </si>
  <si>
    <t>ID</t>
  </si>
  <si>
    <t>Porin Controls</t>
  </si>
  <si>
    <t>Porin Athletes</t>
  </si>
  <si>
    <t>SD</t>
  </si>
  <si>
    <t>8th July</t>
  </si>
  <si>
    <t>2nd Oct</t>
  </si>
  <si>
    <t>Controls</t>
  </si>
  <si>
    <t>Athletes</t>
  </si>
  <si>
    <t>Range</t>
  </si>
  <si>
    <t>10 to 60</t>
  </si>
  <si>
    <t>F</t>
  </si>
  <si>
    <t>M</t>
  </si>
  <si>
    <t>Males</t>
  </si>
  <si>
    <t>Females</t>
  </si>
  <si>
    <t>17-32</t>
  </si>
  <si>
    <t>Normalised to av of control</t>
  </si>
  <si>
    <t>OXPHOS</t>
  </si>
  <si>
    <t>Control Avergae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</si>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</sst>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8" xfId="0" applyBorder="1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Fill="1" applyBorder="1" applyAlignment="1">
      <alignment horizont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3" xfId="0" applyFill="1" applyBorder="1"/>
    <xf numFmtId="0" fontId="0" fillId="0" borderId="10" xfId="0" applyFill="1" applyBorder="1"/>
    <xf numFmtId="0" fontId="0" fillId="0" borderId="9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0" xfId="0" applyBorder="1"/>
    <xf numFmtId="0" fontId="0" fillId="0" borderId="1" xfId="0" applyFill="1" applyBorder="1"/>
    <xf numFmtId="0" fontId="0" fillId="0" borderId="34" xfId="0" applyBorder="1"/>
    <xf numFmtId="1" fontId="0" fillId="0" borderId="21" xfId="0" applyNumberFormat="1" applyBorder="1" applyAlignment="1">
      <alignment vertical="center"/>
    </xf>
    <xf numFmtId="0" fontId="0" fillId="0" borderId="0" xfId="0" applyNumberFormat="1"/>
    <xf numFmtId="2" fontId="0" fillId="0" borderId="0" xfId="0" applyNumberFormat="1"/>
    <xf numFmtId="0" fontId="0" fillId="2" borderId="1" xfId="0" applyFill="1" applyBorder="1"/>
    <xf numFmtId="0" fontId="0" fillId="2" borderId="11" xfId="0" applyFill="1" applyBorder="1"/>
    <xf numFmtId="0" fontId="0" fillId="2" borderId="7" xfId="0" applyFill="1" applyBorder="1" applyAlignment="1">
      <alignment horizontal="center"/>
    </xf>
    <xf numFmtId="0" fontId="0" fillId="2" borderId="19" xfId="0" applyFill="1" applyBorder="1" applyAlignment="1">
      <alignment vertical="center"/>
    </xf>
    <xf numFmtId="0" fontId="0" fillId="2" borderId="0" xfId="0" applyFill="1" applyBorder="1"/>
    <xf numFmtId="0" fontId="0" fillId="2" borderId="0" xfId="0" applyFill="1"/>
    <xf numFmtId="0" fontId="0" fillId="2" borderId="19" xfId="0" applyFill="1" applyBorder="1"/>
    <xf numFmtId="0" fontId="0" fillId="0" borderId="11" xfId="0" applyFill="1" applyBorder="1"/>
    <xf numFmtId="0" fontId="0" fillId="2" borderId="5" xfId="0" applyFill="1" applyBorder="1"/>
    <xf numFmtId="0" fontId="0" fillId="2" borderId="0" xfId="0" applyFill="1" applyAlignment="1">
      <alignment vertical="center"/>
    </xf>
    <xf numFmtId="0" fontId="0" fillId="2" borderId="30" xfId="0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0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Border="1"/>
    <xf numFmtId="0" fontId="0" fillId="3" borderId="1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F1" zoomScaleNormal="100" workbookViewId="0">
      <selection activeCell="L5" sqref="L5:L35"/>
    </sheetView>
  </sheetViews>
  <sheetFormatPr defaultRowHeight="15" x14ac:dyDescent="0.25"/>
  <cols>
    <col min="1" max="1" width="7.85546875" customWidth="1"/>
    <col min="3" max="3" width="14.28515625" style="14" customWidth="1"/>
    <col min="4" max="4" width="12.28515625" style="14" customWidth="1"/>
    <col min="5" max="5" width="27.85546875" style="14" customWidth="1"/>
    <col min="6" max="8" width="18.7109375" customWidth="1"/>
    <col min="9" max="9" width="29.140625" customWidth="1"/>
    <col min="10" max="12" width="18.7109375" customWidth="1"/>
    <col min="13" max="13" width="27.140625" customWidth="1"/>
    <col min="14" max="15" width="18.7109375" customWidth="1"/>
    <col min="16" max="16" width="18.7109375" style="14" customWidth="1"/>
    <col min="17" max="17" width="18.7109375" customWidth="1"/>
    <col min="18" max="18" width="14.28515625" customWidth="1"/>
    <col min="19" max="20" width="12.85546875" customWidth="1"/>
  </cols>
  <sheetData>
    <row r="1" spans="1:22" s="2" customFormat="1" x14ac:dyDescent="0.25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2" s="2" customFormat="1" ht="15.75" thickBot="1" x14ac:dyDescent="0.3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2" s="2" customFormat="1" ht="16.5" thickTop="1" thickBot="1" x14ac:dyDescent="0.3">
      <c r="C3" s="66" t="s">
        <v>44</v>
      </c>
      <c r="D3" s="67"/>
      <c r="E3" s="67"/>
      <c r="F3" s="68"/>
      <c r="G3" s="69" t="s">
        <v>45</v>
      </c>
      <c r="H3" s="70"/>
      <c r="I3" s="70"/>
      <c r="J3" s="71"/>
      <c r="K3" s="69" t="s">
        <v>46</v>
      </c>
      <c r="L3" s="70"/>
      <c r="M3" s="70"/>
      <c r="N3" s="71"/>
      <c r="O3" s="38"/>
      <c r="P3" s="34"/>
      <c r="Q3" s="11"/>
    </row>
    <row r="4" spans="1:22" x14ac:dyDescent="0.25">
      <c r="A4" s="1" t="s">
        <v>19</v>
      </c>
      <c r="B4" s="16" t="s">
        <v>0</v>
      </c>
      <c r="C4" s="13" t="s">
        <v>40</v>
      </c>
      <c r="D4" s="15" t="s">
        <v>1</v>
      </c>
      <c r="E4" s="18" t="s">
        <v>42</v>
      </c>
      <c r="F4" s="21" t="s">
        <v>43</v>
      </c>
      <c r="G4" s="23" t="s">
        <v>40</v>
      </c>
      <c r="H4" s="7" t="s">
        <v>1</v>
      </c>
      <c r="I4" s="18" t="s">
        <v>42</v>
      </c>
      <c r="J4" s="24" t="s">
        <v>43</v>
      </c>
      <c r="K4" s="23" t="s">
        <v>40</v>
      </c>
      <c r="L4" s="7" t="s">
        <v>1</v>
      </c>
      <c r="M4" s="18" t="s">
        <v>42</v>
      </c>
      <c r="N4" s="24" t="s">
        <v>43</v>
      </c>
      <c r="O4" s="39"/>
      <c r="P4" s="37" t="s">
        <v>47</v>
      </c>
      <c r="Q4" s="12"/>
      <c r="R4" s="9"/>
      <c r="S4" s="9"/>
      <c r="T4" s="9"/>
      <c r="U4" s="9"/>
      <c r="V4" s="9"/>
    </row>
    <row r="5" spans="1:22" x14ac:dyDescent="0.25">
      <c r="A5" s="1">
        <v>1</v>
      </c>
      <c r="B5" s="16" t="s">
        <v>8</v>
      </c>
      <c r="C5" s="13">
        <v>1197037</v>
      </c>
      <c r="D5" s="15">
        <v>22170680</v>
      </c>
      <c r="E5" s="15">
        <f>D5/C5</f>
        <v>18.52129884038672</v>
      </c>
      <c r="F5" s="16">
        <f>(E5/$E$28)*100</f>
        <v>37.656225666134176</v>
      </c>
      <c r="G5" s="25">
        <v>814553.31</v>
      </c>
      <c r="H5" s="26">
        <v>7643823</v>
      </c>
      <c r="I5" s="26">
        <f>H5/G5</f>
        <v>9.3840672012001267</v>
      </c>
      <c r="J5" s="27">
        <f>(I5/$I$32)*100</f>
        <v>12.780351272595667</v>
      </c>
      <c r="K5" s="25">
        <v>10224729</v>
      </c>
      <c r="L5" s="26">
        <v>6961592</v>
      </c>
      <c r="M5" s="26">
        <f>L5/K5</f>
        <v>0.68085833864154244</v>
      </c>
      <c r="N5" s="27">
        <f>(M5/$M$28)*100</f>
        <v>29.586314696413275</v>
      </c>
      <c r="O5" s="16" t="s">
        <v>8</v>
      </c>
      <c r="P5" s="35">
        <f t="shared" ref="P5:P27" si="0">(F5+J5+N5)/3</f>
        <v>26.674297211714372</v>
      </c>
      <c r="Q5" s="2"/>
      <c r="R5" s="2"/>
      <c r="S5" s="2"/>
      <c r="T5" s="2"/>
    </row>
    <row r="6" spans="1:22" x14ac:dyDescent="0.25">
      <c r="A6" s="1">
        <v>1</v>
      </c>
      <c r="B6" s="16" t="s">
        <v>9</v>
      </c>
      <c r="C6" s="13">
        <v>883529</v>
      </c>
      <c r="D6" s="15">
        <v>22601918</v>
      </c>
      <c r="E6" s="15">
        <f t="shared" ref="E6:E34" si="1">D6/C6</f>
        <v>25.581410457381704</v>
      </c>
      <c r="F6" s="16">
        <f>(E6/$E$28)*100</f>
        <v>52.010357013442402</v>
      </c>
      <c r="G6" s="25">
        <v>772577.06</v>
      </c>
      <c r="H6" s="26">
        <v>8633898</v>
      </c>
      <c r="I6" s="26">
        <f t="shared" ref="I6:I34" si="2">H6/G6</f>
        <v>11.175452193726796</v>
      </c>
      <c r="J6" s="27">
        <f t="shared" ref="J6:J34" si="3">(I6/$I$32)*100</f>
        <v>15.220074793119798</v>
      </c>
      <c r="K6" s="25">
        <v>13264080</v>
      </c>
      <c r="L6" s="26">
        <v>5058996</v>
      </c>
      <c r="M6" s="26">
        <f t="shared" ref="M6:M35" si="4">L6/K6</f>
        <v>0.38140572131651801</v>
      </c>
      <c r="N6" s="27">
        <f t="shared" ref="N6:N35" si="5">(M6/$M$28)*100</f>
        <v>16.573770280022956</v>
      </c>
      <c r="O6" s="16" t="s">
        <v>9</v>
      </c>
      <c r="P6" s="35">
        <f t="shared" si="0"/>
        <v>27.934734028861715</v>
      </c>
      <c r="Q6" s="2"/>
      <c r="R6" s="2"/>
      <c r="S6" s="2"/>
      <c r="T6" s="2"/>
    </row>
    <row r="7" spans="1:22" x14ac:dyDescent="0.25">
      <c r="A7" s="1">
        <v>1</v>
      </c>
      <c r="B7" s="16" t="s">
        <v>10</v>
      </c>
      <c r="C7" s="13">
        <v>2224782</v>
      </c>
      <c r="D7" s="15">
        <v>33791236</v>
      </c>
      <c r="E7" s="15">
        <f t="shared" si="1"/>
        <v>15.188560497163317</v>
      </c>
      <c r="F7" s="16">
        <f t="shared" ref="F7:F34" si="6">(E7/$E$28)*100</f>
        <v>30.880332235542664</v>
      </c>
      <c r="G7" s="25">
        <v>1251796.1299999999</v>
      </c>
      <c r="H7" s="26">
        <v>10377523</v>
      </c>
      <c r="I7" s="26">
        <f t="shared" si="2"/>
        <v>8.2901063130783132</v>
      </c>
      <c r="J7" s="27">
        <f t="shared" si="3"/>
        <v>11.29046377190839</v>
      </c>
      <c r="K7" s="25">
        <v>14785974</v>
      </c>
      <c r="L7" s="26">
        <v>10590440</v>
      </c>
      <c r="M7" s="26">
        <f t="shared" si="4"/>
        <v>0.71624906144160672</v>
      </c>
      <c r="N7" s="27">
        <f t="shared" si="5"/>
        <v>31.124198574262785</v>
      </c>
      <c r="O7" s="16" t="s">
        <v>10</v>
      </c>
      <c r="P7" s="35">
        <f t="shared" si="0"/>
        <v>24.431664860571278</v>
      </c>
      <c r="Q7" s="2"/>
      <c r="R7" s="2"/>
      <c r="S7" s="2"/>
      <c r="T7" s="2"/>
    </row>
    <row r="8" spans="1:22" x14ac:dyDescent="0.25">
      <c r="A8" s="1">
        <v>1</v>
      </c>
      <c r="B8" s="16" t="s">
        <v>11</v>
      </c>
      <c r="C8" s="13">
        <v>1270229</v>
      </c>
      <c r="D8" s="15">
        <v>30084732</v>
      </c>
      <c r="E8" s="15">
        <f t="shared" si="1"/>
        <v>23.684494685603934</v>
      </c>
      <c r="F8" s="16">
        <f t="shared" si="6"/>
        <v>48.153678872924829</v>
      </c>
      <c r="G8" s="25">
        <v>508211.81</v>
      </c>
      <c r="H8" s="26">
        <v>11172069</v>
      </c>
      <c r="I8" s="26">
        <f t="shared" si="2"/>
        <v>21.983095985116915</v>
      </c>
      <c r="J8" s="27">
        <f t="shared" si="3"/>
        <v>29.939223870120067</v>
      </c>
      <c r="K8" s="25">
        <v>9946446</v>
      </c>
      <c r="L8" s="26">
        <v>8792311</v>
      </c>
      <c r="M8" s="26">
        <f t="shared" si="4"/>
        <v>0.88396508662491102</v>
      </c>
      <c r="N8" s="27">
        <f t="shared" si="5"/>
        <v>38.412203756963869</v>
      </c>
      <c r="O8" s="16" t="s">
        <v>11</v>
      </c>
      <c r="P8" s="35">
        <f t="shared" si="0"/>
        <v>38.835035500002924</v>
      </c>
      <c r="Q8" s="2"/>
      <c r="R8" s="2"/>
      <c r="S8" s="2"/>
      <c r="T8" s="2"/>
    </row>
    <row r="9" spans="1:22" x14ac:dyDescent="0.25">
      <c r="A9" s="1">
        <v>1</v>
      </c>
      <c r="B9" s="16" t="s">
        <v>12</v>
      </c>
      <c r="C9" s="13">
        <v>1429333</v>
      </c>
      <c r="D9" s="15">
        <v>26355504</v>
      </c>
      <c r="E9" s="15">
        <f t="shared" si="1"/>
        <v>18.439022956861699</v>
      </c>
      <c r="F9" s="16">
        <f t="shared" si="6"/>
        <v>37.488948021969016</v>
      </c>
      <c r="G9" s="25">
        <v>713367.13</v>
      </c>
      <c r="H9" s="7">
        <v>12207173</v>
      </c>
      <c r="I9" s="26">
        <f t="shared" si="2"/>
        <v>17.112048602519714</v>
      </c>
      <c r="J9" s="27">
        <f t="shared" si="3"/>
        <v>23.305245736727297</v>
      </c>
      <c r="K9" s="25">
        <v>12197385</v>
      </c>
      <c r="L9" s="32">
        <v>9207465</v>
      </c>
      <c r="M9" s="26">
        <f t="shared" si="4"/>
        <v>0.75487204839397948</v>
      </c>
      <c r="N9" s="27">
        <f t="shared" si="5"/>
        <v>32.802538665930484</v>
      </c>
      <c r="O9" s="16" t="s">
        <v>12</v>
      </c>
      <c r="P9" s="35">
        <f t="shared" si="0"/>
        <v>31.198910808208932</v>
      </c>
      <c r="Q9" s="2"/>
      <c r="R9" s="2"/>
      <c r="S9" s="2"/>
      <c r="T9" s="2"/>
    </row>
    <row r="10" spans="1:22" x14ac:dyDescent="0.25">
      <c r="A10" s="1">
        <v>1</v>
      </c>
      <c r="B10" s="16" t="s">
        <v>13</v>
      </c>
      <c r="C10" s="13">
        <v>2203286</v>
      </c>
      <c r="D10" s="15">
        <v>23889534</v>
      </c>
      <c r="E10" s="15">
        <f t="shared" si="1"/>
        <v>10.84268406371211</v>
      </c>
      <c r="F10" s="16">
        <f t="shared" si="6"/>
        <v>22.044596410238302</v>
      </c>
      <c r="G10" s="25">
        <v>1136827.6299999999</v>
      </c>
      <c r="H10" s="7">
        <v>6934116</v>
      </c>
      <c r="I10" s="26">
        <f t="shared" si="2"/>
        <v>6.0995315534334793</v>
      </c>
      <c r="J10" s="27">
        <f t="shared" si="3"/>
        <v>8.3070756186817842</v>
      </c>
      <c r="K10" s="25">
        <v>18371842</v>
      </c>
      <c r="L10" s="7">
        <v>7205476.5</v>
      </c>
      <c r="M10" s="26">
        <f t="shared" si="4"/>
        <v>0.39220218092448217</v>
      </c>
      <c r="N10" s="27">
        <f t="shared" si="5"/>
        <v>17.042924336659272</v>
      </c>
      <c r="O10" s="16" t="s">
        <v>13</v>
      </c>
      <c r="P10" s="35">
        <f t="shared" si="0"/>
        <v>15.798198788526454</v>
      </c>
      <c r="Q10" s="2"/>
      <c r="R10" s="2"/>
      <c r="S10" s="2"/>
      <c r="T10" s="2"/>
    </row>
    <row r="11" spans="1:22" x14ac:dyDescent="0.25">
      <c r="A11" s="1">
        <v>1</v>
      </c>
      <c r="B11" s="16" t="s">
        <v>14</v>
      </c>
      <c r="C11" s="13">
        <v>2961974</v>
      </c>
      <c r="D11" s="15">
        <v>20359988</v>
      </c>
      <c r="E11" s="15">
        <f t="shared" si="1"/>
        <v>6.8737902493404732</v>
      </c>
      <c r="F11" s="16">
        <f t="shared" si="6"/>
        <v>13.975315610502454</v>
      </c>
      <c r="G11" s="25">
        <v>1024746.19</v>
      </c>
      <c r="H11" s="26">
        <v>6013176</v>
      </c>
      <c r="I11" s="26">
        <f t="shared" si="2"/>
        <v>5.8679661936581589</v>
      </c>
      <c r="J11" s="27">
        <f t="shared" si="3"/>
        <v>7.9917020629473274</v>
      </c>
      <c r="K11" s="25">
        <v>18597804</v>
      </c>
      <c r="L11" s="26">
        <v>4411744</v>
      </c>
      <c r="M11" s="26">
        <f t="shared" si="4"/>
        <v>0.23721854472710865</v>
      </c>
      <c r="N11" s="27">
        <f t="shared" si="5"/>
        <v>10.308197928697876</v>
      </c>
      <c r="O11" s="16" t="s">
        <v>14</v>
      </c>
      <c r="P11" s="35">
        <f t="shared" si="0"/>
        <v>10.758405200715885</v>
      </c>
      <c r="Q11" s="2"/>
      <c r="R11" s="2"/>
      <c r="S11" s="2"/>
      <c r="T11" s="2"/>
    </row>
    <row r="12" spans="1:22" x14ac:dyDescent="0.25">
      <c r="A12" s="1">
        <v>1</v>
      </c>
      <c r="B12" s="16" t="s">
        <v>15</v>
      </c>
      <c r="C12" s="13">
        <v>3044645</v>
      </c>
      <c r="D12" s="15">
        <v>20435248</v>
      </c>
      <c r="E12" s="15">
        <f t="shared" si="1"/>
        <v>6.7118655869567716</v>
      </c>
      <c r="F12" s="16">
        <f t="shared" si="6"/>
        <v>13.646101569944058</v>
      </c>
      <c r="G12" s="25">
        <v>992985.94</v>
      </c>
      <c r="H12" s="26">
        <v>6505192</v>
      </c>
      <c r="I12" s="26">
        <f t="shared" si="2"/>
        <v>6.5511421037844713</v>
      </c>
      <c r="J12" s="27">
        <f t="shared" si="3"/>
        <v>8.9221331782821469</v>
      </c>
      <c r="K12" s="25">
        <v>16599189</v>
      </c>
      <c r="L12" s="26">
        <v>5095148.5</v>
      </c>
      <c r="M12" s="26">
        <f t="shared" si="4"/>
        <v>0.30695165287894488</v>
      </c>
      <c r="N12" s="27">
        <f t="shared" si="5"/>
        <v>13.338410772467496</v>
      </c>
      <c r="O12" s="16" t="s">
        <v>15</v>
      </c>
      <c r="P12" s="35">
        <f t="shared" si="0"/>
        <v>11.968881840231234</v>
      </c>
      <c r="Q12" s="2"/>
      <c r="R12" s="2"/>
      <c r="S12" s="2"/>
      <c r="T12" s="2"/>
    </row>
    <row r="13" spans="1:22" x14ac:dyDescent="0.25">
      <c r="A13" s="1">
        <v>1</v>
      </c>
      <c r="B13" s="16" t="s">
        <v>16</v>
      </c>
      <c r="C13" s="13">
        <v>1322333</v>
      </c>
      <c r="D13" s="15">
        <v>34494900</v>
      </c>
      <c r="E13" s="15">
        <f t="shared" si="1"/>
        <v>26.086394274362057</v>
      </c>
      <c r="F13" s="16">
        <f t="shared" si="6"/>
        <v>53.03705523443827</v>
      </c>
      <c r="G13" s="25">
        <v>1103531.25</v>
      </c>
      <c r="H13" s="7">
        <v>11070913</v>
      </c>
      <c r="I13" s="26">
        <f t="shared" si="2"/>
        <v>10.032260527284569</v>
      </c>
      <c r="J13" s="27">
        <f t="shared" si="3"/>
        <v>13.663138897864577</v>
      </c>
      <c r="K13" s="25">
        <v>13834098</v>
      </c>
      <c r="L13" s="32">
        <v>9236227</v>
      </c>
      <c r="M13" s="26">
        <f t="shared" si="4"/>
        <v>0.6676421549131718</v>
      </c>
      <c r="N13" s="27">
        <f t="shared" si="5"/>
        <v>29.012012894288979</v>
      </c>
      <c r="O13" s="16" t="s">
        <v>16</v>
      </c>
      <c r="P13" s="35">
        <f t="shared" si="0"/>
        <v>31.904069008863939</v>
      </c>
      <c r="Q13" s="2"/>
      <c r="R13" s="2"/>
      <c r="S13" s="2"/>
      <c r="T13" s="2"/>
    </row>
    <row r="14" spans="1:22" x14ac:dyDescent="0.25">
      <c r="A14" s="1">
        <v>1</v>
      </c>
      <c r="B14" s="16" t="s">
        <v>17</v>
      </c>
      <c r="C14" s="13">
        <v>3737148</v>
      </c>
      <c r="D14" s="15">
        <v>28833560</v>
      </c>
      <c r="E14" s="15">
        <f t="shared" si="1"/>
        <v>7.7153915231615127</v>
      </c>
      <c r="F14" s="16">
        <f t="shared" si="6"/>
        <v>15.686401196941235</v>
      </c>
      <c r="G14" s="25">
        <v>3487667.5</v>
      </c>
      <c r="H14" s="7">
        <v>9726940</v>
      </c>
      <c r="I14" s="26">
        <f t="shared" si="2"/>
        <v>2.788952788647427</v>
      </c>
      <c r="J14" s="27">
        <f t="shared" si="3"/>
        <v>3.7983313159821468</v>
      </c>
      <c r="K14" s="25">
        <v>18588188</v>
      </c>
      <c r="L14" s="32">
        <v>5938556</v>
      </c>
      <c r="M14" s="26">
        <f t="shared" si="4"/>
        <v>0.31948009133542227</v>
      </c>
      <c r="N14" s="27">
        <f t="shared" si="5"/>
        <v>13.88282699209925</v>
      </c>
      <c r="O14" s="16" t="s">
        <v>17</v>
      </c>
      <c r="P14" s="35">
        <f t="shared" si="0"/>
        <v>11.122519835007544</v>
      </c>
      <c r="Q14" s="2"/>
      <c r="R14" s="2"/>
      <c r="S14" s="2"/>
      <c r="T14" s="2"/>
    </row>
    <row r="15" spans="1:22" x14ac:dyDescent="0.25">
      <c r="A15" s="1">
        <v>1</v>
      </c>
      <c r="B15" s="16" t="s">
        <v>18</v>
      </c>
      <c r="C15" s="13">
        <v>1054923</v>
      </c>
      <c r="D15" s="15">
        <v>21605804</v>
      </c>
      <c r="E15" s="15">
        <f t="shared" si="1"/>
        <v>20.480929887773801</v>
      </c>
      <c r="F15" s="16">
        <f t="shared" si="6"/>
        <v>41.640412173716598</v>
      </c>
      <c r="G15" s="23">
        <v>838805.5</v>
      </c>
      <c r="H15" s="26">
        <v>11663503</v>
      </c>
      <c r="I15" s="26">
        <f t="shared" si="2"/>
        <v>13.904895711818771</v>
      </c>
      <c r="J15" s="27">
        <f t="shared" si="3"/>
        <v>18.937359227683899</v>
      </c>
      <c r="K15" s="23">
        <v>9691663</v>
      </c>
      <c r="L15" s="26">
        <v>4331378</v>
      </c>
      <c r="M15" s="26">
        <f t="shared" si="4"/>
        <v>0.44691793348571862</v>
      </c>
      <c r="N15" s="27">
        <f t="shared" si="5"/>
        <v>19.420566471964172</v>
      </c>
      <c r="O15" s="16" t="s">
        <v>18</v>
      </c>
      <c r="P15" s="35">
        <f t="shared" si="0"/>
        <v>26.666112624454893</v>
      </c>
      <c r="Q15" s="2"/>
      <c r="R15" s="2"/>
      <c r="S15" s="2"/>
      <c r="T15" s="2"/>
    </row>
    <row r="16" spans="1:22" x14ac:dyDescent="0.25">
      <c r="A16" s="1">
        <v>1</v>
      </c>
      <c r="B16" s="16" t="s">
        <v>20</v>
      </c>
      <c r="C16" s="13">
        <v>1090196</v>
      </c>
      <c r="D16" s="15">
        <v>26421876</v>
      </c>
      <c r="E16" s="15">
        <f t="shared" si="1"/>
        <v>24.235895196826991</v>
      </c>
      <c r="F16" s="16">
        <f t="shared" si="6"/>
        <v>49.274748310979625</v>
      </c>
      <c r="G16" s="25">
        <v>515680.03</v>
      </c>
      <c r="H16" s="26">
        <v>11183133</v>
      </c>
      <c r="I16" s="26">
        <f t="shared" si="2"/>
        <v>21.686185908731037</v>
      </c>
      <c r="J16" s="27">
        <f t="shared" si="3"/>
        <v>29.534856020740278</v>
      </c>
      <c r="K16" s="25">
        <v>7736534.5</v>
      </c>
      <c r="L16" s="26">
        <v>5640348.5</v>
      </c>
      <c r="M16" s="26">
        <f t="shared" si="4"/>
        <v>0.7290536221353372</v>
      </c>
      <c r="N16" s="27">
        <f t="shared" si="5"/>
        <v>31.680613529817119</v>
      </c>
      <c r="O16" s="16" t="s">
        <v>20</v>
      </c>
      <c r="P16" s="35">
        <f t="shared" si="0"/>
        <v>36.83007262051234</v>
      </c>
      <c r="Q16" s="2"/>
      <c r="R16" s="2"/>
      <c r="S16" s="2"/>
      <c r="T16" s="2"/>
    </row>
    <row r="17" spans="1:20" x14ac:dyDescent="0.25">
      <c r="A17" s="1">
        <v>2</v>
      </c>
      <c r="B17" s="16" t="s">
        <v>21</v>
      </c>
      <c r="C17" s="13">
        <v>1000113</v>
      </c>
      <c r="D17" s="15">
        <v>21086328</v>
      </c>
      <c r="E17" s="15">
        <f t="shared" si="1"/>
        <v>21.083945514156902</v>
      </c>
      <c r="F17" s="16">
        <f t="shared" si="6"/>
        <v>42.866421899220988</v>
      </c>
      <c r="G17" s="25">
        <v>444612.03</v>
      </c>
      <c r="H17" s="7">
        <v>10065880</v>
      </c>
      <c r="I17" s="26">
        <f t="shared" si="2"/>
        <v>22.639693307443792</v>
      </c>
      <c r="J17" s="27">
        <f t="shared" si="3"/>
        <v>30.833457068163455</v>
      </c>
      <c r="K17" s="25">
        <v>15067866</v>
      </c>
      <c r="L17" s="32">
        <v>9693784</v>
      </c>
      <c r="M17" s="26">
        <f t="shared" si="4"/>
        <v>0.64334153223820811</v>
      </c>
      <c r="N17" s="27">
        <f t="shared" si="5"/>
        <v>27.956043055959963</v>
      </c>
      <c r="O17" s="16" t="s">
        <v>21</v>
      </c>
      <c r="P17" s="35">
        <f t="shared" si="0"/>
        <v>33.885307341114803</v>
      </c>
      <c r="Q17" s="2"/>
      <c r="R17" s="2"/>
      <c r="S17" s="2"/>
      <c r="T17" s="2"/>
    </row>
    <row r="18" spans="1:20" x14ac:dyDescent="0.25">
      <c r="A18" s="1">
        <v>2</v>
      </c>
      <c r="B18" s="16" t="s">
        <v>22</v>
      </c>
      <c r="C18" s="13">
        <v>2368353</v>
      </c>
      <c r="D18" s="15">
        <v>34418420</v>
      </c>
      <c r="E18" s="15">
        <f t="shared" si="1"/>
        <v>14.532639348948404</v>
      </c>
      <c r="F18" s="16">
        <f t="shared" si="6"/>
        <v>29.546758656862966</v>
      </c>
      <c r="G18" s="25">
        <v>1281019.5</v>
      </c>
      <c r="H18" s="26">
        <v>20522130</v>
      </c>
      <c r="I18" s="26">
        <f t="shared" si="2"/>
        <v>16.020154259946864</v>
      </c>
      <c r="J18" s="27">
        <f t="shared" si="3"/>
        <v>21.818172706297993</v>
      </c>
      <c r="K18" s="25">
        <v>18163604</v>
      </c>
      <c r="L18" s="26">
        <v>15990850</v>
      </c>
      <c r="M18" s="26">
        <f t="shared" si="4"/>
        <v>0.88037869576984829</v>
      </c>
      <c r="N18" s="27">
        <f t="shared" si="5"/>
        <v>38.256359167215678</v>
      </c>
      <c r="O18" s="16" t="s">
        <v>22</v>
      </c>
      <c r="P18" s="35">
        <f t="shared" si="0"/>
        <v>29.873763510125546</v>
      </c>
      <c r="Q18" s="2"/>
      <c r="R18" s="2"/>
      <c r="S18" s="2"/>
      <c r="T18" s="2"/>
    </row>
    <row r="19" spans="1:20" x14ac:dyDescent="0.25">
      <c r="A19" s="1">
        <v>2</v>
      </c>
      <c r="B19" s="16" t="s">
        <v>23</v>
      </c>
      <c r="C19" s="13">
        <v>2657780</v>
      </c>
      <c r="D19" s="15">
        <v>20532276</v>
      </c>
      <c r="E19" s="15">
        <f t="shared" si="1"/>
        <v>7.7253482229529906</v>
      </c>
      <c r="F19" s="16">
        <f t="shared" si="6"/>
        <v>15.706644471317885</v>
      </c>
      <c r="G19" s="25">
        <v>1367675.25</v>
      </c>
      <c r="H19" s="7">
        <v>13257141</v>
      </c>
      <c r="I19" s="26">
        <f t="shared" si="2"/>
        <v>9.6931936144929143</v>
      </c>
      <c r="J19" s="27">
        <f t="shared" si="3"/>
        <v>13.201356798751124</v>
      </c>
      <c r="K19" s="25">
        <v>23982548</v>
      </c>
      <c r="L19" s="32">
        <v>12241958</v>
      </c>
      <c r="M19" s="26">
        <f t="shared" si="4"/>
        <v>0.51045276757081859</v>
      </c>
      <c r="N19" s="27">
        <f t="shared" si="5"/>
        <v>22.181436815678691</v>
      </c>
      <c r="O19" s="16" t="s">
        <v>23</v>
      </c>
      <c r="P19" s="35">
        <f t="shared" si="0"/>
        <v>17.029812695249234</v>
      </c>
      <c r="Q19" s="2"/>
      <c r="R19" s="2"/>
      <c r="S19" s="2"/>
      <c r="T19" s="2"/>
    </row>
    <row r="20" spans="1:20" x14ac:dyDescent="0.25">
      <c r="A20" s="1">
        <v>2</v>
      </c>
      <c r="B20" s="16" t="s">
        <v>24</v>
      </c>
      <c r="C20" s="13">
        <v>3009560</v>
      </c>
      <c r="D20" s="15">
        <v>29109960</v>
      </c>
      <c r="E20" s="15">
        <f t="shared" si="1"/>
        <v>9.6724969763021829</v>
      </c>
      <c r="F20" s="16">
        <f t="shared" si="6"/>
        <v>19.665452840726928</v>
      </c>
      <c r="G20" s="25">
        <v>1431253.25</v>
      </c>
      <c r="H20" s="26">
        <v>22395276</v>
      </c>
      <c r="I20" s="26">
        <f t="shared" si="2"/>
        <v>15.64731887945058</v>
      </c>
      <c r="J20" s="27">
        <f t="shared" si="3"/>
        <v>21.310400646760208</v>
      </c>
      <c r="K20" s="25">
        <v>21837714</v>
      </c>
      <c r="L20" s="26">
        <v>14274770</v>
      </c>
      <c r="M20" s="26">
        <f t="shared" si="4"/>
        <v>0.65367510537046136</v>
      </c>
      <c r="N20" s="27">
        <f t="shared" si="5"/>
        <v>28.405082642137678</v>
      </c>
      <c r="O20" s="16" t="s">
        <v>24</v>
      </c>
      <c r="P20" s="35">
        <f t="shared" si="0"/>
        <v>23.126978709874937</v>
      </c>
      <c r="Q20" s="2"/>
      <c r="R20" s="2"/>
      <c r="S20" s="2"/>
      <c r="T20" s="2"/>
    </row>
    <row r="21" spans="1:20" x14ac:dyDescent="0.25">
      <c r="A21" s="1">
        <v>2</v>
      </c>
      <c r="B21" s="16" t="s">
        <v>25</v>
      </c>
      <c r="C21" s="13">
        <v>3018420</v>
      </c>
      <c r="D21" s="15">
        <v>29705322</v>
      </c>
      <c r="E21" s="15">
        <f t="shared" si="1"/>
        <v>9.8413481225276804</v>
      </c>
      <c r="F21" s="16">
        <f t="shared" si="6"/>
        <v>20.008749329868834</v>
      </c>
      <c r="G21" s="25">
        <v>1092157.6299999999</v>
      </c>
      <c r="H21" s="26">
        <v>16732915</v>
      </c>
      <c r="I21" s="26">
        <f t="shared" si="2"/>
        <v>15.320970655124208</v>
      </c>
      <c r="J21" s="27">
        <f t="shared" si="3"/>
        <v>20.865940387189021</v>
      </c>
      <c r="K21" s="25">
        <v>22640658</v>
      </c>
      <c r="L21" s="26">
        <v>12348989</v>
      </c>
      <c r="M21" s="26">
        <f t="shared" si="4"/>
        <v>0.54543419188611919</v>
      </c>
      <c r="N21" s="27">
        <f t="shared" si="5"/>
        <v>23.701534858960695</v>
      </c>
      <c r="O21" s="16" t="s">
        <v>25</v>
      </c>
      <c r="P21" s="35">
        <f t="shared" si="0"/>
        <v>21.525408192006182</v>
      </c>
      <c r="Q21" s="2"/>
      <c r="R21" s="2"/>
      <c r="S21" s="2"/>
      <c r="T21" s="2"/>
    </row>
    <row r="22" spans="1:20" x14ac:dyDescent="0.25">
      <c r="A22" s="1">
        <v>2</v>
      </c>
      <c r="B22" s="16" t="s">
        <v>26</v>
      </c>
      <c r="C22" s="13">
        <v>3154295</v>
      </c>
      <c r="D22" s="15">
        <v>39057944</v>
      </c>
      <c r="E22" s="15">
        <f t="shared" si="1"/>
        <v>12.382463910319105</v>
      </c>
      <c r="F22" s="16">
        <f t="shared" si="6"/>
        <v>25.175170452570843</v>
      </c>
      <c r="G22" s="25">
        <v>956582.19</v>
      </c>
      <c r="H22" s="26">
        <v>22055852</v>
      </c>
      <c r="I22" s="26">
        <f t="shared" si="2"/>
        <v>23.056933560512977</v>
      </c>
      <c r="J22" s="27">
        <f t="shared" si="3"/>
        <v>31.401705023443327</v>
      </c>
      <c r="K22" s="25">
        <v>14222206</v>
      </c>
      <c r="L22" s="26">
        <v>15207679</v>
      </c>
      <c r="M22" s="26">
        <f t="shared" si="4"/>
        <v>1.0692911493477173</v>
      </c>
      <c r="N22" s="27">
        <f t="shared" si="5"/>
        <v>46.46544317840381</v>
      </c>
      <c r="O22" s="16" t="s">
        <v>26</v>
      </c>
      <c r="P22" s="35">
        <f t="shared" si="0"/>
        <v>34.347439551472661</v>
      </c>
      <c r="Q22" s="2"/>
      <c r="R22" s="2"/>
      <c r="S22" s="2"/>
      <c r="T22" s="2"/>
    </row>
    <row r="23" spans="1:20" x14ac:dyDescent="0.25">
      <c r="A23" s="1">
        <v>2</v>
      </c>
      <c r="B23" s="16" t="s">
        <v>27</v>
      </c>
      <c r="C23" s="13">
        <v>3677855</v>
      </c>
      <c r="D23" s="15">
        <v>32807456</v>
      </c>
      <c r="E23" s="15">
        <f t="shared" si="1"/>
        <v>8.9202690154995228</v>
      </c>
      <c r="F23" s="16">
        <f t="shared" si="6"/>
        <v>18.136074901929554</v>
      </c>
      <c r="G23" s="25">
        <v>1069338</v>
      </c>
      <c r="H23" s="26">
        <v>18127886</v>
      </c>
      <c r="I23" s="26">
        <f t="shared" si="2"/>
        <v>16.952437863425782</v>
      </c>
      <c r="J23" s="27">
        <f t="shared" si="3"/>
        <v>23.087868636930082</v>
      </c>
      <c r="K23" s="25">
        <v>28982922</v>
      </c>
      <c r="L23" s="26">
        <v>11877334</v>
      </c>
      <c r="M23" s="26">
        <f t="shared" si="4"/>
        <v>0.40980457387974889</v>
      </c>
      <c r="N23" s="27">
        <f t="shared" si="5"/>
        <v>17.807826384306271</v>
      </c>
      <c r="O23" s="16" t="s">
        <v>27</v>
      </c>
      <c r="P23" s="35">
        <f t="shared" si="0"/>
        <v>19.677256641055305</v>
      </c>
      <c r="Q23" s="2"/>
      <c r="R23" s="2"/>
      <c r="S23" s="2"/>
      <c r="T23" s="2"/>
    </row>
    <row r="24" spans="1:20" x14ac:dyDescent="0.25">
      <c r="A24" s="1">
        <v>2</v>
      </c>
      <c r="B24" s="16" t="s">
        <v>28</v>
      </c>
      <c r="C24" s="13">
        <v>3926009</v>
      </c>
      <c r="D24" s="15">
        <v>36233444</v>
      </c>
      <c r="E24" s="15">
        <f t="shared" si="1"/>
        <v>9.2290781809211335</v>
      </c>
      <c r="F24" s="16">
        <f t="shared" si="6"/>
        <v>18.763924369782746</v>
      </c>
      <c r="G24" s="25">
        <v>994673.56</v>
      </c>
      <c r="H24" s="26">
        <v>17238298</v>
      </c>
      <c r="I24" s="26">
        <f t="shared" si="2"/>
        <v>17.330608446051386</v>
      </c>
      <c r="J24" s="27">
        <f t="shared" si="3"/>
        <v>23.602906816356086</v>
      </c>
      <c r="K24" s="25">
        <v>22196676</v>
      </c>
      <c r="L24" s="26">
        <v>15700402</v>
      </c>
      <c r="M24" s="26">
        <f t="shared" si="4"/>
        <v>0.7073312238282885</v>
      </c>
      <c r="N24" s="27">
        <f t="shared" si="5"/>
        <v>30.736678975743111</v>
      </c>
      <c r="O24" s="16" t="s">
        <v>28</v>
      </c>
      <c r="P24" s="35">
        <f t="shared" si="0"/>
        <v>24.367836720627313</v>
      </c>
      <c r="Q24" s="2"/>
      <c r="R24" s="2"/>
      <c r="S24" s="2"/>
      <c r="T24" s="2"/>
    </row>
    <row r="25" spans="1:20" x14ac:dyDescent="0.25">
      <c r="A25" s="1">
        <v>2</v>
      </c>
      <c r="B25" s="16" t="s">
        <v>29</v>
      </c>
      <c r="C25" s="13">
        <v>2291283</v>
      </c>
      <c r="D25" s="15">
        <v>28039936</v>
      </c>
      <c r="E25" s="15">
        <f t="shared" si="1"/>
        <v>12.237657242688922</v>
      </c>
      <c r="F25" s="16">
        <f t="shared" si="6"/>
        <v>24.880759536725527</v>
      </c>
      <c r="G25" s="25">
        <v>964006.69</v>
      </c>
      <c r="H25" s="7">
        <v>15438706</v>
      </c>
      <c r="I25" s="26">
        <f t="shared" si="2"/>
        <v>16.01514404428044</v>
      </c>
      <c r="J25" s="27">
        <f t="shared" si="3"/>
        <v>21.811349192058859</v>
      </c>
      <c r="K25" s="25">
        <v>17819570</v>
      </c>
      <c r="L25" s="26">
        <v>13204197</v>
      </c>
      <c r="M25" s="26">
        <f t="shared" si="4"/>
        <v>0.7409941429563115</v>
      </c>
      <c r="N25" s="27">
        <f t="shared" si="5"/>
        <v>32.199482120533482</v>
      </c>
      <c r="O25" s="16" t="s">
        <v>29</v>
      </c>
      <c r="P25" s="35">
        <f t="shared" si="0"/>
        <v>26.297196949772626</v>
      </c>
      <c r="Q25" s="2"/>
      <c r="R25" s="2"/>
      <c r="S25" s="2"/>
      <c r="T25" s="2"/>
    </row>
    <row r="26" spans="1:20" x14ac:dyDescent="0.25">
      <c r="A26" s="1">
        <v>2</v>
      </c>
      <c r="B26" s="16" t="s">
        <v>30</v>
      </c>
      <c r="C26" s="13">
        <v>3258062</v>
      </c>
      <c r="D26" s="15">
        <v>34678228</v>
      </c>
      <c r="E26" s="15">
        <f t="shared" si="1"/>
        <v>10.643820774435845</v>
      </c>
      <c r="F26" s="16">
        <f t="shared" si="6"/>
        <v>21.640281304573694</v>
      </c>
      <c r="G26" s="25">
        <v>1190424.8799999999</v>
      </c>
      <c r="H26" s="7">
        <v>16541381</v>
      </c>
      <c r="I26" s="26">
        <f t="shared" si="2"/>
        <v>13.895358941086648</v>
      </c>
      <c r="J26" s="27">
        <f t="shared" si="3"/>
        <v>18.924370906378279</v>
      </c>
      <c r="K26" s="25">
        <v>22686712</v>
      </c>
      <c r="L26" s="26">
        <v>15337393</v>
      </c>
      <c r="M26" s="26">
        <f t="shared" si="4"/>
        <v>0.6760518227586263</v>
      </c>
      <c r="N26" s="27">
        <f t="shared" si="5"/>
        <v>29.377450262456279</v>
      </c>
      <c r="O26" s="16" t="s">
        <v>30</v>
      </c>
      <c r="P26" s="35">
        <f t="shared" si="0"/>
        <v>23.314034157802752</v>
      </c>
      <c r="Q26" s="2"/>
      <c r="R26" s="2"/>
      <c r="S26" s="2"/>
      <c r="T26" s="2"/>
    </row>
    <row r="27" spans="1:20" x14ac:dyDescent="0.25">
      <c r="A27" s="1">
        <v>2</v>
      </c>
      <c r="B27" s="16" t="s">
        <v>31</v>
      </c>
      <c r="C27" s="13">
        <v>2883011</v>
      </c>
      <c r="D27" s="15">
        <v>25393006</v>
      </c>
      <c r="E27" s="15">
        <f t="shared" si="1"/>
        <v>8.8078075317784084</v>
      </c>
      <c r="F27" s="16">
        <f t="shared" si="6"/>
        <v>17.907425980153281</v>
      </c>
      <c r="G27" s="25">
        <v>726588.63</v>
      </c>
      <c r="H27" s="7">
        <v>14150087</v>
      </c>
      <c r="I27" s="26">
        <f t="shared" si="2"/>
        <v>19.474688173967159</v>
      </c>
      <c r="J27" s="27">
        <f t="shared" si="3"/>
        <v>26.522972443732506</v>
      </c>
      <c r="K27" s="25">
        <v>21362054</v>
      </c>
      <c r="L27" s="26">
        <v>12756329</v>
      </c>
      <c r="M27" s="26">
        <f t="shared" si="4"/>
        <v>0.59714899138444266</v>
      </c>
      <c r="N27" s="27">
        <f t="shared" si="5"/>
        <v>25.948772273239989</v>
      </c>
      <c r="O27" s="16" t="s">
        <v>31</v>
      </c>
      <c r="P27" s="35">
        <f t="shared" si="0"/>
        <v>23.45972356570859</v>
      </c>
      <c r="Q27" s="2"/>
      <c r="R27" s="2"/>
      <c r="S27" s="2"/>
      <c r="T27" s="2"/>
    </row>
    <row r="28" spans="1:20" x14ac:dyDescent="0.25">
      <c r="A28" s="1">
        <v>2</v>
      </c>
      <c r="B28" s="16" t="s">
        <v>32</v>
      </c>
      <c r="C28" s="13">
        <v>355570</v>
      </c>
      <c r="D28" s="15">
        <v>17488790</v>
      </c>
      <c r="E28" s="15">
        <f t="shared" si="1"/>
        <v>49.185223725286157</v>
      </c>
      <c r="F28" s="16">
        <f t="shared" si="6"/>
        <v>100</v>
      </c>
      <c r="G28" s="23"/>
      <c r="H28" s="26">
        <v>11716837</v>
      </c>
      <c r="I28" s="26"/>
      <c r="J28" s="27"/>
      <c r="K28" s="23">
        <v>3399764</v>
      </c>
      <c r="L28" s="26">
        <v>7823744.5</v>
      </c>
      <c r="M28" s="26">
        <f t="shared" si="4"/>
        <v>2.3012610581205046</v>
      </c>
      <c r="N28" s="27">
        <f t="shared" si="5"/>
        <v>100</v>
      </c>
      <c r="O28" s="16" t="s">
        <v>32</v>
      </c>
      <c r="P28" s="35">
        <f>(F28+J28+N28)/2</f>
        <v>100</v>
      </c>
      <c r="Q28" s="2"/>
      <c r="R28" s="2"/>
      <c r="S28" s="2"/>
      <c r="T28" s="2"/>
    </row>
    <row r="29" spans="1:20" x14ac:dyDescent="0.25">
      <c r="A29" s="1">
        <v>3</v>
      </c>
      <c r="B29" s="16" t="s">
        <v>33</v>
      </c>
      <c r="C29" s="13">
        <v>5015211</v>
      </c>
      <c r="D29" s="15">
        <v>36133384</v>
      </c>
      <c r="E29" s="15">
        <f t="shared" si="1"/>
        <v>7.2047584837407639</v>
      </c>
      <c r="F29" s="16">
        <f t="shared" si="6"/>
        <v>14.648217367031702</v>
      </c>
      <c r="G29" s="25">
        <v>663130.13</v>
      </c>
      <c r="H29" s="26">
        <v>18802740</v>
      </c>
      <c r="I29" s="26">
        <f t="shared" si="2"/>
        <v>28.354525227197865</v>
      </c>
      <c r="J29" s="27">
        <f t="shared" si="3"/>
        <v>38.61660246048956</v>
      </c>
      <c r="K29" s="25">
        <v>12140878</v>
      </c>
      <c r="L29" s="26">
        <v>8433523</v>
      </c>
      <c r="M29" s="26">
        <f t="shared" si="4"/>
        <v>0.69463864145574972</v>
      </c>
      <c r="N29" s="27">
        <f t="shared" si="5"/>
        <v>30.18512997491375</v>
      </c>
      <c r="O29" s="16" t="s">
        <v>33</v>
      </c>
      <c r="P29" s="35">
        <f>(F29+J29+N29)/3</f>
        <v>27.816649934145005</v>
      </c>
      <c r="Q29" s="2"/>
      <c r="R29" s="2"/>
      <c r="S29" s="2"/>
      <c r="T29" s="2"/>
    </row>
    <row r="30" spans="1:20" x14ac:dyDescent="0.25">
      <c r="A30" s="1">
        <v>3</v>
      </c>
      <c r="B30" s="16" t="s">
        <v>34</v>
      </c>
      <c r="C30" s="13">
        <v>4647636</v>
      </c>
      <c r="D30" s="15">
        <v>23914256</v>
      </c>
      <c r="E30" s="15">
        <f t="shared" si="1"/>
        <v>5.1454666415356112</v>
      </c>
      <c r="F30" s="16">
        <f t="shared" si="6"/>
        <v>10.461407414296914</v>
      </c>
      <c r="G30" s="25">
        <v>1160964.6299999999</v>
      </c>
      <c r="H30" s="26">
        <v>19402876</v>
      </c>
      <c r="I30" s="26">
        <f t="shared" si="2"/>
        <v>16.712719318589407</v>
      </c>
      <c r="J30" s="27">
        <f t="shared" si="3"/>
        <v>22.761391093251309</v>
      </c>
      <c r="K30" s="25">
        <v>15080770</v>
      </c>
      <c r="L30" s="26">
        <v>7834457.5</v>
      </c>
      <c r="M30" s="26">
        <f t="shared" si="4"/>
        <v>0.51949983323132709</v>
      </c>
      <c r="N30" s="27">
        <f t="shared" si="5"/>
        <v>22.574571946027504</v>
      </c>
      <c r="O30" s="16" t="s">
        <v>34</v>
      </c>
      <c r="P30" s="35">
        <f>(F30+J30+N30)/3</f>
        <v>18.59912348452524</v>
      </c>
      <c r="Q30" s="2"/>
      <c r="R30" s="2"/>
      <c r="S30" s="2"/>
      <c r="T30" s="2"/>
    </row>
    <row r="31" spans="1:20" x14ac:dyDescent="0.25">
      <c r="A31" s="1">
        <v>3</v>
      </c>
      <c r="B31" s="16" t="s">
        <v>35</v>
      </c>
      <c r="C31" s="13">
        <v>2803331</v>
      </c>
      <c r="D31" s="15">
        <v>19572112</v>
      </c>
      <c r="E31" s="15">
        <f t="shared" si="1"/>
        <v>6.9817342297431164</v>
      </c>
      <c r="F31" s="16">
        <f t="shared" si="6"/>
        <v>14.194779856523866</v>
      </c>
      <c r="G31" s="25">
        <v>683163.25</v>
      </c>
      <c r="H31" s="26">
        <v>16754622</v>
      </c>
      <c r="I31" s="26">
        <f t="shared" si="2"/>
        <v>24.525063372480883</v>
      </c>
      <c r="J31" s="27">
        <f t="shared" si="3"/>
        <v>33.401180763378356</v>
      </c>
      <c r="K31" s="25">
        <v>12192693</v>
      </c>
      <c r="L31" s="26">
        <v>4895706</v>
      </c>
      <c r="M31" s="26">
        <f t="shared" si="4"/>
        <v>0.40152786591116502</v>
      </c>
      <c r="N31" s="27">
        <f t="shared" si="5"/>
        <v>17.448166712519896</v>
      </c>
      <c r="O31" s="16" t="s">
        <v>35</v>
      </c>
      <c r="P31" s="35">
        <f>(F31+J31+N31)/3</f>
        <v>21.681375777474042</v>
      </c>
      <c r="Q31" s="2"/>
      <c r="R31" s="2"/>
      <c r="S31" s="2"/>
      <c r="T31" s="2"/>
    </row>
    <row r="32" spans="1:20" x14ac:dyDescent="0.25">
      <c r="A32" s="1">
        <v>3</v>
      </c>
      <c r="B32" s="16" t="s">
        <v>36</v>
      </c>
      <c r="C32" s="13"/>
      <c r="D32" s="15">
        <v>29633128</v>
      </c>
      <c r="E32" s="15"/>
      <c r="F32" s="16"/>
      <c r="G32" s="25">
        <v>382025.28</v>
      </c>
      <c r="H32" s="26">
        <v>28050488</v>
      </c>
      <c r="I32" s="26">
        <f t="shared" si="2"/>
        <v>73.425737689401075</v>
      </c>
      <c r="J32" s="27">
        <f t="shared" si="3"/>
        <v>100</v>
      </c>
      <c r="K32" s="25">
        <v>9548322</v>
      </c>
      <c r="L32" s="26">
        <v>6826380</v>
      </c>
      <c r="M32" s="26">
        <f t="shared" si="4"/>
        <v>0.7149298065146944</v>
      </c>
      <c r="N32" s="27">
        <f t="shared" si="5"/>
        <v>31.066871096258623</v>
      </c>
      <c r="O32" s="16" t="s">
        <v>36</v>
      </c>
      <c r="P32" s="35">
        <f>(F32+J32+N32)/2</f>
        <v>65.533435548129319</v>
      </c>
      <c r="Q32" s="2"/>
      <c r="R32" s="2"/>
      <c r="S32" s="2"/>
      <c r="T32" s="2"/>
    </row>
    <row r="33" spans="1:20" x14ac:dyDescent="0.25">
      <c r="A33" s="1">
        <v>3</v>
      </c>
      <c r="B33" s="16" t="s">
        <v>37</v>
      </c>
      <c r="C33" s="13">
        <v>6729877</v>
      </c>
      <c r="D33" s="15">
        <v>23863572</v>
      </c>
      <c r="E33" s="15">
        <f t="shared" si="1"/>
        <v>3.5459150293534338</v>
      </c>
      <c r="F33" s="16">
        <f t="shared" si="6"/>
        <v>7.2093095462133201</v>
      </c>
      <c r="G33" s="25">
        <v>1504086.88</v>
      </c>
      <c r="H33" s="26">
        <v>13842708</v>
      </c>
      <c r="I33" s="26">
        <f t="shared" si="2"/>
        <v>9.2033965484759772</v>
      </c>
      <c r="J33" s="27">
        <f t="shared" si="3"/>
        <v>12.534292249684102</v>
      </c>
      <c r="K33" s="25">
        <v>15154715</v>
      </c>
      <c r="L33" s="26">
        <v>5338065</v>
      </c>
      <c r="M33" s="26">
        <f t="shared" si="4"/>
        <v>0.35223790087771362</v>
      </c>
      <c r="N33" s="27">
        <f t="shared" si="5"/>
        <v>15.30629911086206</v>
      </c>
      <c r="O33" s="16" t="s">
        <v>37</v>
      </c>
      <c r="P33" s="35">
        <f>(F33+J33+N33)/3</f>
        <v>11.68330030225316</v>
      </c>
      <c r="Q33" s="2"/>
      <c r="R33" s="2"/>
      <c r="S33" s="2"/>
      <c r="T33" s="2"/>
    </row>
    <row r="34" spans="1:20" x14ac:dyDescent="0.25">
      <c r="A34" s="1">
        <v>3</v>
      </c>
      <c r="B34" s="16" t="s">
        <v>38</v>
      </c>
      <c r="C34" s="13">
        <v>5891425</v>
      </c>
      <c r="D34" s="15">
        <v>33225062</v>
      </c>
      <c r="E34" s="15">
        <f t="shared" si="1"/>
        <v>5.6395629240803373</v>
      </c>
      <c r="F34" s="16">
        <f t="shared" si="6"/>
        <v>11.465969852203873</v>
      </c>
      <c r="G34" s="25">
        <v>921960.94</v>
      </c>
      <c r="H34" s="26">
        <v>19053880</v>
      </c>
      <c r="I34" s="26">
        <f t="shared" si="2"/>
        <v>20.666688981422578</v>
      </c>
      <c r="J34" s="27">
        <f t="shared" si="3"/>
        <v>28.146382497163241</v>
      </c>
      <c r="K34" s="25">
        <v>14050897</v>
      </c>
      <c r="L34" s="26">
        <v>6105051</v>
      </c>
      <c r="M34" s="26">
        <f t="shared" si="4"/>
        <v>0.43449546317220888</v>
      </c>
      <c r="N34" s="27">
        <f t="shared" si="5"/>
        <v>18.880755038155982</v>
      </c>
      <c r="O34" s="16" t="s">
        <v>38</v>
      </c>
      <c r="P34" s="35">
        <f>(F34+J34+N34)/3</f>
        <v>19.4977024625077</v>
      </c>
      <c r="Q34" s="2"/>
      <c r="R34" s="2"/>
      <c r="S34" s="2"/>
      <c r="T34" s="2"/>
    </row>
    <row r="35" spans="1:20" ht="15.75" thickBot="1" x14ac:dyDescent="0.3">
      <c r="A35" s="30">
        <v>3</v>
      </c>
      <c r="B35" s="31" t="s">
        <v>41</v>
      </c>
      <c r="C35" s="19"/>
      <c r="D35" s="20"/>
      <c r="E35" s="20"/>
      <c r="F35" s="22"/>
      <c r="G35" s="28"/>
      <c r="H35" s="8"/>
      <c r="I35" s="8"/>
      <c r="J35" s="29"/>
      <c r="K35" s="43">
        <v>2052830.25</v>
      </c>
      <c r="L35" s="33">
        <v>2814844</v>
      </c>
      <c r="M35" s="33">
        <f t="shared" si="4"/>
        <v>1.3712015399227482</v>
      </c>
      <c r="N35" s="29">
        <f t="shared" si="5"/>
        <v>59.584788743726513</v>
      </c>
      <c r="O35" s="31" t="s">
        <v>41</v>
      </c>
      <c r="P35" s="36">
        <f>(F35+J35+N35)/1</f>
        <v>59.584788743726513</v>
      </c>
      <c r="R35" s="9"/>
      <c r="S35" s="9"/>
      <c r="T35" s="9"/>
    </row>
    <row r="36" spans="1:20" ht="15.75" thickTop="1" x14ac:dyDescent="0.25"/>
    <row r="38" spans="1:20" x14ac:dyDescent="0.25">
      <c r="A38" t="s">
        <v>49</v>
      </c>
      <c r="C38" s="14" t="s">
        <v>50</v>
      </c>
    </row>
    <row r="39" spans="1:20" x14ac:dyDescent="0.25">
      <c r="A39" t="s">
        <v>48</v>
      </c>
      <c r="B39" t="s">
        <v>1</v>
      </c>
      <c r="C39" t="s">
        <v>48</v>
      </c>
      <c r="D39" t="s">
        <v>1</v>
      </c>
      <c r="E39" s="11"/>
      <c r="F39" s="2"/>
      <c r="G39" s="2"/>
      <c r="H39" s="2"/>
      <c r="I39" s="2"/>
      <c r="J39" s="2"/>
      <c r="K39" s="2"/>
      <c r="L39" s="2"/>
      <c r="M39" s="2"/>
      <c r="N39" s="2"/>
      <c r="O39" s="2"/>
      <c r="P39" s="11"/>
      <c r="Q39" s="2"/>
    </row>
    <row r="40" spans="1:20" x14ac:dyDescent="0.25">
      <c r="A40" s="16" t="s">
        <v>10</v>
      </c>
      <c r="B40" s="35">
        <v>24.431664860571278</v>
      </c>
      <c r="C40" s="16" t="s">
        <v>11</v>
      </c>
      <c r="D40" s="35">
        <v>38.835035500002924</v>
      </c>
      <c r="F40" s="16" t="s">
        <v>10</v>
      </c>
      <c r="G40" s="35">
        <v>24.431664860571278</v>
      </c>
      <c r="H40" t="s">
        <v>59</v>
      </c>
    </row>
    <row r="41" spans="1:20" x14ac:dyDescent="0.25">
      <c r="A41" s="16" t="s">
        <v>12</v>
      </c>
      <c r="B41" s="35">
        <v>31.198910808208932</v>
      </c>
      <c r="C41" s="16" t="s">
        <v>13</v>
      </c>
      <c r="D41" s="35">
        <v>15.798198788526454</v>
      </c>
      <c r="F41" s="16" t="s">
        <v>12</v>
      </c>
      <c r="G41" s="35">
        <v>31.198910808208932</v>
      </c>
      <c r="H41" t="s">
        <v>59</v>
      </c>
    </row>
    <row r="42" spans="1:20" x14ac:dyDescent="0.25">
      <c r="A42" s="16" t="s">
        <v>14</v>
      </c>
      <c r="B42" s="35">
        <v>10.758405200715885</v>
      </c>
      <c r="C42" s="16" t="s">
        <v>15</v>
      </c>
      <c r="D42" s="35">
        <v>11.968881840231234</v>
      </c>
      <c r="F42" s="16" t="s">
        <v>14</v>
      </c>
      <c r="G42" s="35">
        <v>10.758405200715885</v>
      </c>
      <c r="H42" t="s">
        <v>58</v>
      </c>
    </row>
    <row r="43" spans="1:20" x14ac:dyDescent="0.25">
      <c r="A43" s="16" t="s">
        <v>16</v>
      </c>
      <c r="B43" s="35">
        <v>31.904069008863939</v>
      </c>
      <c r="C43" s="16" t="s">
        <v>17</v>
      </c>
      <c r="D43" s="35">
        <v>11.122519835007544</v>
      </c>
      <c r="F43" s="16" t="s">
        <v>16</v>
      </c>
      <c r="G43" s="35">
        <v>31.904069008863939</v>
      </c>
      <c r="H43" t="s">
        <v>59</v>
      </c>
    </row>
    <row r="44" spans="1:20" x14ac:dyDescent="0.25">
      <c r="A44" s="16" t="s">
        <v>18</v>
      </c>
      <c r="B44" s="35">
        <v>26.666112624454893</v>
      </c>
      <c r="C44" s="16" t="s">
        <v>20</v>
      </c>
      <c r="D44" s="35">
        <v>36.83007262051234</v>
      </c>
      <c r="F44" s="16" t="s">
        <v>18</v>
      </c>
      <c r="G44" s="35">
        <v>26.666112624454893</v>
      </c>
      <c r="H44" t="s">
        <v>58</v>
      </c>
    </row>
    <row r="45" spans="1:20" x14ac:dyDescent="0.25">
      <c r="A45" s="16" t="s">
        <v>21</v>
      </c>
      <c r="B45" s="35">
        <v>33.885307341114803</v>
      </c>
      <c r="C45" s="16" t="s">
        <v>22</v>
      </c>
      <c r="D45" s="35">
        <v>29.873763510125546</v>
      </c>
      <c r="F45" s="16" t="s">
        <v>21</v>
      </c>
      <c r="G45" s="35">
        <v>33.885307341114803</v>
      </c>
      <c r="H45" t="s">
        <v>58</v>
      </c>
    </row>
    <row r="46" spans="1:20" x14ac:dyDescent="0.25">
      <c r="A46" s="16" t="s">
        <v>23</v>
      </c>
      <c r="B46" s="35">
        <v>17.029812695249234</v>
      </c>
      <c r="C46" s="16" t="s">
        <v>24</v>
      </c>
      <c r="D46" s="35">
        <v>23.126978709874937</v>
      </c>
      <c r="F46" s="16" t="s">
        <v>23</v>
      </c>
      <c r="G46" s="35">
        <v>17.029812695249234</v>
      </c>
      <c r="H46" t="s">
        <v>59</v>
      </c>
    </row>
    <row r="47" spans="1:20" x14ac:dyDescent="0.25">
      <c r="A47" s="16" t="s">
        <v>25</v>
      </c>
      <c r="B47" s="35">
        <v>21.525408192006182</v>
      </c>
      <c r="C47" s="16" t="s">
        <v>26</v>
      </c>
      <c r="D47" s="35">
        <v>34.347439551472661</v>
      </c>
      <c r="F47" s="16" t="s">
        <v>25</v>
      </c>
      <c r="G47" s="35">
        <v>21.525408192006182</v>
      </c>
      <c r="H47" t="s">
        <v>59</v>
      </c>
    </row>
    <row r="48" spans="1:20" x14ac:dyDescent="0.25">
      <c r="A48" s="16" t="s">
        <v>27</v>
      </c>
      <c r="B48" s="35">
        <v>19.677256641055305</v>
      </c>
      <c r="C48" s="16" t="s">
        <v>28</v>
      </c>
      <c r="D48" s="35">
        <v>24.367836720627313</v>
      </c>
      <c r="E48" s="11"/>
      <c r="F48" s="16" t="s">
        <v>27</v>
      </c>
      <c r="G48" s="35">
        <v>19.677256641055305</v>
      </c>
      <c r="H48" s="2" t="s">
        <v>58</v>
      </c>
      <c r="I48" s="2"/>
      <c r="J48" s="2"/>
      <c r="K48" s="2"/>
      <c r="L48" s="2"/>
      <c r="M48" s="2"/>
      <c r="N48" s="2"/>
      <c r="O48" s="2"/>
      <c r="P48" s="11"/>
      <c r="Q48" s="2"/>
    </row>
    <row r="49" spans="1:9" x14ac:dyDescent="0.25">
      <c r="A49" s="16" t="s">
        <v>29</v>
      </c>
      <c r="B49" s="35">
        <v>26.297196949772626</v>
      </c>
      <c r="C49" s="16" t="s">
        <v>30</v>
      </c>
      <c r="D49" s="35">
        <v>23.314034157802752</v>
      </c>
      <c r="F49" s="16" t="s">
        <v>29</v>
      </c>
      <c r="G49" s="35">
        <v>26.297196949772626</v>
      </c>
      <c r="H49" s="9" t="s">
        <v>59</v>
      </c>
    </row>
    <row r="50" spans="1:9" x14ac:dyDescent="0.25">
      <c r="A50" s="16" t="s">
        <v>31</v>
      </c>
      <c r="B50" s="35">
        <v>23.45972356570859</v>
      </c>
      <c r="C50" s="16" t="s">
        <v>32</v>
      </c>
      <c r="D50" s="35">
        <v>100</v>
      </c>
      <c r="F50" s="16" t="s">
        <v>31</v>
      </c>
      <c r="G50" s="35">
        <v>23.45972356570859</v>
      </c>
      <c r="H50" s="9" t="s">
        <v>59</v>
      </c>
    </row>
    <row r="51" spans="1:9" x14ac:dyDescent="0.25">
      <c r="A51" s="16" t="s">
        <v>33</v>
      </c>
      <c r="B51" s="35">
        <v>27.816649934145005</v>
      </c>
      <c r="C51" s="16" t="s">
        <v>34</v>
      </c>
      <c r="D51" s="35">
        <v>18.59912348452524</v>
      </c>
      <c r="F51" s="16" t="s">
        <v>33</v>
      </c>
      <c r="G51" s="35">
        <v>27.816649934145005</v>
      </c>
      <c r="H51" s="9" t="s">
        <v>59</v>
      </c>
    </row>
    <row r="52" spans="1:9" x14ac:dyDescent="0.25">
      <c r="A52" s="16" t="s">
        <v>35</v>
      </c>
      <c r="B52" s="35">
        <v>21.681375777474042</v>
      </c>
      <c r="C52" s="16" t="s">
        <v>36</v>
      </c>
      <c r="D52" s="35">
        <v>65.533435548129319</v>
      </c>
      <c r="F52" s="16" t="s">
        <v>35</v>
      </c>
      <c r="G52" s="35">
        <v>21.681375777474042</v>
      </c>
      <c r="H52" s="9" t="s">
        <v>58</v>
      </c>
    </row>
    <row r="53" spans="1:9" ht="15.75" thickBot="1" x14ac:dyDescent="0.3">
      <c r="A53" s="31" t="s">
        <v>41</v>
      </c>
      <c r="B53" s="36">
        <v>59.584788743726513</v>
      </c>
      <c r="C53" s="16" t="s">
        <v>37</v>
      </c>
      <c r="D53" s="35">
        <v>11.68330030225316</v>
      </c>
      <c r="F53" s="31" t="s">
        <v>41</v>
      </c>
      <c r="G53" s="36">
        <v>59.584788743726513</v>
      </c>
      <c r="H53" s="9" t="s">
        <v>58</v>
      </c>
    </row>
    <row r="54" spans="1:9" ht="16.5" thickTop="1" thickBot="1" x14ac:dyDescent="0.3">
      <c r="C54" s="17" t="s">
        <v>38</v>
      </c>
      <c r="D54" s="36">
        <v>19.4977024625077</v>
      </c>
    </row>
    <row r="55" spans="1:9" ht="15.75" thickTop="1" x14ac:dyDescent="0.25">
      <c r="A55" t="s">
        <v>39</v>
      </c>
      <c r="B55">
        <f>AVERAGE(B40:B53)</f>
        <v>26.851191595933376</v>
      </c>
      <c r="D55" s="14">
        <f>AVERAGE(D40:D54)</f>
        <v>30.99322153543994</v>
      </c>
      <c r="G55" t="s">
        <v>60</v>
      </c>
      <c r="H55">
        <f>AVERAGE(G40,G41,G43,G46,G47,G49,G50,G51)</f>
        <v>25.457929501815727</v>
      </c>
      <c r="I55" t="s">
        <v>62</v>
      </c>
    </row>
    <row r="56" spans="1:9" x14ac:dyDescent="0.25">
      <c r="A56" t="s">
        <v>51</v>
      </c>
      <c r="B56">
        <f>STDEV(B40:B53)</f>
        <v>11.252433592650851</v>
      </c>
      <c r="D56" s="14">
        <f>STDEV(D40:D55)</f>
        <v>22.911517925995298</v>
      </c>
      <c r="G56" t="s">
        <v>61</v>
      </c>
      <c r="H56">
        <f>AVERAGE(G42,G44,G45,G48,G52,G53)</f>
        <v>28.708874388090241</v>
      </c>
      <c r="I56" s="45" t="s">
        <v>57</v>
      </c>
    </row>
    <row r="57" spans="1:9" x14ac:dyDescent="0.25">
      <c r="A57" t="s">
        <v>56</v>
      </c>
      <c r="B57" s="44" t="s">
        <v>57</v>
      </c>
    </row>
  </sheetData>
  <mergeCells count="3">
    <mergeCell ref="C3:F3"/>
    <mergeCell ref="G3:J3"/>
    <mergeCell ref="K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69"/>
  <sheetViews>
    <sheetView tabSelected="1" zoomScale="85" zoomScaleNormal="85" workbookViewId="0">
      <pane xSplit="1" topLeftCell="B1" activePane="topRight" state="frozen"/>
      <selection pane="topRight" activeCell="AR32" sqref="AR32"/>
    </sheetView>
  </sheetViews>
  <sheetFormatPr defaultRowHeight="15" x14ac:dyDescent="0.25"/>
  <cols>
    <col min="1" max="1" width="8.7109375" customWidth="1"/>
    <col min="2" max="9" width="0" hidden="1" customWidth="1"/>
    <col min="10" max="10" width="6.85546875" hidden="1" customWidth="1"/>
    <col min="11" max="11" width="7.28515625" hidden="1" customWidth="1"/>
    <col min="12" max="12" width="6.28515625" hidden="1" customWidth="1"/>
    <col min="13" max="13" width="5.85546875" hidden="1" customWidth="1"/>
    <col min="14" max="14" width="6.28515625" hidden="1" customWidth="1"/>
    <col min="15" max="16" width="6.7109375" hidden="1" customWidth="1"/>
    <col min="17" max="18" width="7.42578125" hidden="1" customWidth="1"/>
    <col min="19" max="19" width="10.85546875" hidden="1" customWidth="1"/>
    <col min="20" max="25" width="0" hidden="1" customWidth="1"/>
    <col min="26" max="26" width="6.28515625" hidden="1" customWidth="1"/>
    <col min="27" max="27" width="6.140625" hidden="1" customWidth="1"/>
    <col min="28" max="28" width="7.140625" hidden="1" customWidth="1"/>
    <col min="29" max="29" width="6.140625" hidden="1" customWidth="1"/>
    <col min="30" max="30" width="6.42578125" hidden="1" customWidth="1"/>
    <col min="31" max="31" width="5.140625" hidden="1" customWidth="1"/>
    <col min="32" max="32" width="6" hidden="1" customWidth="1"/>
    <col min="33" max="33" width="5.85546875" hidden="1" customWidth="1"/>
    <col min="34" max="34" width="5.5703125" hidden="1" customWidth="1"/>
    <col min="35" max="35" width="6.140625" hidden="1" customWidth="1"/>
    <col min="36" max="36" width="0" hidden="1" customWidth="1"/>
    <col min="37" max="37" width="6.140625" style="62" hidden="1" customWidth="1"/>
    <col min="38" max="38" width="4.7109375" style="62" hidden="1" customWidth="1"/>
    <col min="39" max="39" width="0" style="62" hidden="1" customWidth="1"/>
    <col min="40" max="40" width="6.85546875" style="62" hidden="1" customWidth="1"/>
    <col min="41" max="43" width="0" hidden="1" customWidth="1"/>
  </cols>
  <sheetData>
    <row r="1" spans="1:58" x14ac:dyDescent="0.25">
      <c r="C1" s="1" t="s">
        <v>52</v>
      </c>
      <c r="D1" s="75" t="s">
        <v>64</v>
      </c>
      <c r="E1" s="75"/>
      <c r="F1" s="75"/>
      <c r="G1" s="75"/>
      <c r="H1" s="75"/>
      <c r="I1" s="75" t="s">
        <v>64</v>
      </c>
      <c r="J1" s="75"/>
      <c r="K1" s="75"/>
      <c r="L1" s="75"/>
      <c r="M1" s="75"/>
      <c r="N1" s="72" t="s">
        <v>63</v>
      </c>
      <c r="O1" s="73"/>
      <c r="P1" s="73"/>
      <c r="Q1" s="73"/>
      <c r="R1" s="78"/>
      <c r="S1" t="s">
        <v>53</v>
      </c>
      <c r="T1" s="75" t="s">
        <v>64</v>
      </c>
      <c r="U1" s="75"/>
      <c r="V1" s="75"/>
      <c r="W1" s="75"/>
      <c r="X1" s="75"/>
      <c r="Y1" s="75" t="s">
        <v>7</v>
      </c>
      <c r="Z1" s="75"/>
      <c r="AA1" s="75"/>
      <c r="AB1" s="75"/>
      <c r="AC1" s="77"/>
      <c r="AD1" s="72" t="s">
        <v>63</v>
      </c>
      <c r="AE1" s="73"/>
      <c r="AF1" s="73"/>
      <c r="AG1" s="73"/>
      <c r="AH1" s="78"/>
      <c r="AI1" s="61"/>
      <c r="AJ1" s="61"/>
      <c r="AK1" s="74" t="s">
        <v>39</v>
      </c>
      <c r="AL1" s="75"/>
      <c r="AM1" s="76"/>
      <c r="AN1" s="76"/>
      <c r="AO1" s="76"/>
      <c r="AP1" s="76"/>
      <c r="AQ1" s="76"/>
      <c r="AR1" s="72" t="s">
        <v>63</v>
      </c>
      <c r="AS1" s="73"/>
      <c r="AT1" s="73"/>
      <c r="AU1" s="73"/>
      <c r="AV1" s="73"/>
      <c r="AW1" s="58"/>
      <c r="AX1" s="59"/>
      <c r="AY1" s="59" t="s">
        <v>54</v>
      </c>
      <c r="AZ1" s="59"/>
      <c r="BA1" s="60"/>
      <c r="BB1" s="58"/>
      <c r="BC1" s="59"/>
      <c r="BD1" s="59" t="s">
        <v>55</v>
      </c>
      <c r="BE1" s="59"/>
      <c r="BF1" s="60"/>
    </row>
    <row r="2" spans="1:58" x14ac:dyDescent="0.25">
      <c r="A2" s="16" t="s">
        <v>0</v>
      </c>
      <c r="B2" s="1" t="s">
        <v>19</v>
      </c>
      <c r="C2" s="1" t="s">
        <v>1</v>
      </c>
      <c r="D2" s="2" t="s">
        <v>6</v>
      </c>
      <c r="E2" s="2" t="s">
        <v>4</v>
      </c>
      <c r="F2" s="2" t="s">
        <v>5</v>
      </c>
      <c r="G2" s="2" t="s">
        <v>3</v>
      </c>
      <c r="H2" s="5" t="s">
        <v>2</v>
      </c>
      <c r="I2" s="2" t="s">
        <v>6</v>
      </c>
      <c r="J2" s="2" t="s">
        <v>4</v>
      </c>
      <c r="K2" s="2" t="s">
        <v>5</v>
      </c>
      <c r="L2" s="2" t="s">
        <v>3</v>
      </c>
      <c r="M2" s="3" t="s">
        <v>2</v>
      </c>
      <c r="N2" s="2" t="s">
        <v>6</v>
      </c>
      <c r="O2" s="2" t="s">
        <v>4</v>
      </c>
      <c r="P2" s="2" t="s">
        <v>5</v>
      </c>
      <c r="Q2" s="2" t="s">
        <v>3</v>
      </c>
      <c r="R2" s="3" t="s">
        <v>2</v>
      </c>
      <c r="S2" s="9" t="s">
        <v>1</v>
      </c>
      <c r="T2" s="2" t="s">
        <v>6</v>
      </c>
      <c r="U2" s="2" t="s">
        <v>4</v>
      </c>
      <c r="V2" s="2" t="s">
        <v>5</v>
      </c>
      <c r="W2" s="2" t="s">
        <v>3</v>
      </c>
      <c r="X2" s="2" t="s">
        <v>2</v>
      </c>
      <c r="Y2" s="40" t="s">
        <v>6</v>
      </c>
      <c r="Z2" s="2" t="s">
        <v>4</v>
      </c>
      <c r="AA2" s="2" t="s">
        <v>5</v>
      </c>
      <c r="AB2" s="2" t="s">
        <v>3</v>
      </c>
      <c r="AC2" s="5" t="s">
        <v>2</v>
      </c>
      <c r="AD2" s="2" t="s">
        <v>6</v>
      </c>
      <c r="AE2" s="2" t="s">
        <v>4</v>
      </c>
      <c r="AF2" s="2" t="s">
        <v>5</v>
      </c>
      <c r="AG2" s="2" t="s">
        <v>3</v>
      </c>
      <c r="AH2" s="42" t="s">
        <v>2</v>
      </c>
      <c r="AM2" s="64" t="s">
        <v>6</v>
      </c>
      <c r="AN2" s="64" t="s">
        <v>4</v>
      </c>
      <c r="AO2" s="64" t="s">
        <v>5</v>
      </c>
      <c r="AP2" s="64" t="s">
        <v>3</v>
      </c>
      <c r="AQ2" s="3" t="s">
        <v>2</v>
      </c>
      <c r="AR2" s="2" t="s">
        <v>6</v>
      </c>
      <c r="AS2" s="2" t="s">
        <v>4</v>
      </c>
      <c r="AT2" s="2" t="s">
        <v>5</v>
      </c>
      <c r="AU2" s="2" t="s">
        <v>3</v>
      </c>
      <c r="AV2" s="57" t="s">
        <v>2</v>
      </c>
      <c r="AW2" s="40" t="s">
        <v>6</v>
      </c>
      <c r="AX2" s="2" t="s">
        <v>4</v>
      </c>
      <c r="AY2" s="2" t="s">
        <v>5</v>
      </c>
      <c r="AZ2" s="2" t="s">
        <v>3</v>
      </c>
      <c r="BA2" s="42" t="s">
        <v>2</v>
      </c>
      <c r="BB2" s="40" t="s">
        <v>6</v>
      </c>
      <c r="BC2" s="2" t="s">
        <v>4</v>
      </c>
      <c r="BD2" s="2" t="s">
        <v>5</v>
      </c>
      <c r="BE2" s="2" t="s">
        <v>3</v>
      </c>
      <c r="BF2" s="42" t="s">
        <v>2</v>
      </c>
    </row>
    <row r="3" spans="1:58" x14ac:dyDescent="0.25">
      <c r="A3" s="16" t="s">
        <v>8</v>
      </c>
      <c r="B3" s="1">
        <v>1</v>
      </c>
      <c r="C3" s="13">
        <v>22170680</v>
      </c>
      <c r="D3" s="9">
        <v>20142192</v>
      </c>
      <c r="E3" s="9">
        <v>8946357</v>
      </c>
      <c r="F3" s="9">
        <v>611059</v>
      </c>
      <c r="G3" s="9">
        <v>8480542</v>
      </c>
      <c r="H3" s="5">
        <v>1312225</v>
      </c>
      <c r="I3" s="2">
        <f t="shared" ref="I3:I29" si="0">D3/$C3</f>
        <v>0.90850582841843375</v>
      </c>
      <c r="J3" s="2">
        <f t="shared" ref="J3:J29" si="1">E3/$C3</f>
        <v>0.40352199391268107</v>
      </c>
      <c r="K3" s="2">
        <f t="shared" ref="K3:K29" si="2">F3/$C3</f>
        <v>2.7561581331740841E-2</v>
      </c>
      <c r="L3" s="2">
        <f t="shared" ref="L3:L29" si="3">G3/$C3</f>
        <v>0.38251158737575935</v>
      </c>
      <c r="M3" s="2">
        <f t="shared" ref="M3:M29" si="4">H3/$C3</f>
        <v>5.918740426545329E-2</v>
      </c>
      <c r="N3" s="41">
        <f t="shared" ref="N3:N29" si="5">I3/$I$33</f>
        <v>1.183199946448861</v>
      </c>
      <c r="O3" s="9">
        <f t="shared" ref="O3:O29" si="6">J3/$J$33</f>
        <v>1.518220661271598</v>
      </c>
      <c r="P3" s="2">
        <f t="shared" ref="P3:P29" si="7">K3/$K$33</f>
        <v>0.55090848097691414</v>
      </c>
      <c r="Q3" s="2">
        <f t="shared" ref="Q3:Q29" si="8">L3/$L$33</f>
        <v>1.7807548057578191</v>
      </c>
      <c r="R3" s="2">
        <f t="shared" ref="R3:R29" si="9">M3/$M$33</f>
        <v>0.56052096188703626</v>
      </c>
      <c r="S3" s="25">
        <v>6961592</v>
      </c>
      <c r="T3">
        <v>2539643.5</v>
      </c>
      <c r="U3">
        <v>6733989.5</v>
      </c>
      <c r="V3">
        <v>3639893.5</v>
      </c>
      <c r="W3">
        <v>16790546</v>
      </c>
      <c r="X3">
        <v>15672478</v>
      </c>
      <c r="Y3" s="40">
        <f t="shared" ref="Y3:AC4" si="10">T3/$S3</f>
        <v>0.36480786291411504</v>
      </c>
      <c r="Z3" s="2">
        <f t="shared" si="10"/>
        <v>0.96730596966900673</v>
      </c>
      <c r="AA3" s="2">
        <f t="shared" si="10"/>
        <v>0.5228536087722464</v>
      </c>
      <c r="AB3" s="2">
        <f t="shared" si="10"/>
        <v>2.4118830865123955</v>
      </c>
      <c r="AC3" s="5">
        <f t="shared" si="10"/>
        <v>2.2512778686254524</v>
      </c>
      <c r="AD3" s="9">
        <f t="shared" ref="AD3:AD8" si="11">Y3/$Y$33</f>
        <v>0.80394645393689557</v>
      </c>
      <c r="AE3" s="9">
        <f t="shared" ref="AE3:AE32" si="12">Z3/$Z$33</f>
        <v>0.53930279541319426</v>
      </c>
      <c r="AG3">
        <f t="shared" ref="AG3:AG32" si="13">AB3/$AB$33</f>
        <v>3.7422339699984755</v>
      </c>
      <c r="AH3" s="5">
        <f t="shared" ref="AH3:AH32" si="14">AC3/$AC$33</f>
        <v>2.5190099335625633</v>
      </c>
      <c r="AI3" s="16" t="s">
        <v>8</v>
      </c>
      <c r="AJ3" s="2">
        <v>1</v>
      </c>
      <c r="AK3" s="65" t="s">
        <v>8</v>
      </c>
      <c r="AL3" s="64">
        <v>1</v>
      </c>
      <c r="AM3" s="62">
        <f t="shared" ref="AM3:AM32" si="15">(N3+AD3)/2</f>
        <v>0.99357320019287831</v>
      </c>
      <c r="AN3" s="62">
        <f t="shared" ref="AN3:AN32" si="16">(O3+AE3)/2</f>
        <v>1.0287617283423962</v>
      </c>
      <c r="AO3" s="62">
        <f t="shared" ref="AO3:AO29" si="17">P3</f>
        <v>0.55090848097691414</v>
      </c>
      <c r="AP3" s="62">
        <f t="shared" ref="AP3:AP32" si="18">(Q3+AG3)/2</f>
        <v>2.7614943878781473</v>
      </c>
      <c r="AQ3" s="62">
        <f t="shared" ref="AQ3:AQ32" si="19">(R3+AH3)/2</f>
        <v>1.5397654477247997</v>
      </c>
      <c r="AR3" s="9">
        <f t="shared" ref="AR3:AR32" si="20">AM3/$AM$33</f>
        <v>1.0333161282005934</v>
      </c>
      <c r="AS3">
        <f t="shared" ref="AS3:AS32" si="21">AN3/$AN$33</f>
        <v>1.028761728342396</v>
      </c>
      <c r="AT3">
        <f t="shared" ref="AT3:AT29" si="22">AO3/$AO$33</f>
        <v>0.55090848097691425</v>
      </c>
      <c r="AU3">
        <f t="shared" ref="AU3:AU32" si="23">AP3/$AP$33</f>
        <v>2.7614943878781473</v>
      </c>
      <c r="AV3">
        <f t="shared" ref="AV3:AV32" si="24">AQ3/$AQ$33</f>
        <v>1.5397654477247997</v>
      </c>
      <c r="AW3" s="40" t="b">
        <f>IF(AL3=0,AR3)</f>
        <v>0</v>
      </c>
      <c r="AX3" s="2" t="b">
        <f>IF(AL3=0,AS3)</f>
        <v>0</v>
      </c>
      <c r="AY3" s="2" t="b">
        <f>IF(AL3=0,AT3)</f>
        <v>0</v>
      </c>
      <c r="AZ3" s="2" t="b">
        <f>IF(AL3=0,AU3)</f>
        <v>0</v>
      </c>
      <c r="BA3" s="5" t="b">
        <f>IF(AL3=0,AV3)</f>
        <v>0</v>
      </c>
      <c r="BB3">
        <f>IF(AL3=1,AR3)</f>
        <v>1.0333161282005934</v>
      </c>
      <c r="BC3">
        <f>IF(AL3=1,AS3)</f>
        <v>1.028761728342396</v>
      </c>
      <c r="BD3">
        <f>IF(AL3=1,AT3)</f>
        <v>0.55090848097691425</v>
      </c>
      <c r="BE3">
        <f>IF(AL3=1,AU3)</f>
        <v>2.7614943878781473</v>
      </c>
      <c r="BF3" s="5">
        <f>IF(AL3=1,AV3)</f>
        <v>1.5397654477247997</v>
      </c>
    </row>
    <row r="4" spans="1:58" x14ac:dyDescent="0.25">
      <c r="A4" s="16" t="s">
        <v>9</v>
      </c>
      <c r="B4" s="1">
        <v>1</v>
      </c>
      <c r="C4" s="13">
        <v>22601918</v>
      </c>
      <c r="D4" s="9">
        <v>27034928</v>
      </c>
      <c r="E4" s="9">
        <v>9393828</v>
      </c>
      <c r="F4" s="9">
        <v>771671</v>
      </c>
      <c r="G4" s="9">
        <v>5336245</v>
      </c>
      <c r="H4" s="5">
        <v>1330009</v>
      </c>
      <c r="I4" s="2">
        <f t="shared" si="0"/>
        <v>1.1961342395809063</v>
      </c>
      <c r="J4" s="2">
        <f t="shared" si="1"/>
        <v>0.41562083359474183</v>
      </c>
      <c r="K4" s="2">
        <f t="shared" si="2"/>
        <v>3.4141836989232503E-2</v>
      </c>
      <c r="L4" s="2">
        <f t="shared" si="3"/>
        <v>0.23609699849366766</v>
      </c>
      <c r="M4" s="2">
        <f t="shared" si="4"/>
        <v>5.8844961741742446E-2</v>
      </c>
      <c r="N4" s="41">
        <f t="shared" si="5"/>
        <v>1.5577951444533202</v>
      </c>
      <c r="O4" s="9">
        <f t="shared" si="6"/>
        <v>1.5637416208718626</v>
      </c>
      <c r="P4" s="2">
        <f t="shared" si="7"/>
        <v>0.68243644394374392</v>
      </c>
      <c r="Q4" s="2">
        <f t="shared" si="8"/>
        <v>1.0991323624389606</v>
      </c>
      <c r="R4" s="2">
        <f t="shared" si="9"/>
        <v>0.55727793720697838</v>
      </c>
      <c r="S4" s="25">
        <v>5058996</v>
      </c>
      <c r="T4" s="10">
        <v>4416032</v>
      </c>
      <c r="U4" s="10">
        <v>6490122.5</v>
      </c>
      <c r="V4" s="10">
        <v>478632.69</v>
      </c>
      <c r="W4" s="10">
        <v>7202979.5</v>
      </c>
      <c r="X4" s="10">
        <v>7389798</v>
      </c>
      <c r="Y4" s="40">
        <f t="shared" si="10"/>
        <v>0.87290679810776683</v>
      </c>
      <c r="Z4" s="2">
        <f t="shared" si="10"/>
        <v>1.2828874543486495</v>
      </c>
      <c r="AA4" s="2">
        <f t="shared" si="10"/>
        <v>9.4610213172732299E-2</v>
      </c>
      <c r="AB4" s="2">
        <f t="shared" si="10"/>
        <v>1.4237962433652844</v>
      </c>
      <c r="AC4" s="5">
        <f t="shared" si="10"/>
        <v>1.4607242227509174</v>
      </c>
      <c r="AD4" s="9">
        <f t="shared" si="11"/>
        <v>1.9236710507014569</v>
      </c>
      <c r="AE4" s="9">
        <f t="shared" si="12"/>
        <v>0.71524916833448882</v>
      </c>
      <c r="AG4">
        <f t="shared" si="13"/>
        <v>2.2091363789869174</v>
      </c>
      <c r="AH4" s="5">
        <f t="shared" si="14"/>
        <v>1.6344401011464795</v>
      </c>
      <c r="AI4" s="16" t="s">
        <v>9</v>
      </c>
      <c r="AJ4" s="2">
        <v>1</v>
      </c>
      <c r="AK4" s="65" t="s">
        <v>9</v>
      </c>
      <c r="AL4" s="64">
        <v>1</v>
      </c>
      <c r="AM4" s="62">
        <f t="shared" si="15"/>
        <v>1.7407330975773885</v>
      </c>
      <c r="AN4" s="62">
        <f t="shared" si="16"/>
        <v>1.1394953946031756</v>
      </c>
      <c r="AO4" s="62">
        <f t="shared" si="17"/>
        <v>0.68243644394374392</v>
      </c>
      <c r="AP4" s="62">
        <f t="shared" si="18"/>
        <v>1.654134370712939</v>
      </c>
      <c r="AQ4" s="62">
        <f t="shared" si="19"/>
        <v>1.095859019176729</v>
      </c>
      <c r="AR4" s="9">
        <f t="shared" si="20"/>
        <v>1.8103624214804839</v>
      </c>
      <c r="AS4">
        <f t="shared" si="21"/>
        <v>1.1394953946031754</v>
      </c>
      <c r="AT4">
        <f t="shared" si="22"/>
        <v>0.68243644394374403</v>
      </c>
      <c r="AU4">
        <f t="shared" si="23"/>
        <v>1.654134370712939</v>
      </c>
      <c r="AV4">
        <f t="shared" si="24"/>
        <v>1.095859019176729</v>
      </c>
      <c r="AW4" s="40" t="b">
        <f t="shared" ref="AW4:AW32" si="25">IF(AL4=0,AR4)</f>
        <v>0</v>
      </c>
      <c r="AX4" s="2" t="b">
        <f t="shared" ref="AX4:AX32" si="26">IF(AL4=0,AS4)</f>
        <v>0</v>
      </c>
      <c r="AY4" s="2" t="b">
        <f t="shared" ref="AY4:AY32" si="27">IF(AL4=0,AT4)</f>
        <v>0</v>
      </c>
      <c r="AZ4" s="2" t="b">
        <f t="shared" ref="AZ4:AZ32" si="28">IF(AL4=0,AU4)</f>
        <v>0</v>
      </c>
      <c r="BA4" s="5" t="b">
        <f t="shared" ref="BA4:BA32" si="29">IF(AL4=0,AV4)</f>
        <v>0</v>
      </c>
      <c r="BB4">
        <f t="shared" ref="BB4:BB32" si="30">IF(AL4=1,AR4)</f>
        <v>1.8103624214804839</v>
      </c>
      <c r="BC4">
        <f t="shared" ref="BC4:BC32" si="31">IF(AL4=1,AS4)</f>
        <v>1.1394953946031754</v>
      </c>
      <c r="BD4">
        <f t="shared" ref="BD4:BD32" si="32">IF(AL4=1,AT4)</f>
        <v>0.68243644394374403</v>
      </c>
      <c r="BE4">
        <f t="shared" ref="BE4:BE32" si="33">IF(AL4=1,AU4)</f>
        <v>1.654134370712939</v>
      </c>
      <c r="BF4" s="5">
        <f t="shared" ref="BF4:BF32" si="34">IF(AL4=1,AV4)</f>
        <v>1.095859019176729</v>
      </c>
    </row>
    <row r="5" spans="1:58" s="51" customFormat="1" x14ac:dyDescent="0.25">
      <c r="A5" s="47" t="s">
        <v>10</v>
      </c>
      <c r="B5" s="46">
        <v>1</v>
      </c>
      <c r="C5" s="48">
        <v>33791236</v>
      </c>
      <c r="D5" s="50">
        <v>32148238</v>
      </c>
      <c r="E5" s="50">
        <v>6921964</v>
      </c>
      <c r="F5" s="50">
        <v>1207130</v>
      </c>
      <c r="G5" s="50">
        <v>6026278</v>
      </c>
      <c r="H5" s="54">
        <v>1639559</v>
      </c>
      <c r="I5" s="50">
        <f t="shared" si="0"/>
        <v>0.95137798451645861</v>
      </c>
      <c r="J5" s="50">
        <f t="shared" si="1"/>
        <v>0.20484494855411622</v>
      </c>
      <c r="K5" s="50">
        <f t="shared" si="2"/>
        <v>3.5723167983556445E-2</v>
      </c>
      <c r="L5" s="50">
        <f t="shared" si="3"/>
        <v>0.17833848989720294</v>
      </c>
      <c r="M5" s="50">
        <f t="shared" si="4"/>
        <v>4.8520243532968133E-2</v>
      </c>
      <c r="N5" s="46">
        <f t="shared" si="5"/>
        <v>1.239034847241558</v>
      </c>
      <c r="O5" s="50">
        <f t="shared" si="6"/>
        <v>0.7707134628187694</v>
      </c>
      <c r="P5" s="50">
        <f t="shared" si="7"/>
        <v>0.71404452352085623</v>
      </c>
      <c r="Q5" s="50">
        <f t="shared" si="8"/>
        <v>0.83024183689385922</v>
      </c>
      <c r="R5" s="50">
        <f t="shared" si="9"/>
        <v>0.45950002223643316</v>
      </c>
      <c r="S5" s="49">
        <v>10590440</v>
      </c>
      <c r="T5" s="55">
        <v>1638672.38</v>
      </c>
      <c r="U5" s="55">
        <v>8965361</v>
      </c>
      <c r="V5" s="55"/>
      <c r="W5" s="55">
        <v>7599321</v>
      </c>
      <c r="X5" s="55">
        <v>11209014</v>
      </c>
      <c r="Y5" s="56">
        <f t="shared" ref="Y5:Z8" si="35">T5/$S5</f>
        <v>0.15473128406374048</v>
      </c>
      <c r="Z5" s="50">
        <f t="shared" si="35"/>
        <v>0.8465522678944406</v>
      </c>
      <c r="AA5" s="50"/>
      <c r="AB5" s="50">
        <f t="shared" ref="AB5:AB32" si="36">W5/$S5</f>
        <v>0.71756423717994722</v>
      </c>
      <c r="AC5" s="54">
        <f t="shared" ref="AC5:AC32" si="37">X5/$S5</f>
        <v>1.0584087157851798</v>
      </c>
      <c r="AD5" s="50">
        <f t="shared" si="11"/>
        <v>0.34098954485921407</v>
      </c>
      <c r="AE5" s="50">
        <f t="shared" si="12"/>
        <v>0.47197889691001593</v>
      </c>
      <c r="AG5" s="51">
        <f t="shared" si="13"/>
        <v>1.1133596313384326</v>
      </c>
      <c r="AH5" s="54">
        <f t="shared" si="14"/>
        <v>1.1842794290248639</v>
      </c>
      <c r="AI5" s="47" t="s">
        <v>10</v>
      </c>
      <c r="AJ5" s="50">
        <v>0</v>
      </c>
      <c r="AK5" s="65" t="s">
        <v>10</v>
      </c>
      <c r="AL5" s="64">
        <v>0</v>
      </c>
      <c r="AM5" s="62">
        <f t="shared" si="15"/>
        <v>0.79001219605038608</v>
      </c>
      <c r="AN5" s="62">
        <f t="shared" si="16"/>
        <v>0.62134617986439267</v>
      </c>
      <c r="AO5" s="62">
        <f t="shared" si="17"/>
        <v>0.71404452352085623</v>
      </c>
      <c r="AP5" s="62">
        <f t="shared" si="18"/>
        <v>0.97180073411614587</v>
      </c>
      <c r="AQ5" s="62">
        <f t="shared" si="19"/>
        <v>0.82188972563064855</v>
      </c>
      <c r="AR5" s="50">
        <f t="shared" si="20"/>
        <v>0.8216126838924015</v>
      </c>
      <c r="AS5" s="51">
        <f t="shared" si="21"/>
        <v>0.62134617986439256</v>
      </c>
      <c r="AT5" s="51">
        <f t="shared" si="22"/>
        <v>0.71404452352085634</v>
      </c>
      <c r="AU5" s="51">
        <f t="shared" si="23"/>
        <v>0.97180073411614587</v>
      </c>
      <c r="AV5" s="51">
        <f t="shared" si="24"/>
        <v>0.82188972563064855</v>
      </c>
      <c r="AW5" s="56">
        <f t="shared" si="25"/>
        <v>0.8216126838924015</v>
      </c>
      <c r="AX5" s="50">
        <f t="shared" si="26"/>
        <v>0.62134617986439256</v>
      </c>
      <c r="AY5" s="50">
        <f t="shared" si="27"/>
        <v>0.71404452352085634</v>
      </c>
      <c r="AZ5" s="50">
        <f t="shared" si="28"/>
        <v>0.97180073411614587</v>
      </c>
      <c r="BA5" s="54">
        <f t="shared" si="29"/>
        <v>0.82188972563064855</v>
      </c>
      <c r="BB5" s="51" t="b">
        <f t="shared" si="30"/>
        <v>0</v>
      </c>
      <c r="BC5" s="51" t="b">
        <f t="shared" si="31"/>
        <v>0</v>
      </c>
      <c r="BD5" s="51" t="b">
        <f t="shared" si="32"/>
        <v>0</v>
      </c>
      <c r="BE5" s="51" t="b">
        <f t="shared" si="33"/>
        <v>0</v>
      </c>
      <c r="BF5" s="54" t="b">
        <f t="shared" si="34"/>
        <v>0</v>
      </c>
    </row>
    <row r="6" spans="1:58" x14ac:dyDescent="0.25">
      <c r="A6" s="16" t="s">
        <v>11</v>
      </c>
      <c r="B6" s="1">
        <v>1</v>
      </c>
      <c r="C6" s="13">
        <v>30084732</v>
      </c>
      <c r="D6" s="9">
        <v>15166853</v>
      </c>
      <c r="E6" s="9">
        <v>4981683</v>
      </c>
      <c r="F6" s="9">
        <v>1450446</v>
      </c>
      <c r="G6" s="9">
        <v>4445274</v>
      </c>
      <c r="H6" s="5">
        <v>1194571</v>
      </c>
      <c r="I6" s="2">
        <f t="shared" si="0"/>
        <v>0.50413787963941314</v>
      </c>
      <c r="J6" s="2">
        <f t="shared" si="1"/>
        <v>0.16558841208889613</v>
      </c>
      <c r="K6" s="2">
        <f t="shared" si="2"/>
        <v>4.8212029942630033E-2</v>
      </c>
      <c r="L6" s="2">
        <f t="shared" si="3"/>
        <v>0.14775847097457939</v>
      </c>
      <c r="M6" s="2">
        <f t="shared" si="4"/>
        <v>3.9706885206755374E-2</v>
      </c>
      <c r="N6" s="41">
        <f t="shared" si="5"/>
        <v>0.65656806322376804</v>
      </c>
      <c r="O6" s="9">
        <f t="shared" si="6"/>
        <v>0.62301374471032833</v>
      </c>
      <c r="P6" s="2">
        <f t="shared" si="7"/>
        <v>0.9636753370866985</v>
      </c>
      <c r="Q6" s="2">
        <f t="shared" si="8"/>
        <v>0.68787878841676131</v>
      </c>
      <c r="R6" s="2">
        <f t="shared" si="9"/>
        <v>0.3760351001339558</v>
      </c>
      <c r="S6" s="25">
        <v>8792311</v>
      </c>
      <c r="T6" s="10">
        <v>825370.88</v>
      </c>
      <c r="U6" s="10">
        <v>4274556</v>
      </c>
      <c r="V6" s="10">
        <v>584016.75</v>
      </c>
      <c r="W6" s="10">
        <v>4920743</v>
      </c>
      <c r="X6" s="10">
        <v>6212877.5</v>
      </c>
      <c r="Y6" s="40">
        <f t="shared" si="35"/>
        <v>9.3874168008843184E-2</v>
      </c>
      <c r="Z6" s="2">
        <f t="shared" si="35"/>
        <v>0.48616979085475936</v>
      </c>
      <c r="AA6" s="2">
        <f>V6/$S6</f>
        <v>6.6423577373457332E-2</v>
      </c>
      <c r="AB6" s="2">
        <f t="shared" si="36"/>
        <v>0.55966434763283512</v>
      </c>
      <c r="AC6" s="5">
        <f t="shared" si="37"/>
        <v>0.70662622147919929</v>
      </c>
      <c r="AD6" s="9">
        <f t="shared" si="11"/>
        <v>0.20687548750766191</v>
      </c>
      <c r="AE6" s="9">
        <f t="shared" si="12"/>
        <v>0.27105459438355062</v>
      </c>
      <c r="AG6">
        <f t="shared" si="13"/>
        <v>0.86836503196228521</v>
      </c>
      <c r="AH6" s="5">
        <f t="shared" si="14"/>
        <v>0.79066138215478687</v>
      </c>
      <c r="AI6" s="16" t="s">
        <v>11</v>
      </c>
      <c r="AJ6" s="2">
        <v>1</v>
      </c>
      <c r="AK6" s="65" t="s">
        <v>11</v>
      </c>
      <c r="AL6" s="64">
        <v>1</v>
      </c>
      <c r="AM6" s="62">
        <f t="shared" si="15"/>
        <v>0.43172177536571499</v>
      </c>
      <c r="AN6" s="62">
        <f t="shared" si="16"/>
        <v>0.44703416954693947</v>
      </c>
      <c r="AO6" s="62">
        <f t="shared" si="17"/>
        <v>0.9636753370866985</v>
      </c>
      <c r="AP6" s="62">
        <f t="shared" si="18"/>
        <v>0.77812191018952326</v>
      </c>
      <c r="AQ6" s="62">
        <f t="shared" si="19"/>
        <v>0.58334824114437134</v>
      </c>
      <c r="AR6" s="9">
        <f t="shared" si="20"/>
        <v>0.44899064638034358</v>
      </c>
      <c r="AS6">
        <f t="shared" si="21"/>
        <v>0.44703416954693936</v>
      </c>
      <c r="AT6">
        <f t="shared" si="22"/>
        <v>0.96367533708669872</v>
      </c>
      <c r="AU6">
        <f t="shared" si="23"/>
        <v>0.77812191018952326</v>
      </c>
      <c r="AV6">
        <f t="shared" si="24"/>
        <v>0.58334824114437134</v>
      </c>
      <c r="AW6" s="40" t="b">
        <f t="shared" si="25"/>
        <v>0</v>
      </c>
      <c r="AX6" s="2" t="b">
        <f t="shared" si="26"/>
        <v>0</v>
      </c>
      <c r="AY6" s="2" t="b">
        <f t="shared" si="27"/>
        <v>0</v>
      </c>
      <c r="AZ6" s="2" t="b">
        <f t="shared" si="28"/>
        <v>0</v>
      </c>
      <c r="BA6" s="5" t="b">
        <f t="shared" si="29"/>
        <v>0</v>
      </c>
      <c r="BB6">
        <f t="shared" si="30"/>
        <v>0.44899064638034358</v>
      </c>
      <c r="BC6">
        <f t="shared" si="31"/>
        <v>0.44703416954693936</v>
      </c>
      <c r="BD6">
        <f t="shared" si="32"/>
        <v>0.96367533708669872</v>
      </c>
      <c r="BE6">
        <f t="shared" si="33"/>
        <v>0.77812191018952326</v>
      </c>
      <c r="BF6" s="5">
        <f t="shared" si="34"/>
        <v>0.58334824114437134</v>
      </c>
    </row>
    <row r="7" spans="1:58" s="51" customFormat="1" x14ac:dyDescent="0.25">
      <c r="A7" s="47" t="s">
        <v>12</v>
      </c>
      <c r="B7" s="46">
        <v>1</v>
      </c>
      <c r="C7" s="48">
        <v>26355504</v>
      </c>
      <c r="D7" s="50">
        <v>18197398</v>
      </c>
      <c r="E7" s="50">
        <v>5973648</v>
      </c>
      <c r="F7" s="50">
        <v>1512051</v>
      </c>
      <c r="G7" s="50">
        <v>4619457</v>
      </c>
      <c r="H7" s="54">
        <v>1605953</v>
      </c>
      <c r="I7" s="50">
        <f t="shared" si="0"/>
        <v>0.69045911624380241</v>
      </c>
      <c r="J7" s="50">
        <f t="shared" si="1"/>
        <v>0.22665656479193114</v>
      </c>
      <c r="K7" s="50">
        <f t="shared" si="2"/>
        <v>5.7371355903495527E-2</v>
      </c>
      <c r="L7" s="50">
        <f t="shared" si="3"/>
        <v>0.17527484961016113</v>
      </c>
      <c r="M7" s="50">
        <f t="shared" si="4"/>
        <v>6.0934254947277805E-2</v>
      </c>
      <c r="N7" s="46">
        <f t="shared" si="5"/>
        <v>0.8992250394111162</v>
      </c>
      <c r="O7" s="50">
        <f t="shared" si="6"/>
        <v>0.8527780018712392</v>
      </c>
      <c r="P7" s="50">
        <f t="shared" si="7"/>
        <v>1.146754467820817</v>
      </c>
      <c r="Q7" s="50">
        <f t="shared" si="8"/>
        <v>0.81597928291035426</v>
      </c>
      <c r="R7" s="50">
        <f t="shared" si="9"/>
        <v>0.57706411725262496</v>
      </c>
      <c r="S7" s="49">
        <v>9207465</v>
      </c>
      <c r="T7" s="55">
        <v>1811729.63</v>
      </c>
      <c r="U7" s="55">
        <v>13577450</v>
      </c>
      <c r="V7" s="55"/>
      <c r="W7" s="55">
        <v>5514496.5</v>
      </c>
      <c r="X7" s="55">
        <v>9287955</v>
      </c>
      <c r="Y7" s="56">
        <f t="shared" si="35"/>
        <v>0.1967674740007157</v>
      </c>
      <c r="Z7" s="50">
        <f t="shared" si="35"/>
        <v>1.4746132621736818</v>
      </c>
      <c r="AA7" s="50"/>
      <c r="AB7" s="50">
        <f t="shared" si="36"/>
        <v>0.59891582536561361</v>
      </c>
      <c r="AC7" s="54">
        <f t="shared" si="37"/>
        <v>1.0087418198168552</v>
      </c>
      <c r="AD7" s="50">
        <f t="shared" si="11"/>
        <v>0.4336269281844885</v>
      </c>
      <c r="AE7" s="50">
        <f t="shared" si="12"/>
        <v>0.82214219634740771</v>
      </c>
      <c r="AG7" s="51">
        <f t="shared" si="13"/>
        <v>0.92926691156236318</v>
      </c>
      <c r="AH7" s="54">
        <f t="shared" si="14"/>
        <v>1.1287059229477059</v>
      </c>
      <c r="AI7" s="47" t="s">
        <v>12</v>
      </c>
      <c r="AJ7" s="50">
        <v>0</v>
      </c>
      <c r="AK7" s="65" t="s">
        <v>12</v>
      </c>
      <c r="AL7" s="64">
        <v>0</v>
      </c>
      <c r="AM7" s="62">
        <f t="shared" si="15"/>
        <v>0.66642598379780238</v>
      </c>
      <c r="AN7" s="62">
        <f t="shared" si="16"/>
        <v>0.83746009910932351</v>
      </c>
      <c r="AO7" s="62">
        <f t="shared" si="17"/>
        <v>1.146754467820817</v>
      </c>
      <c r="AP7" s="62">
        <f t="shared" si="18"/>
        <v>0.87262309723635867</v>
      </c>
      <c r="AQ7" s="62">
        <f t="shared" si="19"/>
        <v>0.85288502010016543</v>
      </c>
      <c r="AR7" s="50">
        <f t="shared" si="20"/>
        <v>0.69308302314971448</v>
      </c>
      <c r="AS7" s="51">
        <f t="shared" si="21"/>
        <v>0.83746009910932329</v>
      </c>
      <c r="AT7" s="51">
        <f t="shared" si="22"/>
        <v>1.1467544678208172</v>
      </c>
      <c r="AU7" s="51">
        <f t="shared" si="23"/>
        <v>0.87262309723635867</v>
      </c>
      <c r="AV7" s="51">
        <f t="shared" si="24"/>
        <v>0.85288502010016543</v>
      </c>
      <c r="AW7" s="56">
        <f t="shared" si="25"/>
        <v>0.69308302314971448</v>
      </c>
      <c r="AX7" s="50">
        <f t="shared" si="26"/>
        <v>0.83746009910932329</v>
      </c>
      <c r="AY7" s="50">
        <f t="shared" si="27"/>
        <v>1.1467544678208172</v>
      </c>
      <c r="AZ7" s="50">
        <f t="shared" si="28"/>
        <v>0.87262309723635867</v>
      </c>
      <c r="BA7" s="54">
        <f t="shared" si="29"/>
        <v>0.85288502010016543</v>
      </c>
      <c r="BB7" s="51" t="b">
        <f t="shared" si="30"/>
        <v>0</v>
      </c>
      <c r="BC7" s="51" t="b">
        <f t="shared" si="31"/>
        <v>0</v>
      </c>
      <c r="BD7" s="51" t="b">
        <f t="shared" si="32"/>
        <v>0</v>
      </c>
      <c r="BE7" s="51" t="b">
        <f t="shared" si="33"/>
        <v>0</v>
      </c>
      <c r="BF7" s="54" t="b">
        <f t="shared" si="34"/>
        <v>0</v>
      </c>
    </row>
    <row r="8" spans="1:58" x14ac:dyDescent="0.25">
      <c r="A8" s="16" t="s">
        <v>13</v>
      </c>
      <c r="B8" s="1">
        <v>1</v>
      </c>
      <c r="C8" s="13">
        <v>23889534</v>
      </c>
      <c r="D8" s="9">
        <v>23504244</v>
      </c>
      <c r="E8" s="9">
        <v>7427593</v>
      </c>
      <c r="F8" s="9">
        <v>1526292</v>
      </c>
      <c r="G8" s="9">
        <v>3518966</v>
      </c>
      <c r="H8" s="5">
        <v>1634992</v>
      </c>
      <c r="I8" s="2">
        <f t="shared" si="0"/>
        <v>0.98387201692590576</v>
      </c>
      <c r="J8" s="2">
        <f t="shared" si="1"/>
        <v>0.31091410154756471</v>
      </c>
      <c r="K8" s="2">
        <f t="shared" si="2"/>
        <v>6.3889567707766923E-2</v>
      </c>
      <c r="L8" s="2">
        <f t="shared" si="3"/>
        <v>0.14730157566070565</v>
      </c>
      <c r="M8" s="2">
        <f t="shared" si="4"/>
        <v>6.8439677391781695E-2</v>
      </c>
      <c r="N8" s="41">
        <f t="shared" si="5"/>
        <v>1.2813537143353393</v>
      </c>
      <c r="O8" s="9">
        <f t="shared" si="6"/>
        <v>1.1697905441861822</v>
      </c>
      <c r="P8" s="2">
        <f t="shared" si="7"/>
        <v>1.2770422811561681</v>
      </c>
      <c r="Q8" s="2">
        <f t="shared" si="8"/>
        <v>0.68575174559567775</v>
      </c>
      <c r="R8" s="2">
        <f t="shared" si="9"/>
        <v>0.64814252760314262</v>
      </c>
      <c r="S8" s="25">
        <v>7205476.5</v>
      </c>
      <c r="T8" s="10">
        <v>539114.93999999994</v>
      </c>
      <c r="U8" s="10">
        <v>12718145</v>
      </c>
      <c r="V8" s="10"/>
      <c r="W8" s="10">
        <v>3729791.75</v>
      </c>
      <c r="X8">
        <v>5208872</v>
      </c>
      <c r="Y8" s="40">
        <f t="shared" si="35"/>
        <v>7.4820164912063752E-2</v>
      </c>
      <c r="Z8" s="2">
        <f t="shared" si="35"/>
        <v>1.7650664740909223</v>
      </c>
      <c r="AA8" s="2"/>
      <c r="AB8" s="2">
        <f t="shared" si="36"/>
        <v>0.5176329074142425</v>
      </c>
      <c r="AC8" s="5">
        <f t="shared" si="37"/>
        <v>0.72290458514436906</v>
      </c>
      <c r="AD8" s="9">
        <f t="shared" si="11"/>
        <v>0.16488516936979658</v>
      </c>
      <c r="AE8" s="9">
        <f t="shared" si="12"/>
        <v>0.98407878521939474</v>
      </c>
      <c r="AG8">
        <f t="shared" si="13"/>
        <v>0.80314981308473077</v>
      </c>
      <c r="AH8" s="5">
        <f t="shared" si="14"/>
        <v>0.80887564186309324</v>
      </c>
      <c r="AI8" s="16" t="s">
        <v>13</v>
      </c>
      <c r="AJ8" s="2">
        <v>1</v>
      </c>
      <c r="AK8" s="65" t="s">
        <v>13</v>
      </c>
      <c r="AL8" s="64">
        <v>1</v>
      </c>
      <c r="AM8" s="62">
        <f t="shared" si="15"/>
        <v>0.72311944185256793</v>
      </c>
      <c r="AN8" s="62">
        <f t="shared" si="16"/>
        <v>1.0769346647027884</v>
      </c>
      <c r="AO8" s="62">
        <f t="shared" si="17"/>
        <v>1.2770422811561681</v>
      </c>
      <c r="AP8" s="62">
        <f t="shared" si="18"/>
        <v>0.74445077934020421</v>
      </c>
      <c r="AQ8" s="62">
        <f t="shared" si="19"/>
        <v>0.72850908473311793</v>
      </c>
      <c r="AR8" s="9">
        <f t="shared" si="20"/>
        <v>0.75204421952667067</v>
      </c>
      <c r="AS8">
        <f t="shared" si="21"/>
        <v>1.0769346647027882</v>
      </c>
      <c r="AT8">
        <f t="shared" si="22"/>
        <v>1.2770422811561684</v>
      </c>
      <c r="AU8">
        <f t="shared" si="23"/>
        <v>0.74445077934020421</v>
      </c>
      <c r="AV8">
        <f t="shared" si="24"/>
        <v>0.72850908473311793</v>
      </c>
      <c r="AW8" s="40" t="b">
        <f t="shared" si="25"/>
        <v>0</v>
      </c>
      <c r="AX8" s="2" t="b">
        <f t="shared" si="26"/>
        <v>0</v>
      </c>
      <c r="AY8" s="2" t="b">
        <f t="shared" si="27"/>
        <v>0</v>
      </c>
      <c r="AZ8" s="2" t="b">
        <f t="shared" si="28"/>
        <v>0</v>
      </c>
      <c r="BA8" s="5" t="b">
        <f t="shared" si="29"/>
        <v>0</v>
      </c>
      <c r="BB8">
        <f t="shared" si="30"/>
        <v>0.75204421952667067</v>
      </c>
      <c r="BC8">
        <f t="shared" si="31"/>
        <v>1.0769346647027882</v>
      </c>
      <c r="BD8">
        <f t="shared" si="32"/>
        <v>1.2770422811561684</v>
      </c>
      <c r="BE8">
        <f t="shared" si="33"/>
        <v>0.74445077934020421</v>
      </c>
      <c r="BF8" s="5">
        <f t="shared" si="34"/>
        <v>0.72850908473311793</v>
      </c>
    </row>
    <row r="9" spans="1:58" s="51" customFormat="1" x14ac:dyDescent="0.25">
      <c r="A9" s="47" t="s">
        <v>14</v>
      </c>
      <c r="B9" s="46">
        <v>1</v>
      </c>
      <c r="C9" s="48">
        <v>20359988</v>
      </c>
      <c r="D9" s="50">
        <v>21469890</v>
      </c>
      <c r="E9" s="50">
        <v>4754403</v>
      </c>
      <c r="F9" s="50">
        <v>1468201</v>
      </c>
      <c r="G9" s="50">
        <v>3889774</v>
      </c>
      <c r="H9" s="54">
        <v>829038</v>
      </c>
      <c r="I9" s="50">
        <f t="shared" si="0"/>
        <v>1.0545138828176126</v>
      </c>
      <c r="J9" s="50">
        <f t="shared" si="1"/>
        <v>0.23351698439114993</v>
      </c>
      <c r="K9" s="50">
        <f t="shared" si="2"/>
        <v>7.2112075901027056E-2</v>
      </c>
      <c r="L9" s="50">
        <f t="shared" si="3"/>
        <v>0.19104991613943978</v>
      </c>
      <c r="M9" s="50">
        <f t="shared" si="4"/>
        <v>4.0718982742033047E-2</v>
      </c>
      <c r="N9" s="46">
        <f t="shared" si="5"/>
        <v>1.3733547222822238</v>
      </c>
      <c r="O9" s="50">
        <f t="shared" si="6"/>
        <v>0.87858980627756966</v>
      </c>
      <c r="P9" s="50">
        <f t="shared" si="7"/>
        <v>1.4413960402546144</v>
      </c>
      <c r="Q9" s="50">
        <f t="shared" si="8"/>
        <v>0.88941895496286816</v>
      </c>
      <c r="R9" s="50">
        <f t="shared" si="9"/>
        <v>0.3856199415548266</v>
      </c>
      <c r="S9" s="49">
        <v>4411744</v>
      </c>
      <c r="T9" s="55"/>
      <c r="U9" s="55">
        <v>11204673</v>
      </c>
      <c r="V9" s="55"/>
      <c r="W9" s="55">
        <v>3571631</v>
      </c>
      <c r="X9" s="55">
        <v>1678347.38</v>
      </c>
      <c r="Y9" s="56"/>
      <c r="Z9" s="50">
        <f t="shared" ref="Z9:Z32" si="38">U9/$S9</f>
        <v>2.539737799836074</v>
      </c>
      <c r="AA9" s="50"/>
      <c r="AB9" s="50">
        <f t="shared" si="36"/>
        <v>0.80957349293159353</v>
      </c>
      <c r="AC9" s="54">
        <f t="shared" si="37"/>
        <v>0.38042719160495259</v>
      </c>
      <c r="AD9" s="50"/>
      <c r="AE9" s="50">
        <f t="shared" si="12"/>
        <v>1.4159818485735498</v>
      </c>
      <c r="AG9" s="51">
        <f t="shared" si="13"/>
        <v>1.2561195206355453</v>
      </c>
      <c r="AH9" s="54">
        <f t="shared" si="14"/>
        <v>0.42566930009190151</v>
      </c>
      <c r="AI9" s="47" t="s">
        <v>14</v>
      </c>
      <c r="AJ9" s="50">
        <v>0</v>
      </c>
      <c r="AK9" s="65" t="s">
        <v>14</v>
      </c>
      <c r="AL9" s="64">
        <v>0</v>
      </c>
      <c r="AM9" s="62">
        <f t="shared" si="15"/>
        <v>0.68667736114111189</v>
      </c>
      <c r="AN9" s="62">
        <f t="shared" si="16"/>
        <v>1.1472858274255597</v>
      </c>
      <c r="AO9" s="62">
        <f t="shared" si="17"/>
        <v>1.4413960402546144</v>
      </c>
      <c r="AP9" s="62">
        <f t="shared" si="18"/>
        <v>1.0727692377992066</v>
      </c>
      <c r="AQ9" s="62">
        <f t="shared" si="19"/>
        <v>0.40564462082336405</v>
      </c>
      <c r="AR9" s="50">
        <f t="shared" si="20"/>
        <v>0.71414445558675632</v>
      </c>
      <c r="AS9" s="51">
        <f t="shared" si="21"/>
        <v>1.1472858274255595</v>
      </c>
      <c r="AT9" s="51">
        <f t="shared" si="22"/>
        <v>1.4413960402546147</v>
      </c>
      <c r="AU9" s="51">
        <f t="shared" si="23"/>
        <v>1.0727692377992066</v>
      </c>
      <c r="AV9" s="51">
        <f t="shared" si="24"/>
        <v>0.40564462082336405</v>
      </c>
      <c r="AW9" s="56">
        <f t="shared" si="25"/>
        <v>0.71414445558675632</v>
      </c>
      <c r="AX9" s="50">
        <f t="shared" si="26"/>
        <v>1.1472858274255595</v>
      </c>
      <c r="AY9" s="50">
        <f t="shared" si="27"/>
        <v>1.4413960402546147</v>
      </c>
      <c r="AZ9" s="50">
        <f t="shared" si="28"/>
        <v>1.0727692377992066</v>
      </c>
      <c r="BA9" s="54">
        <f t="shared" si="29"/>
        <v>0.40564462082336405</v>
      </c>
      <c r="BB9" s="51" t="b">
        <f t="shared" si="30"/>
        <v>0</v>
      </c>
      <c r="BC9" s="51" t="b">
        <f t="shared" si="31"/>
        <v>0</v>
      </c>
      <c r="BD9" s="51" t="b">
        <f t="shared" si="32"/>
        <v>0</v>
      </c>
      <c r="BE9" s="51" t="b">
        <f t="shared" si="33"/>
        <v>0</v>
      </c>
      <c r="BF9" s="54" t="b">
        <f t="shared" si="34"/>
        <v>0</v>
      </c>
    </row>
    <row r="10" spans="1:58" x14ac:dyDescent="0.25">
      <c r="A10" s="16" t="s">
        <v>15</v>
      </c>
      <c r="B10" s="1">
        <v>1</v>
      </c>
      <c r="C10" s="13">
        <v>20435248</v>
      </c>
      <c r="D10" s="9">
        <v>20510482</v>
      </c>
      <c r="E10" s="9">
        <v>6352811</v>
      </c>
      <c r="F10" s="9">
        <v>1060500</v>
      </c>
      <c r="G10" s="9">
        <v>5959883</v>
      </c>
      <c r="H10" s="5">
        <v>1559816</v>
      </c>
      <c r="I10" s="2">
        <f t="shared" si="0"/>
        <v>1.0036815799837613</v>
      </c>
      <c r="J10" s="2">
        <f t="shared" si="1"/>
        <v>0.31087516040911273</v>
      </c>
      <c r="K10" s="2">
        <f t="shared" si="2"/>
        <v>5.1895626615346191E-2</v>
      </c>
      <c r="L10" s="2">
        <f t="shared" si="3"/>
        <v>0.29164720682616624</v>
      </c>
      <c r="M10" s="2">
        <f t="shared" si="4"/>
        <v>7.63296829086684E-2</v>
      </c>
      <c r="N10" s="41">
        <f t="shared" si="5"/>
        <v>1.3071528597189557</v>
      </c>
      <c r="O10" s="9">
        <f t="shared" si="6"/>
        <v>1.1696440311289931</v>
      </c>
      <c r="P10" s="2">
        <f t="shared" si="7"/>
        <v>1.0373040822255211</v>
      </c>
      <c r="Q10" s="2">
        <f t="shared" si="8"/>
        <v>1.3577423071143613</v>
      </c>
      <c r="R10" s="2">
        <f t="shared" si="9"/>
        <v>0.72286304519476652</v>
      </c>
      <c r="S10" s="25">
        <v>5095148.5</v>
      </c>
      <c r="T10" s="10">
        <v>402255.63</v>
      </c>
      <c r="U10" s="10">
        <v>8579089</v>
      </c>
      <c r="V10" s="10">
        <v>1065855.1299999999</v>
      </c>
      <c r="W10" s="10">
        <v>7947902.5</v>
      </c>
      <c r="X10" s="10">
        <v>7880428.5</v>
      </c>
      <c r="Y10" s="40">
        <f t="shared" ref="Y10:Y32" si="39">T10/$S10</f>
        <v>7.8948754879273886E-2</v>
      </c>
      <c r="Z10" s="2">
        <f t="shared" si="38"/>
        <v>1.6837760469591809</v>
      </c>
      <c r="AA10" s="2">
        <f>V10/$S10</f>
        <v>0.20919019926504592</v>
      </c>
      <c r="AB10" s="2">
        <f t="shared" si="36"/>
        <v>1.5598961443420147</v>
      </c>
      <c r="AC10" s="5">
        <f t="shared" si="37"/>
        <v>1.5466533507315832</v>
      </c>
      <c r="AD10" s="9">
        <f t="shared" ref="AD10:AD32" si="40">Y10/$Y$33</f>
        <v>0.17398356225361292</v>
      </c>
      <c r="AE10" s="9">
        <f t="shared" si="12"/>
        <v>0.9387568747100633</v>
      </c>
      <c r="AG10">
        <f t="shared" si="13"/>
        <v>2.4203065122312393</v>
      </c>
      <c r="AH10" s="5">
        <f t="shared" si="14"/>
        <v>1.73058830656451</v>
      </c>
      <c r="AI10" s="16" t="s">
        <v>15</v>
      </c>
      <c r="AJ10" s="2">
        <v>1</v>
      </c>
      <c r="AK10" s="65" t="s">
        <v>15</v>
      </c>
      <c r="AL10" s="64">
        <v>1</v>
      </c>
      <c r="AM10" s="62">
        <f t="shared" si="15"/>
        <v>0.74056821098628434</v>
      </c>
      <c r="AN10" s="62">
        <f t="shared" si="16"/>
        <v>1.0542004529195281</v>
      </c>
      <c r="AO10" s="62">
        <f t="shared" si="17"/>
        <v>1.0373040822255211</v>
      </c>
      <c r="AP10" s="62">
        <f t="shared" si="18"/>
        <v>1.8890244096728002</v>
      </c>
      <c r="AQ10" s="62">
        <f t="shared" si="19"/>
        <v>1.2267256758796383</v>
      </c>
      <c r="AR10" s="9">
        <f t="shared" si="20"/>
        <v>0.77019093942573569</v>
      </c>
      <c r="AS10">
        <f t="shared" si="21"/>
        <v>1.0542004529195279</v>
      </c>
      <c r="AT10">
        <f t="shared" si="22"/>
        <v>1.0373040822255213</v>
      </c>
      <c r="AU10">
        <f t="shared" si="23"/>
        <v>1.8890244096728002</v>
      </c>
      <c r="AV10">
        <f t="shared" si="24"/>
        <v>1.2267256758796383</v>
      </c>
      <c r="AW10" s="40" t="b">
        <f t="shared" si="25"/>
        <v>0</v>
      </c>
      <c r="AX10" s="2" t="b">
        <f t="shared" si="26"/>
        <v>0</v>
      </c>
      <c r="AY10" s="2" t="b">
        <f t="shared" si="27"/>
        <v>0</v>
      </c>
      <c r="AZ10" s="2" t="b">
        <f t="shared" si="28"/>
        <v>0</v>
      </c>
      <c r="BA10" s="5" t="b">
        <f t="shared" si="29"/>
        <v>0</v>
      </c>
      <c r="BB10">
        <f t="shared" si="30"/>
        <v>0.77019093942573569</v>
      </c>
      <c r="BC10">
        <f t="shared" si="31"/>
        <v>1.0542004529195279</v>
      </c>
      <c r="BD10">
        <f t="shared" si="32"/>
        <v>1.0373040822255213</v>
      </c>
      <c r="BE10">
        <f t="shared" si="33"/>
        <v>1.8890244096728002</v>
      </c>
      <c r="BF10" s="5">
        <f t="shared" si="34"/>
        <v>1.2267256758796383</v>
      </c>
    </row>
    <row r="11" spans="1:58" s="51" customFormat="1" x14ac:dyDescent="0.25">
      <c r="A11" s="47" t="s">
        <v>16</v>
      </c>
      <c r="B11" s="46">
        <v>1</v>
      </c>
      <c r="C11" s="48">
        <v>34494900</v>
      </c>
      <c r="D11" s="50">
        <v>28638894</v>
      </c>
      <c r="E11" s="50">
        <v>6705431</v>
      </c>
      <c r="F11" s="50">
        <v>2197198</v>
      </c>
      <c r="G11" s="50">
        <v>4145916</v>
      </c>
      <c r="H11" s="54">
        <v>1213910</v>
      </c>
      <c r="I11" s="50">
        <f t="shared" si="0"/>
        <v>0.83023560004522412</v>
      </c>
      <c r="J11" s="50">
        <f t="shared" si="1"/>
        <v>0.19438905461387046</v>
      </c>
      <c r="K11" s="50">
        <f t="shared" si="2"/>
        <v>6.3696314527654813E-2</v>
      </c>
      <c r="L11" s="50">
        <f t="shared" si="3"/>
        <v>0.12018924536670639</v>
      </c>
      <c r="M11" s="50">
        <f t="shared" si="4"/>
        <v>3.519099924916437E-2</v>
      </c>
      <c r="N11" s="46">
        <f t="shared" si="5"/>
        <v>1.0812640786504781</v>
      </c>
      <c r="O11" s="50">
        <f t="shared" si="6"/>
        <v>0.73137396100321117</v>
      </c>
      <c r="P11" s="50">
        <f t="shared" si="7"/>
        <v>1.273179483350118</v>
      </c>
      <c r="Q11" s="50">
        <f t="shared" si="8"/>
        <v>0.55953226869678752</v>
      </c>
      <c r="R11" s="50">
        <f t="shared" si="9"/>
        <v>0.33326842076804691</v>
      </c>
      <c r="S11" s="49">
        <v>9236227</v>
      </c>
      <c r="T11" s="55">
        <v>1644158.5</v>
      </c>
      <c r="U11" s="55">
        <v>11791754</v>
      </c>
      <c r="V11" s="55"/>
      <c r="W11" s="55">
        <v>5557611</v>
      </c>
      <c r="X11" s="55">
        <v>3339749.25</v>
      </c>
      <c r="Y11" s="56">
        <f t="shared" si="39"/>
        <v>0.17801191980231754</v>
      </c>
      <c r="Z11" s="50">
        <f t="shared" si="38"/>
        <v>1.2766851659232714</v>
      </c>
      <c r="AA11" s="50"/>
      <c r="AB11" s="50">
        <f t="shared" si="36"/>
        <v>0.60171875377250905</v>
      </c>
      <c r="AC11" s="54">
        <f t="shared" si="37"/>
        <v>0.36159237424545759</v>
      </c>
      <c r="AD11" s="50">
        <f t="shared" si="40"/>
        <v>0.39229431772764284</v>
      </c>
      <c r="AE11" s="50">
        <f t="shared" si="12"/>
        <v>0.71179120199224666</v>
      </c>
      <c r="AG11" s="51">
        <f t="shared" si="13"/>
        <v>0.93361588434566889</v>
      </c>
      <c r="AH11" s="54">
        <f t="shared" si="14"/>
        <v>0.40459456174590924</v>
      </c>
      <c r="AI11" s="47" t="s">
        <v>16</v>
      </c>
      <c r="AJ11" s="50">
        <v>0</v>
      </c>
      <c r="AK11" s="65" t="s">
        <v>16</v>
      </c>
      <c r="AL11" s="64">
        <v>0</v>
      </c>
      <c r="AM11" s="62">
        <f t="shared" si="15"/>
        <v>0.73677919818906046</v>
      </c>
      <c r="AN11" s="62">
        <f t="shared" si="16"/>
        <v>0.72158258149772891</v>
      </c>
      <c r="AO11" s="62">
        <f t="shared" si="17"/>
        <v>1.273179483350118</v>
      </c>
      <c r="AP11" s="62">
        <f t="shared" si="18"/>
        <v>0.7465740765212282</v>
      </c>
      <c r="AQ11" s="62">
        <f t="shared" si="19"/>
        <v>0.36893149125697811</v>
      </c>
      <c r="AR11" s="50">
        <f t="shared" si="20"/>
        <v>0.76625036611662289</v>
      </c>
      <c r="AS11" s="51">
        <f t="shared" si="21"/>
        <v>0.7215825814977288</v>
      </c>
      <c r="AT11" s="51">
        <f t="shared" si="22"/>
        <v>1.2731794833501182</v>
      </c>
      <c r="AU11" s="51">
        <f t="shared" si="23"/>
        <v>0.7465740765212282</v>
      </c>
      <c r="AV11" s="51">
        <f t="shared" si="24"/>
        <v>0.36893149125697811</v>
      </c>
      <c r="AW11" s="56">
        <f t="shared" si="25"/>
        <v>0.76625036611662289</v>
      </c>
      <c r="AX11" s="50">
        <f t="shared" si="26"/>
        <v>0.7215825814977288</v>
      </c>
      <c r="AY11" s="50">
        <f t="shared" si="27"/>
        <v>1.2731794833501182</v>
      </c>
      <c r="AZ11" s="50">
        <f t="shared" si="28"/>
        <v>0.7465740765212282</v>
      </c>
      <c r="BA11" s="54">
        <f t="shared" si="29"/>
        <v>0.36893149125697811</v>
      </c>
      <c r="BB11" s="51" t="b">
        <f t="shared" si="30"/>
        <v>0</v>
      </c>
      <c r="BC11" s="51" t="b">
        <f t="shared" si="31"/>
        <v>0</v>
      </c>
      <c r="BD11" s="51" t="b">
        <f t="shared" si="32"/>
        <v>0</v>
      </c>
      <c r="BE11" s="51" t="b">
        <f t="shared" si="33"/>
        <v>0</v>
      </c>
      <c r="BF11" s="54" t="b">
        <f t="shared" si="34"/>
        <v>0</v>
      </c>
    </row>
    <row r="12" spans="1:58" x14ac:dyDescent="0.25">
      <c r="A12" s="16" t="s">
        <v>17</v>
      </c>
      <c r="B12" s="1">
        <v>1</v>
      </c>
      <c r="C12" s="13">
        <v>28833560</v>
      </c>
      <c r="D12" s="9">
        <v>30167892</v>
      </c>
      <c r="E12" s="9">
        <v>9113056</v>
      </c>
      <c r="F12" s="9">
        <v>1451189</v>
      </c>
      <c r="G12" s="9">
        <v>6706028</v>
      </c>
      <c r="H12" s="5">
        <v>2103422</v>
      </c>
      <c r="I12" s="2">
        <f t="shared" si="0"/>
        <v>1.0462770466081885</v>
      </c>
      <c r="J12" s="2">
        <f t="shared" si="1"/>
        <v>0.31605726105274551</v>
      </c>
      <c r="K12" s="2">
        <f t="shared" si="2"/>
        <v>5.0329858678567617E-2</v>
      </c>
      <c r="L12" s="2">
        <f t="shared" si="3"/>
        <v>0.23257717742796935</v>
      </c>
      <c r="M12" s="2">
        <f t="shared" si="4"/>
        <v>7.2950478539590677E-2</v>
      </c>
      <c r="N12" s="41">
        <f t="shared" si="5"/>
        <v>1.362627411727855</v>
      </c>
      <c r="O12" s="9">
        <f t="shared" si="6"/>
        <v>1.1891412887373469</v>
      </c>
      <c r="P12" s="2">
        <f t="shared" si="7"/>
        <v>1.0060070813303057</v>
      </c>
      <c r="Q12" s="2">
        <f t="shared" si="8"/>
        <v>1.0827460921009784</v>
      </c>
      <c r="R12" s="2">
        <f t="shared" si="9"/>
        <v>0.69086105242493179</v>
      </c>
      <c r="S12" s="25">
        <v>5938556</v>
      </c>
      <c r="T12" s="10">
        <v>851289</v>
      </c>
      <c r="U12" s="10">
        <v>9429680</v>
      </c>
      <c r="V12" s="10">
        <v>724369.31</v>
      </c>
      <c r="W12" s="10">
        <v>5098099</v>
      </c>
      <c r="X12" s="10">
        <v>8610992</v>
      </c>
      <c r="Y12" s="40">
        <f t="shared" si="39"/>
        <v>0.14334949438887165</v>
      </c>
      <c r="Z12" s="2">
        <f t="shared" si="38"/>
        <v>1.587874223969598</v>
      </c>
      <c r="AA12" s="2">
        <f>V12/$S12</f>
        <v>0.1219773476919305</v>
      </c>
      <c r="AB12" s="2">
        <f t="shared" si="36"/>
        <v>0.85847451804782171</v>
      </c>
      <c r="AC12" s="5">
        <f t="shared" si="37"/>
        <v>1.4500144479567088</v>
      </c>
      <c r="AD12" s="9">
        <f t="shared" si="40"/>
        <v>0.31590689073144218</v>
      </c>
      <c r="AE12" s="9">
        <f t="shared" si="12"/>
        <v>0.88528866212247737</v>
      </c>
      <c r="AG12">
        <f t="shared" si="13"/>
        <v>1.3319934626110315</v>
      </c>
      <c r="AH12" s="5">
        <f t="shared" si="14"/>
        <v>1.6224566718822362</v>
      </c>
      <c r="AI12" s="16" t="s">
        <v>17</v>
      </c>
      <c r="AJ12" s="2">
        <v>1</v>
      </c>
      <c r="AK12" s="65" t="s">
        <v>17</v>
      </c>
      <c r="AL12" s="64">
        <v>1</v>
      </c>
      <c r="AM12" s="62">
        <f t="shared" si="15"/>
        <v>0.83926715122964857</v>
      </c>
      <c r="AN12" s="62">
        <f t="shared" si="16"/>
        <v>1.037214975429912</v>
      </c>
      <c r="AO12" s="62">
        <f t="shared" si="17"/>
        <v>1.0060070813303057</v>
      </c>
      <c r="AP12" s="62">
        <f t="shared" si="18"/>
        <v>1.2073697773560048</v>
      </c>
      <c r="AQ12" s="62">
        <f t="shared" si="19"/>
        <v>1.156658862153584</v>
      </c>
      <c r="AR12" s="9">
        <f t="shared" si="20"/>
        <v>0.87283783727883446</v>
      </c>
      <c r="AS12">
        <f t="shared" si="21"/>
        <v>1.0372149754299118</v>
      </c>
      <c r="AT12">
        <f t="shared" si="22"/>
        <v>1.0060070813303059</v>
      </c>
      <c r="AU12">
        <f t="shared" si="23"/>
        <v>1.2073697773560048</v>
      </c>
      <c r="AV12">
        <f t="shared" si="24"/>
        <v>1.156658862153584</v>
      </c>
      <c r="AW12" s="40" t="b">
        <f t="shared" si="25"/>
        <v>0</v>
      </c>
      <c r="AX12" s="2" t="b">
        <f t="shared" si="26"/>
        <v>0</v>
      </c>
      <c r="AY12" s="2" t="b">
        <f t="shared" si="27"/>
        <v>0</v>
      </c>
      <c r="AZ12" s="2" t="b">
        <f t="shared" si="28"/>
        <v>0</v>
      </c>
      <c r="BA12" s="5" t="b">
        <f t="shared" si="29"/>
        <v>0</v>
      </c>
      <c r="BB12">
        <f t="shared" si="30"/>
        <v>0.87283783727883446</v>
      </c>
      <c r="BC12">
        <f t="shared" si="31"/>
        <v>1.0372149754299118</v>
      </c>
      <c r="BD12">
        <f t="shared" si="32"/>
        <v>1.0060070813303059</v>
      </c>
      <c r="BE12">
        <f t="shared" si="33"/>
        <v>1.2073697773560048</v>
      </c>
      <c r="BF12" s="5">
        <f t="shared" si="34"/>
        <v>1.156658862153584</v>
      </c>
    </row>
    <row r="13" spans="1:58" s="51" customFormat="1" x14ac:dyDescent="0.25">
      <c r="A13" s="47" t="s">
        <v>18</v>
      </c>
      <c r="B13" s="46">
        <v>1</v>
      </c>
      <c r="C13" s="48">
        <v>21605804</v>
      </c>
      <c r="D13" s="50">
        <v>14578634</v>
      </c>
      <c r="E13" s="50">
        <v>5248041</v>
      </c>
      <c r="F13" s="50">
        <v>848350</v>
      </c>
      <c r="G13" s="50">
        <v>3734159</v>
      </c>
      <c r="H13" s="54">
        <v>491003</v>
      </c>
      <c r="I13" s="50">
        <f t="shared" si="0"/>
        <v>0.67475544997075787</v>
      </c>
      <c r="J13" s="50">
        <f t="shared" si="1"/>
        <v>0.24289959309081949</v>
      </c>
      <c r="K13" s="50">
        <f t="shared" si="2"/>
        <v>3.9264912335592789E-2</v>
      </c>
      <c r="L13" s="50">
        <f t="shared" si="3"/>
        <v>0.17283129107345416</v>
      </c>
      <c r="M13" s="50">
        <f t="shared" si="4"/>
        <v>2.272551394060596E-2</v>
      </c>
      <c r="N13" s="46">
        <f t="shared" si="5"/>
        <v>0.87877324206198648</v>
      </c>
      <c r="O13" s="50">
        <f t="shared" si="6"/>
        <v>0.91389115440569035</v>
      </c>
      <c r="P13" s="50">
        <f t="shared" si="7"/>
        <v>0.78483788539308907</v>
      </c>
      <c r="Q13" s="50">
        <f t="shared" si="8"/>
        <v>0.80460347430480494</v>
      </c>
      <c r="R13" s="50">
        <f t="shared" si="9"/>
        <v>0.21521685384673539</v>
      </c>
      <c r="S13" s="52">
        <v>4331378</v>
      </c>
      <c r="T13" s="55">
        <v>1345352.88</v>
      </c>
      <c r="U13" s="55">
        <v>9974462</v>
      </c>
      <c r="V13" s="55"/>
      <c r="W13" s="55">
        <v>3244016</v>
      </c>
      <c r="X13" s="55">
        <v>2706212</v>
      </c>
      <c r="Y13" s="56">
        <f t="shared" si="39"/>
        <v>0.3106062043072666</v>
      </c>
      <c r="Z13" s="50">
        <f t="shared" si="38"/>
        <v>2.302838034454624</v>
      </c>
      <c r="AA13" s="50"/>
      <c r="AB13" s="50">
        <f t="shared" si="36"/>
        <v>0.74895702937956465</v>
      </c>
      <c r="AC13" s="54">
        <f t="shared" si="37"/>
        <v>0.62479238708789675</v>
      </c>
      <c r="AD13" s="50">
        <f t="shared" si="40"/>
        <v>0.68449938147965328</v>
      </c>
      <c r="AE13" s="50">
        <f t="shared" si="12"/>
        <v>1.2839029514003388</v>
      </c>
      <c r="AG13" s="51">
        <f t="shared" si="13"/>
        <v>1.162068117267735</v>
      </c>
      <c r="AH13" s="54">
        <f t="shared" si="14"/>
        <v>0.69909550101410545</v>
      </c>
      <c r="AI13" s="47" t="s">
        <v>18</v>
      </c>
      <c r="AJ13" s="50">
        <v>0</v>
      </c>
      <c r="AK13" s="65" t="s">
        <v>18</v>
      </c>
      <c r="AL13" s="64">
        <v>0</v>
      </c>
      <c r="AM13" s="62">
        <f t="shared" si="15"/>
        <v>0.78163631177081982</v>
      </c>
      <c r="AN13" s="62">
        <f t="shared" si="16"/>
        <v>1.0988970529030146</v>
      </c>
      <c r="AO13" s="62">
        <f t="shared" si="17"/>
        <v>0.78483788539308907</v>
      </c>
      <c r="AP13" s="62">
        <f t="shared" si="18"/>
        <v>0.98333579578626995</v>
      </c>
      <c r="AQ13" s="62">
        <f t="shared" si="19"/>
        <v>0.45715617743042042</v>
      </c>
      <c r="AR13" s="50">
        <f t="shared" si="20"/>
        <v>0.81290176424165261</v>
      </c>
      <c r="AS13" s="51">
        <f t="shared" si="21"/>
        <v>1.0988970529030144</v>
      </c>
      <c r="AT13" s="51">
        <f t="shared" si="22"/>
        <v>0.7848378853930893</v>
      </c>
      <c r="AU13" s="51">
        <f t="shared" si="23"/>
        <v>0.98333579578626995</v>
      </c>
      <c r="AV13" s="51">
        <f t="shared" si="24"/>
        <v>0.45715617743042042</v>
      </c>
      <c r="AW13" s="56">
        <f t="shared" si="25"/>
        <v>0.81290176424165261</v>
      </c>
      <c r="AX13" s="50">
        <f t="shared" si="26"/>
        <v>1.0988970529030144</v>
      </c>
      <c r="AY13" s="50">
        <f t="shared" si="27"/>
        <v>0.7848378853930893</v>
      </c>
      <c r="AZ13" s="50">
        <f t="shared" si="28"/>
        <v>0.98333579578626995</v>
      </c>
      <c r="BA13" s="54">
        <f t="shared" si="29"/>
        <v>0.45715617743042042</v>
      </c>
      <c r="BB13" s="51" t="b">
        <f t="shared" si="30"/>
        <v>0</v>
      </c>
      <c r="BC13" s="51" t="b">
        <f t="shared" si="31"/>
        <v>0</v>
      </c>
      <c r="BD13" s="51" t="b">
        <f t="shared" si="32"/>
        <v>0</v>
      </c>
      <c r="BE13" s="51" t="b">
        <f t="shared" si="33"/>
        <v>0</v>
      </c>
      <c r="BF13" s="54" t="b">
        <f t="shared" si="34"/>
        <v>0</v>
      </c>
    </row>
    <row r="14" spans="1:58" x14ac:dyDescent="0.25">
      <c r="A14" s="16" t="s">
        <v>20</v>
      </c>
      <c r="B14" s="1">
        <v>1</v>
      </c>
      <c r="C14" s="13">
        <v>26421876</v>
      </c>
      <c r="D14" s="9">
        <v>17914254</v>
      </c>
      <c r="E14" s="9">
        <v>4886654</v>
      </c>
      <c r="F14" s="9">
        <v>1226599</v>
      </c>
      <c r="G14" s="9">
        <v>4271291</v>
      </c>
      <c r="H14" s="5">
        <v>1330317</v>
      </c>
      <c r="I14" s="2">
        <f t="shared" si="0"/>
        <v>0.67800840485361447</v>
      </c>
      <c r="J14" s="2">
        <f t="shared" si="1"/>
        <v>0.18494727626456198</v>
      </c>
      <c r="K14" s="2">
        <f t="shared" si="2"/>
        <v>4.6423615037781571E-2</v>
      </c>
      <c r="L14" s="2">
        <f t="shared" si="3"/>
        <v>0.16165737058186178</v>
      </c>
      <c r="M14" s="2">
        <f t="shared" si="4"/>
        <v>5.0349074380638223E-2</v>
      </c>
      <c r="N14" s="41">
        <f t="shared" si="5"/>
        <v>0.88300975428106243</v>
      </c>
      <c r="O14" s="9">
        <f t="shared" si="6"/>
        <v>0.69584999159060734</v>
      </c>
      <c r="P14" s="2">
        <f t="shared" si="7"/>
        <v>0.92792800725363522</v>
      </c>
      <c r="Q14" s="2">
        <f t="shared" si="8"/>
        <v>0.75258410215696947</v>
      </c>
      <c r="R14" s="2">
        <f t="shared" si="9"/>
        <v>0.47681955227135742</v>
      </c>
      <c r="S14" s="25">
        <v>5640348.5</v>
      </c>
      <c r="T14" s="10">
        <v>1883928.63</v>
      </c>
      <c r="U14" s="10">
        <v>7639358</v>
      </c>
      <c r="V14" s="10"/>
      <c r="W14" s="10">
        <v>4204201</v>
      </c>
      <c r="X14" s="10">
        <v>4724803</v>
      </c>
      <c r="Y14" s="40">
        <f t="shared" si="39"/>
        <v>0.33400926024340516</v>
      </c>
      <c r="Z14" s="2">
        <f t="shared" si="38"/>
        <v>1.3544124090913885</v>
      </c>
      <c r="AA14" s="2"/>
      <c r="AB14" s="2">
        <f t="shared" si="36"/>
        <v>0.74537965162968212</v>
      </c>
      <c r="AC14" s="5">
        <f t="shared" si="37"/>
        <v>0.83767926751334598</v>
      </c>
      <c r="AD14" s="9">
        <f t="shared" si="40"/>
        <v>0.73607393823632838</v>
      </c>
      <c r="AE14" s="9">
        <f t="shared" si="12"/>
        <v>0.7551265279746453</v>
      </c>
      <c r="AG14">
        <f t="shared" si="13"/>
        <v>1.1565175229565963</v>
      </c>
      <c r="AH14" s="5">
        <f t="shared" si="14"/>
        <v>0.9372998444185362</v>
      </c>
      <c r="AI14" s="16" t="s">
        <v>20</v>
      </c>
      <c r="AJ14" s="2">
        <v>1</v>
      </c>
      <c r="AK14" s="65" t="s">
        <v>20</v>
      </c>
      <c r="AL14" s="64">
        <v>1</v>
      </c>
      <c r="AM14" s="62">
        <f t="shared" si="15"/>
        <v>0.80954184625869541</v>
      </c>
      <c r="AN14" s="62">
        <f t="shared" si="16"/>
        <v>0.72548825978262632</v>
      </c>
      <c r="AO14" s="62">
        <f t="shared" si="17"/>
        <v>0.92792800725363522</v>
      </c>
      <c r="AP14" s="62">
        <f t="shared" si="18"/>
        <v>0.95455081255678287</v>
      </c>
      <c r="AQ14" s="62">
        <f t="shared" si="19"/>
        <v>0.70705969834494686</v>
      </c>
      <c r="AR14" s="9">
        <f t="shared" si="20"/>
        <v>0.84192352010904326</v>
      </c>
      <c r="AS14">
        <f t="shared" si="21"/>
        <v>0.72548825978262621</v>
      </c>
      <c r="AT14">
        <f t="shared" si="22"/>
        <v>0.92792800725363545</v>
      </c>
      <c r="AU14">
        <f t="shared" si="23"/>
        <v>0.95455081255678287</v>
      </c>
      <c r="AV14">
        <f t="shared" si="24"/>
        <v>0.70705969834494686</v>
      </c>
      <c r="AW14" s="40" t="b">
        <f t="shared" si="25"/>
        <v>0</v>
      </c>
      <c r="AX14" s="2" t="b">
        <f t="shared" si="26"/>
        <v>0</v>
      </c>
      <c r="AY14" s="2" t="b">
        <f t="shared" si="27"/>
        <v>0</v>
      </c>
      <c r="AZ14" s="2" t="b">
        <f t="shared" si="28"/>
        <v>0</v>
      </c>
      <c r="BA14" s="5" t="b">
        <f t="shared" si="29"/>
        <v>0</v>
      </c>
      <c r="BB14">
        <f t="shared" si="30"/>
        <v>0.84192352010904326</v>
      </c>
      <c r="BC14">
        <f t="shared" si="31"/>
        <v>0.72548825978262621</v>
      </c>
      <c r="BD14">
        <f t="shared" si="32"/>
        <v>0.92792800725363545</v>
      </c>
      <c r="BE14">
        <f t="shared" si="33"/>
        <v>0.95455081255678287</v>
      </c>
      <c r="BF14" s="5">
        <f t="shared" si="34"/>
        <v>0.70705969834494686</v>
      </c>
    </row>
    <row r="15" spans="1:58" s="51" customFormat="1" x14ac:dyDescent="0.25">
      <c r="A15" s="47" t="s">
        <v>21</v>
      </c>
      <c r="B15" s="46">
        <v>2</v>
      </c>
      <c r="C15" s="48">
        <v>21086328</v>
      </c>
      <c r="D15" s="50">
        <v>7978274</v>
      </c>
      <c r="E15" s="50">
        <v>3112809</v>
      </c>
      <c r="F15" s="50">
        <v>1342291</v>
      </c>
      <c r="G15" s="50">
        <v>3962987</v>
      </c>
      <c r="H15" s="54">
        <v>3067171</v>
      </c>
      <c r="I15" s="50">
        <f t="shared" si="0"/>
        <v>0.37836241568470336</v>
      </c>
      <c r="J15" s="50">
        <f t="shared" si="1"/>
        <v>0.14762214644484331</v>
      </c>
      <c r="K15" s="50">
        <f t="shared" si="2"/>
        <v>6.3656934483803912E-2</v>
      </c>
      <c r="L15" s="50">
        <f t="shared" si="3"/>
        <v>0.18794106778572353</v>
      </c>
      <c r="M15" s="50">
        <f t="shared" si="4"/>
        <v>0.14545780564544003</v>
      </c>
      <c r="N15" s="46">
        <f t="shared" si="5"/>
        <v>0.49276336592770198</v>
      </c>
      <c r="O15" s="50">
        <f t="shared" si="6"/>
        <v>0.55541704337018394</v>
      </c>
      <c r="P15" s="50">
        <f t="shared" si="7"/>
        <v>1.2723923441842777</v>
      </c>
      <c r="Q15" s="50">
        <f t="shared" si="8"/>
        <v>0.87494593812112176</v>
      </c>
      <c r="R15" s="50">
        <f t="shared" si="9"/>
        <v>1.3775253391530904</v>
      </c>
      <c r="S15" s="49">
        <v>9693784</v>
      </c>
      <c r="T15" s="55">
        <v>2232463.5</v>
      </c>
      <c r="U15" s="55">
        <v>16436206</v>
      </c>
      <c r="V15" s="55"/>
      <c r="W15" s="55">
        <v>3340429.5</v>
      </c>
      <c r="X15" s="55">
        <v>11724213</v>
      </c>
      <c r="Y15" s="56">
        <f t="shared" si="39"/>
        <v>0.23029845723816417</v>
      </c>
      <c r="Z15" s="50">
        <f t="shared" si="38"/>
        <v>1.6955407712818853</v>
      </c>
      <c r="AA15" s="50"/>
      <c r="AB15" s="50">
        <f t="shared" si="36"/>
        <v>0.34459500025996043</v>
      </c>
      <c r="AC15" s="54">
        <f t="shared" si="37"/>
        <v>1.2094568024210153</v>
      </c>
      <c r="AD15" s="50">
        <f t="shared" si="40"/>
        <v>0.50752093599295112</v>
      </c>
      <c r="AE15" s="50">
        <f t="shared" si="12"/>
        <v>0.94531606995277551</v>
      </c>
      <c r="AG15" s="51">
        <f t="shared" si="13"/>
        <v>0.53466734066665134</v>
      </c>
      <c r="AH15" s="54">
        <f t="shared" si="14"/>
        <v>1.3532908318303305</v>
      </c>
      <c r="AI15" s="47" t="s">
        <v>21</v>
      </c>
      <c r="AJ15" s="50">
        <v>0</v>
      </c>
      <c r="AK15" s="65" t="s">
        <v>21</v>
      </c>
      <c r="AL15" s="64">
        <v>0</v>
      </c>
      <c r="AM15" s="62">
        <f t="shared" si="15"/>
        <v>0.50014215096032655</v>
      </c>
      <c r="AN15" s="62">
        <f t="shared" si="16"/>
        <v>0.75036655666147967</v>
      </c>
      <c r="AO15" s="62">
        <f t="shared" si="17"/>
        <v>1.2723923441842777</v>
      </c>
      <c r="AP15" s="62">
        <f t="shared" si="18"/>
        <v>0.70480663939388655</v>
      </c>
      <c r="AQ15" s="62">
        <f t="shared" si="19"/>
        <v>1.3654080854917106</v>
      </c>
      <c r="AR15" s="50">
        <f t="shared" si="20"/>
        <v>0.52014783699873957</v>
      </c>
      <c r="AS15" s="51">
        <f t="shared" si="21"/>
        <v>0.75036655666147944</v>
      </c>
      <c r="AT15" s="51">
        <f t="shared" si="22"/>
        <v>1.2723923441842779</v>
      </c>
      <c r="AU15" s="51">
        <f t="shared" si="23"/>
        <v>0.70480663939388655</v>
      </c>
      <c r="AV15" s="51">
        <f t="shared" si="24"/>
        <v>1.3654080854917106</v>
      </c>
      <c r="AW15" s="56">
        <f t="shared" si="25"/>
        <v>0.52014783699873957</v>
      </c>
      <c r="AX15" s="50">
        <f t="shared" si="26"/>
        <v>0.75036655666147944</v>
      </c>
      <c r="AY15" s="50">
        <f t="shared" si="27"/>
        <v>1.2723923441842779</v>
      </c>
      <c r="AZ15" s="50">
        <f t="shared" si="28"/>
        <v>0.70480663939388655</v>
      </c>
      <c r="BA15" s="54">
        <f t="shared" si="29"/>
        <v>1.3654080854917106</v>
      </c>
      <c r="BB15" s="51" t="b">
        <f t="shared" si="30"/>
        <v>0</v>
      </c>
      <c r="BC15" s="51" t="b">
        <f t="shared" si="31"/>
        <v>0</v>
      </c>
      <c r="BD15" s="51" t="b">
        <f t="shared" si="32"/>
        <v>0</v>
      </c>
      <c r="BE15" s="51" t="b">
        <f t="shared" si="33"/>
        <v>0</v>
      </c>
      <c r="BF15" s="54" t="b">
        <f t="shared" si="34"/>
        <v>0</v>
      </c>
    </row>
    <row r="16" spans="1:58" x14ac:dyDescent="0.25">
      <c r="A16" s="16" t="s">
        <v>22</v>
      </c>
      <c r="B16" s="1">
        <v>2</v>
      </c>
      <c r="C16" s="13">
        <v>34418420</v>
      </c>
      <c r="D16" s="9">
        <v>16354819</v>
      </c>
      <c r="E16" s="9">
        <v>7261023</v>
      </c>
      <c r="F16" s="9">
        <v>1246263</v>
      </c>
      <c r="G16" s="9">
        <v>15112294</v>
      </c>
      <c r="H16" s="5">
        <v>7077956</v>
      </c>
      <c r="I16" s="2">
        <f t="shared" si="0"/>
        <v>0.47517634452714563</v>
      </c>
      <c r="J16" s="2">
        <f t="shared" si="1"/>
        <v>0.21096328651925336</v>
      </c>
      <c r="K16" s="2">
        <f t="shared" si="2"/>
        <v>3.6209186824961749E-2</v>
      </c>
      <c r="L16" s="2">
        <f t="shared" si="3"/>
        <v>0.43907576233888712</v>
      </c>
      <c r="M16" s="2">
        <f t="shared" si="4"/>
        <v>0.20564441947073689</v>
      </c>
      <c r="N16" s="41">
        <f t="shared" si="5"/>
        <v>0.6188497726833917</v>
      </c>
      <c r="O16" s="9">
        <f t="shared" si="6"/>
        <v>0.7937332417935028</v>
      </c>
      <c r="P16" s="2">
        <f t="shared" si="7"/>
        <v>0.72375920202286226</v>
      </c>
      <c r="Q16" s="2">
        <f t="shared" si="8"/>
        <v>2.0440851981528789</v>
      </c>
      <c r="R16" s="2">
        <f t="shared" si="9"/>
        <v>1.9475090897966383</v>
      </c>
      <c r="S16" s="25">
        <v>15990850</v>
      </c>
      <c r="T16" s="10">
        <v>6169827</v>
      </c>
      <c r="U16" s="10">
        <v>19951252</v>
      </c>
      <c r="V16" s="10">
        <v>1245076.5</v>
      </c>
      <c r="W16" s="10">
        <v>8759889</v>
      </c>
      <c r="X16">
        <v>22246480</v>
      </c>
      <c r="Y16" s="40">
        <f t="shared" si="39"/>
        <v>0.38583483679729347</v>
      </c>
      <c r="Z16" s="2">
        <f t="shared" si="38"/>
        <v>1.2476667594280479</v>
      </c>
      <c r="AA16" s="2">
        <f>V16/$S16</f>
        <v>7.7861808471719765E-2</v>
      </c>
      <c r="AB16" s="2">
        <f t="shared" si="36"/>
        <v>0.54780633925025879</v>
      </c>
      <c r="AC16" s="5">
        <f t="shared" si="37"/>
        <v>1.3912005928390299</v>
      </c>
      <c r="AD16" s="9">
        <f t="shared" si="40"/>
        <v>0.85028471253518889</v>
      </c>
      <c r="AE16" s="9">
        <f t="shared" si="12"/>
        <v>0.69561254887521329</v>
      </c>
      <c r="AG16">
        <f t="shared" si="13"/>
        <v>0.84996636163122408</v>
      </c>
      <c r="AH16" s="5">
        <f t="shared" si="14"/>
        <v>1.5566484092340545</v>
      </c>
      <c r="AI16" s="16" t="s">
        <v>22</v>
      </c>
      <c r="AJ16" s="2">
        <v>1</v>
      </c>
      <c r="AK16" s="65" t="s">
        <v>22</v>
      </c>
      <c r="AL16" s="64">
        <v>1</v>
      </c>
      <c r="AM16" s="62">
        <f t="shared" si="15"/>
        <v>0.73456724260929029</v>
      </c>
      <c r="AN16" s="62">
        <f t="shared" si="16"/>
        <v>0.74467289533435799</v>
      </c>
      <c r="AO16" s="62">
        <f t="shared" si="17"/>
        <v>0.72375920202286226</v>
      </c>
      <c r="AP16" s="62">
        <f t="shared" si="18"/>
        <v>1.4470257798920514</v>
      </c>
      <c r="AQ16" s="62">
        <f t="shared" si="19"/>
        <v>1.7520787495153463</v>
      </c>
      <c r="AR16" s="9">
        <f t="shared" si="20"/>
        <v>0.76394993231366193</v>
      </c>
      <c r="AS16">
        <f t="shared" si="21"/>
        <v>0.74467289533435788</v>
      </c>
      <c r="AT16">
        <f t="shared" si="22"/>
        <v>0.72375920202286237</v>
      </c>
      <c r="AU16">
        <f t="shared" si="23"/>
        <v>1.4470257798920514</v>
      </c>
      <c r="AV16">
        <f t="shared" si="24"/>
        <v>1.7520787495153463</v>
      </c>
      <c r="AW16" s="40" t="b">
        <f t="shared" si="25"/>
        <v>0</v>
      </c>
      <c r="AX16" s="2" t="b">
        <f t="shared" si="26"/>
        <v>0</v>
      </c>
      <c r="AY16" s="2" t="b">
        <f t="shared" si="27"/>
        <v>0</v>
      </c>
      <c r="AZ16" s="2" t="b">
        <f t="shared" si="28"/>
        <v>0</v>
      </c>
      <c r="BA16" s="5" t="b">
        <f t="shared" si="29"/>
        <v>0</v>
      </c>
      <c r="BB16">
        <f t="shared" si="30"/>
        <v>0.76394993231366193</v>
      </c>
      <c r="BC16">
        <f t="shared" si="31"/>
        <v>0.74467289533435788</v>
      </c>
      <c r="BD16">
        <f t="shared" si="32"/>
        <v>0.72375920202286237</v>
      </c>
      <c r="BE16">
        <f t="shared" si="33"/>
        <v>1.4470257798920514</v>
      </c>
      <c r="BF16" s="5">
        <f t="shared" si="34"/>
        <v>1.7520787495153463</v>
      </c>
    </row>
    <row r="17" spans="1:58" s="51" customFormat="1" x14ac:dyDescent="0.25">
      <c r="A17" s="47" t="s">
        <v>23</v>
      </c>
      <c r="B17" s="46">
        <v>2</v>
      </c>
      <c r="C17" s="48">
        <v>20532276</v>
      </c>
      <c r="D17" s="50">
        <v>11260414</v>
      </c>
      <c r="E17" s="50">
        <v>4730910</v>
      </c>
      <c r="F17" s="50">
        <v>986416</v>
      </c>
      <c r="G17" s="50">
        <v>6037148</v>
      </c>
      <c r="H17" s="54">
        <v>2788472</v>
      </c>
      <c r="I17" s="50">
        <f t="shared" si="0"/>
        <v>0.54842502604192545</v>
      </c>
      <c r="J17" s="50">
        <f t="shared" si="1"/>
        <v>0.2304133258290508</v>
      </c>
      <c r="K17" s="50">
        <f t="shared" si="2"/>
        <v>4.80422141218051E-2</v>
      </c>
      <c r="L17" s="50">
        <f t="shared" si="3"/>
        <v>0.29403208879522175</v>
      </c>
      <c r="M17" s="50">
        <f t="shared" si="4"/>
        <v>0.1358092010841857</v>
      </c>
      <c r="N17" s="46">
        <f t="shared" si="5"/>
        <v>0.71424578813506168</v>
      </c>
      <c r="O17" s="50">
        <f t="shared" si="6"/>
        <v>0.86691252814751796</v>
      </c>
      <c r="P17" s="50">
        <f t="shared" si="7"/>
        <v>0.96028101167516011</v>
      </c>
      <c r="Q17" s="50">
        <f t="shared" si="8"/>
        <v>1.3688449512373715</v>
      </c>
      <c r="R17" s="50">
        <f t="shared" si="9"/>
        <v>1.2861504059783537</v>
      </c>
      <c r="S17" s="49">
        <v>12241958</v>
      </c>
      <c r="T17" s="55">
        <v>1676245.25</v>
      </c>
      <c r="U17" s="55">
        <v>20039374</v>
      </c>
      <c r="V17" s="55"/>
      <c r="W17" s="55">
        <v>4103007.75</v>
      </c>
      <c r="X17" s="55">
        <v>8406732</v>
      </c>
      <c r="Y17" s="56">
        <f t="shared" si="39"/>
        <v>0.13692623761656428</v>
      </c>
      <c r="Z17" s="50">
        <f t="shared" si="38"/>
        <v>1.6369419009606143</v>
      </c>
      <c r="AA17" s="50"/>
      <c r="AB17" s="50">
        <f t="shared" si="36"/>
        <v>0.33515943691360484</v>
      </c>
      <c r="AC17" s="54">
        <f t="shared" si="37"/>
        <v>0.68671465790031305</v>
      </c>
      <c r="AD17" s="50">
        <f t="shared" si="40"/>
        <v>0.30175161879302348</v>
      </c>
      <c r="AE17" s="50">
        <f t="shared" si="12"/>
        <v>0.91264539948939516</v>
      </c>
      <c r="AG17" s="51">
        <f t="shared" si="13"/>
        <v>0.52002729203483178</v>
      </c>
      <c r="AH17" s="54">
        <f t="shared" si="14"/>
        <v>0.76838184609796001</v>
      </c>
      <c r="AI17" s="47" t="s">
        <v>23</v>
      </c>
      <c r="AJ17" s="50">
        <v>0</v>
      </c>
      <c r="AK17" s="65" t="s">
        <v>23</v>
      </c>
      <c r="AL17" s="64">
        <v>0</v>
      </c>
      <c r="AM17" s="62">
        <f t="shared" si="15"/>
        <v>0.50799870346404252</v>
      </c>
      <c r="AN17" s="62">
        <f t="shared" si="16"/>
        <v>0.88977896381845656</v>
      </c>
      <c r="AO17" s="62">
        <f t="shared" si="17"/>
        <v>0.96028101167516011</v>
      </c>
      <c r="AP17" s="62">
        <f t="shared" si="18"/>
        <v>0.94443612163610169</v>
      </c>
      <c r="AQ17" s="62">
        <f t="shared" si="19"/>
        <v>1.0272661260381568</v>
      </c>
      <c r="AR17" s="50">
        <f t="shared" si="20"/>
        <v>0.52831865160260416</v>
      </c>
      <c r="AS17" s="51">
        <f t="shared" si="21"/>
        <v>0.88977896381845634</v>
      </c>
      <c r="AT17" s="51">
        <f t="shared" si="22"/>
        <v>0.96028101167516033</v>
      </c>
      <c r="AU17" s="51">
        <f t="shared" si="23"/>
        <v>0.94443612163610169</v>
      </c>
      <c r="AV17" s="51">
        <f t="shared" si="24"/>
        <v>1.0272661260381568</v>
      </c>
      <c r="AW17" s="56">
        <f t="shared" si="25"/>
        <v>0.52831865160260416</v>
      </c>
      <c r="AX17" s="50">
        <f t="shared" si="26"/>
        <v>0.88977896381845634</v>
      </c>
      <c r="AY17" s="50">
        <f t="shared" si="27"/>
        <v>0.96028101167516033</v>
      </c>
      <c r="AZ17" s="50">
        <f t="shared" si="28"/>
        <v>0.94443612163610169</v>
      </c>
      <c r="BA17" s="54">
        <f t="shared" si="29"/>
        <v>1.0272661260381568</v>
      </c>
      <c r="BB17" s="51" t="b">
        <f t="shared" si="30"/>
        <v>0</v>
      </c>
      <c r="BC17" s="51" t="b">
        <f t="shared" si="31"/>
        <v>0</v>
      </c>
      <c r="BD17" s="51" t="b">
        <f t="shared" si="32"/>
        <v>0</v>
      </c>
      <c r="BE17" s="51" t="b">
        <f t="shared" si="33"/>
        <v>0</v>
      </c>
      <c r="BF17" s="54" t="b">
        <f t="shared" si="34"/>
        <v>0</v>
      </c>
    </row>
    <row r="18" spans="1:58" x14ac:dyDescent="0.25">
      <c r="A18" s="16" t="s">
        <v>24</v>
      </c>
      <c r="B18" s="1">
        <v>2</v>
      </c>
      <c r="C18" s="13">
        <v>29109960</v>
      </c>
      <c r="D18" s="9">
        <v>21108920</v>
      </c>
      <c r="E18" s="9">
        <v>7688941</v>
      </c>
      <c r="F18" s="9">
        <v>1307211</v>
      </c>
      <c r="G18" s="9">
        <v>10517993</v>
      </c>
      <c r="H18" s="5">
        <v>6059424</v>
      </c>
      <c r="I18" s="2">
        <f t="shared" si="0"/>
        <v>0.72514424616179485</v>
      </c>
      <c r="J18" s="2">
        <f t="shared" si="1"/>
        <v>0.26413437187821626</v>
      </c>
      <c r="K18" s="2">
        <f t="shared" si="2"/>
        <v>4.4905970327681656E-2</v>
      </c>
      <c r="L18" s="2">
        <f t="shared" si="3"/>
        <v>0.36131939033925159</v>
      </c>
      <c r="M18" s="2">
        <f t="shared" si="4"/>
        <v>0.20815638358829761</v>
      </c>
      <c r="N18" s="41">
        <f t="shared" si="5"/>
        <v>0.94439750014588519</v>
      </c>
      <c r="O18" s="9">
        <f t="shared" si="6"/>
        <v>0.99378538663813198</v>
      </c>
      <c r="P18" s="2">
        <f t="shared" si="7"/>
        <v>0.89759290667140079</v>
      </c>
      <c r="Q18" s="2">
        <f t="shared" si="8"/>
        <v>1.6820960775968448</v>
      </c>
      <c r="R18" s="2">
        <f t="shared" si="9"/>
        <v>1.9712980793776982</v>
      </c>
      <c r="S18" s="25">
        <v>14274770</v>
      </c>
      <c r="T18" s="10">
        <v>4847794</v>
      </c>
      <c r="U18" s="10">
        <v>25002278</v>
      </c>
      <c r="V18" s="10">
        <v>949363.56</v>
      </c>
      <c r="W18" s="10">
        <v>6271703</v>
      </c>
      <c r="X18">
        <v>13525325</v>
      </c>
      <c r="Y18" s="40">
        <f t="shared" si="39"/>
        <v>0.3396057519665816</v>
      </c>
      <c r="Z18" s="2">
        <f t="shared" si="38"/>
        <v>1.7515012851345415</v>
      </c>
      <c r="AA18" s="2">
        <f>V18/$S18</f>
        <v>6.6506399752850665E-2</v>
      </c>
      <c r="AB18" s="2">
        <f t="shared" si="36"/>
        <v>0.43935580047874678</v>
      </c>
      <c r="AC18" s="5">
        <f t="shared" si="37"/>
        <v>0.94749862869944668</v>
      </c>
      <c r="AD18" s="9">
        <f t="shared" si="40"/>
        <v>0.74840722414577754</v>
      </c>
      <c r="AE18" s="9">
        <f t="shared" si="12"/>
        <v>0.97651577563000114</v>
      </c>
      <c r="AG18">
        <f t="shared" si="13"/>
        <v>0.68169647635985797</v>
      </c>
      <c r="AH18" s="5">
        <f t="shared" si="14"/>
        <v>1.0601794167630139</v>
      </c>
      <c r="AI18" s="16" t="s">
        <v>24</v>
      </c>
      <c r="AJ18" s="2">
        <v>1</v>
      </c>
      <c r="AK18" s="65" t="s">
        <v>24</v>
      </c>
      <c r="AL18" s="64">
        <v>1</v>
      </c>
      <c r="AM18" s="62">
        <f t="shared" si="15"/>
        <v>0.84640236214583142</v>
      </c>
      <c r="AN18" s="62">
        <f t="shared" si="16"/>
        <v>0.98515058113406662</v>
      </c>
      <c r="AO18" s="62">
        <f t="shared" si="17"/>
        <v>0.89759290667140079</v>
      </c>
      <c r="AP18" s="62">
        <f t="shared" si="18"/>
        <v>1.1818962769783514</v>
      </c>
      <c r="AQ18" s="62">
        <f t="shared" si="19"/>
        <v>1.5157387480703561</v>
      </c>
      <c r="AR18" s="9">
        <f t="shared" si="20"/>
        <v>0.88025845663166469</v>
      </c>
      <c r="AS18">
        <f t="shared" si="21"/>
        <v>0.98515058113406639</v>
      </c>
      <c r="AT18">
        <f t="shared" si="22"/>
        <v>0.89759290667140101</v>
      </c>
      <c r="AU18">
        <f t="shared" si="23"/>
        <v>1.1818962769783514</v>
      </c>
      <c r="AV18">
        <f t="shared" si="24"/>
        <v>1.5157387480703561</v>
      </c>
      <c r="AW18" s="40" t="b">
        <f t="shared" si="25"/>
        <v>0</v>
      </c>
      <c r="AX18" s="2" t="b">
        <f t="shared" si="26"/>
        <v>0</v>
      </c>
      <c r="AY18" s="2" t="b">
        <f t="shared" si="27"/>
        <v>0</v>
      </c>
      <c r="AZ18" s="2" t="b">
        <f t="shared" si="28"/>
        <v>0</v>
      </c>
      <c r="BA18" s="5" t="b">
        <f t="shared" si="29"/>
        <v>0</v>
      </c>
      <c r="BB18">
        <f t="shared" si="30"/>
        <v>0.88025845663166469</v>
      </c>
      <c r="BC18">
        <f t="shared" si="31"/>
        <v>0.98515058113406639</v>
      </c>
      <c r="BD18">
        <f t="shared" si="32"/>
        <v>0.89759290667140101</v>
      </c>
      <c r="BE18">
        <f t="shared" si="33"/>
        <v>1.1818962769783514</v>
      </c>
      <c r="BF18" s="5">
        <f t="shared" si="34"/>
        <v>1.5157387480703561</v>
      </c>
    </row>
    <row r="19" spans="1:58" s="51" customFormat="1" x14ac:dyDescent="0.25">
      <c r="A19" s="47" t="s">
        <v>25</v>
      </c>
      <c r="B19" s="46">
        <v>2</v>
      </c>
      <c r="C19" s="48">
        <v>29705322</v>
      </c>
      <c r="D19" s="50">
        <v>22986586</v>
      </c>
      <c r="E19" s="50">
        <v>7110283</v>
      </c>
      <c r="F19" s="50">
        <v>1496185</v>
      </c>
      <c r="G19" s="50">
        <v>4612751</v>
      </c>
      <c r="H19" s="54">
        <v>1886380</v>
      </c>
      <c r="I19" s="50">
        <f t="shared" si="0"/>
        <v>0.77382046220539202</v>
      </c>
      <c r="J19" s="50">
        <f t="shared" si="1"/>
        <v>0.2393605765323803</v>
      </c>
      <c r="K19" s="50">
        <f t="shared" si="2"/>
        <v>5.036757386437353E-2</v>
      </c>
      <c r="L19" s="50">
        <f t="shared" si="3"/>
        <v>0.15528365590516069</v>
      </c>
      <c r="M19" s="50">
        <f t="shared" si="4"/>
        <v>6.3503098872316546E-2</v>
      </c>
      <c r="N19" s="46">
        <f t="shared" si="5"/>
        <v>1.0077913655615633</v>
      </c>
      <c r="O19" s="50">
        <f t="shared" si="6"/>
        <v>0.90057587508843129</v>
      </c>
      <c r="P19" s="50">
        <f t="shared" si="7"/>
        <v>1.0067609428548683</v>
      </c>
      <c r="Q19" s="50">
        <f t="shared" si="8"/>
        <v>0.72291173819295984</v>
      </c>
      <c r="R19" s="50">
        <f t="shared" si="9"/>
        <v>0.60139177422069412</v>
      </c>
      <c r="S19" s="49">
        <v>12348989</v>
      </c>
      <c r="T19" s="55">
        <v>3987638.25</v>
      </c>
      <c r="U19" s="55">
        <v>25052696</v>
      </c>
      <c r="V19" s="55"/>
      <c r="W19" s="55">
        <v>4939706</v>
      </c>
      <c r="X19" s="55">
        <v>3466033.75</v>
      </c>
      <c r="Y19" s="56">
        <f t="shared" si="39"/>
        <v>0.32291212260372082</v>
      </c>
      <c r="Z19" s="50">
        <f t="shared" si="38"/>
        <v>2.0287244567146345</v>
      </c>
      <c r="AA19" s="50"/>
      <c r="AB19" s="50">
        <f t="shared" si="36"/>
        <v>0.40000894000310472</v>
      </c>
      <c r="AC19" s="54">
        <f t="shared" si="37"/>
        <v>0.28067348266323666</v>
      </c>
      <c r="AD19" s="50">
        <f t="shared" si="40"/>
        <v>0.71161858690972002</v>
      </c>
      <c r="AE19" s="50">
        <f t="shared" si="12"/>
        <v>1.1310762105641659</v>
      </c>
      <c r="AG19" s="51">
        <f t="shared" si="13"/>
        <v>0.6206466026291807</v>
      </c>
      <c r="AH19" s="54">
        <f t="shared" si="14"/>
        <v>0.314052432518236</v>
      </c>
      <c r="AI19" s="47" t="s">
        <v>25</v>
      </c>
      <c r="AJ19" s="50">
        <v>0</v>
      </c>
      <c r="AK19" s="65" t="s">
        <v>25</v>
      </c>
      <c r="AL19" s="64">
        <v>0</v>
      </c>
      <c r="AM19" s="62">
        <f t="shared" si="15"/>
        <v>0.85970497623564168</v>
      </c>
      <c r="AN19" s="62">
        <f t="shared" si="16"/>
        <v>1.0158260428262986</v>
      </c>
      <c r="AO19" s="62">
        <f t="shared" si="17"/>
        <v>1.0067609428548683</v>
      </c>
      <c r="AP19" s="62">
        <f t="shared" si="18"/>
        <v>0.67177917041107027</v>
      </c>
      <c r="AQ19" s="62">
        <f t="shared" si="19"/>
        <v>0.45772210336946506</v>
      </c>
      <c r="AR19" s="50">
        <f t="shared" si="20"/>
        <v>0.89409317528506738</v>
      </c>
      <c r="AS19" s="51">
        <f t="shared" si="21"/>
        <v>1.0158260428262984</v>
      </c>
      <c r="AT19" s="51">
        <f t="shared" si="22"/>
        <v>1.0067609428548685</v>
      </c>
      <c r="AU19" s="51">
        <f t="shared" si="23"/>
        <v>0.67177917041107027</v>
      </c>
      <c r="AV19" s="51">
        <f t="shared" si="24"/>
        <v>0.45772210336946506</v>
      </c>
      <c r="AW19" s="56">
        <f t="shared" si="25"/>
        <v>0.89409317528506738</v>
      </c>
      <c r="AX19" s="50">
        <f t="shared" si="26"/>
        <v>1.0158260428262984</v>
      </c>
      <c r="AY19" s="50">
        <f t="shared" si="27"/>
        <v>1.0067609428548685</v>
      </c>
      <c r="AZ19" s="50">
        <f t="shared" si="28"/>
        <v>0.67177917041107027</v>
      </c>
      <c r="BA19" s="54">
        <f t="shared" si="29"/>
        <v>0.45772210336946506</v>
      </c>
      <c r="BB19" s="51" t="b">
        <f t="shared" si="30"/>
        <v>0</v>
      </c>
      <c r="BC19" s="51" t="b">
        <f t="shared" si="31"/>
        <v>0</v>
      </c>
      <c r="BD19" s="51" t="b">
        <f t="shared" si="32"/>
        <v>0</v>
      </c>
      <c r="BE19" s="51" t="b">
        <f t="shared" si="33"/>
        <v>0</v>
      </c>
      <c r="BF19" s="54" t="b">
        <f t="shared" si="34"/>
        <v>0</v>
      </c>
    </row>
    <row r="20" spans="1:58" x14ac:dyDescent="0.25">
      <c r="A20" s="16" t="s">
        <v>26</v>
      </c>
      <c r="B20" s="1">
        <v>2</v>
      </c>
      <c r="C20" s="13">
        <v>39057944</v>
      </c>
      <c r="D20" s="9">
        <v>33502234</v>
      </c>
      <c r="E20" s="9">
        <v>11475922</v>
      </c>
      <c r="F20" s="9">
        <v>1643174</v>
      </c>
      <c r="G20" s="9">
        <v>11197372</v>
      </c>
      <c r="H20" s="5">
        <v>10908467</v>
      </c>
      <c r="I20" s="2">
        <f t="shared" si="0"/>
        <v>0.85775723371409407</v>
      </c>
      <c r="J20" s="2">
        <f t="shared" si="1"/>
        <v>0.29381787223618322</v>
      </c>
      <c r="K20" s="2">
        <f t="shared" si="2"/>
        <v>4.2070161194352675E-2</v>
      </c>
      <c r="L20" s="2">
        <f t="shared" si="3"/>
        <v>0.28668616043896217</v>
      </c>
      <c r="M20" s="2">
        <f t="shared" si="4"/>
        <v>0.27928932971996684</v>
      </c>
      <c r="N20" s="41">
        <f t="shared" si="5"/>
        <v>1.1171071018481171</v>
      </c>
      <c r="O20" s="9">
        <f t="shared" si="6"/>
        <v>1.1054672880516154</v>
      </c>
      <c r="P20" s="2">
        <f t="shared" si="7"/>
        <v>0.84090997243846677</v>
      </c>
      <c r="Q20" s="2">
        <f t="shared" si="8"/>
        <v>1.3346465173731668</v>
      </c>
      <c r="R20" s="2">
        <f t="shared" si="9"/>
        <v>2.6449466010928888</v>
      </c>
      <c r="S20" s="25">
        <v>15207679</v>
      </c>
      <c r="T20" s="10">
        <v>18551150</v>
      </c>
      <c r="U20" s="10">
        <v>26964696</v>
      </c>
      <c r="V20" s="10">
        <v>1458961.13</v>
      </c>
      <c r="W20" s="10">
        <v>14544211</v>
      </c>
      <c r="X20" s="10">
        <v>29961738</v>
      </c>
      <c r="Y20" s="40">
        <f t="shared" si="39"/>
        <v>1.2198541276416999</v>
      </c>
      <c r="Z20" s="2">
        <f t="shared" si="38"/>
        <v>1.7730973937574563</v>
      </c>
      <c r="AA20" s="2">
        <f>V20/$S20</f>
        <v>9.5935818345455601E-2</v>
      </c>
      <c r="AB20" s="2">
        <f t="shared" si="36"/>
        <v>0.95637282980525828</v>
      </c>
      <c r="AC20" s="5">
        <f t="shared" si="37"/>
        <v>1.9701716481522262</v>
      </c>
      <c r="AD20" s="9">
        <f t="shared" si="40"/>
        <v>2.6882572990722808</v>
      </c>
      <c r="AE20" s="9">
        <f t="shared" si="12"/>
        <v>0.98855626965731525</v>
      </c>
      <c r="AG20">
        <f t="shared" si="13"/>
        <v>1.4838907041949665</v>
      </c>
      <c r="AH20" s="5">
        <f t="shared" si="14"/>
        <v>2.2044733001124106</v>
      </c>
      <c r="AI20" s="16" t="s">
        <v>26</v>
      </c>
      <c r="AJ20" s="2">
        <v>1</v>
      </c>
      <c r="AK20" s="65" t="s">
        <v>26</v>
      </c>
      <c r="AL20" s="64">
        <v>1</v>
      </c>
      <c r="AM20" s="62">
        <f t="shared" si="15"/>
        <v>1.9026822004601991</v>
      </c>
      <c r="AN20" s="62">
        <f t="shared" si="16"/>
        <v>1.0470117788544653</v>
      </c>
      <c r="AO20" s="62">
        <f t="shared" si="17"/>
        <v>0.84090997243846677</v>
      </c>
      <c r="AP20" s="62">
        <f t="shared" si="18"/>
        <v>1.4092686107840666</v>
      </c>
      <c r="AQ20" s="62">
        <f t="shared" si="19"/>
        <v>2.4247099506026499</v>
      </c>
      <c r="AR20" s="9">
        <f t="shared" si="20"/>
        <v>1.978789488478607</v>
      </c>
      <c r="AS20">
        <f t="shared" si="21"/>
        <v>1.0470117788544651</v>
      </c>
      <c r="AT20">
        <f t="shared" si="22"/>
        <v>0.84090997243846699</v>
      </c>
      <c r="AU20">
        <f t="shared" si="23"/>
        <v>1.4092686107840666</v>
      </c>
      <c r="AV20">
        <f t="shared" si="24"/>
        <v>2.4247099506026499</v>
      </c>
      <c r="AW20" s="40" t="b">
        <f t="shared" si="25"/>
        <v>0</v>
      </c>
      <c r="AX20" s="2" t="b">
        <f t="shared" si="26"/>
        <v>0</v>
      </c>
      <c r="AY20" s="2" t="b">
        <f t="shared" si="27"/>
        <v>0</v>
      </c>
      <c r="AZ20" s="2" t="b">
        <f t="shared" si="28"/>
        <v>0</v>
      </c>
      <c r="BA20" s="5" t="b">
        <f t="shared" si="29"/>
        <v>0</v>
      </c>
      <c r="BB20">
        <f t="shared" si="30"/>
        <v>1.978789488478607</v>
      </c>
      <c r="BC20">
        <f t="shared" si="31"/>
        <v>1.0470117788544651</v>
      </c>
      <c r="BD20">
        <f t="shared" si="32"/>
        <v>0.84090997243846699</v>
      </c>
      <c r="BE20">
        <f t="shared" si="33"/>
        <v>1.4092686107840666</v>
      </c>
      <c r="BF20" s="5">
        <f t="shared" si="34"/>
        <v>2.4247099506026499</v>
      </c>
    </row>
    <row r="21" spans="1:58" s="51" customFormat="1" x14ac:dyDescent="0.25">
      <c r="A21" s="47" t="s">
        <v>27</v>
      </c>
      <c r="B21" s="46">
        <v>2</v>
      </c>
      <c r="C21" s="48">
        <v>32807456</v>
      </c>
      <c r="D21" s="50">
        <v>32722210</v>
      </c>
      <c r="E21" s="50">
        <v>11208609</v>
      </c>
      <c r="F21" s="50">
        <v>2015682</v>
      </c>
      <c r="G21" s="50">
        <v>7919393</v>
      </c>
      <c r="H21" s="54">
        <v>6156182</v>
      </c>
      <c r="I21" s="50">
        <f t="shared" si="0"/>
        <v>0.9974016272398567</v>
      </c>
      <c r="J21" s="50">
        <f t="shared" si="1"/>
        <v>0.34164822167253689</v>
      </c>
      <c r="K21" s="50">
        <f t="shared" si="2"/>
        <v>6.1439753207319703E-2</v>
      </c>
      <c r="L21" s="50">
        <f t="shared" si="3"/>
        <v>0.2413900364600047</v>
      </c>
      <c r="M21" s="50">
        <f t="shared" si="4"/>
        <v>0.18764582051104481</v>
      </c>
      <c r="N21" s="46">
        <f t="shared" si="5"/>
        <v>1.2989741122438574</v>
      </c>
      <c r="O21" s="50">
        <f t="shared" si="6"/>
        <v>1.2854253221750942</v>
      </c>
      <c r="P21" s="50">
        <f t="shared" si="7"/>
        <v>1.2280747139882304</v>
      </c>
      <c r="Q21" s="50">
        <f t="shared" si="8"/>
        <v>1.1237737147709987</v>
      </c>
      <c r="R21" s="50">
        <f t="shared" si="9"/>
        <v>1.7770574180818481</v>
      </c>
      <c r="S21" s="49">
        <v>11877334</v>
      </c>
      <c r="T21" s="55">
        <v>7481305</v>
      </c>
      <c r="U21" s="55">
        <v>27138670</v>
      </c>
      <c r="V21" s="55"/>
      <c r="W21" s="55">
        <v>8850969</v>
      </c>
      <c r="X21" s="55">
        <v>18518510</v>
      </c>
      <c r="Y21" s="56">
        <f t="shared" si="39"/>
        <v>0.62988083015936069</v>
      </c>
      <c r="Z21" s="50">
        <f t="shared" si="38"/>
        <v>2.2849125906537613</v>
      </c>
      <c r="AA21" s="50"/>
      <c r="AB21" s="50">
        <f t="shared" si="36"/>
        <v>0.74519829113166303</v>
      </c>
      <c r="AC21" s="54">
        <f t="shared" si="37"/>
        <v>1.5591470274389858</v>
      </c>
      <c r="AD21" s="50">
        <f t="shared" si="40"/>
        <v>1.3881018236952394</v>
      </c>
      <c r="AE21" s="50">
        <f t="shared" si="12"/>
        <v>1.27390896578053</v>
      </c>
      <c r="AG21" s="51">
        <f t="shared" si="13"/>
        <v>1.1562361273034247</v>
      </c>
      <c r="AH21" s="54">
        <f t="shared" si="14"/>
        <v>1.7445677873612906</v>
      </c>
      <c r="AI21" s="47" t="s">
        <v>27</v>
      </c>
      <c r="AJ21" s="50">
        <v>0</v>
      </c>
      <c r="AK21" s="65" t="s">
        <v>27</v>
      </c>
      <c r="AL21" s="64">
        <v>0</v>
      </c>
      <c r="AM21" s="62">
        <f t="shared" si="15"/>
        <v>1.3435379679695485</v>
      </c>
      <c r="AN21" s="62">
        <f t="shared" si="16"/>
        <v>1.2796671439778122</v>
      </c>
      <c r="AO21" s="62">
        <f t="shared" si="17"/>
        <v>1.2280747139882304</v>
      </c>
      <c r="AP21" s="62">
        <f t="shared" si="18"/>
        <v>1.1400049210372116</v>
      </c>
      <c r="AQ21" s="62">
        <f t="shared" si="19"/>
        <v>1.7608126027215694</v>
      </c>
      <c r="AR21" s="50">
        <f t="shared" si="20"/>
        <v>1.3972794866883305</v>
      </c>
      <c r="AS21" s="51">
        <f t="shared" si="21"/>
        <v>1.279667143977812</v>
      </c>
      <c r="AT21" s="51">
        <f t="shared" si="22"/>
        <v>1.2280747139882306</v>
      </c>
      <c r="AU21" s="51">
        <f t="shared" si="23"/>
        <v>1.1400049210372116</v>
      </c>
      <c r="AV21" s="51">
        <f t="shared" si="24"/>
        <v>1.7608126027215694</v>
      </c>
      <c r="AW21" s="56">
        <f t="shared" si="25"/>
        <v>1.3972794866883305</v>
      </c>
      <c r="AX21" s="50">
        <f t="shared" si="26"/>
        <v>1.279667143977812</v>
      </c>
      <c r="AY21" s="50">
        <f t="shared" si="27"/>
        <v>1.2280747139882306</v>
      </c>
      <c r="AZ21" s="50">
        <f t="shared" si="28"/>
        <v>1.1400049210372116</v>
      </c>
      <c r="BA21" s="54">
        <f t="shared" si="29"/>
        <v>1.7608126027215694</v>
      </c>
      <c r="BB21" s="51" t="b">
        <f t="shared" si="30"/>
        <v>0</v>
      </c>
      <c r="BC21" s="51" t="b">
        <f t="shared" si="31"/>
        <v>0</v>
      </c>
      <c r="BD21" s="51" t="b">
        <f t="shared" si="32"/>
        <v>0</v>
      </c>
      <c r="BE21" s="51" t="b">
        <f t="shared" si="33"/>
        <v>0</v>
      </c>
      <c r="BF21" s="54" t="b">
        <f t="shared" si="34"/>
        <v>0</v>
      </c>
    </row>
    <row r="22" spans="1:58" x14ac:dyDescent="0.25">
      <c r="A22" s="16" t="s">
        <v>28</v>
      </c>
      <c r="B22" s="1">
        <v>2</v>
      </c>
      <c r="C22" s="13">
        <v>36233444</v>
      </c>
      <c r="D22" s="9">
        <v>41107400</v>
      </c>
      <c r="E22" s="9">
        <v>16434549</v>
      </c>
      <c r="F22" s="9">
        <v>2048595</v>
      </c>
      <c r="G22" s="9">
        <v>10084485</v>
      </c>
      <c r="H22" s="5">
        <v>8790181</v>
      </c>
      <c r="I22" s="2">
        <f t="shared" si="0"/>
        <v>1.1345153941204154</v>
      </c>
      <c r="J22" s="2">
        <f t="shared" si="1"/>
        <v>0.45357402404253927</v>
      </c>
      <c r="K22" s="2">
        <f t="shared" si="2"/>
        <v>5.6538787756416423E-2</v>
      </c>
      <c r="L22" s="2">
        <f t="shared" si="3"/>
        <v>0.27831980310786908</v>
      </c>
      <c r="M22" s="2">
        <f t="shared" si="4"/>
        <v>0.24259855066496025</v>
      </c>
      <c r="N22" s="41">
        <f t="shared" si="5"/>
        <v>1.4775453404691081</v>
      </c>
      <c r="O22" s="9">
        <f t="shared" si="6"/>
        <v>1.7065375992033205</v>
      </c>
      <c r="P22" s="2">
        <f t="shared" si="7"/>
        <v>1.1301128663213815</v>
      </c>
      <c r="Q22" s="2">
        <f t="shared" si="8"/>
        <v>1.2956975508170354</v>
      </c>
      <c r="R22" s="2">
        <f t="shared" si="9"/>
        <v>2.2974748539613623</v>
      </c>
      <c r="S22" s="25">
        <v>15700402</v>
      </c>
      <c r="T22" s="10">
        <v>7433558.5</v>
      </c>
      <c r="U22" s="10">
        <v>22100480</v>
      </c>
      <c r="V22" s="10">
        <v>923719.38</v>
      </c>
      <c r="W22" s="10">
        <v>11162354</v>
      </c>
      <c r="X22">
        <v>31008030</v>
      </c>
      <c r="Y22" s="40">
        <f t="shared" si="39"/>
        <v>0.47346294063043737</v>
      </c>
      <c r="Z22" s="2">
        <f t="shared" si="38"/>
        <v>1.4076378426488698</v>
      </c>
      <c r="AA22" s="2">
        <f>V22/$S22</f>
        <v>5.8834122846026488E-2</v>
      </c>
      <c r="AB22" s="2">
        <f t="shared" si="36"/>
        <v>0.71095975759092034</v>
      </c>
      <c r="AC22" s="5">
        <f t="shared" si="37"/>
        <v>1.9749831883285536</v>
      </c>
      <c r="AD22" s="9">
        <f t="shared" si="40"/>
        <v>1.0433954168361415</v>
      </c>
      <c r="AE22" s="9">
        <f t="shared" si="12"/>
        <v>0.7848013423608845</v>
      </c>
      <c r="AG22">
        <f t="shared" si="13"/>
        <v>1.103112240820032</v>
      </c>
      <c r="AH22" s="5">
        <f t="shared" si="14"/>
        <v>2.2098570502344264</v>
      </c>
      <c r="AI22" s="16" t="s">
        <v>28</v>
      </c>
      <c r="AJ22" s="2">
        <v>1</v>
      </c>
      <c r="AK22" s="65" t="s">
        <v>28</v>
      </c>
      <c r="AL22" s="64">
        <v>1</v>
      </c>
      <c r="AM22" s="62">
        <f t="shared" si="15"/>
        <v>1.2604703786526248</v>
      </c>
      <c r="AN22" s="62">
        <f t="shared" si="16"/>
        <v>1.2456694707821026</v>
      </c>
      <c r="AO22" s="62">
        <f t="shared" si="17"/>
        <v>1.1301128663213815</v>
      </c>
      <c r="AP22" s="62">
        <f t="shared" si="18"/>
        <v>1.1994048958185337</v>
      </c>
      <c r="AQ22" s="62">
        <f t="shared" si="19"/>
        <v>2.2536659520978946</v>
      </c>
      <c r="AR22" s="9">
        <f t="shared" si="20"/>
        <v>1.3108891937987297</v>
      </c>
      <c r="AS22">
        <f t="shared" si="21"/>
        <v>1.2456694707821023</v>
      </c>
      <c r="AT22">
        <f t="shared" si="22"/>
        <v>1.1301128663213817</v>
      </c>
      <c r="AU22">
        <f t="shared" si="23"/>
        <v>1.1994048958185337</v>
      </c>
      <c r="AV22">
        <f t="shared" si="24"/>
        <v>2.2536659520978946</v>
      </c>
      <c r="AW22" s="40" t="b">
        <f t="shared" si="25"/>
        <v>0</v>
      </c>
      <c r="AX22" s="2" t="b">
        <f t="shared" si="26"/>
        <v>0</v>
      </c>
      <c r="AY22" s="2" t="b">
        <f t="shared" si="27"/>
        <v>0</v>
      </c>
      <c r="AZ22" s="2" t="b">
        <f t="shared" si="28"/>
        <v>0</v>
      </c>
      <c r="BA22" s="5" t="b">
        <f t="shared" si="29"/>
        <v>0</v>
      </c>
      <c r="BB22">
        <f t="shared" si="30"/>
        <v>1.3108891937987297</v>
      </c>
      <c r="BC22">
        <f t="shared" si="31"/>
        <v>1.2456694707821023</v>
      </c>
      <c r="BD22">
        <f t="shared" si="32"/>
        <v>1.1301128663213817</v>
      </c>
      <c r="BE22">
        <f t="shared" si="33"/>
        <v>1.1994048958185337</v>
      </c>
      <c r="BF22" s="5">
        <f t="shared" si="34"/>
        <v>2.2536659520978946</v>
      </c>
    </row>
    <row r="23" spans="1:58" s="51" customFormat="1" x14ac:dyDescent="0.25">
      <c r="A23" s="47" t="s">
        <v>29</v>
      </c>
      <c r="B23" s="46">
        <v>2</v>
      </c>
      <c r="C23" s="48">
        <v>28039936</v>
      </c>
      <c r="D23" s="50">
        <v>30786384</v>
      </c>
      <c r="E23" s="50">
        <v>10411055</v>
      </c>
      <c r="F23" s="50">
        <v>1236234</v>
      </c>
      <c r="G23" s="50">
        <v>7224050</v>
      </c>
      <c r="H23" s="54">
        <v>4942521</v>
      </c>
      <c r="I23" s="50">
        <f t="shared" si="0"/>
        <v>1.0979477271274798</v>
      </c>
      <c r="J23" s="50">
        <f t="shared" si="1"/>
        <v>0.37129382178333076</v>
      </c>
      <c r="K23" s="50">
        <f t="shared" si="2"/>
        <v>4.4088331728003943E-2</v>
      </c>
      <c r="L23" s="50">
        <f t="shared" si="3"/>
        <v>0.25763432555623522</v>
      </c>
      <c r="M23" s="50">
        <f t="shared" si="4"/>
        <v>0.17626719975395094</v>
      </c>
      <c r="N23" s="46">
        <f t="shared" si="5"/>
        <v>1.4299211422808347</v>
      </c>
      <c r="O23" s="50">
        <f t="shared" si="6"/>
        <v>1.3969646268052709</v>
      </c>
      <c r="P23" s="50">
        <f t="shared" si="7"/>
        <v>0.88124972107857014</v>
      </c>
      <c r="Q23" s="50">
        <f t="shared" si="8"/>
        <v>1.19939781827251</v>
      </c>
      <c r="R23" s="50">
        <f t="shared" si="9"/>
        <v>1.6692987567438857</v>
      </c>
      <c r="S23" s="49">
        <v>13204197</v>
      </c>
      <c r="T23" s="55">
        <v>10071157</v>
      </c>
      <c r="U23" s="55">
        <v>17710510</v>
      </c>
      <c r="V23" s="55"/>
      <c r="W23" s="55">
        <v>10952745</v>
      </c>
      <c r="X23" s="55">
        <v>17106940</v>
      </c>
      <c r="Y23" s="56">
        <f t="shared" si="39"/>
        <v>0.76272392785415122</v>
      </c>
      <c r="Z23" s="50">
        <f t="shared" si="38"/>
        <v>1.3412788373272528</v>
      </c>
      <c r="AA23" s="50"/>
      <c r="AB23" s="50">
        <f t="shared" si="36"/>
        <v>0.82948966908021748</v>
      </c>
      <c r="AC23" s="54">
        <f t="shared" si="37"/>
        <v>1.2955683711777399</v>
      </c>
      <c r="AD23" s="50">
        <f t="shared" si="40"/>
        <v>1.6808552102823662</v>
      </c>
      <c r="AE23" s="50">
        <f t="shared" si="12"/>
        <v>0.74780415822995971</v>
      </c>
      <c r="AG23" s="51">
        <f t="shared" si="13"/>
        <v>1.2870210976450789</v>
      </c>
      <c r="AH23" s="54">
        <f t="shared" si="14"/>
        <v>1.4496431747000651</v>
      </c>
      <c r="AI23" s="47" t="s">
        <v>29</v>
      </c>
      <c r="AJ23" s="50">
        <v>0</v>
      </c>
      <c r="AK23" s="65" t="s">
        <v>29</v>
      </c>
      <c r="AL23" s="64">
        <v>0</v>
      </c>
      <c r="AM23" s="62">
        <f t="shared" si="15"/>
        <v>1.5553881762816004</v>
      </c>
      <c r="AN23" s="62">
        <f t="shared" si="16"/>
        <v>1.0723843925176153</v>
      </c>
      <c r="AO23" s="62">
        <f t="shared" si="17"/>
        <v>0.88124972107857014</v>
      </c>
      <c r="AP23" s="62">
        <f t="shared" si="18"/>
        <v>1.2432094579587945</v>
      </c>
      <c r="AQ23" s="62">
        <f t="shared" si="19"/>
        <v>1.5594709657219754</v>
      </c>
      <c r="AR23" s="50">
        <f t="shared" si="20"/>
        <v>1.6176037033328643</v>
      </c>
      <c r="AS23" s="51">
        <f t="shared" si="21"/>
        <v>1.0723843925176151</v>
      </c>
      <c r="AT23" s="51">
        <f t="shared" si="22"/>
        <v>0.88124972107857036</v>
      </c>
      <c r="AU23" s="51">
        <f t="shared" si="23"/>
        <v>1.2432094579587945</v>
      </c>
      <c r="AV23" s="51">
        <f t="shared" si="24"/>
        <v>1.5594709657219754</v>
      </c>
      <c r="AW23" s="56">
        <f t="shared" si="25"/>
        <v>1.6176037033328643</v>
      </c>
      <c r="AX23" s="50">
        <f t="shared" si="26"/>
        <v>1.0723843925176151</v>
      </c>
      <c r="AY23" s="50">
        <f t="shared" si="27"/>
        <v>0.88124972107857036</v>
      </c>
      <c r="AZ23" s="50">
        <f t="shared" si="28"/>
        <v>1.2432094579587945</v>
      </c>
      <c r="BA23" s="54">
        <f t="shared" si="29"/>
        <v>1.5594709657219754</v>
      </c>
      <c r="BB23" s="51" t="b">
        <f t="shared" si="30"/>
        <v>0</v>
      </c>
      <c r="BC23" s="51" t="b">
        <f t="shared" si="31"/>
        <v>0</v>
      </c>
      <c r="BD23" s="51" t="b">
        <f t="shared" si="32"/>
        <v>0</v>
      </c>
      <c r="BE23" s="51" t="b">
        <f t="shared" si="33"/>
        <v>0</v>
      </c>
      <c r="BF23" s="54" t="b">
        <f t="shared" si="34"/>
        <v>0</v>
      </c>
    </row>
    <row r="24" spans="1:58" x14ac:dyDescent="0.25">
      <c r="A24" s="16" t="s">
        <v>30</v>
      </c>
      <c r="B24" s="1">
        <v>2</v>
      </c>
      <c r="C24" s="13">
        <v>34678228</v>
      </c>
      <c r="D24" s="9">
        <v>24906804</v>
      </c>
      <c r="E24" s="9">
        <v>8820214</v>
      </c>
      <c r="F24" s="9">
        <v>1261757</v>
      </c>
      <c r="G24" s="9">
        <v>10982366</v>
      </c>
      <c r="H24" s="5">
        <v>10615897</v>
      </c>
      <c r="I24" s="2">
        <f t="shared" si="0"/>
        <v>0.71822597163845858</v>
      </c>
      <c r="J24" s="2">
        <f t="shared" si="1"/>
        <v>0.25434442613388436</v>
      </c>
      <c r="K24" s="2">
        <f t="shared" si="2"/>
        <v>3.638470224026441E-2</v>
      </c>
      <c r="L24" s="2">
        <f t="shared" si="3"/>
        <v>0.31669340198120849</v>
      </c>
      <c r="M24" s="2">
        <f t="shared" si="4"/>
        <v>0.30612570515425414</v>
      </c>
      <c r="N24" s="41">
        <f t="shared" si="5"/>
        <v>0.93538742911554296</v>
      </c>
      <c r="O24" s="9">
        <f t="shared" si="6"/>
        <v>0.95695146401187492</v>
      </c>
      <c r="P24" s="2">
        <f t="shared" si="7"/>
        <v>0.72726745249908109</v>
      </c>
      <c r="Q24" s="2">
        <f t="shared" si="8"/>
        <v>1.4743430425176418</v>
      </c>
      <c r="R24" s="2">
        <f t="shared" si="9"/>
        <v>2.8990944414766968</v>
      </c>
      <c r="S24" s="25">
        <v>15337393</v>
      </c>
      <c r="T24" s="10">
        <v>11354473</v>
      </c>
      <c r="U24" s="10">
        <v>19934456</v>
      </c>
      <c r="V24" s="10">
        <v>1385646.75</v>
      </c>
      <c r="W24" s="10">
        <v>7302042.5</v>
      </c>
      <c r="X24" s="10">
        <v>31700870</v>
      </c>
      <c r="Y24" s="40">
        <f t="shared" si="39"/>
        <v>0.74031310275481632</v>
      </c>
      <c r="Z24" s="2">
        <f t="shared" si="38"/>
        <v>1.2997290999845932</v>
      </c>
      <c r="AA24" s="2">
        <f>V24/$S24</f>
        <v>9.0344346656566737E-2</v>
      </c>
      <c r="AB24" s="2">
        <f t="shared" si="36"/>
        <v>0.47609411195240287</v>
      </c>
      <c r="AC24" s="5">
        <f t="shared" si="37"/>
        <v>2.066900809022759</v>
      </c>
      <c r="AD24" s="9">
        <f t="shared" si="40"/>
        <v>1.6314672852949819</v>
      </c>
      <c r="AE24" s="9">
        <f t="shared" si="12"/>
        <v>0.72463890318118962</v>
      </c>
      <c r="AG24">
        <f t="shared" si="13"/>
        <v>0.73869897285976205</v>
      </c>
      <c r="AH24" s="5">
        <f t="shared" si="14"/>
        <v>2.312705926788039</v>
      </c>
      <c r="AI24" s="16" t="s">
        <v>30</v>
      </c>
      <c r="AJ24" s="2">
        <v>1</v>
      </c>
      <c r="AK24" s="65" t="s">
        <v>30</v>
      </c>
      <c r="AL24" s="64">
        <v>1</v>
      </c>
      <c r="AM24" s="62">
        <f t="shared" si="15"/>
        <v>1.2834273572052624</v>
      </c>
      <c r="AN24" s="62">
        <f t="shared" si="16"/>
        <v>0.84079518359653227</v>
      </c>
      <c r="AO24" s="62">
        <f t="shared" si="17"/>
        <v>0.72726745249908109</v>
      </c>
      <c r="AP24" s="62">
        <f t="shared" si="18"/>
        <v>1.106521007688702</v>
      </c>
      <c r="AQ24" s="62">
        <f t="shared" si="19"/>
        <v>2.6059001841323681</v>
      </c>
      <c r="AR24" s="9">
        <f t="shared" si="20"/>
        <v>1.3347644514934729</v>
      </c>
      <c r="AS24">
        <f t="shared" si="21"/>
        <v>0.84079518359653205</v>
      </c>
      <c r="AT24">
        <f t="shared" si="22"/>
        <v>0.7272674524990812</v>
      </c>
      <c r="AU24">
        <f t="shared" si="23"/>
        <v>1.106521007688702</v>
      </c>
      <c r="AV24">
        <f t="shared" si="24"/>
        <v>2.6059001841323681</v>
      </c>
      <c r="AW24" s="40" t="b">
        <f t="shared" si="25"/>
        <v>0</v>
      </c>
      <c r="AX24" s="2" t="b">
        <f t="shared" si="26"/>
        <v>0</v>
      </c>
      <c r="AY24" s="2" t="b">
        <f t="shared" si="27"/>
        <v>0</v>
      </c>
      <c r="AZ24" s="2" t="b">
        <f t="shared" si="28"/>
        <v>0</v>
      </c>
      <c r="BA24" s="5" t="b">
        <f t="shared" si="29"/>
        <v>0</v>
      </c>
      <c r="BB24">
        <f t="shared" si="30"/>
        <v>1.3347644514934729</v>
      </c>
      <c r="BC24">
        <f t="shared" si="31"/>
        <v>0.84079518359653205</v>
      </c>
      <c r="BD24">
        <f t="shared" si="32"/>
        <v>0.7272674524990812</v>
      </c>
      <c r="BE24">
        <f t="shared" si="33"/>
        <v>1.106521007688702</v>
      </c>
      <c r="BF24" s="5">
        <f t="shared" si="34"/>
        <v>2.6059001841323681</v>
      </c>
    </row>
    <row r="25" spans="1:58" s="51" customFormat="1" x14ac:dyDescent="0.25">
      <c r="A25" s="47" t="s">
        <v>31</v>
      </c>
      <c r="B25" s="46">
        <v>2</v>
      </c>
      <c r="C25" s="48">
        <v>25393006</v>
      </c>
      <c r="D25" s="50">
        <v>16649081</v>
      </c>
      <c r="E25" s="50">
        <v>6904866</v>
      </c>
      <c r="F25" s="50">
        <v>711755</v>
      </c>
      <c r="G25" s="50">
        <v>10494361</v>
      </c>
      <c r="H25" s="54">
        <v>6912974</v>
      </c>
      <c r="I25" s="50">
        <f t="shared" si="0"/>
        <v>0.65565616768648816</v>
      </c>
      <c r="J25" s="50">
        <f t="shared" si="1"/>
        <v>0.27191999245776571</v>
      </c>
      <c r="K25" s="50">
        <f t="shared" si="2"/>
        <v>2.8029568456763253E-2</v>
      </c>
      <c r="L25" s="50">
        <f t="shared" si="3"/>
        <v>0.41327761667917534</v>
      </c>
      <c r="M25" s="50">
        <f t="shared" si="4"/>
        <v>0.27223929297697169</v>
      </c>
      <c r="N25" s="46">
        <f t="shared" si="5"/>
        <v>0.85389913661425398</v>
      </c>
      <c r="O25" s="50">
        <f t="shared" si="6"/>
        <v>1.0230781890206735</v>
      </c>
      <c r="P25" s="50">
        <f t="shared" si="7"/>
        <v>0.56026273656405412</v>
      </c>
      <c r="Q25" s="50">
        <f t="shared" si="8"/>
        <v>1.9239838120005091</v>
      </c>
      <c r="R25" s="50">
        <f t="shared" si="9"/>
        <v>2.5781808183124952</v>
      </c>
      <c r="S25" s="49">
        <v>12756329</v>
      </c>
      <c r="T25" s="55">
        <v>6893904.5</v>
      </c>
      <c r="U25" s="55">
        <v>18317640</v>
      </c>
      <c r="V25" s="55"/>
      <c r="W25" s="55">
        <v>12148284</v>
      </c>
      <c r="X25" s="51">
        <v>20956986</v>
      </c>
      <c r="Y25" s="56">
        <f t="shared" si="39"/>
        <v>0.54043012688054692</v>
      </c>
      <c r="Z25" s="50">
        <f t="shared" si="38"/>
        <v>1.4359648453720502</v>
      </c>
      <c r="AA25" s="50"/>
      <c r="AB25" s="50">
        <f t="shared" si="36"/>
        <v>0.95233385717787622</v>
      </c>
      <c r="AC25" s="54">
        <f t="shared" si="37"/>
        <v>1.6428696688522222</v>
      </c>
      <c r="AD25" s="50">
        <f t="shared" si="40"/>
        <v>1.1909745602401367</v>
      </c>
      <c r="AE25" s="50">
        <f t="shared" si="12"/>
        <v>0.80059451663387671</v>
      </c>
      <c r="AG25" s="51">
        <f t="shared" si="13"/>
        <v>1.4776239076596753</v>
      </c>
      <c r="AH25" s="54">
        <f t="shared" si="14"/>
        <v>1.8382471009294576</v>
      </c>
      <c r="AI25" s="47" t="s">
        <v>31</v>
      </c>
      <c r="AJ25" s="50">
        <v>0</v>
      </c>
      <c r="AK25" s="65" t="s">
        <v>31</v>
      </c>
      <c r="AL25" s="64">
        <v>0</v>
      </c>
      <c r="AM25" s="62">
        <f t="shared" si="15"/>
        <v>1.0224368484271953</v>
      </c>
      <c r="AN25" s="62">
        <f t="shared" si="16"/>
        <v>0.91183635282727504</v>
      </c>
      <c r="AO25" s="62">
        <f t="shared" si="17"/>
        <v>0.56026273656405412</v>
      </c>
      <c r="AP25" s="62">
        <f t="shared" si="18"/>
        <v>1.7008038598300921</v>
      </c>
      <c r="AQ25" s="62">
        <f t="shared" si="19"/>
        <v>2.2082139596209762</v>
      </c>
      <c r="AR25" s="50">
        <f t="shared" si="20"/>
        <v>1.063334322364283</v>
      </c>
      <c r="AS25" s="51">
        <f t="shared" si="21"/>
        <v>0.91183635282727482</v>
      </c>
      <c r="AT25" s="51">
        <f t="shared" si="22"/>
        <v>0.56026273656405423</v>
      </c>
      <c r="AU25" s="51">
        <f t="shared" si="23"/>
        <v>1.7008038598300921</v>
      </c>
      <c r="AV25" s="51">
        <f t="shared" si="24"/>
        <v>2.2082139596209762</v>
      </c>
      <c r="AW25" s="56">
        <f t="shared" si="25"/>
        <v>1.063334322364283</v>
      </c>
      <c r="AX25" s="50">
        <f t="shared" si="26"/>
        <v>0.91183635282727482</v>
      </c>
      <c r="AY25" s="50">
        <f t="shared" si="27"/>
        <v>0.56026273656405423</v>
      </c>
      <c r="AZ25" s="50">
        <f t="shared" si="28"/>
        <v>1.7008038598300921</v>
      </c>
      <c r="BA25" s="54">
        <f t="shared" si="29"/>
        <v>2.2082139596209762</v>
      </c>
      <c r="BB25" s="51" t="b">
        <f t="shared" si="30"/>
        <v>0</v>
      </c>
      <c r="BC25" s="51" t="b">
        <f t="shared" si="31"/>
        <v>0</v>
      </c>
      <c r="BD25" s="51" t="b">
        <f t="shared" si="32"/>
        <v>0</v>
      </c>
      <c r="BE25" s="51" t="b">
        <f t="shared" si="33"/>
        <v>0</v>
      </c>
      <c r="BF25" s="54" t="b">
        <f t="shared" si="34"/>
        <v>0</v>
      </c>
    </row>
    <row r="26" spans="1:58" x14ac:dyDescent="0.25">
      <c r="A26" s="16" t="s">
        <v>32</v>
      </c>
      <c r="B26" s="1">
        <v>2</v>
      </c>
      <c r="C26" s="13">
        <v>17488790</v>
      </c>
      <c r="D26" s="9">
        <v>4524649</v>
      </c>
      <c r="E26" s="9">
        <v>5706401</v>
      </c>
      <c r="F26" s="9">
        <v>852801</v>
      </c>
      <c r="G26" s="9">
        <v>4924116</v>
      </c>
      <c r="H26" s="5">
        <v>3582277</v>
      </c>
      <c r="I26" s="2">
        <f t="shared" si="0"/>
        <v>0.25871709820976752</v>
      </c>
      <c r="J26" s="2">
        <f t="shared" si="1"/>
        <v>0.326289068597656</v>
      </c>
      <c r="K26" s="2">
        <f t="shared" si="2"/>
        <v>4.8762721720599311E-2</v>
      </c>
      <c r="L26" s="2">
        <f t="shared" si="3"/>
        <v>0.28155841541924853</v>
      </c>
      <c r="M26" s="2">
        <f t="shared" si="4"/>
        <v>0.20483275286626462</v>
      </c>
      <c r="N26" s="41">
        <f t="shared" si="5"/>
        <v>0.33694231470159991</v>
      </c>
      <c r="O26" s="9">
        <f t="shared" si="6"/>
        <v>1.2276376826171789</v>
      </c>
      <c r="P26" s="2">
        <f t="shared" si="7"/>
        <v>0.97468271606237966</v>
      </c>
      <c r="Q26" s="2">
        <f t="shared" si="8"/>
        <v>1.310774674302474</v>
      </c>
      <c r="R26" s="2">
        <f t="shared" si="9"/>
        <v>1.9398223842971047</v>
      </c>
      <c r="S26" s="23">
        <v>7823744.5</v>
      </c>
      <c r="T26" s="10">
        <v>3055124</v>
      </c>
      <c r="U26" s="10">
        <v>7952815</v>
      </c>
      <c r="V26" s="10"/>
      <c r="W26" s="10">
        <v>4963812.5</v>
      </c>
      <c r="X26" s="10">
        <v>11208872</v>
      </c>
      <c r="Y26" s="40">
        <f t="shared" si="39"/>
        <v>0.39049383578413122</v>
      </c>
      <c r="Z26" s="2">
        <f t="shared" si="38"/>
        <v>1.0164972795315594</v>
      </c>
      <c r="AA26" s="2"/>
      <c r="AB26" s="2">
        <f t="shared" si="36"/>
        <v>0.63445483169855554</v>
      </c>
      <c r="AC26" s="5">
        <f t="shared" si="37"/>
        <v>1.4326735746546937</v>
      </c>
      <c r="AD26" s="9">
        <f t="shared" si="40"/>
        <v>0.86055199593320486</v>
      </c>
      <c r="AE26" s="9">
        <f t="shared" si="12"/>
        <v>0.56672846190421056</v>
      </c>
      <c r="AG26">
        <f t="shared" si="13"/>
        <v>0.98440858799886022</v>
      </c>
      <c r="AH26" s="5">
        <f t="shared" si="14"/>
        <v>1.6030535441239127</v>
      </c>
      <c r="AI26" s="16" t="s">
        <v>32</v>
      </c>
      <c r="AJ26" s="2">
        <v>1</v>
      </c>
      <c r="AK26" s="65" t="s">
        <v>32</v>
      </c>
      <c r="AL26" s="64">
        <v>1</v>
      </c>
      <c r="AM26" s="62">
        <f t="shared" si="15"/>
        <v>0.59874715531740241</v>
      </c>
      <c r="AN26" s="62">
        <f t="shared" si="16"/>
        <v>0.89718307226069471</v>
      </c>
      <c r="AO26" s="62">
        <f t="shared" si="17"/>
        <v>0.97468271606237966</v>
      </c>
      <c r="AP26" s="62">
        <f t="shared" si="18"/>
        <v>1.1475916311506671</v>
      </c>
      <c r="AQ26" s="62">
        <f t="shared" si="19"/>
        <v>1.7714379642105087</v>
      </c>
      <c r="AR26" s="9">
        <f t="shared" si="20"/>
        <v>0.62269704153009853</v>
      </c>
      <c r="AS26">
        <f t="shared" si="21"/>
        <v>0.89718307226069449</v>
      </c>
      <c r="AT26">
        <f t="shared" si="22"/>
        <v>0.97468271606237988</v>
      </c>
      <c r="AU26">
        <f t="shared" si="23"/>
        <v>1.1475916311506671</v>
      </c>
      <c r="AV26">
        <f t="shared" si="24"/>
        <v>1.7714379642105087</v>
      </c>
      <c r="AW26" s="40" t="b">
        <f t="shared" si="25"/>
        <v>0</v>
      </c>
      <c r="AX26" s="2" t="b">
        <f t="shared" si="26"/>
        <v>0</v>
      </c>
      <c r="AY26" s="2" t="b">
        <f t="shared" si="27"/>
        <v>0</v>
      </c>
      <c r="AZ26" s="2" t="b">
        <f t="shared" si="28"/>
        <v>0</v>
      </c>
      <c r="BA26" s="5" t="b">
        <f t="shared" si="29"/>
        <v>0</v>
      </c>
      <c r="BB26">
        <f t="shared" si="30"/>
        <v>0.62269704153009853</v>
      </c>
      <c r="BC26">
        <f t="shared" si="31"/>
        <v>0.89718307226069449</v>
      </c>
      <c r="BD26">
        <f t="shared" si="32"/>
        <v>0.97468271606237988</v>
      </c>
      <c r="BE26">
        <f t="shared" si="33"/>
        <v>1.1475916311506671</v>
      </c>
      <c r="BF26" s="5">
        <f t="shared" si="34"/>
        <v>1.7714379642105087</v>
      </c>
    </row>
    <row r="27" spans="1:58" s="51" customFormat="1" x14ac:dyDescent="0.25">
      <c r="A27" s="47" t="s">
        <v>33</v>
      </c>
      <c r="B27" s="46">
        <v>3</v>
      </c>
      <c r="C27" s="48">
        <v>36133384</v>
      </c>
      <c r="D27" s="50">
        <v>22242108</v>
      </c>
      <c r="E27" s="50">
        <v>14257199</v>
      </c>
      <c r="F27" s="50">
        <v>1508392</v>
      </c>
      <c r="G27" s="50">
        <v>6796504</v>
      </c>
      <c r="H27" s="54">
        <v>3362200</v>
      </c>
      <c r="I27" s="50">
        <f t="shared" si="0"/>
        <v>0.61555563132420699</v>
      </c>
      <c r="J27" s="50">
        <f t="shared" si="1"/>
        <v>0.39457137477076598</v>
      </c>
      <c r="K27" s="50">
        <f t="shared" si="2"/>
        <v>4.17451075160854E-2</v>
      </c>
      <c r="L27" s="50">
        <f t="shared" si="3"/>
        <v>0.18809486540203377</v>
      </c>
      <c r="M27" s="50">
        <f t="shared" si="4"/>
        <v>9.3049685022581888E-2</v>
      </c>
      <c r="N27" s="46">
        <f t="shared" si="5"/>
        <v>0.8016738773013673</v>
      </c>
      <c r="O27" s="50">
        <f t="shared" si="6"/>
        <v>1.4845446408379532</v>
      </c>
      <c r="P27" s="50">
        <f t="shared" si="7"/>
        <v>0.83441270996376427</v>
      </c>
      <c r="Q27" s="50">
        <f t="shared" si="8"/>
        <v>0.87566193171032902</v>
      </c>
      <c r="R27" s="50">
        <f t="shared" si="9"/>
        <v>0.88120605387971229</v>
      </c>
      <c r="S27" s="49">
        <v>8433523</v>
      </c>
      <c r="T27" s="55">
        <v>5117131</v>
      </c>
      <c r="U27" s="55">
        <v>14419409</v>
      </c>
      <c r="V27" s="55"/>
      <c r="W27" s="55">
        <v>5446320.5</v>
      </c>
      <c r="X27" s="55">
        <v>3110800.5</v>
      </c>
      <c r="Y27" s="56">
        <f t="shared" si="39"/>
        <v>0.60676078075556328</v>
      </c>
      <c r="Z27" s="50">
        <f t="shared" si="38"/>
        <v>1.709772890878462</v>
      </c>
      <c r="AA27" s="50"/>
      <c r="AB27" s="50">
        <f t="shared" si="36"/>
        <v>0.64579423095188093</v>
      </c>
      <c r="AC27" s="54">
        <f t="shared" si="37"/>
        <v>0.36886132877090627</v>
      </c>
      <c r="AD27" s="50">
        <f t="shared" si="40"/>
        <v>1.3371509434577575</v>
      </c>
      <c r="AE27" s="50">
        <f t="shared" si="12"/>
        <v>0.95325091386334826</v>
      </c>
      <c r="AG27" s="51">
        <f t="shared" si="13"/>
        <v>1.002002593828774</v>
      </c>
      <c r="AH27" s="54">
        <f t="shared" si="14"/>
        <v>0.41272797295711594</v>
      </c>
      <c r="AI27" s="47" t="s">
        <v>33</v>
      </c>
      <c r="AJ27" s="50">
        <v>0</v>
      </c>
      <c r="AK27" s="65" t="s">
        <v>33</v>
      </c>
      <c r="AL27" s="64">
        <v>0</v>
      </c>
      <c r="AM27" s="62">
        <f t="shared" si="15"/>
        <v>1.0694124103795624</v>
      </c>
      <c r="AN27" s="62">
        <f t="shared" si="16"/>
        <v>1.2188977773506506</v>
      </c>
      <c r="AO27" s="62">
        <f t="shared" si="17"/>
        <v>0.83441270996376427</v>
      </c>
      <c r="AP27" s="62">
        <f t="shared" si="18"/>
        <v>0.93883226276955156</v>
      </c>
      <c r="AQ27" s="62">
        <f t="shared" si="19"/>
        <v>0.64696701341841412</v>
      </c>
      <c r="AR27" s="50">
        <f t="shared" si="20"/>
        <v>1.1121889067947448</v>
      </c>
      <c r="AS27" s="51">
        <f t="shared" si="21"/>
        <v>1.2188977773506504</v>
      </c>
      <c r="AT27" s="51">
        <f t="shared" si="22"/>
        <v>0.83441270996376449</v>
      </c>
      <c r="AU27" s="51">
        <f t="shared" si="23"/>
        <v>0.93883226276955156</v>
      </c>
      <c r="AV27" s="51">
        <f t="shared" si="24"/>
        <v>0.64696701341841412</v>
      </c>
      <c r="AW27" s="56">
        <f t="shared" si="25"/>
        <v>1.1121889067947448</v>
      </c>
      <c r="AX27" s="50">
        <f t="shared" si="26"/>
        <v>1.2188977773506504</v>
      </c>
      <c r="AY27" s="50">
        <f t="shared" si="27"/>
        <v>0.83441270996376449</v>
      </c>
      <c r="AZ27" s="50">
        <f t="shared" si="28"/>
        <v>0.93883226276955156</v>
      </c>
      <c r="BA27" s="54">
        <f t="shared" si="29"/>
        <v>0.64696701341841412</v>
      </c>
      <c r="BB27" s="51" t="b">
        <f t="shared" si="30"/>
        <v>0</v>
      </c>
      <c r="BC27" s="51" t="b">
        <f t="shared" si="31"/>
        <v>0</v>
      </c>
      <c r="BD27" s="51" t="b">
        <f t="shared" si="32"/>
        <v>0</v>
      </c>
      <c r="BE27" s="51" t="b">
        <f t="shared" si="33"/>
        <v>0</v>
      </c>
      <c r="BF27" s="54" t="b">
        <f t="shared" si="34"/>
        <v>0</v>
      </c>
    </row>
    <row r="28" spans="1:58" x14ac:dyDescent="0.25">
      <c r="A28" s="16" t="s">
        <v>34</v>
      </c>
      <c r="B28" s="1">
        <v>3</v>
      </c>
      <c r="C28" s="13">
        <v>23914256</v>
      </c>
      <c r="D28" s="9">
        <v>15325446</v>
      </c>
      <c r="E28" s="9">
        <v>11336449</v>
      </c>
      <c r="F28" s="9">
        <v>1081396</v>
      </c>
      <c r="G28" s="9">
        <v>7373848</v>
      </c>
      <c r="H28" s="5">
        <v>3365990</v>
      </c>
      <c r="I28" s="2">
        <f t="shared" si="0"/>
        <v>0.64084979269269338</v>
      </c>
      <c r="J28" s="2">
        <f t="shared" si="1"/>
        <v>0.47404564875445004</v>
      </c>
      <c r="K28" s="2">
        <f t="shared" si="2"/>
        <v>4.5219721658913414E-2</v>
      </c>
      <c r="L28" s="2">
        <f t="shared" si="3"/>
        <v>0.30834528157597713</v>
      </c>
      <c r="M28" s="2">
        <f t="shared" si="4"/>
        <v>0.1407524449014847</v>
      </c>
      <c r="N28" s="41">
        <f t="shared" si="5"/>
        <v>0.834615933852355</v>
      </c>
      <c r="O28" s="9">
        <f t="shared" si="6"/>
        <v>1.7835605225539291</v>
      </c>
      <c r="P28" s="2">
        <f t="shared" si="7"/>
        <v>0.90386425471971887</v>
      </c>
      <c r="Q28" s="2">
        <f t="shared" si="8"/>
        <v>1.4354789766401888</v>
      </c>
      <c r="R28" s="2">
        <f t="shared" si="9"/>
        <v>1.3329642815605245</v>
      </c>
      <c r="S28" s="25">
        <v>7834457.5</v>
      </c>
      <c r="T28" s="10">
        <v>8669379</v>
      </c>
      <c r="U28" s="10">
        <v>21192644</v>
      </c>
      <c r="V28" s="10"/>
      <c r="W28" s="10">
        <v>6927027.5</v>
      </c>
      <c r="X28" s="10">
        <v>7854587</v>
      </c>
      <c r="Y28" s="40">
        <f t="shared" si="39"/>
        <v>1.1065704294139065</v>
      </c>
      <c r="Z28" s="2">
        <f t="shared" si="38"/>
        <v>2.7050557106219544</v>
      </c>
      <c r="AA28" s="2"/>
      <c r="AB28" s="2">
        <f t="shared" si="36"/>
        <v>0.88417449453264629</v>
      </c>
      <c r="AC28" s="5">
        <f t="shared" si="37"/>
        <v>1.002569354674526</v>
      </c>
      <c r="AD28" s="9">
        <f t="shared" si="40"/>
        <v>2.4386079994338763</v>
      </c>
      <c r="AE28" s="9">
        <f t="shared" si="12"/>
        <v>1.5081516626905886</v>
      </c>
      <c r="AG28">
        <f t="shared" si="13"/>
        <v>1.3718690791230834</v>
      </c>
      <c r="AH28" s="5">
        <f t="shared" si="14"/>
        <v>1.1217994005566743</v>
      </c>
      <c r="AI28" s="16" t="s">
        <v>34</v>
      </c>
      <c r="AJ28" s="2">
        <v>1</v>
      </c>
      <c r="AK28" s="65" t="s">
        <v>34</v>
      </c>
      <c r="AL28" s="64">
        <v>1</v>
      </c>
      <c r="AM28" s="62">
        <f t="shared" si="15"/>
        <v>1.6366119666431156</v>
      </c>
      <c r="AN28" s="62">
        <f t="shared" si="16"/>
        <v>1.645856092622259</v>
      </c>
      <c r="AO28" s="62">
        <f t="shared" si="17"/>
        <v>0.90386425471971887</v>
      </c>
      <c r="AP28" s="62">
        <f t="shared" si="18"/>
        <v>1.4036740278816362</v>
      </c>
      <c r="AQ28" s="62">
        <f t="shared" si="19"/>
        <v>1.2273818410585995</v>
      </c>
      <c r="AR28" s="9">
        <f t="shared" si="20"/>
        <v>1.7020764453088402</v>
      </c>
      <c r="AS28">
        <f t="shared" si="21"/>
        <v>1.6458560926222585</v>
      </c>
      <c r="AT28">
        <f t="shared" si="22"/>
        <v>0.9038642547197191</v>
      </c>
      <c r="AU28">
        <f t="shared" si="23"/>
        <v>1.4036740278816362</v>
      </c>
      <c r="AV28">
        <f t="shared" si="24"/>
        <v>1.2273818410585995</v>
      </c>
      <c r="AW28" s="40" t="b">
        <f t="shared" si="25"/>
        <v>0</v>
      </c>
      <c r="AX28" s="2" t="b">
        <f t="shared" si="26"/>
        <v>0</v>
      </c>
      <c r="AY28" s="2" t="b">
        <f t="shared" si="27"/>
        <v>0</v>
      </c>
      <c r="AZ28" s="2" t="b">
        <f t="shared" si="28"/>
        <v>0</v>
      </c>
      <c r="BA28" s="5" t="b">
        <f t="shared" si="29"/>
        <v>0</v>
      </c>
      <c r="BB28">
        <f t="shared" si="30"/>
        <v>1.7020764453088402</v>
      </c>
      <c r="BC28">
        <f t="shared" si="31"/>
        <v>1.6458560926222585</v>
      </c>
      <c r="BD28">
        <f t="shared" si="32"/>
        <v>0.9038642547197191</v>
      </c>
      <c r="BE28">
        <f t="shared" si="33"/>
        <v>1.4036740278816362</v>
      </c>
      <c r="BF28" s="5">
        <f t="shared" si="34"/>
        <v>1.2273818410585995</v>
      </c>
    </row>
    <row r="29" spans="1:58" s="51" customFormat="1" x14ac:dyDescent="0.25">
      <c r="A29" s="47" t="s">
        <v>35</v>
      </c>
      <c r="B29" s="46">
        <v>3</v>
      </c>
      <c r="C29" s="48">
        <v>19572112</v>
      </c>
      <c r="D29" s="50">
        <v>13962399</v>
      </c>
      <c r="E29" s="50">
        <v>6969298</v>
      </c>
      <c r="F29" s="50">
        <v>877691</v>
      </c>
      <c r="G29" s="50">
        <v>4249152</v>
      </c>
      <c r="H29" s="54">
        <v>1774294</v>
      </c>
      <c r="I29" s="50">
        <f t="shared" si="0"/>
        <v>0.71338233707225873</v>
      </c>
      <c r="J29" s="50">
        <f t="shared" si="1"/>
        <v>0.3560830839308502</v>
      </c>
      <c r="K29" s="50">
        <f t="shared" si="2"/>
        <v>4.4843959609468818E-2</v>
      </c>
      <c r="L29" s="50">
        <f t="shared" si="3"/>
        <v>0.21710237505283028</v>
      </c>
      <c r="M29" s="50">
        <f t="shared" si="4"/>
        <v>9.0654192046315696E-2</v>
      </c>
      <c r="N29" s="46">
        <f t="shared" si="5"/>
        <v>0.92907928228799619</v>
      </c>
      <c r="O29" s="50">
        <f t="shared" si="6"/>
        <v>1.339735388178394</v>
      </c>
      <c r="P29" s="50">
        <f t="shared" si="7"/>
        <v>0.89635341935157931</v>
      </c>
      <c r="Q29" s="50">
        <f t="shared" si="8"/>
        <v>1.0107042779255269</v>
      </c>
      <c r="R29" s="50">
        <f t="shared" si="9"/>
        <v>0.85852007797125218</v>
      </c>
      <c r="S29" s="49">
        <v>4895706</v>
      </c>
      <c r="T29" s="55">
        <v>6732608</v>
      </c>
      <c r="U29" s="55">
        <v>13431555</v>
      </c>
      <c r="V29" s="55"/>
      <c r="W29" s="55">
        <v>3178475.5</v>
      </c>
      <c r="X29" s="55">
        <v>5586225</v>
      </c>
      <c r="Y29" s="56">
        <f t="shared" si="39"/>
        <v>1.3752067628244016</v>
      </c>
      <c r="Z29" s="50">
        <f t="shared" si="38"/>
        <v>2.74353790852637</v>
      </c>
      <c r="AA29" s="50"/>
      <c r="AB29" s="50">
        <f t="shared" si="36"/>
        <v>0.64923741335774654</v>
      </c>
      <c r="AC29" s="54">
        <f t="shared" si="37"/>
        <v>1.1410458471158194</v>
      </c>
      <c r="AD29" s="50">
        <f t="shared" si="40"/>
        <v>3.0306161483778089</v>
      </c>
      <c r="AE29" s="50">
        <f t="shared" si="12"/>
        <v>1.5296066702623878</v>
      </c>
      <c r="AG29" s="51">
        <f t="shared" si="13"/>
        <v>1.0073449730826389</v>
      </c>
      <c r="AH29" s="54">
        <f t="shared" si="14"/>
        <v>1.2767441387810579</v>
      </c>
      <c r="AI29" s="47" t="s">
        <v>35</v>
      </c>
      <c r="AJ29" s="50">
        <v>0</v>
      </c>
      <c r="AK29" s="65" t="s">
        <v>35</v>
      </c>
      <c r="AL29" s="64">
        <v>0</v>
      </c>
      <c r="AM29" s="62">
        <f t="shared" si="15"/>
        <v>1.9798477153329026</v>
      </c>
      <c r="AN29" s="62">
        <f t="shared" si="16"/>
        <v>1.4346710292203908</v>
      </c>
      <c r="AO29" s="62">
        <f t="shared" si="17"/>
        <v>0.89635341935157931</v>
      </c>
      <c r="AP29" s="62">
        <f t="shared" si="18"/>
        <v>1.0090246255040829</v>
      </c>
      <c r="AQ29" s="62">
        <f t="shared" si="19"/>
        <v>1.0676321083761551</v>
      </c>
      <c r="AR29" s="50">
        <f t="shared" si="20"/>
        <v>2.0590416239462188</v>
      </c>
      <c r="AS29" s="51">
        <f t="shared" si="21"/>
        <v>1.4346710292203906</v>
      </c>
      <c r="AT29" s="51">
        <f t="shared" si="22"/>
        <v>0.89635341935157953</v>
      </c>
      <c r="AU29" s="51">
        <f t="shared" si="23"/>
        <v>1.0090246255040829</v>
      </c>
      <c r="AV29" s="51">
        <f t="shared" si="24"/>
        <v>1.0676321083761551</v>
      </c>
      <c r="AW29" s="56">
        <f t="shared" si="25"/>
        <v>2.0590416239462188</v>
      </c>
      <c r="AX29" s="50">
        <f t="shared" si="26"/>
        <v>1.4346710292203906</v>
      </c>
      <c r="AY29" s="50">
        <f t="shared" si="27"/>
        <v>0.89635341935157953</v>
      </c>
      <c r="AZ29" s="50">
        <f t="shared" si="28"/>
        <v>1.0090246255040829</v>
      </c>
      <c r="BA29" s="54">
        <f t="shared" si="29"/>
        <v>1.0676321083761551</v>
      </c>
      <c r="BB29" s="51" t="b">
        <f t="shared" si="30"/>
        <v>0</v>
      </c>
      <c r="BC29" s="51" t="b">
        <f t="shared" si="31"/>
        <v>0</v>
      </c>
      <c r="BD29" s="51" t="b">
        <f t="shared" si="32"/>
        <v>0</v>
      </c>
      <c r="BE29" s="51" t="b">
        <f t="shared" si="33"/>
        <v>0</v>
      </c>
      <c r="BF29" s="54" t="b">
        <f t="shared" si="34"/>
        <v>0</v>
      </c>
    </row>
    <row r="30" spans="1:58" x14ac:dyDescent="0.25">
      <c r="A30" s="16" t="s">
        <v>36</v>
      </c>
      <c r="B30" s="1">
        <v>3</v>
      </c>
      <c r="C30" s="13">
        <v>29633128</v>
      </c>
      <c r="D30" s="9">
        <v>2479166</v>
      </c>
      <c r="E30" s="9">
        <v>8230578</v>
      </c>
      <c r="F30" s="9">
        <v>1054412</v>
      </c>
      <c r="G30" s="9">
        <v>5733583</v>
      </c>
      <c r="H30" s="5">
        <v>5239426</v>
      </c>
      <c r="I30" s="2"/>
      <c r="J30" s="2"/>
      <c r="K30" s="2"/>
      <c r="L30" s="2"/>
      <c r="M30" s="2"/>
      <c r="N30" s="41"/>
      <c r="O30" s="9"/>
      <c r="P30" s="2"/>
      <c r="Q30" s="2"/>
      <c r="R30" s="2"/>
      <c r="S30" s="25">
        <v>6826380</v>
      </c>
      <c r="T30" s="10">
        <v>15021245</v>
      </c>
      <c r="U30" s="10">
        <v>7856060</v>
      </c>
      <c r="V30" s="10">
        <v>692963.75</v>
      </c>
      <c r="W30" s="10">
        <v>9497755</v>
      </c>
      <c r="X30" s="10">
        <v>19535686</v>
      </c>
      <c r="Y30" s="40">
        <f t="shared" si="39"/>
        <v>2.2004700880994026</v>
      </c>
      <c r="Z30" s="2">
        <f t="shared" si="38"/>
        <v>1.1508383652829171</v>
      </c>
      <c r="AA30" s="2">
        <f>V30/$S30</f>
        <v>0.10151262455357012</v>
      </c>
      <c r="AB30" s="2">
        <f t="shared" si="36"/>
        <v>1.3913311301158153</v>
      </c>
      <c r="AC30" s="5">
        <f t="shared" si="37"/>
        <v>2.8617929268514204</v>
      </c>
      <c r="AD30" s="9">
        <f t="shared" si="40"/>
        <v>4.8492927487645847</v>
      </c>
      <c r="AE30" s="9">
        <f t="shared" si="12"/>
        <v>0.64162774440253112</v>
      </c>
      <c r="AG30">
        <f t="shared" si="13"/>
        <v>2.1587640992021253</v>
      </c>
      <c r="AH30" s="5">
        <f t="shared" si="14"/>
        <v>3.2021301817084402</v>
      </c>
      <c r="AI30" s="16" t="s">
        <v>36</v>
      </c>
      <c r="AJ30" s="2">
        <v>1</v>
      </c>
      <c r="AK30" s="65" t="s">
        <v>36</v>
      </c>
      <c r="AL30" s="64">
        <v>1</v>
      </c>
      <c r="AM30" s="62">
        <f t="shared" si="15"/>
        <v>2.4246463743822924</v>
      </c>
      <c r="AN30" s="62">
        <f t="shared" si="16"/>
        <v>0.32081387220126556</v>
      </c>
      <c r="AO30" s="62"/>
      <c r="AP30" s="62">
        <f t="shared" si="18"/>
        <v>1.0793820496010627</v>
      </c>
      <c r="AQ30" s="62">
        <f t="shared" si="19"/>
        <v>1.6010650908542201</v>
      </c>
      <c r="AR30" s="9">
        <f t="shared" si="20"/>
        <v>2.5216322293575839</v>
      </c>
      <c r="AS30">
        <f t="shared" si="21"/>
        <v>0.3208138722012655</v>
      </c>
      <c r="AU30">
        <f t="shared" si="23"/>
        <v>1.0793820496010627</v>
      </c>
      <c r="AV30">
        <f t="shared" si="24"/>
        <v>1.6010650908542201</v>
      </c>
      <c r="AW30" s="40" t="b">
        <f t="shared" si="25"/>
        <v>0</v>
      </c>
      <c r="AX30" s="2" t="b">
        <f t="shared" si="26"/>
        <v>0</v>
      </c>
      <c r="AY30" s="2" t="b">
        <f t="shared" si="27"/>
        <v>0</v>
      </c>
      <c r="AZ30" s="2" t="b">
        <f t="shared" si="28"/>
        <v>0</v>
      </c>
      <c r="BA30" s="5" t="b">
        <f t="shared" si="29"/>
        <v>0</v>
      </c>
      <c r="BB30">
        <f t="shared" si="30"/>
        <v>2.5216322293575839</v>
      </c>
      <c r="BC30">
        <f t="shared" si="31"/>
        <v>0.3208138722012655</v>
      </c>
      <c r="BE30">
        <f t="shared" si="33"/>
        <v>1.0793820496010627</v>
      </c>
      <c r="BF30" s="5">
        <f t="shared" si="34"/>
        <v>1.6010650908542201</v>
      </c>
    </row>
    <row r="31" spans="1:58" x14ac:dyDescent="0.25">
      <c r="A31" s="16" t="s">
        <v>37</v>
      </c>
      <c r="B31" s="1">
        <v>3</v>
      </c>
      <c r="C31" s="13">
        <v>23863572</v>
      </c>
      <c r="D31" s="9">
        <v>11939924</v>
      </c>
      <c r="E31" s="9">
        <v>6843218</v>
      </c>
      <c r="F31" s="9">
        <v>1459087</v>
      </c>
      <c r="G31" s="9">
        <v>4486126</v>
      </c>
      <c r="H31" s="5">
        <v>3325478</v>
      </c>
      <c r="I31" s="2">
        <f t="shared" ref="I31:M32" si="41">D31/$C31</f>
        <v>0.50034102187216567</v>
      </c>
      <c r="J31" s="2">
        <f t="shared" si="41"/>
        <v>0.28676419439637957</v>
      </c>
      <c r="K31" s="2">
        <f t="shared" si="41"/>
        <v>6.114285824435671E-2</v>
      </c>
      <c r="L31" s="2">
        <f t="shared" si="41"/>
        <v>0.18799054894212819</v>
      </c>
      <c r="M31" s="2">
        <f t="shared" si="41"/>
        <v>0.13935373966646736</v>
      </c>
      <c r="N31" s="41">
        <f>I31/$I$33</f>
        <v>0.6516231946644746</v>
      </c>
      <c r="O31" s="9">
        <f>J31/$J$33</f>
        <v>1.0789283642856389</v>
      </c>
      <c r="P31" s="2">
        <f>K31/$K$33</f>
        <v>1.2221402956728606</v>
      </c>
      <c r="Q31" s="2">
        <f>L31/$L$33</f>
        <v>0.87517629403704722</v>
      </c>
      <c r="R31" s="2">
        <f>M31/$M$33</f>
        <v>1.3197181591218359</v>
      </c>
      <c r="S31" s="25">
        <v>5338065</v>
      </c>
      <c r="T31" s="10">
        <v>5887931.5</v>
      </c>
      <c r="U31" s="10">
        <v>1638671.75</v>
      </c>
      <c r="V31" s="10"/>
      <c r="W31" s="10">
        <v>1580244.88</v>
      </c>
      <c r="X31">
        <v>1650899.88</v>
      </c>
      <c r="Y31" s="40">
        <f t="shared" si="39"/>
        <v>1.1030085808246997</v>
      </c>
      <c r="Z31" s="2">
        <f t="shared" si="38"/>
        <v>0.30697860554339446</v>
      </c>
      <c r="AA31" s="2"/>
      <c r="AB31" s="2">
        <f t="shared" si="36"/>
        <v>0.2960332779761955</v>
      </c>
      <c r="AC31" s="5">
        <f t="shared" si="37"/>
        <v>0.30926934760067548</v>
      </c>
      <c r="AD31" s="9">
        <f t="shared" si="40"/>
        <v>2.430758564611176</v>
      </c>
      <c r="AE31" s="9">
        <f t="shared" si="12"/>
        <v>0.17115000350741805</v>
      </c>
      <c r="AG31">
        <f t="shared" si="13"/>
        <v>0.45931985480044402</v>
      </c>
      <c r="AH31" s="5">
        <f t="shared" si="14"/>
        <v>0.34604904601499753</v>
      </c>
      <c r="AI31" s="16" t="s">
        <v>37</v>
      </c>
      <c r="AJ31" s="2">
        <v>1</v>
      </c>
      <c r="AK31" s="65" t="s">
        <v>37</v>
      </c>
      <c r="AL31" s="64">
        <v>1</v>
      </c>
      <c r="AM31" s="62">
        <f t="shared" si="15"/>
        <v>1.5411908796378253</v>
      </c>
      <c r="AN31" s="62">
        <f t="shared" si="16"/>
        <v>0.62503918389652846</v>
      </c>
      <c r="AO31" s="62">
        <f>P31</f>
        <v>1.2221402956728606</v>
      </c>
      <c r="AP31" s="62">
        <f t="shared" si="18"/>
        <v>0.66724807441874567</v>
      </c>
      <c r="AQ31" s="62">
        <f t="shared" si="19"/>
        <v>0.83288360256841676</v>
      </c>
      <c r="AR31" s="9">
        <f t="shared" si="20"/>
        <v>1.6028385148233382</v>
      </c>
      <c r="AS31">
        <f t="shared" si="21"/>
        <v>0.62503918389652835</v>
      </c>
      <c r="AT31">
        <f>AO31/$AO$33</f>
        <v>1.2221402956728609</v>
      </c>
      <c r="AU31">
        <f t="shared" si="23"/>
        <v>0.66724807441874567</v>
      </c>
      <c r="AV31">
        <f t="shared" si="24"/>
        <v>0.83288360256841676</v>
      </c>
      <c r="AW31" s="40" t="b">
        <f t="shared" si="25"/>
        <v>0</v>
      </c>
      <c r="AX31" s="2" t="b">
        <f t="shared" si="26"/>
        <v>0</v>
      </c>
      <c r="AY31" s="2" t="b">
        <f t="shared" si="27"/>
        <v>0</v>
      </c>
      <c r="AZ31" s="2" t="b">
        <f t="shared" si="28"/>
        <v>0</v>
      </c>
      <c r="BA31" s="5" t="b">
        <f t="shared" si="29"/>
        <v>0</v>
      </c>
      <c r="BB31">
        <f t="shared" si="30"/>
        <v>1.6028385148233382</v>
      </c>
      <c r="BC31">
        <f t="shared" si="31"/>
        <v>0.62503918389652835</v>
      </c>
      <c r="BD31">
        <f t="shared" si="32"/>
        <v>1.2221402956728609</v>
      </c>
      <c r="BE31">
        <f t="shared" si="33"/>
        <v>0.66724807441874567</v>
      </c>
      <c r="BF31" s="5">
        <f t="shared" si="34"/>
        <v>0.83288360256841676</v>
      </c>
    </row>
    <row r="32" spans="1:58" ht="15.75" thickBot="1" x14ac:dyDescent="0.3">
      <c r="A32" s="16" t="s">
        <v>38</v>
      </c>
      <c r="B32" s="1">
        <v>3</v>
      </c>
      <c r="C32" s="13">
        <v>33225062</v>
      </c>
      <c r="D32" s="4">
        <v>20897172</v>
      </c>
      <c r="E32" s="4">
        <v>10801848</v>
      </c>
      <c r="F32" s="4">
        <v>1755019</v>
      </c>
      <c r="G32" s="4">
        <v>5419018</v>
      </c>
      <c r="H32" s="6">
        <v>4571738</v>
      </c>
      <c r="I32" s="2">
        <f t="shared" si="41"/>
        <v>0.62895810397584806</v>
      </c>
      <c r="J32" s="2">
        <f t="shared" si="41"/>
        <v>0.32511144749707316</v>
      </c>
      <c r="K32" s="2">
        <f t="shared" si="41"/>
        <v>5.2822143717895849E-2</v>
      </c>
      <c r="L32" s="2">
        <f t="shared" si="41"/>
        <v>0.16310031264952946</v>
      </c>
      <c r="M32" s="2">
        <f t="shared" si="41"/>
        <v>0.13759908107921665</v>
      </c>
      <c r="N32" s="41">
        <f>I32/$I$33</f>
        <v>0.81912869644249486</v>
      </c>
      <c r="O32" s="9">
        <f>J32/$J$33</f>
        <v>1.2232069732307627</v>
      </c>
      <c r="P32" s="2">
        <f>K32/$K$33</f>
        <v>1.0558235613301883</v>
      </c>
      <c r="Q32" s="2">
        <f>L32/$L$33</f>
        <v>0.75930161374676919</v>
      </c>
      <c r="R32" s="2">
        <f>M32/$M$33</f>
        <v>1.3031010607490461</v>
      </c>
      <c r="S32" s="25">
        <v>6105051</v>
      </c>
      <c r="T32" s="10">
        <v>2782698.5</v>
      </c>
      <c r="U32" s="10">
        <v>10456036</v>
      </c>
      <c r="V32" s="10"/>
      <c r="W32" s="10">
        <v>7391880.5</v>
      </c>
      <c r="X32" s="10">
        <v>14570334</v>
      </c>
      <c r="Y32" s="40">
        <f t="shared" si="39"/>
        <v>0.45580266241838113</v>
      </c>
      <c r="Z32" s="2">
        <f t="shared" si="38"/>
        <v>1.7126861020489428</v>
      </c>
      <c r="AA32" s="2"/>
      <c r="AB32" s="2">
        <f t="shared" si="36"/>
        <v>1.2107811220577847</v>
      </c>
      <c r="AC32" s="5">
        <f t="shared" si="37"/>
        <v>2.3866031585976923</v>
      </c>
      <c r="AD32" s="9">
        <f t="shared" si="40"/>
        <v>1.0044765242149478</v>
      </c>
      <c r="AE32" s="9">
        <f t="shared" si="12"/>
        <v>0.95487511858980811</v>
      </c>
      <c r="AG32">
        <f t="shared" si="13"/>
        <v>1.8786259875263758</v>
      </c>
      <c r="AH32" s="5">
        <f t="shared" si="14"/>
        <v>2.6704287141817851</v>
      </c>
      <c r="AI32" s="16" t="s">
        <v>38</v>
      </c>
      <c r="AJ32" s="2">
        <v>1</v>
      </c>
      <c r="AK32" s="65" t="s">
        <v>38</v>
      </c>
      <c r="AL32" s="64">
        <v>1</v>
      </c>
      <c r="AM32" s="62">
        <f t="shared" si="15"/>
        <v>0.91180261032872134</v>
      </c>
      <c r="AN32" s="62">
        <f t="shared" si="16"/>
        <v>1.0890410459102853</v>
      </c>
      <c r="AO32" s="62">
        <f>P32</f>
        <v>1.0558235613301883</v>
      </c>
      <c r="AP32" s="62">
        <f t="shared" si="18"/>
        <v>1.3189638006365725</v>
      </c>
      <c r="AQ32" s="62">
        <f t="shared" si="19"/>
        <v>1.9867648874654156</v>
      </c>
      <c r="AR32" s="9">
        <f t="shared" si="20"/>
        <v>0.94827471474187019</v>
      </c>
      <c r="AS32">
        <f t="shared" si="21"/>
        <v>1.0890410459102851</v>
      </c>
      <c r="AT32">
        <f>AO32/$AO$33</f>
        <v>1.0558235613301885</v>
      </c>
      <c r="AU32">
        <f t="shared" si="23"/>
        <v>1.3189638006365725</v>
      </c>
      <c r="AV32">
        <f t="shared" si="24"/>
        <v>1.9867648874654156</v>
      </c>
      <c r="AW32" s="40" t="b">
        <f t="shared" si="25"/>
        <v>0</v>
      </c>
      <c r="AX32" s="2" t="b">
        <f t="shared" si="26"/>
        <v>0</v>
      </c>
      <c r="AY32" s="2" t="b">
        <f t="shared" si="27"/>
        <v>0</v>
      </c>
      <c r="AZ32" s="2" t="b">
        <f t="shared" si="28"/>
        <v>0</v>
      </c>
      <c r="BA32" s="5" t="b">
        <f t="shared" si="29"/>
        <v>0</v>
      </c>
      <c r="BB32">
        <f t="shared" si="30"/>
        <v>0.94827471474187019</v>
      </c>
      <c r="BC32">
        <f t="shared" si="31"/>
        <v>1.0890410459102851</v>
      </c>
      <c r="BD32">
        <f t="shared" si="32"/>
        <v>1.0558235613301885</v>
      </c>
      <c r="BE32">
        <f t="shared" si="33"/>
        <v>1.3189638006365725</v>
      </c>
      <c r="BF32" s="5">
        <f t="shared" si="34"/>
        <v>1.9867648874654156</v>
      </c>
    </row>
    <row r="33" spans="1:58" ht="15.75" thickTop="1" x14ac:dyDescent="0.25">
      <c r="A33" s="53" t="s">
        <v>41</v>
      </c>
      <c r="G33" s="62" t="s">
        <v>65</v>
      </c>
      <c r="H33" s="62"/>
      <c r="I33" s="62">
        <f>AVERAGE(I5,I7,I9,I11,I13,I15,I17,I19,I21,I23,I25,I27,I29)</f>
        <v>0.76783795599816673</v>
      </c>
      <c r="J33" s="62">
        <f>AVERAGE(J5,J7,J9,J11,J13,J15,J17,J19,J21,J23,J25,J27,J29)</f>
        <v>0.26578612991257011</v>
      </c>
      <c r="K33" s="62">
        <f>AVERAGE(K5,K7,K9,K11,K13,K15,K17,K19,K21,K23,K25,K27,K29)</f>
        <v>5.002932843376541E-2</v>
      </c>
      <c r="L33" s="62">
        <f>AVERAGE(L5,L7,L9,L11,L13,L15,L17,L19,L21,L23,L25,L27,L29)</f>
        <v>0.21480306336333457</v>
      </c>
      <c r="M33" s="62">
        <f>AVERAGE(M5,M7,M9,M11,M13,M15,M17,M19,M21,M23,M25,M27,M29)</f>
        <v>0.10559356079421975</v>
      </c>
      <c r="N33" s="62"/>
      <c r="O33" s="62"/>
      <c r="P33" s="62"/>
      <c r="Q33" s="62"/>
      <c r="R33" s="62"/>
      <c r="S33" s="62">
        <v>2814844</v>
      </c>
      <c r="T33" s="62"/>
      <c r="U33" s="62"/>
      <c r="V33" s="62"/>
      <c r="W33" s="63"/>
      <c r="X33" s="62"/>
      <c r="Y33" s="62">
        <f>AVERAGE(Y5,Y7,Y11,Y13,Y15,Y17,Y19,Y21,Y23,Y25,Y27,Y29)</f>
        <v>0.45377134400887603</v>
      </c>
      <c r="Z33" s="62">
        <f>AVERAGE(Z5,Z7,Z9,Z11,Z13,Z15,Z17,Z19,Z21,Z23,Z25,Z27,Z29)</f>
        <v>1.7936231332305481</v>
      </c>
      <c r="AA33" s="62"/>
      <c r="AB33" s="63">
        <f>AVERAGE(AB5,AB7,AB9,AB11,AB13,AB15,AB17,AB19,AB21,AB23,AB25,AB27,AB29)</f>
        <v>0.64450355211579091</v>
      </c>
      <c r="AC33" s="62">
        <f>AVERAGE(AC5,AC7,AC9,AC11,AC13,AC15,AC17,AC19,AC21,AC23,AC27,AC25,AC29)</f>
        <v>0.89371535960619852</v>
      </c>
      <c r="AD33" s="9"/>
      <c r="AE33" s="62"/>
      <c r="AF33" s="62"/>
      <c r="AG33" s="62"/>
      <c r="AH33" s="62"/>
      <c r="AI33" s="62"/>
      <c r="AJ33" s="62"/>
      <c r="AM33" s="62">
        <f t="shared" ref="AM33:AQ33" si="42">AVERAGE(AM5,AM7,AM9,AM11,AM13,AM15,AM17,AM19,AM21,AM23,AM25,AM27,AM29)</f>
        <v>0.96153846153846156</v>
      </c>
      <c r="AN33" s="62">
        <f t="shared" si="42"/>
        <v>1.0000000000000002</v>
      </c>
      <c r="AO33" s="62">
        <f>AVERAGE(AO5,AO7,AO9,AO11,AO13,AO15,AO17,AO19,AO21,AO23,AO25,AO27,AO29)</f>
        <v>0.99999999999999978</v>
      </c>
      <c r="AP33" s="62">
        <f t="shared" si="42"/>
        <v>1</v>
      </c>
      <c r="AQ33" s="62">
        <f t="shared" si="42"/>
        <v>1</v>
      </c>
    </row>
    <row r="34" spans="1:58" x14ac:dyDescent="0.25">
      <c r="V34" s="10"/>
      <c r="W34" s="10"/>
      <c r="AJ34" t="s">
        <v>66</v>
      </c>
      <c r="AW34">
        <f>AVERAGE(AW3:AW32)</f>
        <v>1</v>
      </c>
      <c r="AX34">
        <f t="shared" ref="AX34:BA34" si="43">AVERAGE(AX3:AX32)</f>
        <v>0.99999999999999956</v>
      </c>
      <c r="AY34">
        <f t="shared" si="43"/>
        <v>0.99999999999999989</v>
      </c>
      <c r="AZ34">
        <f t="shared" si="43"/>
        <v>1</v>
      </c>
      <c r="BA34">
        <f t="shared" si="43"/>
        <v>1</v>
      </c>
      <c r="BB34">
        <f>AVERAGE(BB5:BB32)</f>
        <v>1.1568105087465665</v>
      </c>
      <c r="BC34">
        <f t="shared" ref="BC34:BF34" si="44">AVERAGE(BC5:BC32)</f>
        <v>0.91880704659828993</v>
      </c>
      <c r="BD34">
        <f t="shared" si="44"/>
        <v>0.97772214405647662</v>
      </c>
      <c r="BE34">
        <f t="shared" si="44"/>
        <v>1.1689662562643803</v>
      </c>
      <c r="BF34">
        <f t="shared" si="44"/>
        <v>1.4915952355220954</v>
      </c>
    </row>
    <row r="35" spans="1:58" x14ac:dyDescent="0.25">
      <c r="A35" s="76"/>
      <c r="B35" s="76"/>
      <c r="C35" s="76"/>
      <c r="D35" s="76"/>
      <c r="E35" s="76"/>
      <c r="F35" s="76"/>
      <c r="G35" s="76"/>
      <c r="N35">
        <v>1.239034847241558</v>
      </c>
      <c r="O35">
        <v>0.7707134628187694</v>
      </c>
      <c r="P35">
        <v>0.71404452352085623</v>
      </c>
      <c r="Q35">
        <v>0.83024183689385922</v>
      </c>
      <c r="R35">
        <v>0.45950002223643316</v>
      </c>
      <c r="W35" s="10"/>
      <c r="X35" s="10"/>
      <c r="AD35" s="9">
        <v>0.34098954485921407</v>
      </c>
      <c r="AE35" s="9">
        <v>0.47197889691001593</v>
      </c>
      <c r="AF35" s="51"/>
      <c r="AG35">
        <v>1.1133596313384326</v>
      </c>
      <c r="AH35" s="5">
        <v>1.1842794290248639</v>
      </c>
      <c r="AJ35" t="s">
        <v>51</v>
      </c>
      <c r="AW35">
        <f t="shared" ref="AW35:BB35" si="45">STDEV(AV3:AV32)</f>
        <v>0.63249961611991723</v>
      </c>
      <c r="AX35">
        <f t="shared" si="45"/>
        <v>0.45081110422484189</v>
      </c>
      <c r="AY35">
        <f t="shared" si="45"/>
        <v>0.23832490310522539</v>
      </c>
      <c r="AZ35">
        <f t="shared" si="45"/>
        <v>0.25699073670146827</v>
      </c>
      <c r="BA35">
        <f t="shared" si="45"/>
        <v>0.26746875398029624</v>
      </c>
      <c r="BB35">
        <f t="shared" si="45"/>
        <v>0.5779788095845293</v>
      </c>
      <c r="BC35">
        <f>STDEV(BB5:BB32)</f>
        <v>0.57593092825884473</v>
      </c>
      <c r="BD35">
        <f>STDEV(BC5:BC32)</f>
        <v>0.32550251174589689</v>
      </c>
      <c r="BE35">
        <f>STDEV(BD5:BD32)</f>
        <v>0.1625540322430383</v>
      </c>
      <c r="BF35">
        <f>STDEV(BE5:BE32)</f>
        <v>0.31359106854905255</v>
      </c>
    </row>
    <row r="36" spans="1:58" x14ac:dyDescent="0.25">
      <c r="N36">
        <v>0.8992250394111162</v>
      </c>
      <c r="O36">
        <v>0.8527780018712392</v>
      </c>
      <c r="P36">
        <v>1.146754467820817</v>
      </c>
      <c r="Q36">
        <v>0.81597928291035426</v>
      </c>
      <c r="R36">
        <v>0.57706411725262496</v>
      </c>
      <c r="W36" s="10"/>
      <c r="X36" s="10"/>
      <c r="AD36" s="9">
        <v>0.4336269281844885</v>
      </c>
      <c r="AE36" s="9">
        <v>0.82214219634740771</v>
      </c>
      <c r="AF36" s="51"/>
      <c r="AG36">
        <v>0.92926691156236318</v>
      </c>
      <c r="AH36" s="5">
        <v>1.1287059229477059</v>
      </c>
      <c r="AW36">
        <f>AW35/(SQRT(13))</f>
        <v>0.17542383058705011</v>
      </c>
      <c r="AX36">
        <f>AX35/(SQRT(13))</f>
        <v>0.12503250398701601</v>
      </c>
      <c r="AY36">
        <f t="shared" ref="AY36:BB36" si="46">AY35/(SQRT(13))</f>
        <v>6.6099435258913625E-2</v>
      </c>
      <c r="AZ36">
        <f t="shared" si="46"/>
        <v>7.127640603818533E-2</v>
      </c>
      <c r="BA36">
        <f t="shared" si="46"/>
        <v>7.4182485158493933E-2</v>
      </c>
      <c r="BB36">
        <f t="shared" si="46"/>
        <v>0.16030247954528137</v>
      </c>
      <c r="BC36">
        <f>BC35/(SQRT(15))</f>
        <v>0.1487047262474856</v>
      </c>
      <c r="BD36">
        <f t="shared" ref="BD36:BF36" si="47">BD35/(SQRT(15))</f>
        <v>8.4044387142702848E-2</v>
      </c>
      <c r="BE36">
        <f>BE35/(SQRT(14))</f>
        <v>4.3444392535146696E-2</v>
      </c>
      <c r="BF36">
        <f t="shared" si="47"/>
        <v>8.0968865733991258E-2</v>
      </c>
    </row>
    <row r="37" spans="1:58" x14ac:dyDescent="0.25">
      <c r="N37">
        <v>1.3733547222822238</v>
      </c>
      <c r="O37">
        <v>0.87858980627756966</v>
      </c>
      <c r="P37">
        <v>1.4413960402546144</v>
      </c>
      <c r="Q37">
        <v>0.88941895496286816</v>
      </c>
      <c r="R37">
        <v>0.3856199415548266</v>
      </c>
      <c r="AD37" s="9"/>
      <c r="AE37" s="9">
        <v>1.4159818485735498</v>
      </c>
      <c r="AF37" s="51"/>
      <c r="AG37">
        <v>1.2561195206355453</v>
      </c>
      <c r="AH37" s="5">
        <v>0.42566930009190151</v>
      </c>
      <c r="BB37">
        <f>TTEST(AV3:AV32,BA5:BA32,2,2)</f>
        <v>0.19981854913885658</v>
      </c>
      <c r="BC37">
        <f>TTEST(AW3:AW32,BB5:BB32,2,2)</f>
        <v>0.43502489853049353</v>
      </c>
      <c r="BD37">
        <f>TTEST(AX3:AX32,BC5:BC32,2,2)</f>
        <v>0.46441306506742819</v>
      </c>
      <c r="BE37">
        <f>TTEST(AY3:AY32,BD5:BD32,2,2)</f>
        <v>0.78836396520321128</v>
      </c>
      <c r="BF37">
        <f>TTEST(AZ3:AZ32,BE5:BE32,2,2)</f>
        <v>0.14038634369028391</v>
      </c>
    </row>
    <row r="38" spans="1:58" x14ac:dyDescent="0.25">
      <c r="N38">
        <v>1.0812640786504781</v>
      </c>
      <c r="O38">
        <v>0.73137396100321117</v>
      </c>
      <c r="P38">
        <v>1.273179483350118</v>
      </c>
      <c r="Q38">
        <v>0.55953226869678752</v>
      </c>
      <c r="R38">
        <v>0.33326842076804691</v>
      </c>
      <c r="AD38" s="9">
        <v>0.39229431772764284</v>
      </c>
      <c r="AE38" s="9">
        <v>0.71179120199224666</v>
      </c>
      <c r="AF38" s="51"/>
      <c r="AG38">
        <v>0.93361588434566889</v>
      </c>
      <c r="AH38" s="5">
        <v>0.40459456174590924</v>
      </c>
    </row>
    <row r="39" spans="1:58" x14ac:dyDescent="0.25">
      <c r="N39">
        <v>0.87877324206198648</v>
      </c>
      <c r="O39">
        <v>0.91389115440569035</v>
      </c>
      <c r="P39">
        <v>0.78483788539308907</v>
      </c>
      <c r="Q39">
        <v>0.80460347430480494</v>
      </c>
      <c r="R39">
        <v>0.21521685384673539</v>
      </c>
      <c r="AD39" s="9">
        <v>0.68449938147965328</v>
      </c>
      <c r="AE39" s="9">
        <v>1.2839029514003388</v>
      </c>
      <c r="AF39" s="51"/>
      <c r="AG39">
        <v>1.162068117267735</v>
      </c>
      <c r="AH39" s="5">
        <v>0.69909550101410545</v>
      </c>
    </row>
    <row r="40" spans="1:58" x14ac:dyDescent="0.25">
      <c r="N40">
        <v>0.49276336592770198</v>
      </c>
      <c r="O40">
        <v>0.55541704337018394</v>
      </c>
      <c r="P40">
        <v>1.2723923441842777</v>
      </c>
      <c r="Q40">
        <v>0.87494593812112176</v>
      </c>
      <c r="R40">
        <v>1.3775253391530904</v>
      </c>
      <c r="AD40" s="9">
        <v>0.50752093599295112</v>
      </c>
      <c r="AE40" s="9">
        <v>0.94531606995277551</v>
      </c>
      <c r="AF40" s="51"/>
      <c r="AG40">
        <v>0.53466734066665134</v>
      </c>
      <c r="AH40" s="5">
        <v>1.3532908318303305</v>
      </c>
      <c r="AY40" t="s">
        <v>54</v>
      </c>
      <c r="BD40" t="s">
        <v>55</v>
      </c>
    </row>
    <row r="41" spans="1:58" x14ac:dyDescent="0.25">
      <c r="N41">
        <v>0.71424578813506168</v>
      </c>
      <c r="O41">
        <v>0.86691252814751796</v>
      </c>
      <c r="P41">
        <v>0.96028101167516011</v>
      </c>
      <c r="Q41">
        <v>1.3688449512373715</v>
      </c>
      <c r="R41">
        <v>1.2861504059783537</v>
      </c>
      <c r="AD41" s="9">
        <v>0.30175161879302348</v>
      </c>
      <c r="AE41" s="9">
        <v>0.91264539948939516</v>
      </c>
      <c r="AF41" s="51"/>
      <c r="AG41">
        <v>0.52002729203483178</v>
      </c>
      <c r="AH41" s="5">
        <v>0.76838184609796001</v>
      </c>
      <c r="AW41" t="s">
        <v>6</v>
      </c>
      <c r="AX41" t="s">
        <v>4</v>
      </c>
      <c r="AY41" t="s">
        <v>5</v>
      </c>
      <c r="AZ41" t="s">
        <v>3</v>
      </c>
      <c r="BA41" t="s">
        <v>2</v>
      </c>
      <c r="BB41" t="s">
        <v>6</v>
      </c>
      <c r="BC41" t="s">
        <v>4</v>
      </c>
      <c r="BD41" t="s">
        <v>5</v>
      </c>
      <c r="BE41" t="s">
        <v>3</v>
      </c>
      <c r="BF41" t="s">
        <v>2</v>
      </c>
    </row>
    <row r="42" spans="1:58" x14ac:dyDescent="0.25">
      <c r="N42">
        <v>1.0077913655615633</v>
      </c>
      <c r="O42">
        <v>0.90057587508843129</v>
      </c>
      <c r="P42">
        <v>1.0067609428548683</v>
      </c>
      <c r="Q42">
        <v>0.72291173819295984</v>
      </c>
      <c r="R42">
        <v>0.60139177422069412</v>
      </c>
      <c r="AD42" s="9">
        <v>0.71161858690972002</v>
      </c>
      <c r="AE42" s="9">
        <v>1.1310762105641659</v>
      </c>
      <c r="AF42" s="51"/>
      <c r="AG42">
        <v>0.6206466026291807</v>
      </c>
      <c r="AH42" s="5">
        <v>0.314052432518236</v>
      </c>
      <c r="AW42">
        <v>0.8216126838924015</v>
      </c>
      <c r="AX42">
        <v>0.62134617986439256</v>
      </c>
      <c r="AY42">
        <v>0.71404452352085634</v>
      </c>
      <c r="AZ42">
        <v>0.97180073411614587</v>
      </c>
      <c r="BA42">
        <v>0.82188972563064855</v>
      </c>
    </row>
    <row r="43" spans="1:58" x14ac:dyDescent="0.25">
      <c r="N43">
        <v>1.2989741122438574</v>
      </c>
      <c r="O43">
        <v>1.2854253221750942</v>
      </c>
      <c r="P43">
        <v>1.2280747139882304</v>
      </c>
      <c r="Q43">
        <v>1.1237737147709987</v>
      </c>
      <c r="R43">
        <v>1.7770574180818481</v>
      </c>
      <c r="AD43" s="9">
        <v>1.3881018236952394</v>
      </c>
      <c r="AE43" s="9">
        <v>1.27390896578053</v>
      </c>
      <c r="AF43" s="51"/>
      <c r="AG43">
        <v>1.1562361273034247</v>
      </c>
      <c r="AH43" s="5">
        <v>1.7445677873612906</v>
      </c>
      <c r="BB43">
        <v>0.44899064638034358</v>
      </c>
      <c r="BC43">
        <v>0.44703416954693936</v>
      </c>
      <c r="BD43">
        <v>0.96367533708669872</v>
      </c>
      <c r="BE43">
        <v>0.77812191018952326</v>
      </c>
      <c r="BF43">
        <v>0.58334824114437134</v>
      </c>
    </row>
    <row r="44" spans="1:58" x14ac:dyDescent="0.25">
      <c r="N44">
        <v>1.4299211422808347</v>
      </c>
      <c r="O44">
        <v>1.3969646268052709</v>
      </c>
      <c r="P44">
        <v>0.88124972107857014</v>
      </c>
      <c r="Q44">
        <v>1.19939781827251</v>
      </c>
      <c r="R44">
        <v>1.6692987567438857</v>
      </c>
      <c r="AD44" s="9">
        <v>1.6808552102823662</v>
      </c>
      <c r="AE44" s="9">
        <v>0.74780415822995971</v>
      </c>
      <c r="AF44" s="51"/>
      <c r="AG44">
        <v>1.2870210976450789</v>
      </c>
      <c r="AH44" s="5">
        <v>1.4496431747000651</v>
      </c>
      <c r="AW44">
        <v>0.69308302314971448</v>
      </c>
      <c r="AX44">
        <v>0.83746009910932329</v>
      </c>
      <c r="AY44">
        <v>1.1467544678208172</v>
      </c>
      <c r="AZ44">
        <v>0.87262309723635867</v>
      </c>
      <c r="BA44">
        <v>0.85288502010016543</v>
      </c>
    </row>
    <row r="45" spans="1:58" x14ac:dyDescent="0.25">
      <c r="N45">
        <v>0.85389913661425398</v>
      </c>
      <c r="O45">
        <v>1.0230781890206735</v>
      </c>
      <c r="P45">
        <v>0.56026273656405412</v>
      </c>
      <c r="Q45">
        <v>1.9239838120005091</v>
      </c>
      <c r="R45">
        <v>2.5781808183124952</v>
      </c>
      <c r="AD45" s="9">
        <v>1.1909745602401367</v>
      </c>
      <c r="AE45" s="9">
        <v>0.80059451663387671</v>
      </c>
      <c r="AF45" s="51"/>
      <c r="AG45">
        <v>1.4776239076596753</v>
      </c>
      <c r="AH45" s="5">
        <v>1.8382471009294576</v>
      </c>
      <c r="BB45">
        <v>0.75204421952667067</v>
      </c>
      <c r="BC45">
        <v>1.0769346647027882</v>
      </c>
      <c r="BD45">
        <v>1.2770422811561684</v>
      </c>
      <c r="BE45">
        <v>0.74445077934020421</v>
      </c>
      <c r="BF45">
        <v>0.72850908473311793</v>
      </c>
    </row>
    <row r="46" spans="1:58" x14ac:dyDescent="0.25">
      <c r="N46">
        <v>0.8016738773013673</v>
      </c>
      <c r="O46">
        <v>1.4845446408379532</v>
      </c>
      <c r="P46">
        <v>0.83441270996376427</v>
      </c>
      <c r="Q46">
        <v>0.87566193171032902</v>
      </c>
      <c r="R46">
        <v>0.88120605387971229</v>
      </c>
      <c r="AD46" s="9">
        <v>1.3371509434577575</v>
      </c>
      <c r="AE46" s="9">
        <v>0.95325091386334826</v>
      </c>
      <c r="AF46" s="51"/>
      <c r="AG46">
        <v>1.002002593828774</v>
      </c>
      <c r="AH46" s="5">
        <v>0.41272797295711594</v>
      </c>
      <c r="AW46">
        <v>0.71414445558675632</v>
      </c>
      <c r="AX46">
        <v>1.1472858274255595</v>
      </c>
      <c r="AY46">
        <v>1.4413960402546147</v>
      </c>
      <c r="AZ46">
        <v>1.0727692377992066</v>
      </c>
      <c r="BA46">
        <v>0.40564462082336405</v>
      </c>
    </row>
    <row r="47" spans="1:58" x14ac:dyDescent="0.25">
      <c r="N47">
        <v>0.92907928228799619</v>
      </c>
      <c r="O47">
        <v>1.339735388178394</v>
      </c>
      <c r="P47">
        <v>0.89635341935157931</v>
      </c>
      <c r="Q47">
        <v>1.0107042779255269</v>
      </c>
      <c r="R47">
        <v>0.85852007797125218</v>
      </c>
      <c r="AD47" s="9">
        <v>3.0306161483778089</v>
      </c>
      <c r="AE47" s="9">
        <v>1.5296066702623878</v>
      </c>
      <c r="AF47" s="51"/>
      <c r="AG47">
        <v>1.0073449730826389</v>
      </c>
      <c r="AH47" s="5">
        <v>1.2767441387810579</v>
      </c>
      <c r="BB47">
        <v>0.77019093942573569</v>
      </c>
      <c r="BC47">
        <v>1.0542004529195279</v>
      </c>
      <c r="BD47">
        <v>1.0373040822255213</v>
      </c>
      <c r="BE47">
        <v>1.8890244096728002</v>
      </c>
      <c r="BF47">
        <v>1.2267256758796383</v>
      </c>
    </row>
    <row r="48" spans="1:58" x14ac:dyDescent="0.25">
      <c r="AW48">
        <v>0.76625036611662289</v>
      </c>
      <c r="AX48">
        <v>0.7215825814977288</v>
      </c>
      <c r="AY48">
        <v>1.2731794833501182</v>
      </c>
      <c r="AZ48">
        <v>0.7465740765212282</v>
      </c>
      <c r="BA48">
        <v>0.36893149125697811</v>
      </c>
    </row>
    <row r="49" spans="1:58" x14ac:dyDescent="0.25">
      <c r="N49">
        <v>0.65656806322376804</v>
      </c>
      <c r="O49">
        <v>0.62301374471032833</v>
      </c>
      <c r="P49">
        <v>0.9636753370866985</v>
      </c>
      <c r="Q49">
        <v>0.68787878841676131</v>
      </c>
      <c r="R49">
        <v>0.3760351001339558</v>
      </c>
      <c r="AD49">
        <v>0.20687548750766191</v>
      </c>
      <c r="AE49">
        <v>0.27105459438355062</v>
      </c>
      <c r="AG49">
        <v>0.86836503196228521</v>
      </c>
      <c r="AH49">
        <v>0.79066138215478687</v>
      </c>
      <c r="BB49">
        <v>0.87283783727883446</v>
      </c>
      <c r="BC49">
        <v>1.0372149754299118</v>
      </c>
      <c r="BD49">
        <v>1.0060070813303059</v>
      </c>
      <c r="BE49">
        <v>1.2073697773560048</v>
      </c>
      <c r="BF49">
        <v>1.156658862153584</v>
      </c>
    </row>
    <row r="50" spans="1:58" x14ac:dyDescent="0.25">
      <c r="N50">
        <v>1.2813537143353393</v>
      </c>
      <c r="O50">
        <v>1.1697905441861822</v>
      </c>
      <c r="P50">
        <v>1.2770422811561681</v>
      </c>
      <c r="Q50">
        <v>0.68575174559567775</v>
      </c>
      <c r="R50">
        <v>0.64814252760314262</v>
      </c>
      <c r="AD50" s="9">
        <v>0.16488516936979658</v>
      </c>
      <c r="AE50" s="9">
        <v>0.98407878521939474</v>
      </c>
      <c r="AG50">
        <v>0.80314981308473077</v>
      </c>
      <c r="AH50" s="5">
        <v>0.80887564186309324</v>
      </c>
      <c r="AW50">
        <v>0.81290176424165261</v>
      </c>
      <c r="AX50">
        <v>1.0988970529030144</v>
      </c>
      <c r="AY50">
        <v>0.7848378853930893</v>
      </c>
      <c r="AZ50">
        <v>0.98333579578626995</v>
      </c>
      <c r="BA50">
        <v>0.45715617743042042</v>
      </c>
    </row>
    <row r="51" spans="1:58" x14ac:dyDescent="0.25">
      <c r="N51">
        <v>1.3071528597189557</v>
      </c>
      <c r="O51">
        <v>1.1696440311289931</v>
      </c>
      <c r="P51">
        <v>1.0373040822255211</v>
      </c>
      <c r="Q51">
        <v>1.3577423071143613</v>
      </c>
      <c r="R51">
        <v>0.72286304519476652</v>
      </c>
      <c r="AD51" s="9">
        <v>0.17398356225361292</v>
      </c>
      <c r="AE51" s="9">
        <v>0.9387568747100633</v>
      </c>
      <c r="AG51">
        <v>2.4203065122312393</v>
      </c>
      <c r="AH51" s="5">
        <v>1.73058830656451</v>
      </c>
      <c r="BB51">
        <v>0.84192352010904326</v>
      </c>
      <c r="BC51">
        <v>0.72548825978262621</v>
      </c>
      <c r="BD51">
        <v>0.92792800725363545</v>
      </c>
      <c r="BE51">
        <v>0.95455081255678287</v>
      </c>
      <c r="BF51">
        <v>0.70705969834494686</v>
      </c>
    </row>
    <row r="52" spans="1:58" x14ac:dyDescent="0.25">
      <c r="N52" s="41">
        <v>1.362627411727855</v>
      </c>
      <c r="O52" s="9">
        <v>1.1891412887373469</v>
      </c>
      <c r="P52" s="2">
        <v>1.0060070813303057</v>
      </c>
      <c r="Q52" s="2">
        <v>1.0827460921009784</v>
      </c>
      <c r="R52" s="2">
        <v>0.69086105242493179</v>
      </c>
      <c r="AD52" s="9">
        <v>0.31590689073144218</v>
      </c>
      <c r="AE52" s="9">
        <v>0.88528866212247737</v>
      </c>
      <c r="AG52">
        <v>1.3319934626110315</v>
      </c>
      <c r="AH52" s="5">
        <v>1.6224566718822362</v>
      </c>
      <c r="AW52">
        <v>0.52014783699873957</v>
      </c>
      <c r="AX52">
        <v>0.75036655666147944</v>
      </c>
      <c r="AY52">
        <v>1.2723923441842779</v>
      </c>
      <c r="AZ52">
        <v>0.70480663939388655</v>
      </c>
      <c r="BA52">
        <v>1.3654080854917106</v>
      </c>
    </row>
    <row r="53" spans="1:58" x14ac:dyDescent="0.25">
      <c r="N53" s="41">
        <v>0.88300975428106243</v>
      </c>
      <c r="O53" s="9">
        <v>0.69584999159060734</v>
      </c>
      <c r="P53" s="2">
        <v>0.92792800725363522</v>
      </c>
      <c r="Q53" s="2">
        <v>0.75258410215696947</v>
      </c>
      <c r="R53" s="2">
        <v>0.47681955227135742</v>
      </c>
      <c r="AD53" s="9">
        <v>0.73607393823632838</v>
      </c>
      <c r="AE53" s="9">
        <v>0.7551265279746453</v>
      </c>
      <c r="AG53">
        <v>1.1565175229565963</v>
      </c>
      <c r="AH53" s="5">
        <v>0.9372998444185362</v>
      </c>
      <c r="BB53">
        <v>0.76394993231366193</v>
      </c>
      <c r="BC53">
        <v>0.74467289533435788</v>
      </c>
      <c r="BD53">
        <v>0.72375920202286237</v>
      </c>
      <c r="BE53">
        <v>1.4470257798920514</v>
      </c>
      <c r="BF53">
        <v>1.7520787495153463</v>
      </c>
    </row>
    <row r="54" spans="1:58" x14ac:dyDescent="0.25">
      <c r="A54" s="76"/>
      <c r="B54" s="76"/>
      <c r="C54" s="76"/>
      <c r="D54" s="76"/>
      <c r="E54" s="76"/>
      <c r="F54" s="76"/>
      <c r="G54" s="76"/>
      <c r="N54" s="41">
        <v>0.6188497726833917</v>
      </c>
      <c r="O54" s="9">
        <v>0.7937332417935028</v>
      </c>
      <c r="P54" s="2">
        <v>0.72375920202286226</v>
      </c>
      <c r="Q54" s="2">
        <v>2.0440851981528789</v>
      </c>
      <c r="R54" s="2">
        <v>1.9475090897966383</v>
      </c>
      <c r="AD54" s="9">
        <v>0.85028471253518889</v>
      </c>
      <c r="AE54" s="9">
        <v>0.69561254887521329</v>
      </c>
      <c r="AG54">
        <v>0.84996636163122408</v>
      </c>
      <c r="AH54" s="5">
        <v>1.5566484092340545</v>
      </c>
      <c r="AW54">
        <v>0.52831865160260416</v>
      </c>
      <c r="AX54">
        <v>0.88977896381845634</v>
      </c>
      <c r="AY54">
        <v>0.96028101167516033</v>
      </c>
      <c r="AZ54">
        <v>0.94443612163610169</v>
      </c>
      <c r="BA54">
        <v>1.0272661260381568</v>
      </c>
    </row>
    <row r="55" spans="1:58" x14ac:dyDescent="0.25">
      <c r="N55" s="41">
        <v>0.94439750014588519</v>
      </c>
      <c r="O55" s="9">
        <v>0.99378538663813198</v>
      </c>
      <c r="P55" s="2">
        <v>0.89759290667140079</v>
      </c>
      <c r="Q55" s="2">
        <v>1.6820960775968448</v>
      </c>
      <c r="R55" s="2">
        <v>1.9712980793776982</v>
      </c>
      <c r="AD55" s="9">
        <v>0.74840722414577754</v>
      </c>
      <c r="AE55" s="9">
        <v>0.97651577563000114</v>
      </c>
      <c r="AG55">
        <v>0.68169647635985797</v>
      </c>
      <c r="AH55" s="5">
        <v>1.0601794167630139</v>
      </c>
      <c r="BB55">
        <v>0.88025845663166469</v>
      </c>
      <c r="BC55">
        <v>0.98515058113406639</v>
      </c>
      <c r="BD55">
        <v>0.89759290667140101</v>
      </c>
      <c r="BE55">
        <v>1.1818962769783514</v>
      </c>
      <c r="BF55">
        <v>1.5157387480703561</v>
      </c>
    </row>
    <row r="56" spans="1:58" x14ac:dyDescent="0.25">
      <c r="N56" s="41">
        <v>1.1171071018481171</v>
      </c>
      <c r="O56" s="9">
        <v>1.1054672880516154</v>
      </c>
      <c r="P56" s="2">
        <v>0.84090997243846677</v>
      </c>
      <c r="Q56" s="2">
        <v>1.3346465173731668</v>
      </c>
      <c r="R56" s="2">
        <v>2.6449466010928888</v>
      </c>
      <c r="AD56" s="9">
        <v>2.6882572990722808</v>
      </c>
      <c r="AE56" s="9">
        <v>0.98855626965731525</v>
      </c>
      <c r="AG56">
        <v>1.4838907041949665</v>
      </c>
      <c r="AH56" s="5">
        <v>2.2044733001124106</v>
      </c>
      <c r="AW56">
        <v>0.89409317528506738</v>
      </c>
      <c r="AX56">
        <v>1.0158260428262984</v>
      </c>
      <c r="AY56">
        <v>1.0067609428548685</v>
      </c>
      <c r="AZ56">
        <v>0.67177917041107027</v>
      </c>
      <c r="BA56">
        <v>0.45772210336946506</v>
      </c>
    </row>
    <row r="57" spans="1:58" x14ac:dyDescent="0.25">
      <c r="N57" s="41">
        <v>1.4775453404691081</v>
      </c>
      <c r="O57" s="9">
        <v>1.7065375992033205</v>
      </c>
      <c r="P57" s="2">
        <v>1.1301128663213815</v>
      </c>
      <c r="Q57" s="2">
        <v>1.2956975508170354</v>
      </c>
      <c r="R57" s="2">
        <v>2.2974748539613623</v>
      </c>
      <c r="AD57" s="9">
        <v>1.0433954168361415</v>
      </c>
      <c r="AE57" s="9">
        <v>0.7848013423608845</v>
      </c>
      <c r="AG57">
        <v>1.103112240820032</v>
      </c>
      <c r="AH57" s="5">
        <v>2.2098570502344264</v>
      </c>
      <c r="BB57">
        <v>1.978789488478607</v>
      </c>
      <c r="BC57">
        <v>1.0470117788544651</v>
      </c>
      <c r="BD57">
        <v>0.84090997243846699</v>
      </c>
      <c r="BE57">
        <v>1.4092686107840666</v>
      </c>
      <c r="BF57">
        <v>2.4247099506026499</v>
      </c>
    </row>
    <row r="58" spans="1:58" x14ac:dyDescent="0.25">
      <c r="N58" s="41">
        <v>0.93538742911554296</v>
      </c>
      <c r="O58" s="9">
        <v>0.95695146401187492</v>
      </c>
      <c r="P58" s="2">
        <v>0.72726745249908109</v>
      </c>
      <c r="Q58" s="2">
        <v>1.4743430425176418</v>
      </c>
      <c r="R58" s="2">
        <v>2.8990944414766968</v>
      </c>
      <c r="AD58" s="9">
        <v>1.6314672852949819</v>
      </c>
      <c r="AE58" s="9">
        <v>0.72463890318118962</v>
      </c>
      <c r="AG58">
        <v>0.73869897285976205</v>
      </c>
      <c r="AH58" s="5">
        <v>2.312705926788039</v>
      </c>
      <c r="AW58">
        <v>1.3972794866883305</v>
      </c>
      <c r="AX58">
        <v>1.279667143977812</v>
      </c>
      <c r="AY58">
        <v>1.2280747139882306</v>
      </c>
      <c r="AZ58">
        <v>1.1400049210372116</v>
      </c>
      <c r="BA58">
        <v>1.7608126027215694</v>
      </c>
    </row>
    <row r="59" spans="1:58" x14ac:dyDescent="0.25">
      <c r="N59" s="41">
        <v>0.33694231470159991</v>
      </c>
      <c r="O59" s="9">
        <v>1.2276376826171789</v>
      </c>
      <c r="P59" s="2">
        <v>0.97468271606237966</v>
      </c>
      <c r="Q59" s="2">
        <v>1.310774674302474</v>
      </c>
      <c r="R59" s="2">
        <v>1.9398223842971047</v>
      </c>
      <c r="AD59" s="9">
        <v>0.86055199593320486</v>
      </c>
      <c r="AE59" s="9">
        <v>0.56672846190421056</v>
      </c>
      <c r="AG59">
        <v>0.98440858799886022</v>
      </c>
      <c r="AH59" s="5">
        <v>1.6030535441239127</v>
      </c>
      <c r="BB59">
        <v>1.3108891937987297</v>
      </c>
      <c r="BC59">
        <v>1.2456694707821023</v>
      </c>
      <c r="BD59">
        <v>1.1301128663213817</v>
      </c>
      <c r="BE59">
        <v>1.1994048958185337</v>
      </c>
      <c r="BF59">
        <v>2.2536659520978946</v>
      </c>
    </row>
    <row r="60" spans="1:58" x14ac:dyDescent="0.25">
      <c r="N60" s="41">
        <v>0.834615933852355</v>
      </c>
      <c r="O60" s="9">
        <v>1.7835605225539291</v>
      </c>
      <c r="P60" s="2">
        <v>0.90386425471971887</v>
      </c>
      <c r="Q60" s="2">
        <v>1.4354789766401888</v>
      </c>
      <c r="R60" s="2">
        <v>1.3329642815605245</v>
      </c>
      <c r="AD60" s="9">
        <v>2.4386079994338763</v>
      </c>
      <c r="AE60" s="9">
        <v>1.5081516626905886</v>
      </c>
      <c r="AG60">
        <v>1.3718690791230834</v>
      </c>
      <c r="AH60" s="5">
        <v>1.1217994005566743</v>
      </c>
      <c r="AW60">
        <v>1.6176037033328643</v>
      </c>
      <c r="AX60">
        <v>1.0723843925176151</v>
      </c>
      <c r="AY60">
        <v>0.88124972107857036</v>
      </c>
      <c r="AZ60">
        <v>1.2432094579587945</v>
      </c>
      <c r="BA60">
        <v>1.5594709657219754</v>
      </c>
    </row>
    <row r="61" spans="1:58" x14ac:dyDescent="0.25">
      <c r="N61" s="41">
        <v>0.6516231946644746</v>
      </c>
      <c r="O61" s="9">
        <v>1.0789283642856389</v>
      </c>
      <c r="P61" s="2">
        <v>1.2221402956728606</v>
      </c>
      <c r="Q61" s="2">
        <v>0.87517629403704722</v>
      </c>
      <c r="R61" s="2">
        <v>1.3197181591218359</v>
      </c>
      <c r="AD61" s="9">
        <v>4.8492927487645847</v>
      </c>
      <c r="AE61" s="9">
        <v>0.64162774440253112</v>
      </c>
      <c r="AG61">
        <v>2.1587640992021253</v>
      </c>
      <c r="AH61" s="5">
        <v>3.2021301817084402</v>
      </c>
      <c r="BB61">
        <v>1.3347644514934729</v>
      </c>
      <c r="BC61">
        <v>0.84079518359653205</v>
      </c>
      <c r="BD61">
        <v>0.7272674524990812</v>
      </c>
      <c r="BE61">
        <v>1.106521007688702</v>
      </c>
      <c r="BF61">
        <v>2.6059001841323681</v>
      </c>
    </row>
    <row r="62" spans="1:58" x14ac:dyDescent="0.25">
      <c r="N62" s="41">
        <v>0.81912869644249486</v>
      </c>
      <c r="O62" s="9">
        <v>1.2232069732307627</v>
      </c>
      <c r="P62" s="2">
        <v>1.0558235613301883</v>
      </c>
      <c r="Q62" s="2">
        <v>0.75930161374676919</v>
      </c>
      <c r="R62" s="2">
        <v>1.3031010607490461</v>
      </c>
      <c r="AD62" s="9">
        <v>2.430758564611176</v>
      </c>
      <c r="AE62" s="9">
        <v>0.17115000350741805</v>
      </c>
      <c r="AG62">
        <v>0.45931985480044402</v>
      </c>
      <c r="AH62" s="5">
        <v>0.34604904601499753</v>
      </c>
      <c r="AW62">
        <v>1.063334322364283</v>
      </c>
      <c r="AX62">
        <v>0.91183635282727482</v>
      </c>
      <c r="AY62">
        <v>0.56026273656405423</v>
      </c>
      <c r="AZ62">
        <v>1.7008038598300921</v>
      </c>
      <c r="BA62">
        <v>2.2082139596209762</v>
      </c>
    </row>
    <row r="63" spans="1:58" x14ac:dyDescent="0.25">
      <c r="N63" s="41"/>
      <c r="O63" s="9"/>
      <c r="P63" s="2"/>
      <c r="Q63" s="2"/>
      <c r="R63" s="2"/>
      <c r="AD63" s="9">
        <v>1.0044765242149478</v>
      </c>
      <c r="AE63" s="9">
        <v>0.95487511858980811</v>
      </c>
      <c r="AG63">
        <v>1.8786259875263758</v>
      </c>
      <c r="AH63" s="5">
        <v>2.6704287141817851</v>
      </c>
      <c r="BB63">
        <v>0.62269704153009853</v>
      </c>
      <c r="BC63">
        <v>0.89718307226069449</v>
      </c>
      <c r="BD63">
        <v>0.97468271606237988</v>
      </c>
      <c r="BE63">
        <v>1.1475916311506671</v>
      </c>
      <c r="BF63">
        <v>1.7714379642105087</v>
      </c>
    </row>
    <row r="64" spans="1:58" x14ac:dyDescent="0.25">
      <c r="N64" s="41"/>
      <c r="O64" s="9"/>
      <c r="P64" s="2"/>
      <c r="Q64" s="2"/>
      <c r="R64" s="2"/>
      <c r="AD64" s="9"/>
      <c r="AE64" s="9"/>
      <c r="AH64" s="5"/>
      <c r="AW64">
        <v>1.1121889067947448</v>
      </c>
      <c r="AX64">
        <v>1.2188977773506504</v>
      </c>
      <c r="AY64">
        <v>0.83441270996376449</v>
      </c>
      <c r="AZ64">
        <v>0.93883226276955156</v>
      </c>
      <c r="BA64">
        <v>0.64696701341841412</v>
      </c>
    </row>
    <row r="65" spans="14:58" x14ac:dyDescent="0.25">
      <c r="N65" s="41"/>
      <c r="O65" s="9"/>
      <c r="P65" s="2"/>
      <c r="Q65" s="2"/>
      <c r="R65" s="2"/>
      <c r="BB65">
        <v>1.7020764453088402</v>
      </c>
      <c r="BC65">
        <v>1.6458560926222585</v>
      </c>
      <c r="BD65">
        <v>0.9038642547197191</v>
      </c>
      <c r="BE65">
        <v>1.4036740278816362</v>
      </c>
      <c r="BF65">
        <v>1.2273818410585995</v>
      </c>
    </row>
    <row r="66" spans="14:58" x14ac:dyDescent="0.25">
      <c r="AW66">
        <v>2.0590416239462188</v>
      </c>
      <c r="AX66">
        <v>1.4346710292203906</v>
      </c>
      <c r="AY66">
        <v>0.89635341935157953</v>
      </c>
      <c r="AZ66">
        <v>1.0090246255040829</v>
      </c>
      <c r="BA66">
        <v>1.0676321083761551</v>
      </c>
    </row>
    <row r="67" spans="14:58" x14ac:dyDescent="0.25">
      <c r="BB67">
        <v>2.5216322293575839</v>
      </c>
      <c r="BC67">
        <v>0.3208138722012655</v>
      </c>
      <c r="BE67">
        <v>1.0793820496010627</v>
      </c>
      <c r="BF67">
        <v>1.6010650908542201</v>
      </c>
    </row>
    <row r="68" spans="14:58" x14ac:dyDescent="0.25">
      <c r="BB68">
        <v>1.6028385148233382</v>
      </c>
      <c r="BC68">
        <v>0.62503918389652835</v>
      </c>
      <c r="BD68">
        <v>1.2221402956728609</v>
      </c>
      <c r="BE68">
        <v>0.66724807441874567</v>
      </c>
      <c r="BF68">
        <v>0.83288360256841676</v>
      </c>
    </row>
    <row r="69" spans="14:58" x14ac:dyDescent="0.25">
      <c r="BB69">
        <v>0.94827471474187019</v>
      </c>
      <c r="BC69">
        <v>1.0890410459102851</v>
      </c>
      <c r="BD69">
        <v>1.0558235613301885</v>
      </c>
      <c r="BE69">
        <v>1.3189638006365725</v>
      </c>
      <c r="BF69">
        <v>1.9867648874654156</v>
      </c>
    </row>
  </sheetData>
  <mergeCells count="10">
    <mergeCell ref="A35:G35"/>
    <mergeCell ref="A54:G54"/>
    <mergeCell ref="D1:H1"/>
    <mergeCell ref="I1:M1"/>
    <mergeCell ref="N1:R1"/>
    <mergeCell ref="AR1:AV1"/>
    <mergeCell ref="AK1:AQ1"/>
    <mergeCell ref="T1:X1"/>
    <mergeCell ref="Y1:AC1"/>
    <mergeCell ref="AD1:AH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Porin 100</vt:lpstr>
      <vt:lpstr>OXPHOS mean of control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sally spendiff</cp:lastModifiedBy>
  <dcterms:created xsi:type="dcterms:W3CDTF">2013-07-08T14:58:57Z</dcterms:created>
  <dcterms:modified xsi:type="dcterms:W3CDTF">2015-10-26T16:42:05Z</dcterms:modified>
</cp:coreProperties>
</file>