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\Documents\McGill Uni\Studies\Masters Athletes\DNA\Copy Number\"/>
    </mc:Choice>
  </mc:AlternateContent>
  <bookViews>
    <workbookView xWindow="0" yWindow="0" windowWidth="20490" windowHeight="7755" activeTab="1"/>
  </bookViews>
  <sheets>
    <sheet name="Laser Area practice" sheetId="4" r:id="rId1"/>
    <sheet name="Laser Area" sheetId="3" r:id="rId2"/>
    <sheet name="Template Copy Number" sheetId="2" r:id="rId3"/>
    <sheet name="Standard Curve" sheetId="1" r:id="rId4"/>
    <sheet name="Final Results" sheetId="5" r:id="rId5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G16" i="3"/>
  <c r="G21" i="3"/>
  <c r="G26" i="3"/>
  <c r="G31" i="3"/>
  <c r="G36" i="3"/>
  <c r="G41" i="3"/>
  <c r="G46" i="3"/>
  <c r="G51" i="3"/>
  <c r="G56" i="3"/>
  <c r="G61" i="3"/>
  <c r="G66" i="3"/>
  <c r="G71" i="3"/>
  <c r="G76" i="3"/>
  <c r="G81" i="3"/>
  <c r="G86" i="3"/>
  <c r="G91" i="3"/>
  <c r="G96" i="3"/>
  <c r="G101" i="3"/>
  <c r="G106" i="3"/>
  <c r="G111" i="3"/>
  <c r="G116" i="3"/>
  <c r="G121" i="3"/>
  <c r="G126" i="3"/>
  <c r="G131" i="3"/>
  <c r="G136" i="3"/>
  <c r="G141" i="3"/>
  <c r="G146" i="3"/>
  <c r="G6" i="3"/>
  <c r="S3" i="3"/>
  <c r="S4" i="3"/>
  <c r="S5" i="3"/>
  <c r="S2" i="3"/>
  <c r="E29" i="5"/>
  <c r="F29" i="5"/>
  <c r="G29" i="5"/>
  <c r="E28" i="5"/>
  <c r="F28" i="5"/>
  <c r="G28" i="5"/>
  <c r="E27" i="5"/>
  <c r="F27" i="5"/>
  <c r="G27" i="5"/>
  <c r="E25" i="5"/>
  <c r="F25" i="5"/>
  <c r="G25" i="5"/>
  <c r="E23" i="5"/>
  <c r="F23" i="5"/>
  <c r="G23" i="5"/>
  <c r="E21" i="5"/>
  <c r="F21" i="5"/>
  <c r="G21" i="5"/>
  <c r="E19" i="5"/>
  <c r="F19" i="5"/>
  <c r="G19" i="5"/>
  <c r="E17" i="5"/>
  <c r="F17" i="5"/>
  <c r="G17" i="5"/>
  <c r="E15" i="5"/>
  <c r="F15" i="5"/>
  <c r="G15" i="5"/>
  <c r="E11" i="5"/>
  <c r="F11" i="5"/>
  <c r="G11" i="5"/>
  <c r="E3" i="5"/>
  <c r="F3" i="5"/>
  <c r="G3" i="5"/>
  <c r="I250" i="1"/>
  <c r="I247" i="1"/>
  <c r="I244" i="1"/>
  <c r="I241" i="1"/>
  <c r="I238" i="1"/>
  <c r="I235" i="1"/>
  <c r="I232" i="1"/>
  <c r="I229" i="1"/>
  <c r="I226" i="1"/>
  <c r="I223" i="1"/>
  <c r="I220" i="1"/>
  <c r="I217" i="1"/>
  <c r="I214" i="1"/>
  <c r="I211" i="1"/>
  <c r="I208" i="1"/>
  <c r="I205" i="1"/>
  <c r="I202" i="1"/>
  <c r="I199" i="1"/>
  <c r="F30" i="5"/>
  <c r="F26" i="5"/>
  <c r="F24" i="5"/>
  <c r="F22" i="5"/>
  <c r="J309" i="1"/>
  <c r="J312" i="1"/>
  <c r="J315" i="1"/>
  <c r="J318" i="1"/>
  <c r="J321" i="1"/>
  <c r="J324" i="1"/>
  <c r="J327" i="1"/>
  <c r="J330" i="1"/>
  <c r="J333" i="1"/>
  <c r="F309" i="1"/>
  <c r="G309" i="1"/>
  <c r="H309" i="1"/>
  <c r="F312" i="1"/>
  <c r="G312" i="1"/>
  <c r="H312" i="1"/>
  <c r="F315" i="1"/>
  <c r="G315" i="1"/>
  <c r="H315" i="1"/>
  <c r="F318" i="1"/>
  <c r="G318" i="1"/>
  <c r="H318" i="1"/>
  <c r="F321" i="1"/>
  <c r="G321" i="1"/>
  <c r="H321" i="1"/>
  <c r="F324" i="1"/>
  <c r="G324" i="1"/>
  <c r="H324" i="1"/>
  <c r="F327" i="1"/>
  <c r="G327" i="1"/>
  <c r="H327" i="1"/>
  <c r="F330" i="1"/>
  <c r="G330" i="1"/>
  <c r="H330" i="1"/>
  <c r="F333" i="1"/>
  <c r="G333" i="1"/>
  <c r="H333" i="1"/>
  <c r="E309" i="1"/>
  <c r="E312" i="1"/>
  <c r="E315" i="1"/>
  <c r="E318" i="1"/>
  <c r="E321" i="1"/>
  <c r="E324" i="1"/>
  <c r="E327" i="1"/>
  <c r="E330" i="1"/>
  <c r="E333" i="1"/>
  <c r="E306" i="1"/>
  <c r="F306" i="1"/>
  <c r="G306" i="1"/>
  <c r="H306" i="1"/>
  <c r="J306" i="1"/>
  <c r="F202" i="1"/>
  <c r="F205" i="1"/>
  <c r="F208" i="1"/>
  <c r="F211" i="1"/>
  <c r="F214" i="1"/>
  <c r="F217" i="1"/>
  <c r="F220" i="1"/>
  <c r="F223" i="1"/>
  <c r="F226" i="1"/>
  <c r="F229" i="1"/>
  <c r="F232" i="1"/>
  <c r="F235" i="1"/>
  <c r="F238" i="1"/>
  <c r="F241" i="1"/>
  <c r="F244" i="1"/>
  <c r="F247" i="1"/>
  <c r="F250" i="1"/>
  <c r="F199" i="1"/>
  <c r="F98" i="1"/>
  <c r="F101" i="1"/>
  <c r="F104" i="1"/>
  <c r="F107" i="1"/>
  <c r="F110" i="1"/>
  <c r="F113" i="1"/>
  <c r="F116" i="1"/>
  <c r="F119" i="1"/>
  <c r="F122" i="1"/>
  <c r="F125" i="1"/>
  <c r="F128" i="1"/>
  <c r="F131" i="1"/>
  <c r="F134" i="1"/>
  <c r="F137" i="1"/>
  <c r="F140" i="1"/>
  <c r="F143" i="1"/>
  <c r="F95" i="1"/>
  <c r="F92" i="1"/>
  <c r="E282" i="1"/>
  <c r="E281" i="1"/>
  <c r="E280" i="1"/>
  <c r="E279" i="1"/>
  <c r="E278" i="1"/>
  <c r="E287" i="1"/>
  <c r="E302" i="1"/>
  <c r="E299" i="1"/>
  <c r="E296" i="1"/>
  <c r="E293" i="1"/>
  <c r="E290" i="1"/>
  <c r="F13" i="5"/>
  <c r="F9" i="5"/>
  <c r="F7" i="5"/>
  <c r="F5" i="5"/>
  <c r="F4" i="5"/>
  <c r="F2" i="5"/>
  <c r="E13" i="5"/>
  <c r="E9" i="5"/>
  <c r="E7" i="5"/>
  <c r="E5" i="5"/>
  <c r="E4" i="5"/>
  <c r="E2" i="5"/>
  <c r="E202" i="1"/>
  <c r="G202" i="1"/>
  <c r="H202" i="1"/>
  <c r="J202" i="1"/>
  <c r="E205" i="1"/>
  <c r="G205" i="1"/>
  <c r="H205" i="1"/>
  <c r="J205" i="1"/>
  <c r="E208" i="1"/>
  <c r="G208" i="1"/>
  <c r="H208" i="1"/>
  <c r="E211" i="1"/>
  <c r="G211" i="1"/>
  <c r="H211" i="1"/>
  <c r="J211" i="1"/>
  <c r="E214" i="1"/>
  <c r="G214" i="1"/>
  <c r="H214" i="1"/>
  <c r="E217" i="1"/>
  <c r="G217" i="1"/>
  <c r="H217" i="1"/>
  <c r="J217" i="1"/>
  <c r="K11" i="5"/>
  <c r="E220" i="1"/>
  <c r="G220" i="1"/>
  <c r="H220" i="1"/>
  <c r="E223" i="1"/>
  <c r="G223" i="1"/>
  <c r="H223" i="1"/>
  <c r="J223" i="1"/>
  <c r="F6" i="5"/>
  <c r="E226" i="1"/>
  <c r="G226" i="1"/>
  <c r="H226" i="1"/>
  <c r="J226" i="1"/>
  <c r="F8" i="5"/>
  <c r="E229" i="1"/>
  <c r="G229" i="1"/>
  <c r="H229" i="1"/>
  <c r="J229" i="1"/>
  <c r="F10" i="5"/>
  <c r="E232" i="1"/>
  <c r="G232" i="1"/>
  <c r="H232" i="1"/>
  <c r="E235" i="1"/>
  <c r="G235" i="1"/>
  <c r="H235" i="1"/>
  <c r="J235" i="1"/>
  <c r="F12" i="5"/>
  <c r="E238" i="1"/>
  <c r="G238" i="1"/>
  <c r="H238" i="1"/>
  <c r="E241" i="1"/>
  <c r="G241" i="1"/>
  <c r="H241" i="1"/>
  <c r="J241" i="1"/>
  <c r="F20" i="5"/>
  <c r="E244" i="1"/>
  <c r="G244" i="1"/>
  <c r="H244" i="1"/>
  <c r="E247" i="1"/>
  <c r="G247" i="1"/>
  <c r="H247" i="1"/>
  <c r="J247" i="1"/>
  <c r="F14" i="5"/>
  <c r="E250" i="1"/>
  <c r="G250" i="1"/>
  <c r="H250" i="1"/>
  <c r="J250" i="1"/>
  <c r="E26" i="5"/>
  <c r="G26" i="5"/>
  <c r="J13" i="5"/>
  <c r="E199" i="1"/>
  <c r="G199" i="1"/>
  <c r="H199" i="1"/>
  <c r="E186" i="1"/>
  <c r="E183" i="1"/>
  <c r="E189" i="1"/>
  <c r="E192" i="1"/>
  <c r="E195" i="1"/>
  <c r="E180" i="1"/>
  <c r="E95" i="1"/>
  <c r="E98" i="1"/>
  <c r="G98" i="1"/>
  <c r="H98" i="1"/>
  <c r="J98" i="1"/>
  <c r="K5" i="5"/>
  <c r="E101" i="1"/>
  <c r="E104" i="1"/>
  <c r="G104" i="1"/>
  <c r="H104" i="1"/>
  <c r="J104" i="1"/>
  <c r="E107" i="1"/>
  <c r="E110" i="1"/>
  <c r="E113" i="1"/>
  <c r="E116" i="1"/>
  <c r="G116" i="1"/>
  <c r="H116" i="1"/>
  <c r="J116" i="1"/>
  <c r="E6" i="5"/>
  <c r="E119" i="1"/>
  <c r="G119" i="1"/>
  <c r="H119" i="1"/>
  <c r="J119" i="1"/>
  <c r="E8" i="5"/>
  <c r="E122" i="1"/>
  <c r="E125" i="1"/>
  <c r="E128" i="1"/>
  <c r="E131" i="1"/>
  <c r="G131" i="1"/>
  <c r="H131" i="1"/>
  <c r="J131" i="1"/>
  <c r="E20" i="5"/>
  <c r="E134" i="1"/>
  <c r="E137" i="1"/>
  <c r="E140" i="1"/>
  <c r="G140" i="1"/>
  <c r="H140" i="1"/>
  <c r="J140" i="1"/>
  <c r="E16" i="5"/>
  <c r="E143" i="1"/>
  <c r="E92" i="1"/>
  <c r="G92" i="1"/>
  <c r="H92" i="1"/>
  <c r="J92" i="1"/>
  <c r="E73" i="1"/>
  <c r="E76" i="1"/>
  <c r="E79" i="1"/>
  <c r="E82" i="1"/>
  <c r="E85" i="1"/>
  <c r="E88" i="1"/>
  <c r="G2" i="5"/>
  <c r="G9" i="5"/>
  <c r="G4" i="5"/>
  <c r="G13" i="5"/>
  <c r="G5" i="5"/>
  <c r="J244" i="1"/>
  <c r="F16" i="5"/>
  <c r="G16" i="5"/>
  <c r="J8" i="5"/>
  <c r="J232" i="1"/>
  <c r="E30" i="5"/>
  <c r="G30" i="5"/>
  <c r="J14" i="5"/>
  <c r="J220" i="1"/>
  <c r="K12" i="5"/>
  <c r="J208" i="1"/>
  <c r="G20" i="5"/>
  <c r="J10" i="5"/>
  <c r="G8" i="5"/>
  <c r="J4" i="5"/>
  <c r="G7" i="5"/>
  <c r="K6" i="5"/>
  <c r="G6" i="5"/>
  <c r="J3" i="5"/>
  <c r="G143" i="1"/>
  <c r="H143" i="1"/>
  <c r="J143" i="1"/>
  <c r="E14" i="5"/>
  <c r="G14" i="5"/>
  <c r="J7" i="5"/>
  <c r="G107" i="1"/>
  <c r="H107" i="1"/>
  <c r="J107" i="1"/>
  <c r="K7" i="5"/>
  <c r="G95" i="1"/>
  <c r="H95" i="1"/>
  <c r="J95" i="1"/>
  <c r="K3" i="5"/>
  <c r="J238" i="1"/>
  <c r="F18" i="5"/>
  <c r="J214" i="1"/>
  <c r="K10" i="5"/>
  <c r="G128" i="1"/>
  <c r="H128" i="1"/>
  <c r="J128" i="1"/>
  <c r="E18" i="5"/>
  <c r="G137" i="1"/>
  <c r="H137" i="1"/>
  <c r="J137" i="1"/>
  <c r="E22" i="5"/>
  <c r="G22" i="5"/>
  <c r="J11" i="5"/>
  <c r="G125" i="1"/>
  <c r="H125" i="1"/>
  <c r="J125" i="1"/>
  <c r="E12" i="5"/>
  <c r="G12" i="5"/>
  <c r="J6" i="5"/>
  <c r="G113" i="1"/>
  <c r="H113" i="1"/>
  <c r="J113" i="1"/>
  <c r="K8" i="5"/>
  <c r="G101" i="1"/>
  <c r="H101" i="1"/>
  <c r="J101" i="1"/>
  <c r="K4" i="5"/>
  <c r="G134" i="1"/>
  <c r="H134" i="1"/>
  <c r="J134" i="1"/>
  <c r="E24" i="5"/>
  <c r="G24" i="5"/>
  <c r="J12" i="5"/>
  <c r="G122" i="1"/>
  <c r="H122" i="1"/>
  <c r="J122" i="1"/>
  <c r="E10" i="5"/>
  <c r="G10" i="5"/>
  <c r="J5" i="5"/>
  <c r="G110" i="1"/>
  <c r="H110" i="1"/>
  <c r="J110" i="1"/>
  <c r="K9" i="5"/>
  <c r="J199" i="1"/>
  <c r="F91" i="3"/>
  <c r="B19" i="5"/>
  <c r="F96" i="3"/>
  <c r="B20" i="5"/>
  <c r="F101" i="3"/>
  <c r="B21" i="5"/>
  <c r="F106" i="3"/>
  <c r="B22" i="5"/>
  <c r="F111" i="3"/>
  <c r="B23" i="5"/>
  <c r="F116" i="3"/>
  <c r="B24" i="5"/>
  <c r="F121" i="3"/>
  <c r="B25" i="5"/>
  <c r="F126" i="3"/>
  <c r="B26" i="5"/>
  <c r="F131" i="3"/>
  <c r="B27" i="5"/>
  <c r="F136" i="3"/>
  <c r="B28" i="5"/>
  <c r="F141" i="3"/>
  <c r="B29" i="5"/>
  <c r="F146" i="3"/>
  <c r="B30" i="5"/>
  <c r="G18" i="5"/>
  <c r="J9" i="5"/>
  <c r="J21" i="5"/>
  <c r="K18" i="5"/>
  <c r="K19" i="5"/>
  <c r="J18" i="5"/>
  <c r="F11" i="3"/>
  <c r="B3" i="5"/>
  <c r="F16" i="3"/>
  <c r="F21" i="3"/>
  <c r="F26" i="3"/>
  <c r="F31" i="3"/>
  <c r="B7" i="5"/>
  <c r="F36" i="3"/>
  <c r="F41" i="3"/>
  <c r="F46" i="3"/>
  <c r="F51" i="3"/>
  <c r="B11" i="5"/>
  <c r="F56" i="3"/>
  <c r="F61" i="3"/>
  <c r="F66" i="3"/>
  <c r="F71" i="3"/>
  <c r="B15" i="5"/>
  <c r="F76" i="3"/>
  <c r="F81" i="3"/>
  <c r="F86" i="3"/>
  <c r="F6" i="3"/>
  <c r="B2" i="5"/>
  <c r="J19" i="5"/>
  <c r="B17" i="5"/>
  <c r="B13" i="5"/>
  <c r="B9" i="5"/>
  <c r="B5" i="5"/>
  <c r="B16" i="5"/>
  <c r="B12" i="5"/>
  <c r="B8" i="5"/>
  <c r="B4" i="5"/>
  <c r="B18" i="5"/>
  <c r="B14" i="5"/>
  <c r="B10" i="5"/>
  <c r="B6" i="5"/>
  <c r="Q10" i="3"/>
  <c r="Q6" i="3"/>
  <c r="S6" i="3"/>
  <c r="M4" i="1"/>
  <c r="M5" i="1"/>
  <c r="M6" i="1"/>
  <c r="M7" i="1"/>
  <c r="M8" i="1"/>
  <c r="M9" i="1"/>
  <c r="M10" i="1"/>
  <c r="M11" i="1"/>
  <c r="M3" i="1"/>
  <c r="C43" i="1"/>
  <c r="D43" i="1"/>
  <c r="E43" i="1"/>
  <c r="G43" i="1"/>
  <c r="C44" i="1"/>
  <c r="D44" i="1"/>
  <c r="E44" i="1"/>
  <c r="G44" i="1"/>
  <c r="C42" i="1"/>
  <c r="D42" i="1"/>
  <c r="E42" i="1"/>
  <c r="G42" i="1"/>
  <c r="H16" i="4"/>
  <c r="H10" i="4"/>
  <c r="H5" i="4"/>
  <c r="G16" i="4"/>
  <c r="G10" i="4"/>
  <c r="G5" i="4"/>
  <c r="O3" i="4"/>
  <c r="O4" i="4"/>
  <c r="O5" i="4"/>
  <c r="O7" i="4"/>
  <c r="O6" i="4"/>
  <c r="M7" i="4"/>
  <c r="M11" i="4"/>
  <c r="D8" i="1"/>
  <c r="D9" i="1"/>
  <c r="D10" i="1"/>
  <c r="D11" i="1"/>
  <c r="D12" i="1"/>
  <c r="D13" i="1"/>
  <c r="D14" i="1"/>
  <c r="A4" i="1"/>
  <c r="A5" i="1"/>
  <c r="A6" i="1"/>
  <c r="B2" i="1"/>
  <c r="B3" i="1"/>
  <c r="A19" i="1"/>
  <c r="A20" i="1"/>
  <c r="D3" i="1"/>
  <c r="D4" i="1"/>
  <c r="D5" i="1"/>
  <c r="D6" i="1"/>
  <c r="D7" i="1"/>
  <c r="D2" i="1"/>
  <c r="E4" i="2"/>
  <c r="B10" i="2"/>
  <c r="B8" i="2"/>
  <c r="B9" i="2"/>
  <c r="C18" i="2"/>
  <c r="C19" i="2"/>
  <c r="A20" i="2"/>
  <c r="A21" i="2"/>
  <c r="C20" i="2"/>
  <c r="B14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C21" i="2"/>
  <c r="A22" i="2"/>
  <c r="C22" i="2"/>
  <c r="A23" i="2"/>
  <c r="C23" i="2"/>
  <c r="A24" i="2"/>
  <c r="B18" i="1"/>
  <c r="A25" i="2"/>
  <c r="C24" i="2"/>
  <c r="C25" i="2"/>
  <c r="A26" i="2"/>
  <c r="C26" i="2"/>
  <c r="A27" i="2"/>
  <c r="C27" i="2"/>
  <c r="A28" i="2"/>
  <c r="A29" i="2"/>
  <c r="C28" i="2"/>
  <c r="C29" i="2"/>
  <c r="A30" i="2"/>
  <c r="B4" i="1"/>
  <c r="A21" i="1"/>
  <c r="B20" i="1"/>
  <c r="A7" i="1"/>
  <c r="B6" i="1"/>
  <c r="B19" i="1"/>
  <c r="B5" i="1"/>
  <c r="A8" i="1"/>
  <c r="B7" i="1"/>
  <c r="B21" i="1"/>
  <c r="A22" i="1"/>
  <c r="A23" i="1"/>
  <c r="B23" i="1"/>
  <c r="B22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</calcChain>
</file>

<file path=xl/sharedStrings.xml><?xml version="1.0" encoding="utf-8"?>
<sst xmlns="http://schemas.openxmlformats.org/spreadsheetml/2006/main" count="982" uniqueCount="213">
  <si>
    <t>Dilution</t>
  </si>
  <si>
    <t>Copy Number</t>
  </si>
  <si>
    <t>Log Dilution factor</t>
  </si>
  <si>
    <t>Dilution Factor</t>
  </si>
  <si>
    <t>Standard Curve</t>
  </si>
  <si>
    <t xml:space="preserve"> Perform serial 1/10 dilutions to get standard curve</t>
  </si>
  <si>
    <t>ND1 Copy Number (CN)=</t>
  </si>
  <si>
    <r>
      <t>((g[DNA]*10</t>
    </r>
    <r>
      <rPr>
        <i/>
        <vertAlign val="superscript"/>
        <sz val="10"/>
        <rFont val="Arial"/>
        <family val="2"/>
      </rPr>
      <t>-9</t>
    </r>
    <r>
      <rPr>
        <i/>
        <sz val="11"/>
        <color theme="1"/>
        <rFont val="Calibri"/>
        <family val="2"/>
        <scheme val="minor"/>
      </rPr>
      <t>)/(MW))*Avagadros</t>
    </r>
  </si>
  <si>
    <t>[DNA]ng to g</t>
  </si>
  <si>
    <t>MW (bp*330*2)</t>
  </si>
  <si>
    <t>Avagadros</t>
  </si>
  <si>
    <t>ND1 Copy Number Calculation</t>
  </si>
  <si>
    <t>ND1 Copy Number</t>
  </si>
  <si>
    <t>PCR Template Size (bp)</t>
  </si>
  <si>
    <t>Average (ng/µl)</t>
  </si>
  <si>
    <r>
      <t>DNA Concentration (ng/</t>
    </r>
    <r>
      <rPr>
        <b/>
        <sz val="11"/>
        <color theme="1"/>
        <rFont val="Calibri"/>
        <family val="2"/>
      </rPr>
      <t>µl)</t>
    </r>
  </si>
  <si>
    <t>ND1 Template Copy Number Calculations</t>
  </si>
  <si>
    <t>CN</t>
  </si>
  <si>
    <t>CT</t>
  </si>
  <si>
    <t>Log (CN)</t>
  </si>
  <si>
    <t>Subject</t>
  </si>
  <si>
    <t>Totals</t>
  </si>
  <si>
    <t>MAC15</t>
  </si>
  <si>
    <t>MA05</t>
  </si>
  <si>
    <t>MAC16</t>
  </si>
  <si>
    <t>MA06</t>
  </si>
  <si>
    <t>MAC11</t>
  </si>
  <si>
    <t>MA04</t>
  </si>
  <si>
    <t>MAC12</t>
  </si>
  <si>
    <t>MA03</t>
  </si>
  <si>
    <t>MAC17</t>
  </si>
  <si>
    <t>MA08</t>
  </si>
  <si>
    <t>MAC25</t>
  </si>
  <si>
    <t>MA07</t>
  </si>
  <si>
    <t>MAC31</t>
  </si>
  <si>
    <t>MA10</t>
  </si>
  <si>
    <t>MAC30</t>
  </si>
  <si>
    <t>MA09</t>
  </si>
  <si>
    <t>MAC26</t>
  </si>
  <si>
    <t>MA13</t>
  </si>
  <si>
    <t>MAC27</t>
  </si>
  <si>
    <t>MA14</t>
  </si>
  <si>
    <t>MAC29</t>
  </si>
  <si>
    <t>MA21</t>
  </si>
  <si>
    <t>MAC28</t>
  </si>
  <si>
    <t>MA18</t>
  </si>
  <si>
    <t>MAC32</t>
  </si>
  <si>
    <t>MA19</t>
  </si>
  <si>
    <t>MA20</t>
  </si>
  <si>
    <t>MA33</t>
  </si>
  <si>
    <t>MAC22</t>
  </si>
  <si>
    <t>Total Area</t>
  </si>
  <si>
    <t>20 (4x5)</t>
  </si>
  <si>
    <t>MAC</t>
  </si>
  <si>
    <t>Total</t>
  </si>
  <si>
    <t>Amount of buffer needed</t>
  </si>
  <si>
    <t>Numner of samples</t>
  </si>
  <si>
    <t>Proteinase K</t>
  </si>
  <si>
    <t>H2O</t>
  </si>
  <si>
    <t>1%Tween 20</t>
  </si>
  <si>
    <t>Tris_HCL</t>
  </si>
  <si>
    <t>MM</t>
  </si>
  <si>
    <t>Lysis buffer</t>
  </si>
  <si>
    <t>Tube Number</t>
  </si>
  <si>
    <t>Area</t>
  </si>
  <si>
    <t>Number of cells</t>
  </si>
  <si>
    <t>Cap type</t>
  </si>
  <si>
    <t>Laser date</t>
  </si>
  <si>
    <t>Section</t>
  </si>
  <si>
    <t>25 (5x5)</t>
  </si>
  <si>
    <t>30 (6X5)</t>
  </si>
  <si>
    <t>MA02</t>
  </si>
  <si>
    <t>Per fibre</t>
  </si>
  <si>
    <t>Samples</t>
  </si>
  <si>
    <t>MA02 20 Cells</t>
  </si>
  <si>
    <t>MA02 25 Cells</t>
  </si>
  <si>
    <t>MA02 30 Cells</t>
  </si>
  <si>
    <t>X</t>
  </si>
  <si>
    <t>Anti Log</t>
  </si>
  <si>
    <t>x20 for lysis</t>
  </si>
  <si>
    <r>
      <t xml:space="preserve">Area </t>
    </r>
    <r>
      <rPr>
        <sz val="11"/>
        <color theme="1"/>
        <rFont val="Calibri"/>
        <family val="2"/>
      </rPr>
      <t>µm</t>
    </r>
    <r>
      <rPr>
        <vertAlign val="superscript"/>
        <sz val="11"/>
        <color theme="1"/>
        <rFont val="Calibri"/>
        <family val="2"/>
      </rPr>
      <t>2</t>
    </r>
  </si>
  <si>
    <r>
      <t>CN/µm</t>
    </r>
    <r>
      <rPr>
        <vertAlign val="superscript"/>
        <sz val="11"/>
        <color theme="1"/>
        <rFont val="Calibri"/>
        <family val="2"/>
        <scheme val="minor"/>
      </rPr>
      <t>2</t>
    </r>
  </si>
  <si>
    <t>Lysis</t>
  </si>
  <si>
    <t>NTC</t>
  </si>
  <si>
    <t>Run 1</t>
  </si>
  <si>
    <t>Run 2</t>
  </si>
  <si>
    <t>Average</t>
  </si>
  <si>
    <t>Cell Areas/25 cells (5x5)</t>
  </si>
  <si>
    <t>Tube</t>
  </si>
  <si>
    <t>Date</t>
  </si>
  <si>
    <t>Per cell</t>
  </si>
  <si>
    <t>ND1</t>
  </si>
  <si>
    <t>G12</t>
  </si>
  <si>
    <t>G11</t>
  </si>
  <si>
    <t>G10</t>
  </si>
  <si>
    <t>H12</t>
  </si>
  <si>
    <t>H11</t>
  </si>
  <si>
    <t>H10</t>
  </si>
  <si>
    <t>C9</t>
  </si>
  <si>
    <t>C8</t>
  </si>
  <si>
    <t>C7</t>
  </si>
  <si>
    <t>E9</t>
  </si>
  <si>
    <t>E8</t>
  </si>
  <si>
    <t>E7</t>
  </si>
  <si>
    <t>C12</t>
  </si>
  <si>
    <t>C11</t>
  </si>
  <si>
    <t>C10</t>
  </si>
  <si>
    <t>E12</t>
  </si>
  <si>
    <t>E11</t>
  </si>
  <si>
    <t>E10</t>
  </si>
  <si>
    <t>A12</t>
  </si>
  <si>
    <t>A11</t>
  </si>
  <si>
    <t>A10</t>
  </si>
  <si>
    <t>G9</t>
  </si>
  <si>
    <t>G8</t>
  </si>
  <si>
    <t>G7</t>
  </si>
  <si>
    <t>A9</t>
  </si>
  <si>
    <t>A8</t>
  </si>
  <si>
    <t>A7</t>
  </si>
  <si>
    <t>G6</t>
  </si>
  <si>
    <t>G5</t>
  </si>
  <si>
    <t>G4</t>
  </si>
  <si>
    <t>Undetermined</t>
  </si>
  <si>
    <t>A6</t>
  </si>
  <si>
    <t>A5</t>
  </si>
  <si>
    <t>A4</t>
  </si>
  <si>
    <t>G3</t>
  </si>
  <si>
    <t>G2</t>
  </si>
  <si>
    <t>G1</t>
  </si>
  <si>
    <t>E6</t>
  </si>
  <si>
    <t>E5</t>
  </si>
  <si>
    <t>E4</t>
  </si>
  <si>
    <t>C6</t>
  </si>
  <si>
    <t>C5</t>
  </si>
  <si>
    <t>C4</t>
  </si>
  <si>
    <t>D12</t>
  </si>
  <si>
    <t>D11</t>
  </si>
  <si>
    <t>D10</t>
  </si>
  <si>
    <t>F12</t>
  </si>
  <si>
    <t>F11</t>
  </si>
  <si>
    <t>F10</t>
  </si>
  <si>
    <t>B12</t>
  </si>
  <si>
    <t>B11</t>
  </si>
  <si>
    <t>B10</t>
  </si>
  <si>
    <t>H9</t>
  </si>
  <si>
    <t>H8</t>
  </si>
  <si>
    <t>H7</t>
  </si>
  <si>
    <t>D9</t>
  </si>
  <si>
    <t>D8</t>
  </si>
  <si>
    <t>D7</t>
  </si>
  <si>
    <t>F9</t>
  </si>
  <si>
    <t>F8</t>
  </si>
  <si>
    <t>F7</t>
  </si>
  <si>
    <t>H6</t>
  </si>
  <si>
    <t>H5</t>
  </si>
  <si>
    <t>H4</t>
  </si>
  <si>
    <t>B9</t>
  </si>
  <si>
    <t>B8</t>
  </si>
  <si>
    <t>B7</t>
  </si>
  <si>
    <t>B6</t>
  </si>
  <si>
    <t>B5</t>
  </si>
  <si>
    <t>B4</t>
  </si>
  <si>
    <t>H3</t>
  </si>
  <si>
    <t>H2</t>
  </si>
  <si>
    <t>H1</t>
  </si>
  <si>
    <t>D6</t>
  </si>
  <si>
    <t>D5</t>
  </si>
  <si>
    <t>D4</t>
  </si>
  <si>
    <t>F6</t>
  </si>
  <si>
    <t>F5</t>
  </si>
  <si>
    <t>F4</t>
  </si>
  <si>
    <t>ND1 1 in 10 to the 9</t>
  </si>
  <si>
    <t>F3</t>
  </si>
  <si>
    <t>F2</t>
  </si>
  <si>
    <t>F1</t>
  </si>
  <si>
    <t>ND1 1 in 10 to the 8</t>
  </si>
  <si>
    <t>E3</t>
  </si>
  <si>
    <t>E2</t>
  </si>
  <si>
    <t>E1</t>
  </si>
  <si>
    <t>ND1 1 in 10 to the 7</t>
  </si>
  <si>
    <t>D3</t>
  </si>
  <si>
    <t>D2</t>
  </si>
  <si>
    <t>D1</t>
  </si>
  <si>
    <t>ND1 1 in 10 to the 6</t>
  </si>
  <si>
    <t>C3</t>
  </si>
  <si>
    <t>C2</t>
  </si>
  <si>
    <t>C1</t>
  </si>
  <si>
    <t>ND1 1 in 10 to the 5</t>
  </si>
  <si>
    <t>B3</t>
  </si>
  <si>
    <t>B2</t>
  </si>
  <si>
    <t>B1</t>
  </si>
  <si>
    <t>ND1 1 in 10 to the 4</t>
  </si>
  <si>
    <t>A3</t>
  </si>
  <si>
    <t>A2</t>
  </si>
  <si>
    <t>A1</t>
  </si>
  <si>
    <t>Cт</t>
  </si>
  <si>
    <t xml:space="preserve">Target </t>
  </si>
  <si>
    <t>Sample Name</t>
  </si>
  <si>
    <t>Well</t>
  </si>
  <si>
    <t>Run 4</t>
  </si>
  <si>
    <t>Run 3</t>
  </si>
  <si>
    <t>Run 5</t>
  </si>
  <si>
    <t>Run 6</t>
  </si>
  <si>
    <t>ng DNA/Area</t>
  </si>
  <si>
    <t>ng DNA</t>
  </si>
  <si>
    <t>Sample</t>
  </si>
  <si>
    <r>
      <t>CN/µm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1st run</t>
    </r>
  </si>
  <si>
    <r>
      <t>CN/µm</t>
    </r>
    <r>
      <rPr>
        <vertAlign val="superscript"/>
        <sz val="11"/>
        <color theme="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2nd run</t>
    </r>
  </si>
  <si>
    <t>Athletes</t>
  </si>
  <si>
    <t>Controls</t>
  </si>
  <si>
    <t>SD</t>
  </si>
  <si>
    <t>Ttest</t>
  </si>
  <si>
    <t>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</si>
</sst>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0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1" fillId="0" borderId="0" xfId="0" applyFont="1" applyBorder="1"/>
    <xf numFmtId="0" fontId="1" fillId="0" borderId="3" xfId="0" applyFont="1" applyBorder="1"/>
    <xf numFmtId="0" fontId="2" fillId="0" borderId="0" xfId="0" applyFont="1" applyBorder="1"/>
    <xf numFmtId="0" fontId="2" fillId="0" borderId="3" xfId="0" applyFont="1" applyBorder="1"/>
    <xf numFmtId="0" fontId="3" fillId="0" borderId="0" xfId="0" applyFont="1" applyBorder="1"/>
    <xf numFmtId="0" fontId="4" fillId="0" borderId="0" xfId="0" applyFont="1" applyBorder="1"/>
    <xf numFmtId="0" fontId="6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14" xfId="0" applyBorder="1"/>
    <xf numFmtId="0" fontId="0" fillId="0" borderId="15" xfId="0" applyBorder="1"/>
    <xf numFmtId="0" fontId="1" fillId="0" borderId="15" xfId="0" applyFont="1" applyBorder="1"/>
    <xf numFmtId="0" fontId="1" fillId="0" borderId="16" xfId="0" applyFont="1" applyBorder="1"/>
    <xf numFmtId="0" fontId="0" fillId="0" borderId="17" xfId="0" applyBorder="1"/>
    <xf numFmtId="0" fontId="0" fillId="0" borderId="18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14" fontId="0" fillId="0" borderId="26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0" xfId="0" applyAlignment="1">
      <alignment horizontal="center"/>
    </xf>
    <xf numFmtId="0" fontId="6" fillId="0" borderId="0" xfId="0" applyFont="1"/>
    <xf numFmtId="0" fontId="1" fillId="0" borderId="0" xfId="0" applyFont="1"/>
    <xf numFmtId="14" fontId="0" fillId="0" borderId="0" xfId="0" applyNumberFormat="1" applyBorder="1"/>
    <xf numFmtId="1" fontId="1" fillId="0" borderId="0" xfId="0" applyNumberFormat="1" applyFont="1"/>
    <xf numFmtId="1" fontId="0" fillId="0" borderId="0" xfId="0" applyNumberFormat="1" applyBorder="1"/>
    <xf numFmtId="1" fontId="0" fillId="0" borderId="0" xfId="0" applyNumberFormat="1"/>
    <xf numFmtId="0" fontId="11" fillId="0" borderId="0" xfId="0" applyFont="1"/>
    <xf numFmtId="0" fontId="12" fillId="0" borderId="0" xfId="0" applyFont="1"/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ND1 Curve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0884076990376203E-2"/>
                  <c:y val="-0.3491112569262175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Curve'!$D$18:$D$23</c:f>
              <c:numCache>
                <c:formatCode>General</c:formatCode>
                <c:ptCount val="6"/>
                <c:pt idx="0">
                  <c:v>9.2751673338202458</c:v>
                </c:pt>
                <c:pt idx="1">
                  <c:v>8.2751673338202458</c:v>
                </c:pt>
                <c:pt idx="2">
                  <c:v>7.2751673338202449</c:v>
                </c:pt>
                <c:pt idx="3">
                  <c:v>6.2751673338202449</c:v>
                </c:pt>
                <c:pt idx="4">
                  <c:v>5.2751673338202449</c:v>
                </c:pt>
                <c:pt idx="5">
                  <c:v>4.2751673338202449</c:v>
                </c:pt>
              </c:numCache>
            </c:numRef>
          </c:xVal>
          <c:yVal>
            <c:numRef>
              <c:f>'Standard Curve'!$E$18:$E$23</c:f>
              <c:numCache>
                <c:formatCode>General</c:formatCode>
                <c:ptCount val="6"/>
                <c:pt idx="0">
                  <c:v>7.2891640663146973</c:v>
                </c:pt>
                <c:pt idx="1">
                  <c:v>11.229047775268555</c:v>
                </c:pt>
                <c:pt idx="2">
                  <c:v>15.222644329071045</c:v>
                </c:pt>
                <c:pt idx="3">
                  <c:v>19.398435592651367</c:v>
                </c:pt>
                <c:pt idx="4">
                  <c:v>21.653468132019043</c:v>
                </c:pt>
                <c:pt idx="5">
                  <c:v>25.181314468383789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613304"/>
        <c:axId val="364622712"/>
      </c:scatterChart>
      <c:valAx>
        <c:axId val="364613304"/>
        <c:scaling>
          <c:orientation val="minMax"/>
          <c:min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Copy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22712"/>
        <c:crosses val="autoZero"/>
        <c:crossBetween val="midCat"/>
      </c:valAx>
      <c:valAx>
        <c:axId val="364622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13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5194663167104109E-2"/>
                  <c:y val="-0.263716827063283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Curve'!$D$34:$D$39</c:f>
              <c:numCache>
                <c:formatCode>General</c:formatCode>
                <c:ptCount val="6"/>
                <c:pt idx="0">
                  <c:v>6.2751673338202449</c:v>
                </c:pt>
                <c:pt idx="1">
                  <c:v>5.2751673338202449</c:v>
                </c:pt>
                <c:pt idx="2">
                  <c:v>4.2751673338202449</c:v>
                </c:pt>
                <c:pt idx="3">
                  <c:v>3.2751673338202454</c:v>
                </c:pt>
                <c:pt idx="4">
                  <c:v>2.2751673338202454</c:v>
                </c:pt>
                <c:pt idx="5">
                  <c:v>1.2751673338202454</c:v>
                </c:pt>
              </c:numCache>
            </c:numRef>
          </c:xVal>
          <c:yVal>
            <c:numRef>
              <c:f>'Standard Curve'!$E$34:$E$39</c:f>
              <c:numCache>
                <c:formatCode>General</c:formatCode>
                <c:ptCount val="6"/>
                <c:pt idx="0">
                  <c:v>17.435230255126953</c:v>
                </c:pt>
                <c:pt idx="1">
                  <c:v>21.418798446655273</c:v>
                </c:pt>
                <c:pt idx="2">
                  <c:v>24.505870819091797</c:v>
                </c:pt>
                <c:pt idx="3">
                  <c:v>28.82530403137207</c:v>
                </c:pt>
                <c:pt idx="4">
                  <c:v>32.363138198852539</c:v>
                </c:pt>
                <c:pt idx="5">
                  <c:v>35.553440093994141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621536"/>
        <c:axId val="364617224"/>
      </c:scatterChart>
      <c:valAx>
        <c:axId val="36462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17224"/>
        <c:crosses val="autoZero"/>
        <c:crossBetween val="midCat"/>
      </c:valAx>
      <c:valAx>
        <c:axId val="3646172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21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Standard Curve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4329833770778647E-2"/>
                  <c:y val="-0.515624817731116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Curve'!$D$3:$D$11</c:f>
              <c:numCache>
                <c:formatCode>General</c:formatCode>
                <c:ptCount val="9"/>
                <c:pt idx="0">
                  <c:v>9.2751673338202458</c:v>
                </c:pt>
                <c:pt idx="1">
                  <c:v>8.2751673338202458</c:v>
                </c:pt>
                <c:pt idx="2">
                  <c:v>7.2751673338202449</c:v>
                </c:pt>
                <c:pt idx="3">
                  <c:v>6.2751673338202449</c:v>
                </c:pt>
                <c:pt idx="4">
                  <c:v>5.2751673338202449</c:v>
                </c:pt>
                <c:pt idx="5">
                  <c:v>4.2751673338202449</c:v>
                </c:pt>
                <c:pt idx="6">
                  <c:v>3.2751673338202454</c:v>
                </c:pt>
                <c:pt idx="7">
                  <c:v>2.2751673338202454</c:v>
                </c:pt>
                <c:pt idx="8">
                  <c:v>1.2751673338202454</c:v>
                </c:pt>
              </c:numCache>
            </c:numRef>
          </c:xVal>
          <c:yVal>
            <c:numRef>
              <c:f>'Standard Curve'!$M$3:$M$11</c:f>
              <c:numCache>
                <c:formatCode>General</c:formatCode>
                <c:ptCount val="9"/>
                <c:pt idx="0">
                  <c:v>7.2891640663146973</c:v>
                </c:pt>
                <c:pt idx="1">
                  <c:v>11.229047775268555</c:v>
                </c:pt>
                <c:pt idx="2">
                  <c:v>15.222644329071045</c:v>
                </c:pt>
                <c:pt idx="3">
                  <c:v>18.376573138766819</c:v>
                </c:pt>
                <c:pt idx="4">
                  <c:v>21.719272348615856</c:v>
                </c:pt>
                <c:pt idx="5">
                  <c:v>25.112442758348255</c:v>
                </c:pt>
                <c:pt idx="6">
                  <c:v>28.775103505452471</c:v>
                </c:pt>
                <c:pt idx="7">
                  <c:v>31.49657624562581</c:v>
                </c:pt>
                <c:pt idx="8">
                  <c:v>35.553440093994141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623496"/>
        <c:axId val="364623104"/>
      </c:scatterChart>
      <c:valAx>
        <c:axId val="364623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CN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23104"/>
        <c:crosses val="autoZero"/>
        <c:crossBetween val="midCat"/>
      </c:valAx>
      <c:valAx>
        <c:axId val="364623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23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Standard Curve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Curve'!$D$51:$D$55</c:f>
              <c:numCache>
                <c:formatCode>General</c:formatCode>
                <c:ptCount val="5"/>
                <c:pt idx="0">
                  <c:v>6.2751673338202449</c:v>
                </c:pt>
                <c:pt idx="1">
                  <c:v>5.2751673338202449</c:v>
                </c:pt>
                <c:pt idx="2">
                  <c:v>4.2751673338202449</c:v>
                </c:pt>
                <c:pt idx="3">
                  <c:v>3.2751673338202454</c:v>
                </c:pt>
                <c:pt idx="4">
                  <c:v>2.2751673338202454</c:v>
                </c:pt>
              </c:numCache>
            </c:numRef>
          </c:xVal>
          <c:yVal>
            <c:numRef>
              <c:f>'Standard Curve'!$E$51:$E$55</c:f>
              <c:numCache>
                <c:formatCode>General</c:formatCode>
                <c:ptCount val="5"/>
                <c:pt idx="0">
                  <c:v>18.965839385986328</c:v>
                </c:pt>
                <c:pt idx="1">
                  <c:v>22.36760139465332</c:v>
                </c:pt>
                <c:pt idx="2">
                  <c:v>25.782810211181641</c:v>
                </c:pt>
                <c:pt idx="3">
                  <c:v>28.998722076416016</c:v>
                </c:pt>
                <c:pt idx="4">
                  <c:v>31.467503547668457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624280"/>
        <c:axId val="364614480"/>
      </c:scatterChart>
      <c:valAx>
        <c:axId val="364624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14480"/>
        <c:crosses val="autoZero"/>
        <c:crossBetween val="midCat"/>
      </c:valAx>
      <c:valAx>
        <c:axId val="36461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24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Standard Curve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Curve'!$D$63:$D$67</c:f>
              <c:numCache>
                <c:formatCode>General</c:formatCode>
                <c:ptCount val="5"/>
                <c:pt idx="0">
                  <c:v>6.2751673338202449</c:v>
                </c:pt>
                <c:pt idx="1">
                  <c:v>5.2751673338202449</c:v>
                </c:pt>
                <c:pt idx="2">
                  <c:v>4.2751673338202449</c:v>
                </c:pt>
                <c:pt idx="3">
                  <c:v>3.2751673338202454</c:v>
                </c:pt>
                <c:pt idx="4">
                  <c:v>2.2751673338202454</c:v>
                </c:pt>
              </c:numCache>
            </c:numRef>
          </c:xVal>
          <c:yVal>
            <c:numRef>
              <c:f>'Standard Curve'!$E$63:$E$67</c:f>
              <c:numCache>
                <c:formatCode>General</c:formatCode>
                <c:ptCount val="5"/>
                <c:pt idx="0">
                  <c:v>18.169680913289387</c:v>
                </c:pt>
                <c:pt idx="1">
                  <c:v>21.635051091512043</c:v>
                </c:pt>
                <c:pt idx="2">
                  <c:v>25.009936014811199</c:v>
                </c:pt>
                <c:pt idx="3">
                  <c:v>28.956051508585613</c:v>
                </c:pt>
                <c:pt idx="4">
                  <c:v>31.153989156087238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616048"/>
        <c:axId val="364620752"/>
      </c:scatterChart>
      <c:valAx>
        <c:axId val="36461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20752"/>
        <c:crosses val="autoZero"/>
        <c:crossBetween val="midCat"/>
      </c:valAx>
      <c:valAx>
        <c:axId val="36462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1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Standard Curve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Curve'!$D$170:$D$174</c:f>
              <c:numCache>
                <c:formatCode>General</c:formatCode>
                <c:ptCount val="5"/>
                <c:pt idx="0">
                  <c:v>6.2751673338202449</c:v>
                </c:pt>
                <c:pt idx="1">
                  <c:v>5.2751673338202449</c:v>
                </c:pt>
                <c:pt idx="2">
                  <c:v>4.2751673338202449</c:v>
                </c:pt>
                <c:pt idx="3">
                  <c:v>3.2751673338202454</c:v>
                </c:pt>
                <c:pt idx="4">
                  <c:v>2.2751673338202454</c:v>
                </c:pt>
              </c:numCache>
            </c:numRef>
          </c:xVal>
          <c:yVal>
            <c:numRef>
              <c:f>'Standard Curve'!$E$170:$E$174</c:f>
              <c:numCache>
                <c:formatCode>General</c:formatCode>
                <c:ptCount val="5"/>
                <c:pt idx="0">
                  <c:v>18.428239822387695</c:v>
                </c:pt>
                <c:pt idx="1">
                  <c:v>21.817530949910481</c:v>
                </c:pt>
                <c:pt idx="2">
                  <c:v>25.364106178283691</c:v>
                </c:pt>
                <c:pt idx="3">
                  <c:v>28.638844807942707</c:v>
                </c:pt>
                <c:pt idx="4">
                  <c:v>31.044767379760742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617616"/>
        <c:axId val="364619576"/>
      </c:scatterChart>
      <c:valAx>
        <c:axId val="364617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19576"/>
        <c:crosses val="autoZero"/>
        <c:crossBetween val="midCat"/>
      </c:valAx>
      <c:valAx>
        <c:axId val="36461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17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Standard curve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'Standard Curve'!$D$278:$D$282</c:f>
              <c:numCache>
                <c:formatCode>General</c:formatCode>
                <c:ptCount val="5"/>
                <c:pt idx="0">
                  <c:v>6.2751673338202449</c:v>
                </c:pt>
                <c:pt idx="1">
                  <c:v>5.2751673338202449</c:v>
                </c:pt>
                <c:pt idx="2">
                  <c:v>4.2751673338202449</c:v>
                </c:pt>
                <c:pt idx="3">
                  <c:v>3.2751673338202454</c:v>
                </c:pt>
                <c:pt idx="4">
                  <c:v>2.2751673338202454</c:v>
                </c:pt>
              </c:numCache>
            </c:numRef>
          </c:xVal>
          <c:yVal>
            <c:numRef>
              <c:f>'Standard Curve'!$E$278:$E$282</c:f>
              <c:numCache>
                <c:formatCode>General</c:formatCode>
                <c:ptCount val="5"/>
                <c:pt idx="0">
                  <c:v>17.86201286315918</c:v>
                </c:pt>
                <c:pt idx="1">
                  <c:v>21.423184076944988</c:v>
                </c:pt>
                <c:pt idx="2">
                  <c:v>24.830618858337402</c:v>
                </c:pt>
                <c:pt idx="3">
                  <c:v>28.456595102945965</c:v>
                </c:pt>
                <c:pt idx="4">
                  <c:v>31.45348294576009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628592"/>
        <c:axId val="364627416"/>
      </c:scatterChart>
      <c:valAx>
        <c:axId val="36462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27416"/>
        <c:crosses val="autoZero"/>
        <c:crossBetween val="midCat"/>
      </c:valAx>
      <c:valAx>
        <c:axId val="36462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285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'Final Results'!$N$1:$N$23</c:f>
              <c:numCache>
                <c:formatCode>General</c:formatCode>
                <c:ptCount val="23"/>
                <c:pt idx="0">
                  <c:v>3.380990225368468</c:v>
                </c:pt>
                <c:pt idx="1">
                  <c:v>1.6161697893580795</c:v>
                </c:pt>
                <c:pt idx="2">
                  <c:v>3.1122232525879419</c:v>
                </c:pt>
                <c:pt idx="3">
                  <c:v>3.0917785776942956</c:v>
                </c:pt>
                <c:pt idx="4">
                  <c:v>4.7863193930674601</c:v>
                </c:pt>
                <c:pt idx="5">
                  <c:v>3.5568043144661847</c:v>
                </c:pt>
                <c:pt idx="6">
                  <c:v>2.1667373270196615</c:v>
                </c:pt>
                <c:pt idx="7">
                  <c:v>5.5616325022998669</c:v>
                </c:pt>
                <c:pt idx="8">
                  <c:v>2.3692890043814092</c:v>
                </c:pt>
                <c:pt idx="9">
                  <c:v>5.2978328834689856</c:v>
                </c:pt>
                <c:pt idx="10">
                  <c:v>2.2730732030110707</c:v>
                </c:pt>
                <c:pt idx="11">
                  <c:v>8.8993947543675063</c:v>
                </c:pt>
                <c:pt idx="12">
                  <c:v>3.6269841637442068</c:v>
                </c:pt>
                <c:pt idx="13">
                  <c:v>5.2675722310620419</c:v>
                </c:pt>
                <c:pt idx="14">
                  <c:v>2.6957678580944999</c:v>
                </c:pt>
                <c:pt idx="15">
                  <c:v>3.4340078799022664</c:v>
                </c:pt>
                <c:pt idx="16">
                  <c:v>2.6675798828984667</c:v>
                </c:pt>
                <c:pt idx="17">
                  <c:v>2.5577890725498342</c:v>
                </c:pt>
                <c:pt idx="18">
                  <c:v>2.6611031743902411</c:v>
                </c:pt>
                <c:pt idx="19">
                  <c:v>2.8699994263505331</c:v>
                </c:pt>
                <c:pt idx="20">
                  <c:v>0.63354704922621363</c:v>
                </c:pt>
                <c:pt idx="21">
                  <c:v>2.1709451486990576</c:v>
                </c:pt>
                <c:pt idx="22">
                  <c:v>1.3152656783162691</c:v>
                </c:pt>
              </c:numCache>
            </c:numRef>
          </c:xVal>
          <c:yVal>
            <c:numRef>
              <c:f>'Final Results'!$O$1:$O$23</c:f>
              <c:numCache>
                <c:formatCode>General</c:formatCode>
                <c:ptCount val="23"/>
                <c:pt idx="0">
                  <c:v>2.5371600243157069</c:v>
                </c:pt>
                <c:pt idx="1">
                  <c:v>1.2349465886934858</c:v>
                </c:pt>
                <c:pt idx="2">
                  <c:v>2.3075550697687928</c:v>
                </c:pt>
                <c:pt idx="3">
                  <c:v>2.2573605295253634</c:v>
                </c:pt>
                <c:pt idx="4">
                  <c:v>3.4955537710990385</c:v>
                </c:pt>
                <c:pt idx="5">
                  <c:v>2.6951834273344741</c:v>
                </c:pt>
                <c:pt idx="6">
                  <c:v>2.1152118694965218</c:v>
                </c:pt>
                <c:pt idx="7">
                  <c:v>4.4012479746487321</c:v>
                </c:pt>
                <c:pt idx="8">
                  <c:v>1.9021522752407856</c:v>
                </c:pt>
                <c:pt idx="9">
                  <c:v>4.1870800877429124</c:v>
                </c:pt>
                <c:pt idx="10">
                  <c:v>1.6859604261496075</c:v>
                </c:pt>
                <c:pt idx="11">
                  <c:v>7.1709965314031825</c:v>
                </c:pt>
                <c:pt idx="12">
                  <c:v>4.3390703495822214</c:v>
                </c:pt>
                <c:pt idx="13">
                  <c:v>5.402728469016834</c:v>
                </c:pt>
                <c:pt idx="14">
                  <c:v>3.6492499527211573</c:v>
                </c:pt>
                <c:pt idx="15">
                  <c:v>5.049303297182659</c:v>
                </c:pt>
                <c:pt idx="16">
                  <c:v>3.774151233699401</c:v>
                </c:pt>
                <c:pt idx="17">
                  <c:v>4.3446765250489676</c:v>
                </c:pt>
                <c:pt idx="18">
                  <c:v>2.9993277652271062</c:v>
                </c:pt>
                <c:pt idx="19">
                  <c:v>3.4938533883873313</c:v>
                </c:pt>
                <c:pt idx="20">
                  <c:v>0.88514421866049819</c:v>
                </c:pt>
                <c:pt idx="21">
                  <c:v>3.2939167752674399</c:v>
                </c:pt>
                <c:pt idx="22">
                  <c:v>1.2312463192800551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626240"/>
        <c:axId val="364626632"/>
      </c:scatterChart>
      <c:valAx>
        <c:axId val="364626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26632"/>
        <c:crosses val="autoZero"/>
        <c:crossBetween val="midCat"/>
      </c:valAx>
      <c:valAx>
        <c:axId val="364626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62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</xdr:row>
      <xdr:rowOff>23812</xdr:rowOff>
    </xdr:from>
    <xdr:to>
      <xdr:col>12</xdr:col>
      <xdr:colOff>428625</xdr:colOff>
      <xdr:row>29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31</xdr:row>
      <xdr:rowOff>185737</xdr:rowOff>
    </xdr:from>
    <xdr:to>
      <xdr:col>15</xdr:col>
      <xdr:colOff>114300</xdr:colOff>
      <xdr:row>46</xdr:row>
      <xdr:rowOff>71437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276225</xdr:colOff>
      <xdr:row>0</xdr:row>
      <xdr:rowOff>109537</xdr:rowOff>
    </xdr:from>
    <xdr:to>
      <xdr:col>20</xdr:col>
      <xdr:colOff>581025</xdr:colOff>
      <xdr:row>14</xdr:row>
      <xdr:rowOff>176212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381000</xdr:colOff>
      <xdr:row>47</xdr:row>
      <xdr:rowOff>133350</xdr:rowOff>
    </xdr:from>
    <xdr:to>
      <xdr:col>12</xdr:col>
      <xdr:colOff>438150</xdr:colOff>
      <xdr:row>59</xdr:row>
      <xdr:rowOff>42862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47625</xdr:colOff>
      <xdr:row>62</xdr:row>
      <xdr:rowOff>4762</xdr:rowOff>
    </xdr:from>
    <xdr:to>
      <xdr:col>13</xdr:col>
      <xdr:colOff>352425</xdr:colOff>
      <xdr:row>74</xdr:row>
      <xdr:rowOff>171450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742950</xdr:colOff>
      <xdr:row>167</xdr:row>
      <xdr:rowOff>52387</xdr:rowOff>
    </xdr:from>
    <xdr:to>
      <xdr:col>13</xdr:col>
      <xdr:colOff>190500</xdr:colOff>
      <xdr:row>181</xdr:row>
      <xdr:rowOff>128587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295275</xdr:colOff>
      <xdr:row>276</xdr:row>
      <xdr:rowOff>23812</xdr:rowOff>
    </xdr:from>
    <xdr:to>
      <xdr:col>12</xdr:col>
      <xdr:colOff>257175</xdr:colOff>
      <xdr:row>288</xdr:row>
      <xdr:rowOff>95250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0</xdr:row>
      <xdr:rowOff>0</xdr:rowOff>
    </xdr:from>
    <xdr:to>
      <xdr:col>22</xdr:col>
      <xdr:colOff>571500</xdr:colOff>
      <xdr:row>14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L2" sqref="L2:O11"/>
    </sheetView>
  </sheetViews>
  <sheetFormatPr defaultRowHeight="15" x14ac:dyDescent="0.25"/>
  <cols>
    <col min="3" max="3" width="12.85546875" customWidth="1"/>
    <col min="5" max="5" width="16.140625" customWidth="1"/>
    <col min="6" max="6" width="11.85546875" customWidth="1"/>
    <col min="7" max="8" width="11.5703125" customWidth="1"/>
    <col min="9" max="9" width="14.140625" customWidth="1"/>
    <col min="12" max="12" width="23.85546875" customWidth="1"/>
  </cols>
  <sheetData>
    <row r="1" spans="1:15" ht="16.5" thickTop="1" thickBot="1" x14ac:dyDescent="0.3">
      <c r="A1" s="34" t="s">
        <v>20</v>
      </c>
      <c r="B1" s="33" t="s">
        <v>68</v>
      </c>
      <c r="C1" s="33" t="s">
        <v>67</v>
      </c>
      <c r="D1" s="33" t="s">
        <v>66</v>
      </c>
      <c r="E1" s="33" t="s">
        <v>65</v>
      </c>
      <c r="F1" s="33" t="s">
        <v>64</v>
      </c>
      <c r="G1" s="33" t="s">
        <v>51</v>
      </c>
      <c r="H1" s="36" t="s">
        <v>72</v>
      </c>
      <c r="I1" s="32" t="s">
        <v>63</v>
      </c>
    </row>
    <row r="2" spans="1:15" ht="15.75" thickTop="1" x14ac:dyDescent="0.25">
      <c r="A2" s="31" t="s">
        <v>71</v>
      </c>
      <c r="B2" s="30"/>
      <c r="C2" s="35">
        <v>41597</v>
      </c>
      <c r="D2" s="30" t="s">
        <v>53</v>
      </c>
      <c r="E2" s="30" t="s">
        <v>52</v>
      </c>
      <c r="F2" s="30">
        <v>36018.83</v>
      </c>
      <c r="G2" s="30"/>
      <c r="H2" s="37"/>
      <c r="I2" s="29">
        <v>1</v>
      </c>
      <c r="L2" t="s">
        <v>62</v>
      </c>
      <c r="O2" t="s">
        <v>61</v>
      </c>
    </row>
    <row r="3" spans="1:15" x14ac:dyDescent="0.25">
      <c r="A3" s="28"/>
      <c r="B3" s="27"/>
      <c r="C3" s="27"/>
      <c r="D3" s="27"/>
      <c r="E3" s="27"/>
      <c r="F3" s="27">
        <v>38503.11</v>
      </c>
      <c r="G3" s="27"/>
      <c r="H3" s="38"/>
      <c r="I3" s="26"/>
      <c r="L3" t="s">
        <v>60</v>
      </c>
      <c r="M3">
        <v>50</v>
      </c>
      <c r="O3">
        <f>M3*2</f>
        <v>100</v>
      </c>
    </row>
    <row r="4" spans="1:15" x14ac:dyDescent="0.25">
      <c r="A4" s="28"/>
      <c r="B4" s="27"/>
      <c r="C4" s="27"/>
      <c r="D4" s="27"/>
      <c r="E4" s="27"/>
      <c r="F4" s="27">
        <v>39493.4</v>
      </c>
      <c r="G4" s="27"/>
      <c r="H4" s="38"/>
      <c r="I4" s="26"/>
      <c r="L4" t="s">
        <v>59</v>
      </c>
      <c r="M4">
        <v>250</v>
      </c>
      <c r="O4">
        <f>M4*2</f>
        <v>500</v>
      </c>
    </row>
    <row r="5" spans="1:15" x14ac:dyDescent="0.25">
      <c r="A5" s="28"/>
      <c r="B5" s="27"/>
      <c r="C5" s="27"/>
      <c r="D5" s="27"/>
      <c r="E5" s="27"/>
      <c r="F5" s="27">
        <v>36444.26</v>
      </c>
      <c r="G5" s="27">
        <f>SUM(F2:F5)</f>
        <v>150459.6</v>
      </c>
      <c r="H5" s="38">
        <f>G5/20</f>
        <v>7522.9800000000005</v>
      </c>
      <c r="I5" s="26"/>
      <c r="L5" t="s">
        <v>58</v>
      </c>
      <c r="M5">
        <v>195</v>
      </c>
      <c r="O5">
        <f>M5*2</f>
        <v>390</v>
      </c>
    </row>
    <row r="6" spans="1:15" x14ac:dyDescent="0.25">
      <c r="A6" s="28"/>
      <c r="B6" s="27"/>
      <c r="C6" s="27"/>
      <c r="D6" s="27" t="s">
        <v>53</v>
      </c>
      <c r="E6" s="27" t="s">
        <v>69</v>
      </c>
      <c r="F6" s="27">
        <v>30780.21</v>
      </c>
      <c r="G6" s="27"/>
      <c r="H6" s="38"/>
      <c r="I6" s="26">
        <v>2</v>
      </c>
      <c r="L6" t="s">
        <v>57</v>
      </c>
      <c r="M6">
        <v>5</v>
      </c>
      <c r="O6">
        <f>M6*2</f>
        <v>10</v>
      </c>
    </row>
    <row r="7" spans="1:15" x14ac:dyDescent="0.25">
      <c r="A7" s="28"/>
      <c r="B7" s="27"/>
      <c r="C7" s="27"/>
      <c r="D7" s="27"/>
      <c r="E7" s="27"/>
      <c r="F7" s="27">
        <v>32926.89</v>
      </c>
      <c r="G7" s="27"/>
      <c r="H7" s="38"/>
      <c r="I7" s="26"/>
      <c r="L7" t="s">
        <v>54</v>
      </c>
      <c r="M7">
        <f>SUM(M3:M6)</f>
        <v>500</v>
      </c>
      <c r="O7">
        <f>SUM(O3:O6)</f>
        <v>1000</v>
      </c>
    </row>
    <row r="8" spans="1:15" x14ac:dyDescent="0.25">
      <c r="A8" s="28"/>
      <c r="B8" s="27"/>
      <c r="C8" s="27"/>
      <c r="D8" s="27"/>
      <c r="E8" s="27"/>
      <c r="F8" s="27">
        <v>31511.4</v>
      </c>
      <c r="G8" s="27"/>
      <c r="H8" s="38"/>
      <c r="I8" s="26"/>
    </row>
    <row r="9" spans="1:15" x14ac:dyDescent="0.25">
      <c r="A9" s="28"/>
      <c r="B9" s="27"/>
      <c r="C9" s="27"/>
      <c r="D9" s="27"/>
      <c r="E9" s="27"/>
      <c r="F9" s="27">
        <v>30323.46</v>
      </c>
      <c r="G9" s="27"/>
      <c r="H9" s="38"/>
      <c r="I9" s="26"/>
      <c r="L9" t="s">
        <v>56</v>
      </c>
      <c r="M9">
        <v>3</v>
      </c>
    </row>
    <row r="10" spans="1:15" x14ac:dyDescent="0.25">
      <c r="A10" s="28"/>
      <c r="B10" s="27"/>
      <c r="C10" s="27"/>
      <c r="D10" s="27"/>
      <c r="E10" s="27"/>
      <c r="F10" s="27">
        <v>40640.29</v>
      </c>
      <c r="G10" s="27">
        <f>SUM(F6:F10)</f>
        <v>166182.25</v>
      </c>
      <c r="H10" s="38">
        <f>G10/25</f>
        <v>6647.29</v>
      </c>
      <c r="I10" s="26"/>
      <c r="L10" t="s">
        <v>55</v>
      </c>
      <c r="M10">
        <v>20</v>
      </c>
    </row>
    <row r="11" spans="1:15" x14ac:dyDescent="0.25">
      <c r="A11" s="28"/>
      <c r="B11" s="27"/>
      <c r="C11" s="27"/>
      <c r="D11" s="27" t="s">
        <v>53</v>
      </c>
      <c r="E11" s="27" t="s">
        <v>70</v>
      </c>
      <c r="F11" s="27">
        <v>36943.410000000003</v>
      </c>
      <c r="G11" s="27"/>
      <c r="H11" s="38"/>
      <c r="I11" s="26">
        <v>3</v>
      </c>
      <c r="L11" t="s">
        <v>54</v>
      </c>
      <c r="M11">
        <f>M9*M10</f>
        <v>60</v>
      </c>
    </row>
    <row r="12" spans="1:15" x14ac:dyDescent="0.25">
      <c r="A12" s="28"/>
      <c r="B12" s="27"/>
      <c r="C12" s="27"/>
      <c r="D12" s="27"/>
      <c r="E12" s="27"/>
      <c r="F12" s="27">
        <v>42410.62</v>
      </c>
      <c r="G12" s="27"/>
      <c r="H12" s="38"/>
      <c r="I12" s="26"/>
    </row>
    <row r="13" spans="1:15" x14ac:dyDescent="0.25">
      <c r="A13" s="28"/>
      <c r="B13" s="27"/>
      <c r="C13" s="27"/>
      <c r="D13" s="27"/>
      <c r="E13" s="27"/>
      <c r="F13" s="27">
        <v>29435.64</v>
      </c>
      <c r="G13" s="27"/>
      <c r="H13" s="38"/>
      <c r="I13" s="26"/>
    </row>
    <row r="14" spans="1:15" x14ac:dyDescent="0.25">
      <c r="A14" s="28"/>
      <c r="B14" s="27"/>
      <c r="C14" s="27"/>
      <c r="D14" s="27"/>
      <c r="E14" s="27"/>
      <c r="F14" s="27">
        <v>32428.94</v>
      </c>
      <c r="G14" s="27"/>
      <c r="H14" s="38"/>
      <c r="I14" s="26"/>
    </row>
    <row r="15" spans="1:15" x14ac:dyDescent="0.25">
      <c r="A15" s="28"/>
      <c r="B15" s="27"/>
      <c r="C15" s="27"/>
      <c r="D15" s="27"/>
      <c r="E15" s="27"/>
      <c r="F15" s="27">
        <v>29003.279999999999</v>
      </c>
      <c r="G15" s="27"/>
      <c r="H15" s="38"/>
      <c r="I15" s="26"/>
    </row>
    <row r="16" spans="1:15" x14ac:dyDescent="0.25">
      <c r="A16" s="28"/>
      <c r="B16" s="27"/>
      <c r="C16" s="27"/>
      <c r="D16" s="27"/>
      <c r="E16" s="27"/>
      <c r="F16" s="27">
        <v>41979.87</v>
      </c>
      <c r="G16" s="27">
        <f>SUM(F11:F16)</f>
        <v>212201.75999999998</v>
      </c>
      <c r="H16" s="38">
        <f>G16/30</f>
        <v>7073.3919999999989</v>
      </c>
      <c r="I16" s="26"/>
    </row>
    <row r="17" spans="1:9" x14ac:dyDescent="0.25">
      <c r="A17" s="28"/>
      <c r="B17" s="27"/>
      <c r="C17" s="27"/>
      <c r="D17" s="27"/>
      <c r="E17" s="27"/>
      <c r="F17" s="27"/>
      <c r="G17" s="27"/>
      <c r="H17" s="38"/>
      <c r="I17" s="26"/>
    </row>
    <row r="18" spans="1:9" x14ac:dyDescent="0.25">
      <c r="A18" s="28"/>
      <c r="B18" s="27"/>
      <c r="C18" s="27"/>
      <c r="D18" s="27"/>
      <c r="E18" s="27"/>
      <c r="F18" s="27"/>
      <c r="G18" s="27"/>
      <c r="H18" s="38"/>
      <c r="I18" s="26"/>
    </row>
    <row r="19" spans="1:9" x14ac:dyDescent="0.25">
      <c r="A19" s="28"/>
      <c r="B19" s="27"/>
      <c r="C19" s="27"/>
      <c r="D19" s="27"/>
      <c r="E19" s="27"/>
      <c r="F19" s="27"/>
      <c r="G19" s="27"/>
      <c r="H19" s="38"/>
      <c r="I19" s="26"/>
    </row>
    <row r="20" spans="1:9" x14ac:dyDescent="0.25">
      <c r="A20" s="28"/>
      <c r="B20" s="27"/>
      <c r="C20" s="27"/>
      <c r="D20" s="27"/>
      <c r="E20" s="27"/>
      <c r="F20" s="27"/>
      <c r="G20" s="27"/>
      <c r="H20" s="38"/>
      <c r="I20" s="26"/>
    </row>
    <row r="21" spans="1:9" x14ac:dyDescent="0.25">
      <c r="A21" s="28"/>
      <c r="B21" s="27"/>
      <c r="C21" s="27"/>
      <c r="D21" s="27"/>
      <c r="E21" s="27"/>
      <c r="F21" s="27"/>
      <c r="G21" s="27"/>
      <c r="H21" s="38"/>
      <c r="I21" s="26"/>
    </row>
    <row r="22" spans="1:9" x14ac:dyDescent="0.25">
      <c r="A22" s="28"/>
      <c r="B22" s="27"/>
      <c r="C22" s="27"/>
      <c r="D22" s="27"/>
      <c r="E22" s="27"/>
      <c r="F22" s="27"/>
      <c r="G22" s="27"/>
      <c r="H22" s="38"/>
      <c r="I22" s="26"/>
    </row>
    <row r="23" spans="1:9" x14ac:dyDescent="0.25">
      <c r="A23" s="28"/>
      <c r="B23" s="27"/>
      <c r="C23" s="27"/>
      <c r="D23" s="27"/>
      <c r="E23" s="27"/>
      <c r="F23" s="27"/>
      <c r="G23" s="27"/>
      <c r="H23" s="38"/>
      <c r="I23" s="26"/>
    </row>
    <row r="24" spans="1:9" x14ac:dyDescent="0.25">
      <c r="A24" s="28"/>
      <c r="B24" s="27"/>
      <c r="C24" s="27"/>
      <c r="D24" s="27"/>
      <c r="E24" s="27"/>
      <c r="F24" s="27"/>
      <c r="G24" s="27"/>
      <c r="H24" s="38"/>
      <c r="I24" s="26"/>
    </row>
    <row r="25" spans="1:9" x14ac:dyDescent="0.25">
      <c r="A25" s="28"/>
      <c r="B25" s="27"/>
      <c r="C25" s="27"/>
      <c r="D25" s="27"/>
      <c r="E25" s="27"/>
      <c r="F25" s="27"/>
      <c r="G25" s="27"/>
      <c r="H25" s="38"/>
      <c r="I25" s="26"/>
    </row>
    <row r="26" spans="1:9" x14ac:dyDescent="0.25">
      <c r="A26" s="28"/>
      <c r="B26" s="27"/>
      <c r="C26" s="27"/>
      <c r="D26" s="27"/>
      <c r="E26" s="27"/>
      <c r="F26" s="27"/>
      <c r="G26" s="27"/>
      <c r="H26" s="38"/>
      <c r="I26" s="26"/>
    </row>
    <row r="27" spans="1:9" x14ac:dyDescent="0.25">
      <c r="A27" s="28"/>
      <c r="B27" s="27"/>
      <c r="C27" s="27"/>
      <c r="D27" s="27"/>
      <c r="E27" s="27"/>
      <c r="F27" s="27"/>
      <c r="G27" s="27"/>
      <c r="H27" s="38"/>
      <c r="I27" s="26"/>
    </row>
    <row r="28" spans="1:9" x14ac:dyDescent="0.25">
      <c r="A28" s="28"/>
      <c r="B28" s="27"/>
      <c r="C28" s="27"/>
      <c r="D28" s="27"/>
      <c r="E28" s="27"/>
      <c r="F28" s="27"/>
      <c r="G28" s="27"/>
      <c r="H28" s="38"/>
      <c r="I28" s="26"/>
    </row>
    <row r="29" spans="1:9" x14ac:dyDescent="0.25">
      <c r="A29" s="28"/>
      <c r="B29" s="27"/>
      <c r="C29" s="27"/>
      <c r="D29" s="27"/>
      <c r="E29" s="27"/>
      <c r="F29" s="27"/>
      <c r="G29" s="27"/>
      <c r="H29" s="38"/>
      <c r="I29" s="26"/>
    </row>
    <row r="30" spans="1:9" x14ac:dyDescent="0.25">
      <c r="A30" s="28"/>
      <c r="B30" s="27"/>
      <c r="C30" s="27"/>
      <c r="D30" s="27"/>
      <c r="E30" s="27"/>
      <c r="F30" s="27"/>
      <c r="G30" s="27"/>
      <c r="H30" s="38"/>
      <c r="I30" s="26"/>
    </row>
    <row r="31" spans="1:9" x14ac:dyDescent="0.25">
      <c r="A31" s="28"/>
      <c r="B31" s="27"/>
      <c r="C31" s="27"/>
      <c r="D31" s="27"/>
      <c r="E31" s="27"/>
      <c r="F31" s="27"/>
      <c r="G31" s="27"/>
      <c r="H31" s="38"/>
      <c r="I31" s="26"/>
    </row>
    <row r="32" spans="1:9" x14ac:dyDescent="0.25">
      <c r="A32" s="28"/>
      <c r="B32" s="27"/>
      <c r="C32" s="27"/>
      <c r="D32" s="27"/>
      <c r="E32" s="27"/>
      <c r="F32" s="27"/>
      <c r="G32" s="27"/>
      <c r="H32" s="38"/>
      <c r="I32" s="26"/>
    </row>
    <row r="33" spans="1:9" x14ac:dyDescent="0.25">
      <c r="A33" s="28"/>
      <c r="B33" s="27"/>
      <c r="C33" s="27"/>
      <c r="D33" s="27"/>
      <c r="E33" s="27"/>
      <c r="F33" s="27"/>
      <c r="G33" s="27"/>
      <c r="H33" s="38"/>
      <c r="I33" s="26"/>
    </row>
    <row r="34" spans="1:9" x14ac:dyDescent="0.25">
      <c r="A34" s="28"/>
      <c r="B34" s="27"/>
      <c r="C34" s="27"/>
      <c r="D34" s="27"/>
      <c r="E34" s="27"/>
      <c r="F34" s="27"/>
      <c r="G34" s="27"/>
      <c r="H34" s="38"/>
      <c r="I34" s="26"/>
    </row>
    <row r="35" spans="1:9" x14ac:dyDescent="0.25">
      <c r="A35" s="28"/>
      <c r="B35" s="27"/>
      <c r="C35" s="27"/>
      <c r="D35" s="27"/>
      <c r="E35" s="27"/>
      <c r="F35" s="27"/>
      <c r="G35" s="27"/>
      <c r="H35" s="38"/>
      <c r="I35" s="26"/>
    </row>
    <row r="36" spans="1:9" x14ac:dyDescent="0.25">
      <c r="A36" s="28"/>
      <c r="B36" s="27"/>
      <c r="C36" s="27"/>
      <c r="D36" s="27"/>
      <c r="E36" s="27"/>
      <c r="F36" s="27"/>
      <c r="G36" s="27"/>
      <c r="H36" s="38"/>
      <c r="I36" s="26"/>
    </row>
    <row r="37" spans="1:9" x14ac:dyDescent="0.25">
      <c r="A37" s="28"/>
      <c r="B37" s="27"/>
      <c r="C37" s="27"/>
      <c r="D37" s="27"/>
      <c r="E37" s="27"/>
      <c r="F37" s="27"/>
      <c r="G37" s="27"/>
      <c r="H37" s="38"/>
      <c r="I37" s="26"/>
    </row>
    <row r="38" spans="1:9" x14ac:dyDescent="0.25">
      <c r="A38" s="28"/>
      <c r="B38" s="27"/>
      <c r="C38" s="27"/>
      <c r="D38" s="27"/>
      <c r="E38" s="27"/>
      <c r="F38" s="27"/>
      <c r="G38" s="27"/>
      <c r="H38" s="38"/>
      <c r="I38" s="26"/>
    </row>
    <row r="39" spans="1:9" x14ac:dyDescent="0.25">
      <c r="A39" s="28"/>
      <c r="B39" s="27"/>
      <c r="C39" s="27"/>
      <c r="D39" s="27"/>
      <c r="E39" s="27"/>
      <c r="F39" s="27"/>
      <c r="G39" s="27"/>
      <c r="H39" s="38"/>
      <c r="I39" s="26"/>
    </row>
    <row r="40" spans="1:9" x14ac:dyDescent="0.25">
      <c r="A40" s="28"/>
      <c r="B40" s="27"/>
      <c r="C40" s="27"/>
      <c r="D40" s="27"/>
      <c r="E40" s="27"/>
      <c r="F40" s="27"/>
      <c r="G40" s="27"/>
      <c r="H40" s="38"/>
      <c r="I40" s="26"/>
    </row>
    <row r="41" spans="1:9" x14ac:dyDescent="0.25">
      <c r="A41" s="28"/>
      <c r="B41" s="27"/>
      <c r="C41" s="27"/>
      <c r="D41" s="27"/>
      <c r="E41" s="27"/>
      <c r="F41" s="27"/>
      <c r="G41" s="27"/>
      <c r="H41" s="38"/>
      <c r="I41" s="26"/>
    </row>
    <row r="42" spans="1:9" x14ac:dyDescent="0.25">
      <c r="A42" s="28"/>
      <c r="B42" s="27"/>
      <c r="C42" s="27"/>
      <c r="D42" s="27"/>
      <c r="E42" s="27"/>
      <c r="F42" s="27"/>
      <c r="G42" s="27"/>
      <c r="H42" s="38"/>
      <c r="I42" s="26"/>
    </row>
    <row r="43" spans="1:9" x14ac:dyDescent="0.25">
      <c r="A43" s="28"/>
      <c r="B43" s="27"/>
      <c r="C43" s="27"/>
      <c r="D43" s="27"/>
      <c r="E43" s="27"/>
      <c r="F43" s="27"/>
      <c r="G43" s="27"/>
      <c r="H43" s="38"/>
      <c r="I43" s="26"/>
    </row>
    <row r="44" spans="1:9" x14ac:dyDescent="0.25">
      <c r="A44" s="28"/>
      <c r="B44" s="27"/>
      <c r="C44" s="27"/>
      <c r="D44" s="27"/>
      <c r="E44" s="27"/>
      <c r="F44" s="27"/>
      <c r="G44" s="27"/>
      <c r="H44" s="38"/>
      <c r="I44" s="26"/>
    </row>
    <row r="45" spans="1:9" x14ac:dyDescent="0.25">
      <c r="A45" s="28"/>
      <c r="B45" s="27"/>
      <c r="C45" s="27"/>
      <c r="D45" s="27"/>
      <c r="E45" s="27"/>
      <c r="F45" s="27"/>
      <c r="G45" s="27"/>
      <c r="H45" s="38"/>
      <c r="I45" s="26"/>
    </row>
    <row r="46" spans="1:9" x14ac:dyDescent="0.25">
      <c r="A46" s="28"/>
      <c r="B46" s="27"/>
      <c r="C46" s="27"/>
      <c r="D46" s="27"/>
      <c r="E46" s="27"/>
      <c r="F46" s="27"/>
      <c r="G46" s="27"/>
      <c r="H46" s="38"/>
      <c r="I46" s="26"/>
    </row>
    <row r="47" spans="1:9" x14ac:dyDescent="0.25">
      <c r="A47" s="28"/>
      <c r="B47" s="27"/>
      <c r="C47" s="27"/>
      <c r="D47" s="27"/>
      <c r="E47" s="27"/>
      <c r="F47" s="27"/>
      <c r="G47" s="27"/>
      <c r="H47" s="38"/>
      <c r="I47" s="26"/>
    </row>
    <row r="48" spans="1:9" x14ac:dyDescent="0.25">
      <c r="A48" s="28"/>
      <c r="B48" s="27"/>
      <c r="C48" s="27"/>
      <c r="D48" s="27"/>
      <c r="E48" s="27"/>
      <c r="F48" s="27"/>
      <c r="G48" s="27"/>
      <c r="H48" s="38"/>
      <c r="I48" s="26"/>
    </row>
    <row r="49" spans="1:9" x14ac:dyDescent="0.25">
      <c r="A49" s="28"/>
      <c r="B49" s="27"/>
      <c r="C49" s="27"/>
      <c r="D49" s="27"/>
      <c r="E49" s="27"/>
      <c r="F49" s="27"/>
      <c r="G49" s="27"/>
      <c r="H49" s="38"/>
      <c r="I49" s="26"/>
    </row>
    <row r="50" spans="1:9" x14ac:dyDescent="0.25">
      <c r="A50" s="28"/>
      <c r="B50" s="27"/>
      <c r="C50" s="27"/>
      <c r="D50" s="27"/>
      <c r="E50" s="27"/>
      <c r="F50" s="27"/>
      <c r="G50" s="27"/>
      <c r="H50" s="38"/>
      <c r="I50" s="26"/>
    </row>
    <row r="51" spans="1:9" x14ac:dyDescent="0.25">
      <c r="A51" s="28"/>
      <c r="B51" s="27"/>
      <c r="C51" s="27"/>
      <c r="D51" s="27"/>
      <c r="E51" s="27"/>
      <c r="F51" s="27"/>
      <c r="G51" s="27"/>
      <c r="H51" s="38"/>
      <c r="I51" s="26"/>
    </row>
    <row r="52" spans="1:9" x14ac:dyDescent="0.25">
      <c r="A52" s="28"/>
      <c r="B52" s="27"/>
      <c r="C52" s="27"/>
      <c r="D52" s="27"/>
      <c r="E52" s="27"/>
      <c r="F52" s="27"/>
      <c r="G52" s="27"/>
      <c r="H52" s="38"/>
      <c r="I52" s="26"/>
    </row>
    <row r="53" spans="1:9" x14ac:dyDescent="0.25">
      <c r="A53" s="28"/>
      <c r="B53" s="27"/>
      <c r="C53" s="27"/>
      <c r="D53" s="27"/>
      <c r="E53" s="27"/>
      <c r="F53" s="27"/>
      <c r="G53" s="27"/>
      <c r="H53" s="38"/>
      <c r="I53" s="26"/>
    </row>
    <row r="54" spans="1:9" x14ac:dyDescent="0.25">
      <c r="A54" s="28"/>
      <c r="B54" s="27"/>
      <c r="C54" s="27"/>
      <c r="D54" s="27"/>
      <c r="E54" s="27"/>
      <c r="F54" s="27"/>
      <c r="G54" s="27"/>
      <c r="H54" s="38"/>
      <c r="I54" s="26"/>
    </row>
    <row r="55" spans="1:9" x14ac:dyDescent="0.25">
      <c r="A55" s="28"/>
      <c r="B55" s="27"/>
      <c r="C55" s="27"/>
      <c r="D55" s="27"/>
      <c r="E55" s="27"/>
      <c r="F55" s="27"/>
      <c r="G55" s="27"/>
      <c r="H55" s="38"/>
      <c r="I55" s="26"/>
    </row>
    <row r="56" spans="1:9" x14ac:dyDescent="0.25">
      <c r="A56" s="28"/>
      <c r="B56" s="27"/>
      <c r="C56" s="27"/>
      <c r="D56" s="27"/>
      <c r="E56" s="27"/>
      <c r="F56" s="27"/>
      <c r="G56" s="27"/>
      <c r="H56" s="38"/>
      <c r="I56" s="26"/>
    </row>
    <row r="57" spans="1:9" x14ac:dyDescent="0.25">
      <c r="A57" s="28"/>
      <c r="B57" s="27"/>
      <c r="C57" s="27"/>
      <c r="D57" s="27"/>
      <c r="E57" s="27"/>
      <c r="F57" s="27"/>
      <c r="G57" s="27"/>
      <c r="H57" s="38"/>
      <c r="I57" s="26"/>
    </row>
    <row r="58" spans="1:9" x14ac:dyDescent="0.25">
      <c r="A58" s="28"/>
      <c r="B58" s="27"/>
      <c r="C58" s="27"/>
      <c r="D58" s="27"/>
      <c r="E58" s="27"/>
      <c r="F58" s="27"/>
      <c r="G58" s="27"/>
      <c r="H58" s="38"/>
      <c r="I58" s="26"/>
    </row>
    <row r="59" spans="1:9" x14ac:dyDescent="0.25">
      <c r="A59" s="28"/>
      <c r="B59" s="27"/>
      <c r="C59" s="27"/>
      <c r="D59" s="27"/>
      <c r="E59" s="27"/>
      <c r="F59" s="27"/>
      <c r="G59" s="27"/>
      <c r="H59" s="38"/>
      <c r="I59" s="26"/>
    </row>
    <row r="60" spans="1:9" x14ac:dyDescent="0.25">
      <c r="A60" s="28"/>
      <c r="B60" s="27"/>
      <c r="C60" s="27"/>
      <c r="D60" s="27"/>
      <c r="E60" s="27"/>
      <c r="F60" s="27"/>
      <c r="G60" s="27"/>
      <c r="H60" s="38"/>
      <c r="I60" s="26"/>
    </row>
    <row r="61" spans="1:9" x14ac:dyDescent="0.25">
      <c r="A61" s="28"/>
      <c r="B61" s="27"/>
      <c r="C61" s="27"/>
      <c r="D61" s="27"/>
      <c r="E61" s="27"/>
      <c r="F61" s="27"/>
      <c r="G61" s="27"/>
      <c r="H61" s="38"/>
      <c r="I61" s="26"/>
    </row>
    <row r="62" spans="1:9" x14ac:dyDescent="0.25">
      <c r="A62" s="28"/>
      <c r="B62" s="27"/>
      <c r="C62" s="27"/>
      <c r="D62" s="27"/>
      <c r="E62" s="27"/>
      <c r="F62" s="27"/>
      <c r="G62" s="27"/>
      <c r="H62" s="38"/>
      <c r="I62" s="26"/>
    </row>
    <row r="63" spans="1:9" x14ac:dyDescent="0.25">
      <c r="A63" s="28"/>
      <c r="B63" s="27"/>
      <c r="C63" s="27"/>
      <c r="D63" s="27"/>
      <c r="E63" s="27"/>
      <c r="F63" s="27"/>
      <c r="G63" s="27"/>
      <c r="H63" s="38"/>
      <c r="I63" s="26"/>
    </row>
    <row r="64" spans="1:9" x14ac:dyDescent="0.25">
      <c r="A64" s="28"/>
      <c r="B64" s="27"/>
      <c r="C64" s="27"/>
      <c r="D64" s="27"/>
      <c r="E64" s="27"/>
      <c r="F64" s="27"/>
      <c r="G64" s="27"/>
      <c r="H64" s="38"/>
      <c r="I64" s="26"/>
    </row>
    <row r="65" spans="1:9" x14ac:dyDescent="0.25">
      <c r="A65" s="28"/>
      <c r="B65" s="27"/>
      <c r="C65" s="27"/>
      <c r="D65" s="27"/>
      <c r="E65" s="27"/>
      <c r="F65" s="27"/>
      <c r="G65" s="27"/>
      <c r="H65" s="38"/>
      <c r="I65" s="26"/>
    </row>
    <row r="66" spans="1:9" x14ac:dyDescent="0.25">
      <c r="A66" s="28"/>
      <c r="B66" s="27"/>
      <c r="C66" s="27"/>
      <c r="D66" s="27"/>
      <c r="E66" s="27"/>
      <c r="F66" s="27"/>
      <c r="G66" s="27"/>
      <c r="H66" s="38"/>
      <c r="I66" s="26"/>
    </row>
    <row r="67" spans="1:9" x14ac:dyDescent="0.25">
      <c r="A67" s="28"/>
      <c r="B67" s="27"/>
      <c r="C67" s="27"/>
      <c r="D67" s="27"/>
      <c r="E67" s="27"/>
      <c r="F67" s="27"/>
      <c r="G67" s="27"/>
      <c r="H67" s="38"/>
      <c r="I67" s="26"/>
    </row>
    <row r="68" spans="1:9" x14ac:dyDescent="0.25">
      <c r="A68" s="28"/>
      <c r="B68" s="27"/>
      <c r="C68" s="27"/>
      <c r="D68" s="27"/>
      <c r="E68" s="27"/>
      <c r="F68" s="27"/>
      <c r="G68" s="27"/>
      <c r="H68" s="38"/>
      <c r="I68" s="26"/>
    </row>
    <row r="69" spans="1:9" x14ac:dyDescent="0.25">
      <c r="A69" s="28"/>
      <c r="B69" s="27"/>
      <c r="C69" s="27"/>
      <c r="D69" s="27"/>
      <c r="E69" s="27"/>
      <c r="F69" s="27"/>
      <c r="G69" s="27"/>
      <c r="H69" s="38"/>
      <c r="I69" s="26"/>
    </row>
    <row r="70" spans="1:9" x14ac:dyDescent="0.25">
      <c r="A70" s="28"/>
      <c r="B70" s="27"/>
      <c r="C70" s="27"/>
      <c r="D70" s="27"/>
      <c r="E70" s="27"/>
      <c r="F70" s="27"/>
      <c r="G70" s="27"/>
      <c r="H70" s="38"/>
      <c r="I70" s="26"/>
    </row>
    <row r="71" spans="1:9" x14ac:dyDescent="0.25">
      <c r="A71" s="28"/>
      <c r="B71" s="27"/>
      <c r="C71" s="27"/>
      <c r="D71" s="27"/>
      <c r="E71" s="27"/>
      <c r="F71" s="27"/>
      <c r="G71" s="27"/>
      <c r="H71" s="38"/>
      <c r="I71" s="26"/>
    </row>
    <row r="72" spans="1:9" x14ac:dyDescent="0.25">
      <c r="A72" s="28"/>
      <c r="B72" s="27"/>
      <c r="C72" s="27"/>
      <c r="D72" s="27"/>
      <c r="E72" s="27"/>
      <c r="F72" s="27"/>
      <c r="G72" s="27"/>
      <c r="H72" s="38"/>
      <c r="I72" s="26"/>
    </row>
    <row r="73" spans="1:9" x14ac:dyDescent="0.25">
      <c r="A73" s="28"/>
      <c r="B73" s="27"/>
      <c r="C73" s="27"/>
      <c r="D73" s="27"/>
      <c r="E73" s="27"/>
      <c r="F73" s="27"/>
      <c r="G73" s="27"/>
      <c r="H73" s="38"/>
      <c r="I73" s="26"/>
    </row>
    <row r="74" spans="1:9" x14ac:dyDescent="0.25">
      <c r="A74" s="28"/>
      <c r="B74" s="27"/>
      <c r="C74" s="27"/>
      <c r="D74" s="27"/>
      <c r="E74" s="27"/>
      <c r="F74" s="27"/>
      <c r="G74" s="27"/>
      <c r="H74" s="38"/>
      <c r="I74" s="26"/>
    </row>
    <row r="75" spans="1:9" x14ac:dyDescent="0.25">
      <c r="A75" s="28"/>
      <c r="B75" s="27"/>
      <c r="C75" s="27"/>
      <c r="D75" s="27"/>
      <c r="E75" s="27"/>
      <c r="F75" s="27"/>
      <c r="G75" s="27"/>
      <c r="H75" s="38"/>
      <c r="I75" s="26"/>
    </row>
    <row r="76" spans="1:9" x14ac:dyDescent="0.25">
      <c r="A76" s="28"/>
      <c r="B76" s="27"/>
      <c r="C76" s="27"/>
      <c r="D76" s="27"/>
      <c r="E76" s="27"/>
      <c r="F76" s="27"/>
      <c r="G76" s="27"/>
      <c r="H76" s="38"/>
      <c r="I76" s="26"/>
    </row>
    <row r="77" spans="1:9" x14ac:dyDescent="0.25">
      <c r="A77" s="28"/>
      <c r="B77" s="27"/>
      <c r="C77" s="27"/>
      <c r="D77" s="27"/>
      <c r="E77" s="27"/>
      <c r="F77" s="27"/>
      <c r="G77" s="27"/>
      <c r="H77" s="38"/>
      <c r="I77" s="26"/>
    </row>
    <row r="78" spans="1:9" x14ac:dyDescent="0.25">
      <c r="A78" s="28"/>
      <c r="B78" s="27"/>
      <c r="C78" s="27"/>
      <c r="D78" s="27"/>
      <c r="E78" s="27"/>
      <c r="F78" s="27"/>
      <c r="G78" s="27"/>
      <c r="H78" s="38"/>
      <c r="I78" s="26"/>
    </row>
    <row r="79" spans="1:9" x14ac:dyDescent="0.25">
      <c r="A79" s="28"/>
      <c r="B79" s="27"/>
      <c r="C79" s="27"/>
      <c r="D79" s="27"/>
      <c r="E79" s="27"/>
      <c r="F79" s="27"/>
      <c r="G79" s="27"/>
      <c r="H79" s="38"/>
      <c r="I79" s="26"/>
    </row>
    <row r="80" spans="1:9" x14ac:dyDescent="0.25">
      <c r="A80" s="28"/>
      <c r="B80" s="27"/>
      <c r="C80" s="27"/>
      <c r="D80" s="27"/>
      <c r="E80" s="27"/>
      <c r="F80" s="27"/>
      <c r="G80" s="27"/>
      <c r="H80" s="38"/>
      <c r="I80" s="26"/>
    </row>
    <row r="81" spans="1:9" x14ac:dyDescent="0.25">
      <c r="A81" s="28"/>
      <c r="B81" s="27"/>
      <c r="C81" s="27"/>
      <c r="D81" s="27"/>
      <c r="E81" s="27"/>
      <c r="F81" s="27"/>
      <c r="G81" s="27"/>
      <c r="H81" s="38"/>
      <c r="I81" s="26"/>
    </row>
    <row r="82" spans="1:9" x14ac:dyDescent="0.25">
      <c r="A82" s="28"/>
      <c r="B82" s="27"/>
      <c r="C82" s="27"/>
      <c r="D82" s="27"/>
      <c r="E82" s="27"/>
      <c r="F82" s="27"/>
      <c r="G82" s="27"/>
      <c r="H82" s="38"/>
      <c r="I82" s="26"/>
    </row>
    <row r="83" spans="1:9" x14ac:dyDescent="0.25">
      <c r="A83" s="28"/>
      <c r="B83" s="27"/>
      <c r="C83" s="27"/>
      <c r="D83" s="27"/>
      <c r="E83" s="27"/>
      <c r="F83" s="27"/>
      <c r="G83" s="27"/>
      <c r="H83" s="38"/>
      <c r="I83" s="26"/>
    </row>
    <row r="84" spans="1:9" ht="15.75" thickBot="1" x14ac:dyDescent="0.3">
      <c r="A84" s="25"/>
      <c r="B84" s="24"/>
      <c r="C84" s="24"/>
      <c r="D84" s="24"/>
      <c r="E84" s="24"/>
      <c r="F84" s="24"/>
      <c r="G84" s="24"/>
      <c r="H84" s="39"/>
      <c r="I84" s="23"/>
    </row>
    <row r="85" spans="1:9" ht="15.75" thickTop="1" x14ac:dyDescent="0.25"/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tabSelected="1" zoomScaleNormal="100" workbookViewId="0">
      <pane ySplit="1" topLeftCell="A2" activePane="bottomLeft" state="frozen"/>
      <selection pane="bottomLeft" activeCell="G3" sqref="G3"/>
    </sheetView>
  </sheetViews>
  <sheetFormatPr defaultRowHeight="15" x14ac:dyDescent="0.25"/>
  <cols>
    <col min="3" max="3" width="10.7109375" bestFit="1" customWidth="1"/>
    <col min="4" max="4" width="10.7109375" style="46" customWidth="1"/>
    <col min="5" max="5" width="22.28515625" customWidth="1"/>
    <col min="6" max="6" width="10.7109375" customWidth="1"/>
    <col min="16" max="16" width="23.85546875" customWidth="1"/>
  </cols>
  <sheetData>
    <row r="1" spans="1:19" x14ac:dyDescent="0.25">
      <c r="A1" s="42" t="s">
        <v>20</v>
      </c>
      <c r="B1" s="42" t="s">
        <v>88</v>
      </c>
      <c r="C1" s="42" t="s">
        <v>89</v>
      </c>
      <c r="D1" s="44" t="s">
        <v>68</v>
      </c>
      <c r="E1" s="42" t="s">
        <v>87</v>
      </c>
      <c r="F1" s="42" t="s">
        <v>21</v>
      </c>
      <c r="G1" s="42" t="s">
        <v>90</v>
      </c>
      <c r="H1" s="42"/>
      <c r="M1" s="4"/>
      <c r="N1" s="4"/>
      <c r="O1" s="4"/>
      <c r="P1" t="s">
        <v>62</v>
      </c>
      <c r="S1" t="s">
        <v>61</v>
      </c>
    </row>
    <row r="2" spans="1:19" x14ac:dyDescent="0.25">
      <c r="A2" s="21" t="s">
        <v>22</v>
      </c>
      <c r="B2" s="4">
        <v>1</v>
      </c>
      <c r="C2" s="43">
        <v>41604</v>
      </c>
      <c r="D2" s="45">
        <v>30</v>
      </c>
      <c r="E2">
        <v>27416.5</v>
      </c>
      <c r="M2" s="4"/>
      <c r="N2" s="4"/>
      <c r="O2" s="4"/>
      <c r="P2" t="s">
        <v>60</v>
      </c>
      <c r="Q2">
        <v>50</v>
      </c>
      <c r="S2">
        <f>Q2*1.5</f>
        <v>75</v>
      </c>
    </row>
    <row r="3" spans="1:19" x14ac:dyDescent="0.25">
      <c r="E3">
        <v>24200.18</v>
      </c>
      <c r="M3" s="4"/>
      <c r="N3" s="4"/>
      <c r="O3" s="4"/>
      <c r="P3" t="s">
        <v>59</v>
      </c>
      <c r="Q3">
        <v>250</v>
      </c>
      <c r="S3">
        <f t="shared" ref="S3:S5" si="0">Q3*1.5</f>
        <v>375</v>
      </c>
    </row>
    <row r="4" spans="1:19" x14ac:dyDescent="0.25">
      <c r="E4">
        <v>28458.3</v>
      </c>
      <c r="M4" s="4"/>
      <c r="N4" s="4"/>
      <c r="O4" s="4"/>
      <c r="P4" t="s">
        <v>58</v>
      </c>
      <c r="Q4">
        <v>195</v>
      </c>
      <c r="S4">
        <f t="shared" si="0"/>
        <v>292.5</v>
      </c>
    </row>
    <row r="5" spans="1:19" x14ac:dyDescent="0.25">
      <c r="E5">
        <v>22763.93</v>
      </c>
      <c r="M5" s="4"/>
      <c r="N5" s="4"/>
      <c r="O5" s="4"/>
      <c r="P5" t="s">
        <v>57</v>
      </c>
      <c r="Q5">
        <v>5</v>
      </c>
      <c r="S5">
        <f t="shared" si="0"/>
        <v>7.5</v>
      </c>
    </row>
    <row r="6" spans="1:19" x14ac:dyDescent="0.25">
      <c r="E6">
        <v>19919.689999999999</v>
      </c>
      <c r="F6">
        <f>SUM(E2:E6)</f>
        <v>122758.6</v>
      </c>
      <c r="G6">
        <f>F6/25</f>
        <v>4910.3440000000001</v>
      </c>
      <c r="M6" s="4"/>
      <c r="N6" s="4"/>
      <c r="O6" s="4"/>
      <c r="P6" t="s">
        <v>54</v>
      </c>
      <c r="Q6">
        <f>SUM(Q2:Q5)</f>
        <v>500</v>
      </c>
      <c r="S6">
        <f>SUM(S2:S5)</f>
        <v>750</v>
      </c>
    </row>
    <row r="7" spans="1:19" x14ac:dyDescent="0.25">
      <c r="A7" t="s">
        <v>23</v>
      </c>
      <c r="B7">
        <v>2</v>
      </c>
      <c r="C7" s="43">
        <v>41604</v>
      </c>
      <c r="D7" s="46">
        <v>34</v>
      </c>
      <c r="E7">
        <v>34859.449999999997</v>
      </c>
    </row>
    <row r="8" spans="1:19" x14ac:dyDescent="0.25">
      <c r="E8">
        <v>28681.69</v>
      </c>
      <c r="P8" t="s">
        <v>56</v>
      </c>
      <c r="Q8">
        <v>30</v>
      </c>
    </row>
    <row r="9" spans="1:19" x14ac:dyDescent="0.25">
      <c r="E9">
        <v>23830.16</v>
      </c>
      <c r="P9" t="s">
        <v>55</v>
      </c>
      <c r="Q9">
        <v>20</v>
      </c>
    </row>
    <row r="10" spans="1:19" x14ac:dyDescent="0.25">
      <c r="E10">
        <v>30564.17</v>
      </c>
      <c r="P10" t="s">
        <v>54</v>
      </c>
      <c r="Q10">
        <f>Q8*Q9</f>
        <v>600</v>
      </c>
    </row>
    <row r="11" spans="1:19" x14ac:dyDescent="0.25">
      <c r="E11">
        <v>21266.19</v>
      </c>
      <c r="F11">
        <f>SUM(E7:E11)</f>
        <v>139201.66</v>
      </c>
      <c r="G11">
        <f t="shared" ref="G7:G70" si="1">F11/25</f>
        <v>5568.0663999999997</v>
      </c>
    </row>
    <row r="12" spans="1:19" x14ac:dyDescent="0.25">
      <c r="A12" t="s">
        <v>24</v>
      </c>
      <c r="B12">
        <v>3</v>
      </c>
      <c r="C12" s="43">
        <v>41604</v>
      </c>
      <c r="D12" s="46">
        <v>30</v>
      </c>
      <c r="E12">
        <v>18322.61</v>
      </c>
    </row>
    <row r="13" spans="1:19" x14ac:dyDescent="0.25">
      <c r="E13">
        <v>14259.09</v>
      </c>
    </row>
    <row r="14" spans="1:19" x14ac:dyDescent="0.25">
      <c r="E14">
        <v>21350.333999999999</v>
      </c>
    </row>
    <row r="15" spans="1:19" x14ac:dyDescent="0.25">
      <c r="E15">
        <v>14917.3</v>
      </c>
    </row>
    <row r="16" spans="1:19" x14ac:dyDescent="0.25">
      <c r="E16">
        <v>17699.956999999999</v>
      </c>
      <c r="F16">
        <f>SUM(E12:E16)</f>
        <v>86549.290999999997</v>
      </c>
      <c r="G16">
        <f t="shared" si="1"/>
        <v>3461.9716399999998</v>
      </c>
    </row>
    <row r="17" spans="1:7" x14ac:dyDescent="0.25">
      <c r="A17" t="s">
        <v>25</v>
      </c>
      <c r="B17">
        <v>4</v>
      </c>
      <c r="C17" s="1">
        <v>41604</v>
      </c>
      <c r="D17" s="46">
        <v>30</v>
      </c>
      <c r="E17">
        <v>26146.09</v>
      </c>
    </row>
    <row r="18" spans="1:7" x14ac:dyDescent="0.25">
      <c r="E18">
        <v>21865.63</v>
      </c>
    </row>
    <row r="19" spans="1:7" x14ac:dyDescent="0.25">
      <c r="E19">
        <v>26442.58</v>
      </c>
    </row>
    <row r="20" spans="1:7" x14ac:dyDescent="0.25">
      <c r="E20">
        <v>17289.73</v>
      </c>
    </row>
    <row r="21" spans="1:7" x14ac:dyDescent="0.25">
      <c r="E21">
        <v>30264.27</v>
      </c>
      <c r="F21">
        <f>SUM(E17:E21)</f>
        <v>122008.3</v>
      </c>
      <c r="G21">
        <f t="shared" si="1"/>
        <v>4880.3320000000003</v>
      </c>
    </row>
    <row r="22" spans="1:7" x14ac:dyDescent="0.25">
      <c r="A22" t="s">
        <v>26</v>
      </c>
      <c r="B22">
        <v>5</v>
      </c>
      <c r="C22" s="1">
        <v>41604</v>
      </c>
      <c r="D22" s="46">
        <v>30</v>
      </c>
      <c r="E22">
        <v>16293.51</v>
      </c>
    </row>
    <row r="23" spans="1:7" x14ac:dyDescent="0.25">
      <c r="E23">
        <v>21180.04</v>
      </c>
    </row>
    <row r="24" spans="1:7" x14ac:dyDescent="0.25">
      <c r="E24">
        <v>15084.71</v>
      </c>
    </row>
    <row r="25" spans="1:7" x14ac:dyDescent="0.25">
      <c r="E25">
        <v>32302.23</v>
      </c>
    </row>
    <row r="26" spans="1:7" x14ac:dyDescent="0.25">
      <c r="E26">
        <v>33024.980000000003</v>
      </c>
      <c r="F26">
        <f>SUM(E22:E26)</f>
        <v>117885.47</v>
      </c>
      <c r="G26">
        <f t="shared" si="1"/>
        <v>4715.4188000000004</v>
      </c>
    </row>
    <row r="27" spans="1:7" x14ac:dyDescent="0.25">
      <c r="A27" t="s">
        <v>27</v>
      </c>
      <c r="B27">
        <v>6</v>
      </c>
      <c r="C27" s="1">
        <v>41604</v>
      </c>
      <c r="D27" s="46">
        <v>39</v>
      </c>
      <c r="E27">
        <v>44507.89</v>
      </c>
    </row>
    <row r="28" spans="1:7" x14ac:dyDescent="0.25">
      <c r="E28">
        <v>45572.54</v>
      </c>
    </row>
    <row r="29" spans="1:7" x14ac:dyDescent="0.25">
      <c r="E29">
        <v>47585.93</v>
      </c>
    </row>
    <row r="30" spans="1:7" x14ac:dyDescent="0.25">
      <c r="E30">
        <v>43986.93</v>
      </c>
    </row>
    <row r="31" spans="1:7" x14ac:dyDescent="0.25">
      <c r="E31">
        <v>51821.3</v>
      </c>
      <c r="F31">
        <f>SUM(E27:E31)</f>
        <v>233474.58999999997</v>
      </c>
      <c r="G31">
        <f t="shared" si="1"/>
        <v>9338.9835999999996</v>
      </c>
    </row>
    <row r="32" spans="1:7" x14ac:dyDescent="0.25">
      <c r="A32" t="s">
        <v>28</v>
      </c>
      <c r="B32">
        <v>7</v>
      </c>
      <c r="C32" s="43">
        <v>41604</v>
      </c>
      <c r="D32" s="46">
        <v>32</v>
      </c>
      <c r="E32">
        <v>19634.7</v>
      </c>
    </row>
    <row r="33" spans="1:7" x14ac:dyDescent="0.25">
      <c r="E33">
        <v>19161.79</v>
      </c>
    </row>
    <row r="34" spans="1:7" x14ac:dyDescent="0.25">
      <c r="E34">
        <v>21099.49</v>
      </c>
    </row>
    <row r="35" spans="1:7" x14ac:dyDescent="0.25">
      <c r="E35">
        <v>21277.4</v>
      </c>
    </row>
    <row r="36" spans="1:7" x14ac:dyDescent="0.25">
      <c r="E36">
        <v>13106.17</v>
      </c>
      <c r="F36">
        <f>SUM(E32:E36)</f>
        <v>94279.55</v>
      </c>
      <c r="G36">
        <f t="shared" si="1"/>
        <v>3771.1820000000002</v>
      </c>
    </row>
    <row r="37" spans="1:7" x14ac:dyDescent="0.25">
      <c r="A37" t="s">
        <v>29</v>
      </c>
      <c r="B37">
        <v>8</v>
      </c>
      <c r="C37" s="43">
        <v>41604</v>
      </c>
      <c r="D37" s="46">
        <v>34</v>
      </c>
      <c r="E37">
        <v>30455.18</v>
      </c>
    </row>
    <row r="38" spans="1:7" x14ac:dyDescent="0.25">
      <c r="E38">
        <v>20870.16</v>
      </c>
    </row>
    <row r="39" spans="1:7" x14ac:dyDescent="0.25">
      <c r="E39">
        <v>43964.24</v>
      </c>
    </row>
    <row r="40" spans="1:7" x14ac:dyDescent="0.25">
      <c r="E40">
        <v>32024.45</v>
      </c>
    </row>
    <row r="41" spans="1:7" x14ac:dyDescent="0.25">
      <c r="E41">
        <v>29114.400000000001</v>
      </c>
      <c r="F41">
        <f>SUM(E37:E41)</f>
        <v>156428.43</v>
      </c>
      <c r="G41">
        <f t="shared" si="1"/>
        <v>6257.1372000000001</v>
      </c>
    </row>
    <row r="42" spans="1:7" x14ac:dyDescent="0.25">
      <c r="A42" t="s">
        <v>30</v>
      </c>
      <c r="B42">
        <v>9</v>
      </c>
      <c r="C42" s="43">
        <v>41604</v>
      </c>
      <c r="D42" s="46">
        <v>30</v>
      </c>
      <c r="E42">
        <v>13921.02</v>
      </c>
    </row>
    <row r="43" spans="1:7" x14ac:dyDescent="0.25">
      <c r="E43">
        <v>13201.39</v>
      </c>
    </row>
    <row r="44" spans="1:7" x14ac:dyDescent="0.25">
      <c r="E44">
        <v>13369.77</v>
      </c>
    </row>
    <row r="45" spans="1:7" x14ac:dyDescent="0.25">
      <c r="E45">
        <v>16547.88</v>
      </c>
    </row>
    <row r="46" spans="1:7" x14ac:dyDescent="0.25">
      <c r="E46">
        <v>15620.84</v>
      </c>
      <c r="F46">
        <f>SUM(E42:E46)</f>
        <v>72660.899999999994</v>
      </c>
      <c r="G46">
        <f t="shared" si="1"/>
        <v>2906.4359999999997</v>
      </c>
    </row>
    <row r="47" spans="1:7" x14ac:dyDescent="0.25">
      <c r="A47" t="s">
        <v>31</v>
      </c>
      <c r="B47">
        <v>10</v>
      </c>
      <c r="C47" s="43">
        <v>41604</v>
      </c>
      <c r="D47" s="46">
        <v>28</v>
      </c>
      <c r="E47">
        <v>19081.41</v>
      </c>
    </row>
    <row r="48" spans="1:7" x14ac:dyDescent="0.25">
      <c r="E48">
        <v>16736.240000000002</v>
      </c>
    </row>
    <row r="49" spans="1:7" x14ac:dyDescent="0.25">
      <c r="E49">
        <v>17595.72</v>
      </c>
    </row>
    <row r="50" spans="1:7" x14ac:dyDescent="0.25">
      <c r="E50">
        <v>19268.12</v>
      </c>
    </row>
    <row r="51" spans="1:7" x14ac:dyDescent="0.25">
      <c r="E51">
        <v>19542.060000000001</v>
      </c>
      <c r="F51">
        <f>SUM(E47:E51)</f>
        <v>92223.55</v>
      </c>
      <c r="G51">
        <f t="shared" si="1"/>
        <v>3688.942</v>
      </c>
    </row>
    <row r="52" spans="1:7" x14ac:dyDescent="0.25">
      <c r="A52" t="s">
        <v>32</v>
      </c>
      <c r="B52">
        <v>11</v>
      </c>
      <c r="C52" s="43">
        <v>41604</v>
      </c>
      <c r="D52" s="46">
        <v>39</v>
      </c>
      <c r="E52">
        <v>17457.95</v>
      </c>
    </row>
    <row r="53" spans="1:7" x14ac:dyDescent="0.25">
      <c r="E53">
        <v>26661.34</v>
      </c>
    </row>
    <row r="54" spans="1:7" x14ac:dyDescent="0.25">
      <c r="E54">
        <v>23848.16</v>
      </c>
    </row>
    <row r="55" spans="1:7" x14ac:dyDescent="0.25">
      <c r="E55">
        <v>22008</v>
      </c>
    </row>
    <row r="56" spans="1:7" x14ac:dyDescent="0.25">
      <c r="E56">
        <v>24200</v>
      </c>
      <c r="F56">
        <f>SUM(E52:E56)</f>
        <v>114175.45</v>
      </c>
      <c r="G56">
        <f t="shared" si="1"/>
        <v>4567.018</v>
      </c>
    </row>
    <row r="57" spans="1:7" x14ac:dyDescent="0.25">
      <c r="A57" t="s">
        <v>33</v>
      </c>
      <c r="B57">
        <v>12</v>
      </c>
      <c r="C57" s="43">
        <v>41604</v>
      </c>
      <c r="D57" s="46">
        <v>36</v>
      </c>
      <c r="E57">
        <v>24151.35</v>
      </c>
    </row>
    <row r="58" spans="1:7" x14ac:dyDescent="0.25">
      <c r="E58">
        <v>31380.26</v>
      </c>
    </row>
    <row r="59" spans="1:7" x14ac:dyDescent="0.25">
      <c r="E59">
        <v>26583.24</v>
      </c>
    </row>
    <row r="60" spans="1:7" x14ac:dyDescent="0.25">
      <c r="E60">
        <v>37092.06</v>
      </c>
    </row>
    <row r="61" spans="1:7" x14ac:dyDescent="0.25">
      <c r="E61">
        <v>22936.45</v>
      </c>
      <c r="F61">
        <f>SUM(E57:E61)</f>
        <v>142143.36000000002</v>
      </c>
      <c r="G61">
        <f t="shared" si="1"/>
        <v>5685.7344000000003</v>
      </c>
    </row>
    <row r="62" spans="1:7" x14ac:dyDescent="0.25">
      <c r="A62" t="s">
        <v>34</v>
      </c>
      <c r="B62">
        <v>13</v>
      </c>
      <c r="C62" s="43">
        <v>41604</v>
      </c>
      <c r="D62" s="46">
        <v>45</v>
      </c>
      <c r="E62">
        <v>16436.91</v>
      </c>
    </row>
    <row r="63" spans="1:7" x14ac:dyDescent="0.25">
      <c r="E63">
        <v>24194.25</v>
      </c>
    </row>
    <row r="64" spans="1:7" x14ac:dyDescent="0.25">
      <c r="E64">
        <v>12517.27</v>
      </c>
    </row>
    <row r="65" spans="1:7" x14ac:dyDescent="0.25">
      <c r="E65">
        <v>20289.169999999998</v>
      </c>
    </row>
    <row r="66" spans="1:7" x14ac:dyDescent="0.25">
      <c r="E66">
        <v>20332.47</v>
      </c>
      <c r="F66">
        <f>SUM(E62:E66)</f>
        <v>93770.07</v>
      </c>
      <c r="G66">
        <f t="shared" si="1"/>
        <v>3750.8028000000004</v>
      </c>
    </row>
    <row r="67" spans="1:7" x14ac:dyDescent="0.25">
      <c r="A67" t="s">
        <v>35</v>
      </c>
      <c r="B67">
        <v>14</v>
      </c>
      <c r="C67" s="43">
        <v>41604</v>
      </c>
      <c r="D67" s="46">
        <v>30</v>
      </c>
      <c r="E67">
        <v>22609.09</v>
      </c>
    </row>
    <row r="68" spans="1:7" x14ac:dyDescent="0.25">
      <c r="E68">
        <v>21420.21</v>
      </c>
    </row>
    <row r="69" spans="1:7" x14ac:dyDescent="0.25">
      <c r="E69">
        <v>19487.259999999998</v>
      </c>
    </row>
    <row r="70" spans="1:7" x14ac:dyDescent="0.25">
      <c r="E70">
        <v>35483.42</v>
      </c>
    </row>
    <row r="71" spans="1:7" x14ac:dyDescent="0.25">
      <c r="E71">
        <v>16038.72</v>
      </c>
      <c r="F71">
        <f>SUM(E67:E71)</f>
        <v>115038.7</v>
      </c>
      <c r="G71">
        <f t="shared" ref="G71:G134" si="2">F71/25</f>
        <v>4601.5479999999998</v>
      </c>
    </row>
    <row r="72" spans="1:7" x14ac:dyDescent="0.25">
      <c r="A72" t="s">
        <v>36</v>
      </c>
      <c r="B72">
        <v>15</v>
      </c>
      <c r="C72" s="43">
        <v>41604</v>
      </c>
      <c r="D72" s="46">
        <v>30</v>
      </c>
      <c r="E72">
        <v>36995.68</v>
      </c>
    </row>
    <row r="73" spans="1:7" x14ac:dyDescent="0.25">
      <c r="E73">
        <v>21628.76</v>
      </c>
    </row>
    <row r="74" spans="1:7" x14ac:dyDescent="0.25">
      <c r="E74">
        <v>22555.47</v>
      </c>
    </row>
    <row r="75" spans="1:7" x14ac:dyDescent="0.25">
      <c r="E75">
        <v>29590.240000000002</v>
      </c>
    </row>
    <row r="76" spans="1:7" x14ac:dyDescent="0.25">
      <c r="E76">
        <v>23649.23</v>
      </c>
      <c r="F76">
        <f>SUM(E72:E76)</f>
        <v>134419.38</v>
      </c>
      <c r="G76">
        <f t="shared" si="2"/>
        <v>5376.7752</v>
      </c>
    </row>
    <row r="77" spans="1:7" x14ac:dyDescent="0.25">
      <c r="A77" t="s">
        <v>37</v>
      </c>
      <c r="B77">
        <v>16</v>
      </c>
      <c r="C77" s="43">
        <v>41604</v>
      </c>
      <c r="D77" s="46">
        <v>32</v>
      </c>
      <c r="E77">
        <v>18055.939999999999</v>
      </c>
    </row>
    <row r="78" spans="1:7" x14ac:dyDescent="0.25">
      <c r="E78">
        <v>13209.67</v>
      </c>
    </row>
    <row r="79" spans="1:7" x14ac:dyDescent="0.25">
      <c r="E79">
        <v>17817.689999999999</v>
      </c>
    </row>
    <row r="80" spans="1:7" x14ac:dyDescent="0.25">
      <c r="E80">
        <v>19458.88</v>
      </c>
    </row>
    <row r="81" spans="1:7" x14ac:dyDescent="0.25">
      <c r="E81">
        <v>15913.68</v>
      </c>
      <c r="F81">
        <f>SUM(E77:E81)</f>
        <v>84455.860000000015</v>
      </c>
      <c r="G81">
        <f t="shared" si="2"/>
        <v>3378.2344000000007</v>
      </c>
    </row>
    <row r="82" spans="1:7" x14ac:dyDescent="0.25">
      <c r="A82" t="s">
        <v>38</v>
      </c>
      <c r="B82">
        <v>17</v>
      </c>
      <c r="C82" s="43">
        <v>41604</v>
      </c>
      <c r="D82" s="46">
        <v>45</v>
      </c>
      <c r="E82">
        <v>16346.18</v>
      </c>
    </row>
    <row r="83" spans="1:7" x14ac:dyDescent="0.25">
      <c r="E83">
        <v>12122.32</v>
      </c>
    </row>
    <row r="84" spans="1:7" x14ac:dyDescent="0.25">
      <c r="E84">
        <v>12256.45</v>
      </c>
    </row>
    <row r="85" spans="1:7" x14ac:dyDescent="0.25">
      <c r="E85">
        <v>26588.38</v>
      </c>
    </row>
    <row r="86" spans="1:7" x14ac:dyDescent="0.25">
      <c r="E86">
        <v>20647.349999999999</v>
      </c>
      <c r="F86">
        <f>SUM(E82:E86)</f>
        <v>87960.68</v>
      </c>
      <c r="G86">
        <f t="shared" si="2"/>
        <v>3518.4271999999996</v>
      </c>
    </row>
    <row r="87" spans="1:7" x14ac:dyDescent="0.25">
      <c r="A87" t="s">
        <v>39</v>
      </c>
      <c r="B87">
        <v>18</v>
      </c>
      <c r="C87" s="1">
        <v>41605</v>
      </c>
      <c r="D87" s="46">
        <v>30</v>
      </c>
      <c r="E87">
        <v>23329.89</v>
      </c>
    </row>
    <row r="88" spans="1:7" x14ac:dyDescent="0.25">
      <c r="E88">
        <v>31646.22</v>
      </c>
    </row>
    <row r="89" spans="1:7" x14ac:dyDescent="0.25">
      <c r="E89">
        <v>30606.66</v>
      </c>
    </row>
    <row r="90" spans="1:7" x14ac:dyDescent="0.25">
      <c r="E90">
        <v>24442.82</v>
      </c>
    </row>
    <row r="91" spans="1:7" x14ac:dyDescent="0.25">
      <c r="E91">
        <v>26998.53</v>
      </c>
      <c r="F91">
        <f>SUM(E87:E91)</f>
        <v>137024.12</v>
      </c>
      <c r="G91">
        <f t="shared" si="2"/>
        <v>5480.9647999999997</v>
      </c>
    </row>
    <row r="92" spans="1:7" x14ac:dyDescent="0.25">
      <c r="A92" t="s">
        <v>40</v>
      </c>
      <c r="B92">
        <v>19</v>
      </c>
      <c r="C92" s="1">
        <v>41605</v>
      </c>
      <c r="D92" s="46">
        <v>32</v>
      </c>
      <c r="E92">
        <v>22909.65</v>
      </c>
    </row>
    <row r="93" spans="1:7" x14ac:dyDescent="0.25">
      <c r="E93">
        <v>18003.990000000002</v>
      </c>
    </row>
    <row r="94" spans="1:7" x14ac:dyDescent="0.25">
      <c r="E94">
        <v>19380.650000000001</v>
      </c>
    </row>
    <row r="95" spans="1:7" x14ac:dyDescent="0.25">
      <c r="E95">
        <v>21007.03</v>
      </c>
    </row>
    <row r="96" spans="1:7" x14ac:dyDescent="0.25">
      <c r="E96">
        <v>18696.41</v>
      </c>
      <c r="F96">
        <f>SUM(E92:E96)</f>
        <v>99997.73000000001</v>
      </c>
      <c r="G96">
        <f t="shared" si="2"/>
        <v>3999.9092000000005</v>
      </c>
    </row>
    <row r="97" spans="1:7" x14ac:dyDescent="0.25">
      <c r="A97" t="s">
        <v>41</v>
      </c>
      <c r="B97">
        <v>20</v>
      </c>
      <c r="C97" s="1">
        <v>41605</v>
      </c>
      <c r="D97" s="46">
        <v>27</v>
      </c>
      <c r="E97">
        <v>73412.160000000003</v>
      </c>
    </row>
    <row r="98" spans="1:7" x14ac:dyDescent="0.25">
      <c r="E98">
        <v>47885.33</v>
      </c>
    </row>
    <row r="99" spans="1:7" x14ac:dyDescent="0.25">
      <c r="E99">
        <v>32373.54</v>
      </c>
    </row>
    <row r="100" spans="1:7" x14ac:dyDescent="0.25">
      <c r="E100">
        <v>42231.56</v>
      </c>
    </row>
    <row r="101" spans="1:7" x14ac:dyDescent="0.25">
      <c r="E101">
        <v>33171.910000000003</v>
      </c>
      <c r="F101">
        <f>SUM(E97:E101)</f>
        <v>229074.5</v>
      </c>
      <c r="G101">
        <f t="shared" si="2"/>
        <v>9162.98</v>
      </c>
    </row>
    <row r="102" spans="1:7" x14ac:dyDescent="0.25">
      <c r="A102" t="s">
        <v>42</v>
      </c>
      <c r="B102">
        <v>21</v>
      </c>
      <c r="C102" s="1">
        <v>41605</v>
      </c>
      <c r="D102" s="46">
        <v>33</v>
      </c>
      <c r="E102">
        <v>41771.18</v>
      </c>
    </row>
    <row r="103" spans="1:7" x14ac:dyDescent="0.25">
      <c r="E103">
        <v>25404.84</v>
      </c>
    </row>
    <row r="104" spans="1:7" x14ac:dyDescent="0.25">
      <c r="E104">
        <v>31771.22</v>
      </c>
    </row>
    <row r="105" spans="1:7" x14ac:dyDescent="0.25">
      <c r="E105">
        <v>28444.17</v>
      </c>
    </row>
    <row r="106" spans="1:7" x14ac:dyDescent="0.25">
      <c r="E106">
        <v>31559.69</v>
      </c>
      <c r="F106">
        <f>SUM(E102:E106)</f>
        <v>158951.1</v>
      </c>
      <c r="G106">
        <f t="shared" si="2"/>
        <v>6358.0439999999999</v>
      </c>
    </row>
    <row r="107" spans="1:7" x14ac:dyDescent="0.25">
      <c r="A107" t="s">
        <v>43</v>
      </c>
      <c r="B107">
        <v>22</v>
      </c>
      <c r="C107" s="1">
        <v>41605</v>
      </c>
      <c r="D107" s="46">
        <v>31</v>
      </c>
      <c r="E107">
        <v>28216.26</v>
      </c>
    </row>
    <row r="108" spans="1:7" x14ac:dyDescent="0.25">
      <c r="E108">
        <v>38462.81</v>
      </c>
    </row>
    <row r="109" spans="1:7" x14ac:dyDescent="0.25">
      <c r="E109">
        <v>21208.82</v>
      </c>
    </row>
    <row r="110" spans="1:7" x14ac:dyDescent="0.25">
      <c r="E110">
        <v>37638.410000000003</v>
      </c>
    </row>
    <row r="111" spans="1:7" x14ac:dyDescent="0.25">
      <c r="E111">
        <v>27154.3</v>
      </c>
      <c r="F111">
        <f>SUM(E107:E111)</f>
        <v>152680.59999999998</v>
      </c>
      <c r="G111">
        <f t="shared" si="2"/>
        <v>6107.2239999999993</v>
      </c>
    </row>
    <row r="112" spans="1:7" x14ac:dyDescent="0.25">
      <c r="A112" t="s">
        <v>44</v>
      </c>
      <c r="B112">
        <v>23</v>
      </c>
      <c r="C112" s="1">
        <v>41605</v>
      </c>
      <c r="D112" s="46">
        <v>31</v>
      </c>
      <c r="E112">
        <v>24291.65</v>
      </c>
    </row>
    <row r="113" spans="1:7" x14ac:dyDescent="0.25">
      <c r="E113">
        <v>23532.84</v>
      </c>
    </row>
    <row r="114" spans="1:7" x14ac:dyDescent="0.25">
      <c r="E114">
        <v>30810.03</v>
      </c>
    </row>
    <row r="115" spans="1:7" x14ac:dyDescent="0.25">
      <c r="E115">
        <v>21004.65</v>
      </c>
    </row>
    <row r="116" spans="1:7" x14ac:dyDescent="0.25">
      <c r="E116">
        <v>18859.61</v>
      </c>
      <c r="F116">
        <f>SUM(E112:E116)</f>
        <v>118498.78000000001</v>
      </c>
      <c r="G116">
        <f t="shared" si="2"/>
        <v>4739.9512000000004</v>
      </c>
    </row>
    <row r="117" spans="1:7" x14ac:dyDescent="0.25">
      <c r="A117" t="s">
        <v>45</v>
      </c>
      <c r="B117">
        <v>24</v>
      </c>
      <c r="C117" s="1">
        <v>41605</v>
      </c>
      <c r="D117" s="46">
        <v>46</v>
      </c>
      <c r="E117">
        <v>27024.65</v>
      </c>
    </row>
    <row r="118" spans="1:7" x14ac:dyDescent="0.25">
      <c r="E118">
        <v>27558.53</v>
      </c>
    </row>
    <row r="119" spans="1:7" x14ac:dyDescent="0.25">
      <c r="E119">
        <v>14237.21</v>
      </c>
    </row>
    <row r="120" spans="1:7" x14ac:dyDescent="0.25">
      <c r="E120">
        <v>18347.88</v>
      </c>
    </row>
    <row r="121" spans="1:7" x14ac:dyDescent="0.25">
      <c r="E121">
        <v>21585.9</v>
      </c>
      <c r="F121">
        <f>SUM(E117:E121)</f>
        <v>108754.17000000001</v>
      </c>
      <c r="G121">
        <f t="shared" si="2"/>
        <v>4350.1668000000009</v>
      </c>
    </row>
    <row r="122" spans="1:7" x14ac:dyDescent="0.25">
      <c r="A122" t="s">
        <v>46</v>
      </c>
      <c r="B122">
        <v>25</v>
      </c>
      <c r="C122" s="1">
        <v>41605</v>
      </c>
      <c r="D122" s="46">
        <v>35</v>
      </c>
      <c r="E122">
        <v>59471.199999999997</v>
      </c>
    </row>
    <row r="123" spans="1:7" x14ac:dyDescent="0.25">
      <c r="E123">
        <v>26653.87</v>
      </c>
    </row>
    <row r="124" spans="1:7" x14ac:dyDescent="0.25">
      <c r="E124">
        <v>32775.57</v>
      </c>
    </row>
    <row r="125" spans="1:7" x14ac:dyDescent="0.25">
      <c r="E125">
        <v>30133.040000000001</v>
      </c>
    </row>
    <row r="126" spans="1:7" x14ac:dyDescent="0.25">
      <c r="E126">
        <v>22781.73</v>
      </c>
      <c r="F126">
        <f>SUM(E122:E126)</f>
        <v>171815.41</v>
      </c>
      <c r="G126">
        <f t="shared" si="2"/>
        <v>6872.6163999999999</v>
      </c>
    </row>
    <row r="127" spans="1:7" x14ac:dyDescent="0.25">
      <c r="A127" t="s">
        <v>47</v>
      </c>
      <c r="B127">
        <v>26</v>
      </c>
      <c r="C127" s="1">
        <v>41605</v>
      </c>
      <c r="D127" s="46">
        <v>30</v>
      </c>
      <c r="E127">
        <v>19408.29</v>
      </c>
    </row>
    <row r="128" spans="1:7" x14ac:dyDescent="0.25">
      <c r="E128">
        <v>29115.17</v>
      </c>
    </row>
    <row r="129" spans="1:7" x14ac:dyDescent="0.25">
      <c r="E129">
        <v>16630.62</v>
      </c>
    </row>
    <row r="130" spans="1:7" x14ac:dyDescent="0.25">
      <c r="E130">
        <v>19180.53</v>
      </c>
    </row>
    <row r="131" spans="1:7" x14ac:dyDescent="0.25">
      <c r="E131">
        <v>19134.93</v>
      </c>
      <c r="F131">
        <f>SUM(E127:E131)</f>
        <v>103469.54000000001</v>
      </c>
      <c r="G131">
        <f t="shared" si="2"/>
        <v>4138.7816000000003</v>
      </c>
    </row>
    <row r="132" spans="1:7" x14ac:dyDescent="0.25">
      <c r="A132" t="s">
        <v>48</v>
      </c>
      <c r="B132">
        <v>27</v>
      </c>
      <c r="C132" s="1">
        <v>41605</v>
      </c>
      <c r="D132" s="46">
        <v>35</v>
      </c>
      <c r="E132">
        <v>17545.990000000002</v>
      </c>
    </row>
    <row r="133" spans="1:7" x14ac:dyDescent="0.25">
      <c r="E133">
        <v>15601.47</v>
      </c>
    </row>
    <row r="134" spans="1:7" x14ac:dyDescent="0.25">
      <c r="E134">
        <v>24440.67</v>
      </c>
    </row>
    <row r="135" spans="1:7" x14ac:dyDescent="0.25">
      <c r="E135">
        <v>22728.7</v>
      </c>
    </row>
    <row r="136" spans="1:7" x14ac:dyDescent="0.25">
      <c r="E136">
        <v>18037.3</v>
      </c>
      <c r="F136">
        <f>SUM(E132:E136)</f>
        <v>98354.13</v>
      </c>
      <c r="G136">
        <f t="shared" ref="G135:G146" si="3">F136/25</f>
        <v>3934.1652000000004</v>
      </c>
    </row>
    <row r="137" spans="1:7" x14ac:dyDescent="0.25">
      <c r="A137" t="s">
        <v>49</v>
      </c>
      <c r="B137">
        <v>28</v>
      </c>
      <c r="C137" s="1">
        <v>41605</v>
      </c>
      <c r="D137" s="46">
        <v>30</v>
      </c>
      <c r="E137">
        <v>38997.760000000002</v>
      </c>
    </row>
    <row r="138" spans="1:7" x14ac:dyDescent="0.25">
      <c r="E138">
        <v>20960.330000000002</v>
      </c>
    </row>
    <row r="139" spans="1:7" x14ac:dyDescent="0.25">
      <c r="E139">
        <v>20908.62</v>
      </c>
    </row>
    <row r="140" spans="1:7" x14ac:dyDescent="0.25">
      <c r="E140">
        <v>24949.31</v>
      </c>
    </row>
    <row r="141" spans="1:7" x14ac:dyDescent="0.25">
      <c r="E141">
        <v>29009.11</v>
      </c>
      <c r="F141">
        <f>SUM(E137:E141)</f>
        <v>134825.13</v>
      </c>
      <c r="G141">
        <f t="shared" si="3"/>
        <v>5393.0052000000005</v>
      </c>
    </row>
    <row r="142" spans="1:7" x14ac:dyDescent="0.25">
      <c r="A142" t="s">
        <v>50</v>
      </c>
      <c r="B142">
        <v>29</v>
      </c>
      <c r="C142" s="1">
        <v>41605</v>
      </c>
      <c r="D142" s="46">
        <v>9</v>
      </c>
      <c r="E142">
        <v>20626.43</v>
      </c>
    </row>
    <row r="143" spans="1:7" x14ac:dyDescent="0.25">
      <c r="E143">
        <v>18070.89</v>
      </c>
    </row>
    <row r="144" spans="1:7" x14ac:dyDescent="0.25">
      <c r="E144">
        <v>18465.669999999998</v>
      </c>
    </row>
    <row r="145" spans="5:7" x14ac:dyDescent="0.25">
      <c r="E145">
        <v>13625.19</v>
      </c>
    </row>
    <row r="146" spans="5:7" x14ac:dyDescent="0.25">
      <c r="E146">
        <v>18537.189999999999</v>
      </c>
      <c r="F146">
        <f>SUM(E142:E146)</f>
        <v>89325.37</v>
      </c>
      <c r="G146">
        <f t="shared" si="3"/>
        <v>3573.0147999999999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0" workbookViewId="0">
      <selection activeCell="B23" sqref="B23"/>
    </sheetView>
  </sheetViews>
  <sheetFormatPr defaultRowHeight="15" x14ac:dyDescent="0.25"/>
  <cols>
    <col min="1" max="1" width="23" customWidth="1"/>
    <col min="2" max="2" width="13.28515625" customWidth="1"/>
    <col min="3" max="3" width="7.7109375" customWidth="1"/>
    <col min="4" max="4" width="8.5703125" customWidth="1"/>
    <col min="5" max="5" width="8.85546875" customWidth="1"/>
    <col min="6" max="6" width="8.42578125" customWidth="1"/>
    <col min="7" max="7" width="6.5703125" customWidth="1"/>
    <col min="8" max="8" width="6.85546875" customWidth="1"/>
    <col min="9" max="9" width="8" customWidth="1"/>
    <col min="10" max="10" width="15" customWidth="1"/>
  </cols>
  <sheetData>
    <row r="1" spans="1:9" ht="15.75" thickTop="1" x14ac:dyDescent="0.25">
      <c r="A1" s="20" t="s">
        <v>16</v>
      </c>
      <c r="B1" s="19"/>
      <c r="C1" s="19"/>
      <c r="D1" s="19"/>
      <c r="E1" s="18"/>
      <c r="F1" s="18"/>
      <c r="G1" s="18"/>
      <c r="H1" s="18"/>
      <c r="I1" s="18"/>
    </row>
    <row r="2" spans="1:9" ht="15.75" thickBot="1" x14ac:dyDescent="0.3">
      <c r="A2" s="7"/>
      <c r="B2" s="6"/>
      <c r="C2" s="6"/>
      <c r="D2" s="6"/>
      <c r="E2" s="4"/>
      <c r="F2" s="4"/>
      <c r="G2" s="4"/>
      <c r="H2" s="4"/>
      <c r="I2" s="4"/>
    </row>
    <row r="3" spans="1:9" x14ac:dyDescent="0.25">
      <c r="A3" s="17"/>
      <c r="B3" s="49" t="s">
        <v>15</v>
      </c>
      <c r="C3" s="50"/>
      <c r="D3" s="51"/>
      <c r="E3" s="52" t="s">
        <v>14</v>
      </c>
      <c r="F3" s="54"/>
      <c r="G3" s="52" t="s">
        <v>13</v>
      </c>
      <c r="H3" s="53"/>
      <c r="I3" s="54"/>
    </row>
    <row r="4" spans="1:9" ht="15.75" thickBot="1" x14ac:dyDescent="0.3">
      <c r="A4" s="16" t="s">
        <v>12</v>
      </c>
      <c r="B4" s="15">
        <v>21.4</v>
      </c>
      <c r="C4" s="14">
        <v>21.5</v>
      </c>
      <c r="D4" s="13"/>
      <c r="E4" s="55">
        <f>AVERAGE(B4:D4)</f>
        <v>21.45</v>
      </c>
      <c r="F4" s="57"/>
      <c r="G4" s="55">
        <v>1040</v>
      </c>
      <c r="H4" s="56"/>
      <c r="I4" s="57"/>
    </row>
    <row r="5" spans="1:9" x14ac:dyDescent="0.25">
      <c r="A5" s="5"/>
      <c r="B5" s="4"/>
      <c r="C5" s="4"/>
      <c r="D5" s="4"/>
      <c r="E5" s="4"/>
      <c r="F5" s="4"/>
      <c r="G5" s="4"/>
      <c r="H5" s="4"/>
      <c r="I5" s="4"/>
    </row>
    <row r="6" spans="1:9" x14ac:dyDescent="0.25">
      <c r="A6" s="5"/>
      <c r="B6" s="4"/>
      <c r="C6" s="4"/>
      <c r="D6" s="4"/>
      <c r="E6" s="4"/>
      <c r="F6" s="4"/>
      <c r="G6" s="4"/>
      <c r="H6" s="4"/>
      <c r="I6" s="4"/>
    </row>
    <row r="7" spans="1:9" x14ac:dyDescent="0.25">
      <c r="A7" s="9" t="s">
        <v>11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12" t="s">
        <v>10</v>
      </c>
      <c r="B8" s="4">
        <f>(6.03*10^23)</f>
        <v>6.0299999999999995E+23</v>
      </c>
      <c r="C8" s="4"/>
      <c r="D8" s="4"/>
      <c r="E8" s="4"/>
      <c r="F8" s="4"/>
      <c r="G8" s="4"/>
      <c r="H8" s="4"/>
      <c r="I8" s="4"/>
    </row>
    <row r="9" spans="1:9" x14ac:dyDescent="0.25">
      <c r="A9" s="12" t="s">
        <v>9</v>
      </c>
      <c r="B9" s="4">
        <f>G4*330*2</f>
        <v>686400</v>
      </c>
      <c r="C9" s="4"/>
      <c r="D9" s="4"/>
      <c r="E9" s="4"/>
      <c r="F9" s="4"/>
      <c r="G9" s="4"/>
      <c r="H9" s="4"/>
      <c r="I9" s="4"/>
    </row>
    <row r="10" spans="1:9" x14ac:dyDescent="0.25">
      <c r="A10" s="12" t="s">
        <v>8</v>
      </c>
      <c r="B10" s="4">
        <f>E4*10^-9</f>
        <v>2.145E-8</v>
      </c>
      <c r="C10" s="4"/>
      <c r="D10" s="4"/>
      <c r="E10" s="4"/>
      <c r="F10" s="4"/>
      <c r="G10" s="4"/>
      <c r="H10" s="4"/>
      <c r="I10" s="4"/>
    </row>
    <row r="11" spans="1:9" x14ac:dyDescent="0.25">
      <c r="A11" s="5"/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12" t="s">
        <v>6</v>
      </c>
      <c r="B12" s="11" t="s">
        <v>7</v>
      </c>
      <c r="C12" s="10"/>
      <c r="D12" s="10"/>
      <c r="E12" s="4"/>
      <c r="F12" s="4"/>
      <c r="G12" s="4"/>
      <c r="H12" s="4"/>
      <c r="I12" s="4"/>
    </row>
    <row r="13" spans="1:9" x14ac:dyDescent="0.25">
      <c r="A13" s="5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9" t="s">
        <v>6</v>
      </c>
      <c r="B14" s="8">
        <f>((B10/B9)*B8)</f>
        <v>18843750000</v>
      </c>
      <c r="C14" s="4" t="s">
        <v>5</v>
      </c>
      <c r="D14" s="4"/>
      <c r="E14" s="4"/>
      <c r="F14" s="4"/>
      <c r="G14" s="4"/>
      <c r="H14" s="4"/>
      <c r="I14" s="4"/>
    </row>
    <row r="15" spans="1:9" x14ac:dyDescent="0.25">
      <c r="A15" s="5"/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7" t="s">
        <v>4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7" t="s">
        <v>3</v>
      </c>
      <c r="B17" s="6" t="s">
        <v>1</v>
      </c>
      <c r="C17" s="6" t="s">
        <v>2</v>
      </c>
      <c r="D17" s="4"/>
      <c r="E17" s="4"/>
      <c r="F17" s="4"/>
      <c r="G17" s="4"/>
      <c r="H17" s="4"/>
      <c r="I17" s="4"/>
    </row>
    <row r="18" spans="1:9" x14ac:dyDescent="0.25">
      <c r="A18" s="5">
        <v>0</v>
      </c>
      <c r="B18" s="4">
        <f>B14</f>
        <v>18843750000</v>
      </c>
      <c r="C18" s="4" t="e">
        <f t="shared" ref="C18:C29" si="0">LOG(A18)</f>
        <v>#NUM!</v>
      </c>
      <c r="D18" s="4"/>
      <c r="E18" s="4"/>
      <c r="F18" s="4"/>
      <c r="G18" s="4"/>
      <c r="H18" s="4"/>
      <c r="I18" s="4"/>
    </row>
    <row r="19" spans="1:9" x14ac:dyDescent="0.25">
      <c r="A19" s="5">
        <v>10</v>
      </c>
      <c r="B19" s="4">
        <f t="shared" ref="B19:B30" si="1">B18/10</f>
        <v>1884375000</v>
      </c>
      <c r="C19" s="4">
        <f t="shared" si="0"/>
        <v>1</v>
      </c>
      <c r="D19" s="4"/>
      <c r="E19" s="4"/>
      <c r="F19" s="4"/>
      <c r="G19" s="4"/>
      <c r="H19" s="4"/>
      <c r="I19" s="4"/>
    </row>
    <row r="20" spans="1:9" x14ac:dyDescent="0.25">
      <c r="A20" s="5">
        <f t="shared" ref="A20:A30" si="2">A19*10</f>
        <v>100</v>
      </c>
      <c r="B20" s="4">
        <f t="shared" si="1"/>
        <v>188437500</v>
      </c>
      <c r="C20" s="4">
        <f t="shared" si="0"/>
        <v>2</v>
      </c>
      <c r="D20" s="4"/>
      <c r="E20" s="4"/>
      <c r="F20" s="4"/>
      <c r="G20" s="4"/>
      <c r="H20" s="4"/>
      <c r="I20" s="4"/>
    </row>
    <row r="21" spans="1:9" x14ac:dyDescent="0.25">
      <c r="A21" s="5">
        <f t="shared" si="2"/>
        <v>1000</v>
      </c>
      <c r="B21" s="4">
        <f t="shared" si="1"/>
        <v>18843750</v>
      </c>
      <c r="C21" s="4">
        <f t="shared" si="0"/>
        <v>3</v>
      </c>
      <c r="D21" s="4"/>
      <c r="E21" s="4"/>
      <c r="F21" s="4"/>
      <c r="G21" s="4"/>
      <c r="H21" s="4"/>
      <c r="I21" s="4"/>
    </row>
    <row r="22" spans="1:9" x14ac:dyDescent="0.25">
      <c r="A22" s="5">
        <f t="shared" si="2"/>
        <v>10000</v>
      </c>
      <c r="B22" s="4">
        <f t="shared" si="1"/>
        <v>1884375</v>
      </c>
      <c r="C22" s="4">
        <f t="shared" si="0"/>
        <v>4</v>
      </c>
      <c r="D22" s="4"/>
      <c r="E22" s="4"/>
      <c r="F22" s="4"/>
      <c r="G22" s="4"/>
      <c r="H22" s="4"/>
      <c r="I22" s="4"/>
    </row>
    <row r="23" spans="1:9" x14ac:dyDescent="0.25">
      <c r="A23" s="5">
        <f t="shared" si="2"/>
        <v>100000</v>
      </c>
      <c r="B23" s="4">
        <f t="shared" si="1"/>
        <v>188437.5</v>
      </c>
      <c r="C23" s="4">
        <f t="shared" si="0"/>
        <v>5</v>
      </c>
      <c r="D23" s="4"/>
      <c r="E23" s="4"/>
      <c r="F23" s="4"/>
      <c r="G23" s="4"/>
      <c r="H23" s="4"/>
      <c r="I23" s="4"/>
    </row>
    <row r="24" spans="1:9" x14ac:dyDescent="0.25">
      <c r="A24" s="5">
        <f t="shared" si="2"/>
        <v>1000000</v>
      </c>
      <c r="B24" s="4">
        <f t="shared" si="1"/>
        <v>18843.75</v>
      </c>
      <c r="C24" s="4">
        <f t="shared" si="0"/>
        <v>6</v>
      </c>
      <c r="D24" s="4"/>
      <c r="E24" s="4"/>
      <c r="F24" s="4"/>
      <c r="G24" s="4"/>
      <c r="H24" s="4"/>
      <c r="I24" s="4"/>
    </row>
    <row r="25" spans="1:9" x14ac:dyDescent="0.25">
      <c r="A25" s="5">
        <f t="shared" si="2"/>
        <v>10000000</v>
      </c>
      <c r="B25" s="4">
        <f t="shared" si="1"/>
        <v>1884.375</v>
      </c>
      <c r="C25" s="4">
        <f t="shared" si="0"/>
        <v>7</v>
      </c>
      <c r="D25" s="4"/>
      <c r="E25" s="4"/>
      <c r="F25" s="4"/>
      <c r="G25" s="4"/>
      <c r="H25" s="4"/>
      <c r="I25" s="4"/>
    </row>
    <row r="26" spans="1:9" x14ac:dyDescent="0.25">
      <c r="A26" s="5">
        <f t="shared" si="2"/>
        <v>100000000</v>
      </c>
      <c r="B26" s="4">
        <f t="shared" si="1"/>
        <v>188.4375</v>
      </c>
      <c r="C26" s="4">
        <f t="shared" si="0"/>
        <v>8</v>
      </c>
      <c r="D26" s="4"/>
      <c r="E26" s="4"/>
      <c r="F26" s="4"/>
      <c r="G26" s="4"/>
      <c r="H26" s="4"/>
      <c r="I26" s="4"/>
    </row>
    <row r="27" spans="1:9" x14ac:dyDescent="0.25">
      <c r="A27" s="5">
        <f t="shared" si="2"/>
        <v>1000000000</v>
      </c>
      <c r="B27" s="4">
        <f t="shared" si="1"/>
        <v>18.84375</v>
      </c>
      <c r="C27" s="4">
        <f t="shared" si="0"/>
        <v>9</v>
      </c>
      <c r="D27" s="4"/>
      <c r="E27" s="4"/>
      <c r="F27" s="4"/>
      <c r="G27" s="4"/>
      <c r="H27" s="4"/>
      <c r="I27" s="4"/>
    </row>
    <row r="28" spans="1:9" x14ac:dyDescent="0.25">
      <c r="A28" s="5">
        <f t="shared" si="2"/>
        <v>10000000000</v>
      </c>
      <c r="B28" s="4">
        <f t="shared" si="1"/>
        <v>1.8843749999999999</v>
      </c>
      <c r="C28" s="4">
        <f t="shared" si="0"/>
        <v>10</v>
      </c>
      <c r="D28" s="4"/>
      <c r="E28" s="4"/>
      <c r="F28" s="4"/>
      <c r="G28" s="4"/>
      <c r="H28" s="4"/>
      <c r="I28" s="4"/>
    </row>
    <row r="29" spans="1:9" x14ac:dyDescent="0.25">
      <c r="A29" s="5">
        <f t="shared" si="2"/>
        <v>100000000000</v>
      </c>
      <c r="B29" s="4">
        <f t="shared" si="1"/>
        <v>0.18843749999999998</v>
      </c>
      <c r="C29" s="4">
        <f t="shared" si="0"/>
        <v>11</v>
      </c>
      <c r="D29" s="4"/>
      <c r="E29" s="4"/>
      <c r="F29" s="4"/>
      <c r="G29" s="4"/>
      <c r="H29" s="4"/>
      <c r="I29" s="4"/>
    </row>
    <row r="30" spans="1:9" ht="15.75" thickBot="1" x14ac:dyDescent="0.3">
      <c r="A30" s="3">
        <f t="shared" si="2"/>
        <v>1000000000000</v>
      </c>
      <c r="B30" s="2">
        <f t="shared" si="1"/>
        <v>1.8843749999999999E-2</v>
      </c>
      <c r="C30" s="2">
        <v>12</v>
      </c>
      <c r="D30" s="2"/>
      <c r="E30" s="2"/>
      <c r="F30" s="2"/>
      <c r="G30" s="2"/>
      <c r="H30" s="2"/>
      <c r="I30" s="2"/>
    </row>
    <row r="31" spans="1:9" ht="15.75" thickTop="1" x14ac:dyDescent="0.25"/>
  </sheetData>
  <mergeCells count="5">
    <mergeCell ref="B3:D3"/>
    <mergeCell ref="G3:I3"/>
    <mergeCell ref="G4:I4"/>
    <mergeCell ref="E4:F4"/>
    <mergeCell ref="E3:F3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9"/>
  <sheetViews>
    <sheetView topLeftCell="F1" workbookViewId="0">
      <selection activeCell="J92" sqref="J92"/>
    </sheetView>
  </sheetViews>
  <sheetFormatPr defaultRowHeight="15" x14ac:dyDescent="0.25"/>
  <cols>
    <col min="1" max="1" width="14.85546875" customWidth="1"/>
    <col min="2" max="2" width="20" customWidth="1"/>
    <col min="3" max="4" width="14.140625" customWidth="1"/>
    <col min="5" max="5" width="11.140625" customWidth="1"/>
    <col min="6" max="6" width="12.85546875" customWidth="1"/>
    <col min="9" max="9" width="10.5703125" customWidth="1"/>
  </cols>
  <sheetData>
    <row r="1" spans="1:13" x14ac:dyDescent="0.25">
      <c r="A1" t="s">
        <v>0</v>
      </c>
      <c r="C1" t="s">
        <v>1</v>
      </c>
      <c r="D1" t="s">
        <v>19</v>
      </c>
      <c r="F1" t="s">
        <v>84</v>
      </c>
      <c r="G1" t="s">
        <v>85</v>
      </c>
      <c r="H1" t="s">
        <v>200</v>
      </c>
      <c r="I1" t="s">
        <v>199</v>
      </c>
      <c r="J1" t="s">
        <v>201</v>
      </c>
      <c r="K1" t="s">
        <v>202</v>
      </c>
      <c r="M1" t="s">
        <v>86</v>
      </c>
    </row>
    <row r="2" spans="1:13" x14ac:dyDescent="0.25">
      <c r="A2" s="5">
        <v>0</v>
      </c>
      <c r="B2">
        <f>A2</f>
        <v>0</v>
      </c>
      <c r="C2" s="4">
        <v>18843750000</v>
      </c>
      <c r="D2" s="4">
        <f>LOG(C2)</f>
        <v>10.275167333820246</v>
      </c>
    </row>
    <row r="3" spans="1:13" x14ac:dyDescent="0.25">
      <c r="A3" s="5">
        <v>10</v>
      </c>
      <c r="B3">
        <f t="shared" ref="B3:B14" si="0">A3</f>
        <v>10</v>
      </c>
      <c r="C3" s="4">
        <v>1884375000</v>
      </c>
      <c r="D3" s="4">
        <f t="shared" ref="D3:D14" si="1">LOG(C3)</f>
        <v>9.2751673338202458</v>
      </c>
      <c r="F3">
        <v>7.2891640663146973</v>
      </c>
      <c r="M3">
        <f>AVERAGE(F3:L3)</f>
        <v>7.2891640663146973</v>
      </c>
    </row>
    <row r="4" spans="1:13" x14ac:dyDescent="0.25">
      <c r="A4" s="5">
        <f t="shared" ref="A4:A14" si="2">A3*10</f>
        <v>100</v>
      </c>
      <c r="B4">
        <f t="shared" si="0"/>
        <v>100</v>
      </c>
      <c r="C4" s="4">
        <v>188437500</v>
      </c>
      <c r="D4" s="4">
        <f t="shared" si="1"/>
        <v>8.2751673338202458</v>
      </c>
      <c r="F4">
        <v>11.229047775268555</v>
      </c>
      <c r="M4">
        <f t="shared" ref="M4:M11" si="3">AVERAGE(F4:L4)</f>
        <v>11.229047775268555</v>
      </c>
    </row>
    <row r="5" spans="1:13" x14ac:dyDescent="0.25">
      <c r="A5" s="5">
        <f t="shared" si="2"/>
        <v>1000</v>
      </c>
      <c r="B5">
        <f t="shared" si="0"/>
        <v>1000</v>
      </c>
      <c r="C5" s="4">
        <v>18843750</v>
      </c>
      <c r="D5" s="4">
        <f t="shared" si="1"/>
        <v>7.2751673338202449</v>
      </c>
      <c r="F5">
        <v>15.222644329071045</v>
      </c>
      <c r="M5">
        <f t="shared" si="3"/>
        <v>15.222644329071045</v>
      </c>
    </row>
    <row r="6" spans="1:13" x14ac:dyDescent="0.25">
      <c r="A6" s="5">
        <f t="shared" si="2"/>
        <v>10000</v>
      </c>
      <c r="B6">
        <f t="shared" si="0"/>
        <v>10000</v>
      </c>
      <c r="C6" s="4">
        <v>1884375</v>
      </c>
      <c r="D6" s="4">
        <f t="shared" si="1"/>
        <v>6.2751673338202449</v>
      </c>
      <c r="F6">
        <v>19.398435592651367</v>
      </c>
      <c r="G6">
        <v>17.435230255126953</v>
      </c>
      <c r="H6">
        <v>18.965839385986328</v>
      </c>
      <c r="I6">
        <v>18.169680913289387</v>
      </c>
      <c r="J6">
        <v>18.428239822387695</v>
      </c>
      <c r="K6">
        <v>17.86201286315918</v>
      </c>
      <c r="M6">
        <f t="shared" si="3"/>
        <v>18.376573138766819</v>
      </c>
    </row>
    <row r="7" spans="1:13" x14ac:dyDescent="0.25">
      <c r="A7" s="5">
        <f t="shared" si="2"/>
        <v>100000</v>
      </c>
      <c r="B7">
        <f t="shared" si="0"/>
        <v>100000</v>
      </c>
      <c r="C7" s="4">
        <v>188437.5</v>
      </c>
      <c r="D7" s="4">
        <f t="shared" si="1"/>
        <v>5.2751673338202449</v>
      </c>
      <c r="F7">
        <v>21.653468132019043</v>
      </c>
      <c r="G7">
        <v>21.418798446655273</v>
      </c>
      <c r="H7">
        <v>22.36760139465332</v>
      </c>
      <c r="I7">
        <v>21.635051091512043</v>
      </c>
      <c r="J7">
        <v>21.817530949910481</v>
      </c>
      <c r="K7">
        <v>21.423184076944988</v>
      </c>
      <c r="M7">
        <f t="shared" si="3"/>
        <v>21.719272348615856</v>
      </c>
    </row>
    <row r="8" spans="1:13" x14ac:dyDescent="0.25">
      <c r="A8" s="5">
        <f t="shared" si="2"/>
        <v>1000000</v>
      </c>
      <c r="B8">
        <f t="shared" si="0"/>
        <v>1000000</v>
      </c>
      <c r="C8" s="4">
        <v>18843.75</v>
      </c>
      <c r="D8" s="4">
        <f t="shared" si="1"/>
        <v>4.2751673338202449</v>
      </c>
      <c r="F8">
        <v>25.181314468383789</v>
      </c>
      <c r="G8">
        <v>24.505870819091797</v>
      </c>
      <c r="H8">
        <v>25.782810211181641</v>
      </c>
      <c r="I8">
        <v>25.009936014811199</v>
      </c>
      <c r="J8">
        <v>25.364106178283691</v>
      </c>
      <c r="K8">
        <v>24.830618858337402</v>
      </c>
      <c r="M8">
        <f t="shared" si="3"/>
        <v>25.112442758348255</v>
      </c>
    </row>
    <row r="9" spans="1:13" x14ac:dyDescent="0.25">
      <c r="A9" s="5">
        <f t="shared" si="2"/>
        <v>10000000</v>
      </c>
      <c r="B9">
        <f t="shared" si="0"/>
        <v>10000000</v>
      </c>
      <c r="C9" s="4">
        <v>1884.375</v>
      </c>
      <c r="D9" s="4">
        <f t="shared" si="1"/>
        <v>3.2751673338202454</v>
      </c>
      <c r="G9">
        <v>28.82530403137207</v>
      </c>
      <c r="H9">
        <v>28.998722076416016</v>
      </c>
      <c r="I9">
        <v>28.956051508585613</v>
      </c>
      <c r="J9">
        <v>28.638844807942707</v>
      </c>
      <c r="K9">
        <v>28.456595102945965</v>
      </c>
      <c r="M9">
        <f t="shared" si="3"/>
        <v>28.775103505452471</v>
      </c>
    </row>
    <row r="10" spans="1:13" x14ac:dyDescent="0.25">
      <c r="A10" s="5">
        <f t="shared" si="2"/>
        <v>100000000</v>
      </c>
      <c r="B10">
        <f t="shared" si="0"/>
        <v>100000000</v>
      </c>
      <c r="C10" s="4">
        <v>188.4375</v>
      </c>
      <c r="D10" s="4">
        <f t="shared" si="1"/>
        <v>2.2751673338202454</v>
      </c>
      <c r="G10">
        <v>32.363138198852539</v>
      </c>
      <c r="H10">
        <v>31.467503547668457</v>
      </c>
      <c r="I10">
        <v>31.153989156087238</v>
      </c>
      <c r="J10">
        <v>31.044767379760742</v>
      </c>
      <c r="K10">
        <v>31.45348294576009</v>
      </c>
      <c r="M10">
        <f t="shared" si="3"/>
        <v>31.49657624562581</v>
      </c>
    </row>
    <row r="11" spans="1:13" x14ac:dyDescent="0.25">
      <c r="A11" s="5">
        <f t="shared" si="2"/>
        <v>1000000000</v>
      </c>
      <c r="B11">
        <f t="shared" si="0"/>
        <v>1000000000</v>
      </c>
      <c r="C11" s="4">
        <v>18.84375</v>
      </c>
      <c r="D11" s="4">
        <f t="shared" si="1"/>
        <v>1.2751673338202454</v>
      </c>
      <c r="G11">
        <v>35.553440093994141</v>
      </c>
      <c r="M11">
        <f t="shared" si="3"/>
        <v>35.553440093994141</v>
      </c>
    </row>
    <row r="12" spans="1:13" x14ac:dyDescent="0.25">
      <c r="A12" s="5">
        <f t="shared" si="2"/>
        <v>10000000000</v>
      </c>
      <c r="B12">
        <f t="shared" si="0"/>
        <v>10000000000</v>
      </c>
      <c r="C12" s="4">
        <v>1.8843749999999999</v>
      </c>
      <c r="D12" s="4">
        <f t="shared" si="1"/>
        <v>0.27516733382024533</v>
      </c>
    </row>
    <row r="13" spans="1:13" x14ac:dyDescent="0.25">
      <c r="A13" s="5">
        <f t="shared" si="2"/>
        <v>100000000000</v>
      </c>
      <c r="B13">
        <f t="shared" si="0"/>
        <v>100000000000</v>
      </c>
      <c r="C13" s="4">
        <v>0.18843749999999998</v>
      </c>
      <c r="D13" s="4">
        <f t="shared" si="1"/>
        <v>-0.72483266617975473</v>
      </c>
    </row>
    <row r="14" spans="1:13" ht="15.75" thickBot="1" x14ac:dyDescent="0.3">
      <c r="A14" s="3">
        <f t="shared" si="2"/>
        <v>1000000000000</v>
      </c>
      <c r="B14">
        <f t="shared" si="0"/>
        <v>1000000000000</v>
      </c>
      <c r="C14" s="4">
        <v>1.8843749999999999E-2</v>
      </c>
      <c r="D14" s="4">
        <f t="shared" si="1"/>
        <v>-1.7248326661797546</v>
      </c>
    </row>
    <row r="15" spans="1:13" ht="15.75" thickTop="1" x14ac:dyDescent="0.25">
      <c r="C15" s="4"/>
      <c r="D15" s="4"/>
    </row>
    <row r="17" spans="1:5" x14ac:dyDescent="0.25">
      <c r="A17" s="1">
        <v>41592</v>
      </c>
      <c r="C17" t="s">
        <v>17</v>
      </c>
      <c r="E17" t="s">
        <v>18</v>
      </c>
    </row>
    <row r="18" spans="1:5" x14ac:dyDescent="0.25">
      <c r="A18">
        <v>10</v>
      </c>
      <c r="B18">
        <f>A18</f>
        <v>10</v>
      </c>
      <c r="C18" s="4">
        <v>1884375000</v>
      </c>
      <c r="D18" s="4">
        <v>9.2751673338202458</v>
      </c>
      <c r="E18">
        <v>7.2891640663146973</v>
      </c>
    </row>
    <row r="19" spans="1:5" x14ac:dyDescent="0.25">
      <c r="A19">
        <f>A18*10</f>
        <v>100</v>
      </c>
      <c r="B19">
        <f t="shared" ref="B19:B23" si="4">A19</f>
        <v>100</v>
      </c>
      <c r="C19" s="4">
        <v>188437500</v>
      </c>
      <c r="D19" s="4">
        <v>8.2751673338202458</v>
      </c>
      <c r="E19">
        <v>11.229047775268555</v>
      </c>
    </row>
    <row r="20" spans="1:5" x14ac:dyDescent="0.25">
      <c r="A20">
        <f t="shared" ref="A20:A23" si="5">A19*10</f>
        <v>1000</v>
      </c>
      <c r="B20">
        <f t="shared" si="4"/>
        <v>1000</v>
      </c>
      <c r="C20" s="4">
        <v>18843750</v>
      </c>
      <c r="D20" s="4">
        <v>7.2751673338202449</v>
      </c>
      <c r="E20">
        <v>15.222644329071045</v>
      </c>
    </row>
    <row r="21" spans="1:5" x14ac:dyDescent="0.25">
      <c r="A21">
        <f t="shared" si="5"/>
        <v>10000</v>
      </c>
      <c r="B21">
        <f t="shared" si="4"/>
        <v>10000</v>
      </c>
      <c r="C21" s="4">
        <v>1884375</v>
      </c>
      <c r="D21" s="4">
        <v>6.2751673338202449</v>
      </c>
      <c r="E21">
        <v>19.398435592651367</v>
      </c>
    </row>
    <row r="22" spans="1:5" x14ac:dyDescent="0.25">
      <c r="A22">
        <f t="shared" si="5"/>
        <v>100000</v>
      </c>
      <c r="B22">
        <f t="shared" si="4"/>
        <v>100000</v>
      </c>
      <c r="C22" s="4">
        <v>188437.5</v>
      </c>
      <c r="D22" s="4">
        <v>5.2751673338202449</v>
      </c>
      <c r="E22">
        <v>21.653468132019043</v>
      </c>
    </row>
    <row r="23" spans="1:5" x14ac:dyDescent="0.25">
      <c r="A23">
        <f t="shared" si="5"/>
        <v>1000000</v>
      </c>
      <c r="B23">
        <f t="shared" si="4"/>
        <v>1000000</v>
      </c>
      <c r="C23" s="4">
        <v>18843.75</v>
      </c>
      <c r="D23" s="4">
        <v>4.2751673338202449</v>
      </c>
      <c r="E23">
        <v>25.181314468383789</v>
      </c>
    </row>
    <row r="24" spans="1:5" x14ac:dyDescent="0.25">
      <c r="C24" s="4"/>
      <c r="D24" s="4"/>
    </row>
    <row r="25" spans="1:5" x14ac:dyDescent="0.25">
      <c r="C25" s="4"/>
      <c r="D25" s="4"/>
    </row>
    <row r="32" spans="1:5" x14ac:dyDescent="0.25">
      <c r="A32" s="1">
        <v>41597</v>
      </c>
    </row>
    <row r="33" spans="1:7" x14ac:dyDescent="0.25">
      <c r="A33" t="s">
        <v>0</v>
      </c>
      <c r="C33" t="s">
        <v>1</v>
      </c>
      <c r="D33" t="s">
        <v>19</v>
      </c>
      <c r="E33" t="s">
        <v>18</v>
      </c>
    </row>
    <row r="34" spans="1:7" x14ac:dyDescent="0.25">
      <c r="A34">
        <v>10000</v>
      </c>
      <c r="B34">
        <v>10000</v>
      </c>
      <c r="C34">
        <v>1884375</v>
      </c>
      <c r="D34">
        <v>6.2751673338202449</v>
      </c>
      <c r="E34">
        <v>17.435230255126953</v>
      </c>
    </row>
    <row r="35" spans="1:7" x14ac:dyDescent="0.25">
      <c r="A35">
        <v>100000</v>
      </c>
      <c r="B35">
        <v>100000</v>
      </c>
      <c r="C35">
        <v>188437.5</v>
      </c>
      <c r="D35">
        <v>5.2751673338202449</v>
      </c>
      <c r="E35">
        <v>21.418798446655273</v>
      </c>
    </row>
    <row r="36" spans="1:7" x14ac:dyDescent="0.25">
      <c r="A36">
        <v>1000000</v>
      </c>
      <c r="B36">
        <v>1000000</v>
      </c>
      <c r="C36">
        <v>18843.75</v>
      </c>
      <c r="D36">
        <v>4.2751673338202449</v>
      </c>
      <c r="E36">
        <v>24.505870819091797</v>
      </c>
    </row>
    <row r="37" spans="1:7" x14ac:dyDescent="0.25">
      <c r="A37">
        <v>10000000</v>
      </c>
      <c r="B37">
        <v>10000000</v>
      </c>
      <c r="C37">
        <v>1884.375</v>
      </c>
      <c r="D37">
        <v>3.2751673338202454</v>
      </c>
      <c r="E37">
        <v>28.82530403137207</v>
      </c>
    </row>
    <row r="38" spans="1:7" x14ac:dyDescent="0.25">
      <c r="A38">
        <v>100000000</v>
      </c>
      <c r="B38">
        <v>100000000</v>
      </c>
      <c r="C38">
        <v>188.4375</v>
      </c>
      <c r="D38">
        <v>2.2751673338202454</v>
      </c>
      <c r="E38">
        <v>32.363138198852539</v>
      </c>
    </row>
    <row r="39" spans="1:7" x14ac:dyDescent="0.25">
      <c r="A39">
        <v>1000000000</v>
      </c>
      <c r="B39">
        <v>1000000000</v>
      </c>
      <c r="C39">
        <v>18.84375</v>
      </c>
      <c r="D39">
        <v>1.2751673338202454</v>
      </c>
      <c r="E39">
        <v>35.553440093994141</v>
      </c>
    </row>
    <row r="41" spans="1:7" ht="17.25" x14ac:dyDescent="0.25">
      <c r="A41" t="s">
        <v>73</v>
      </c>
      <c r="B41" t="s">
        <v>18</v>
      </c>
      <c r="C41" t="s">
        <v>77</v>
      </c>
      <c r="D41" t="s">
        <v>78</v>
      </c>
      <c r="E41" t="s">
        <v>79</v>
      </c>
      <c r="F41" t="s">
        <v>80</v>
      </c>
      <c r="G41" t="s">
        <v>81</v>
      </c>
    </row>
    <row r="42" spans="1:7" x14ac:dyDescent="0.25">
      <c r="A42" t="s">
        <v>74</v>
      </c>
      <c r="B42">
        <v>30.65322208404541</v>
      </c>
      <c r="C42" s="40">
        <f>(B42-40.462)/(-3.6498)</f>
        <v>2.6874836747094619</v>
      </c>
      <c r="D42" s="41">
        <f>10^C42</f>
        <v>486.94922022015373</v>
      </c>
      <c r="E42">
        <f>D42*20</f>
        <v>9738.9844044030742</v>
      </c>
      <c r="F42">
        <v>150459.6</v>
      </c>
      <c r="G42">
        <f>E42/F42</f>
        <v>6.4728235382807572E-2</v>
      </c>
    </row>
    <row r="43" spans="1:7" x14ac:dyDescent="0.25">
      <c r="A43" t="s">
        <v>75</v>
      </c>
      <c r="B43">
        <v>23.795539855957031</v>
      </c>
      <c r="C43" s="40">
        <f t="shared" ref="C43:C44" si="6">(B43-40.462)/(-3.6498)</f>
        <v>4.566403678021528</v>
      </c>
      <c r="D43" s="41">
        <f t="shared" ref="D43:D44" si="7">10^C43</f>
        <v>36847.130970253173</v>
      </c>
      <c r="E43">
        <f t="shared" ref="E43:E44" si="8">D43*20</f>
        <v>736942.61940506345</v>
      </c>
      <c r="F43">
        <v>166182.25</v>
      </c>
      <c r="G43">
        <f t="shared" ref="G43:G44" si="9">E43/F43</f>
        <v>4.4345447206609823</v>
      </c>
    </row>
    <row r="44" spans="1:7" x14ac:dyDescent="0.25">
      <c r="A44" t="s">
        <v>76</v>
      </c>
      <c r="B44">
        <v>23.406224250793457</v>
      </c>
      <c r="C44" s="40">
        <f t="shared" si="6"/>
        <v>4.6730713324583668</v>
      </c>
      <c r="D44" s="41">
        <f t="shared" si="7"/>
        <v>47105.469033117595</v>
      </c>
      <c r="E44">
        <f t="shared" si="8"/>
        <v>942109.38066235185</v>
      </c>
      <c r="F44">
        <v>212201.75999999998</v>
      </c>
      <c r="G44">
        <f t="shared" si="9"/>
        <v>4.4396869312599101</v>
      </c>
    </row>
    <row r="45" spans="1:7" x14ac:dyDescent="0.25">
      <c r="A45" t="s">
        <v>82</v>
      </c>
      <c r="B45">
        <v>33.496116638183594</v>
      </c>
    </row>
    <row r="46" spans="1:7" x14ac:dyDescent="0.25">
      <c r="A46" t="s">
        <v>83</v>
      </c>
      <c r="B46">
        <v>36.969757080078125</v>
      </c>
    </row>
    <row r="49" spans="1:5" x14ac:dyDescent="0.25">
      <c r="A49" s="1">
        <v>41606</v>
      </c>
    </row>
    <row r="50" spans="1:5" x14ac:dyDescent="0.25">
      <c r="A50" t="s">
        <v>0</v>
      </c>
      <c r="C50" t="s">
        <v>1</v>
      </c>
      <c r="D50" t="s">
        <v>19</v>
      </c>
    </row>
    <row r="51" spans="1:5" x14ac:dyDescent="0.25">
      <c r="A51">
        <v>10000</v>
      </c>
      <c r="B51">
        <v>10000</v>
      </c>
      <c r="C51">
        <v>1884375</v>
      </c>
      <c r="D51">
        <v>6.2751673338202449</v>
      </c>
      <c r="E51">
        <v>18.965839385986328</v>
      </c>
    </row>
    <row r="52" spans="1:5" x14ac:dyDescent="0.25">
      <c r="A52">
        <v>100000</v>
      </c>
      <c r="B52">
        <v>100000</v>
      </c>
      <c r="C52">
        <v>188437.5</v>
      </c>
      <c r="D52">
        <v>5.2751673338202449</v>
      </c>
      <c r="E52">
        <v>22.36760139465332</v>
      </c>
    </row>
    <row r="53" spans="1:5" x14ac:dyDescent="0.25">
      <c r="A53">
        <v>1000000</v>
      </c>
      <c r="B53">
        <v>1000000</v>
      </c>
      <c r="C53">
        <v>18843.75</v>
      </c>
      <c r="D53">
        <v>4.2751673338202449</v>
      </c>
      <c r="E53">
        <v>25.782810211181641</v>
      </c>
    </row>
    <row r="54" spans="1:5" x14ac:dyDescent="0.25">
      <c r="A54">
        <v>10000000</v>
      </c>
      <c r="B54">
        <v>10000000</v>
      </c>
      <c r="C54">
        <v>1884.375</v>
      </c>
      <c r="D54">
        <v>3.2751673338202454</v>
      </c>
      <c r="E54">
        <v>28.998722076416016</v>
      </c>
    </row>
    <row r="55" spans="1:5" x14ac:dyDescent="0.25">
      <c r="A55">
        <v>100000000</v>
      </c>
      <c r="B55">
        <v>100000000</v>
      </c>
      <c r="C55">
        <v>188.4375</v>
      </c>
      <c r="D55">
        <v>2.2751673338202454</v>
      </c>
      <c r="E55">
        <v>31.467503547668457</v>
      </c>
    </row>
    <row r="56" spans="1:5" x14ac:dyDescent="0.25">
      <c r="A56">
        <v>1000000000</v>
      </c>
      <c r="B56">
        <v>1000000000</v>
      </c>
      <c r="C56">
        <v>18.84375</v>
      </c>
      <c r="D56">
        <v>1.2751673338202454</v>
      </c>
    </row>
    <row r="62" spans="1:5" x14ac:dyDescent="0.25">
      <c r="A62" s="1">
        <v>41606</v>
      </c>
      <c r="C62" t="s">
        <v>1</v>
      </c>
      <c r="D62" t="s">
        <v>19</v>
      </c>
      <c r="E62" t="s">
        <v>18</v>
      </c>
    </row>
    <row r="63" spans="1:5" x14ac:dyDescent="0.25">
      <c r="A63">
        <v>10000</v>
      </c>
      <c r="B63">
        <v>10000</v>
      </c>
      <c r="C63">
        <v>1884375</v>
      </c>
      <c r="D63">
        <v>6.2751673338202449</v>
      </c>
      <c r="E63">
        <v>18.169680913289387</v>
      </c>
    </row>
    <row r="64" spans="1:5" x14ac:dyDescent="0.25">
      <c r="A64">
        <v>100000</v>
      </c>
      <c r="B64">
        <v>100000</v>
      </c>
      <c r="C64">
        <v>188437.5</v>
      </c>
      <c r="D64">
        <v>5.2751673338202449</v>
      </c>
      <c r="E64">
        <v>21.635051091512043</v>
      </c>
    </row>
    <row r="65" spans="1:5" x14ac:dyDescent="0.25">
      <c r="A65">
        <v>1000000</v>
      </c>
      <c r="B65">
        <v>1000000</v>
      </c>
      <c r="C65">
        <v>18843.75</v>
      </c>
      <c r="D65">
        <v>4.2751673338202449</v>
      </c>
      <c r="E65">
        <v>25.009936014811199</v>
      </c>
    </row>
    <row r="66" spans="1:5" x14ac:dyDescent="0.25">
      <c r="A66">
        <v>10000000</v>
      </c>
      <c r="B66">
        <v>10000000</v>
      </c>
      <c r="C66">
        <v>1884.375</v>
      </c>
      <c r="D66">
        <v>3.2751673338202454</v>
      </c>
      <c r="E66">
        <v>28.956051508585613</v>
      </c>
    </row>
    <row r="67" spans="1:5" x14ac:dyDescent="0.25">
      <c r="A67">
        <v>100000000</v>
      </c>
      <c r="B67">
        <v>100000000</v>
      </c>
      <c r="C67">
        <v>188.4375</v>
      </c>
      <c r="D67">
        <v>2.2751673338202454</v>
      </c>
      <c r="E67">
        <v>31.153989156087238</v>
      </c>
    </row>
    <row r="68" spans="1:5" x14ac:dyDescent="0.25">
      <c r="A68">
        <v>1000000000</v>
      </c>
      <c r="B68">
        <v>1000000000</v>
      </c>
      <c r="C68">
        <v>18.84375</v>
      </c>
      <c r="D68">
        <v>1.2751673338202454</v>
      </c>
    </row>
    <row r="70" spans="1:5" x14ac:dyDescent="0.25">
      <c r="A70" t="s">
        <v>198</v>
      </c>
      <c r="B70" t="s">
        <v>197</v>
      </c>
      <c r="C70" t="s">
        <v>196</v>
      </c>
      <c r="D70" t="s">
        <v>195</v>
      </c>
      <c r="E70" t="s">
        <v>86</v>
      </c>
    </row>
    <row r="71" spans="1:5" x14ac:dyDescent="0.25">
      <c r="A71" t="s">
        <v>194</v>
      </c>
      <c r="B71" t="s">
        <v>191</v>
      </c>
      <c r="C71" t="s">
        <v>91</v>
      </c>
      <c r="D71">
        <v>18.107316970825195</v>
      </c>
    </row>
    <row r="72" spans="1:5" x14ac:dyDescent="0.25">
      <c r="A72" t="s">
        <v>193</v>
      </c>
      <c r="B72" t="s">
        <v>191</v>
      </c>
      <c r="C72" t="s">
        <v>91</v>
      </c>
      <c r="D72">
        <v>18.385030746459961</v>
      </c>
    </row>
    <row r="73" spans="1:5" x14ac:dyDescent="0.25">
      <c r="A73" t="s">
        <v>192</v>
      </c>
      <c r="B73" t="s">
        <v>191</v>
      </c>
      <c r="C73" t="s">
        <v>91</v>
      </c>
      <c r="D73">
        <v>18.016695022583008</v>
      </c>
      <c r="E73">
        <f>AVERAGE(D71:D73)</f>
        <v>18.169680913289387</v>
      </c>
    </row>
    <row r="74" spans="1:5" x14ac:dyDescent="0.25">
      <c r="A74" t="s">
        <v>190</v>
      </c>
      <c r="B74" t="s">
        <v>187</v>
      </c>
      <c r="C74" t="s">
        <v>91</v>
      </c>
      <c r="D74">
        <v>21.603487014770508</v>
      </c>
    </row>
    <row r="75" spans="1:5" x14ac:dyDescent="0.25">
      <c r="A75" t="s">
        <v>189</v>
      </c>
      <c r="B75" t="s">
        <v>187</v>
      </c>
      <c r="C75" t="s">
        <v>91</v>
      </c>
      <c r="D75">
        <v>21.703800201416016</v>
      </c>
    </row>
    <row r="76" spans="1:5" x14ac:dyDescent="0.25">
      <c r="A76" t="s">
        <v>188</v>
      </c>
      <c r="B76" t="s">
        <v>187</v>
      </c>
      <c r="C76" t="s">
        <v>91</v>
      </c>
      <c r="D76">
        <v>21.597866058349609</v>
      </c>
      <c r="E76">
        <f>AVERAGE(D74:D76)</f>
        <v>21.635051091512043</v>
      </c>
    </row>
    <row r="77" spans="1:5" x14ac:dyDescent="0.25">
      <c r="A77" t="s">
        <v>186</v>
      </c>
      <c r="B77" t="s">
        <v>183</v>
      </c>
      <c r="C77" t="s">
        <v>91</v>
      </c>
      <c r="D77">
        <v>24.951915740966797</v>
      </c>
    </row>
    <row r="78" spans="1:5" x14ac:dyDescent="0.25">
      <c r="A78" t="s">
        <v>185</v>
      </c>
      <c r="B78" t="s">
        <v>183</v>
      </c>
      <c r="C78" t="s">
        <v>91</v>
      </c>
      <c r="D78">
        <v>25.023956298828125</v>
      </c>
    </row>
    <row r="79" spans="1:5" x14ac:dyDescent="0.25">
      <c r="A79" t="s">
        <v>184</v>
      </c>
      <c r="B79" t="s">
        <v>183</v>
      </c>
      <c r="C79" t="s">
        <v>91</v>
      </c>
      <c r="D79">
        <v>25.053936004638672</v>
      </c>
      <c r="E79">
        <f>AVERAGE(D77:D79)</f>
        <v>25.009936014811199</v>
      </c>
    </row>
    <row r="80" spans="1:5" x14ac:dyDescent="0.25">
      <c r="A80" t="s">
        <v>182</v>
      </c>
      <c r="B80" t="s">
        <v>179</v>
      </c>
      <c r="C80" t="s">
        <v>91</v>
      </c>
      <c r="D80">
        <v>28.74603271484375</v>
      </c>
    </row>
    <row r="81" spans="1:10" x14ac:dyDescent="0.25">
      <c r="A81" t="s">
        <v>181</v>
      </c>
      <c r="B81" t="s">
        <v>179</v>
      </c>
      <c r="C81" t="s">
        <v>91</v>
      </c>
      <c r="D81">
        <v>28.837747573852539</v>
      </c>
    </row>
    <row r="82" spans="1:10" x14ac:dyDescent="0.25">
      <c r="A82" t="s">
        <v>180</v>
      </c>
      <c r="B82" t="s">
        <v>179</v>
      </c>
      <c r="C82" t="s">
        <v>91</v>
      </c>
      <c r="D82">
        <v>29.284374237060547</v>
      </c>
      <c r="E82">
        <f>AVERAGE(D80:D82)</f>
        <v>28.956051508585613</v>
      </c>
    </row>
    <row r="83" spans="1:10" x14ac:dyDescent="0.25">
      <c r="A83" t="s">
        <v>178</v>
      </c>
      <c r="B83" t="s">
        <v>175</v>
      </c>
      <c r="C83" t="s">
        <v>91</v>
      </c>
      <c r="D83">
        <v>31.165803909301758</v>
      </c>
    </row>
    <row r="84" spans="1:10" x14ac:dyDescent="0.25">
      <c r="A84" t="s">
        <v>177</v>
      </c>
      <c r="B84" t="s">
        <v>175</v>
      </c>
      <c r="C84" t="s">
        <v>91</v>
      </c>
      <c r="D84">
        <v>30.885440826416016</v>
      </c>
    </row>
    <row r="85" spans="1:10" x14ac:dyDescent="0.25">
      <c r="A85" t="s">
        <v>176</v>
      </c>
      <c r="B85" t="s">
        <v>175</v>
      </c>
      <c r="C85" t="s">
        <v>91</v>
      </c>
      <c r="D85">
        <v>31.410722732543945</v>
      </c>
      <c r="E85">
        <f>AVERAGE(D83:D85)</f>
        <v>31.153989156087238</v>
      </c>
    </row>
    <row r="86" spans="1:10" x14ac:dyDescent="0.25">
      <c r="A86" t="s">
        <v>174</v>
      </c>
      <c r="B86" t="s">
        <v>171</v>
      </c>
      <c r="C86" t="s">
        <v>91</v>
      </c>
      <c r="D86">
        <v>31.729743957519531</v>
      </c>
    </row>
    <row r="87" spans="1:10" x14ac:dyDescent="0.25">
      <c r="A87" t="s">
        <v>173</v>
      </c>
      <c r="B87" t="s">
        <v>171</v>
      </c>
      <c r="C87" t="s">
        <v>91</v>
      </c>
      <c r="D87">
        <v>31.846048355102539</v>
      </c>
    </row>
    <row r="88" spans="1:10" x14ac:dyDescent="0.25">
      <c r="A88" t="s">
        <v>172</v>
      </c>
      <c r="B88" t="s">
        <v>171</v>
      </c>
      <c r="C88" t="s">
        <v>91</v>
      </c>
      <c r="D88">
        <v>31.96312141418457</v>
      </c>
      <c r="E88">
        <f>AVERAGE(D86:D88)</f>
        <v>31.846304575602215</v>
      </c>
    </row>
    <row r="89" spans="1:10" ht="17.25" x14ac:dyDescent="0.25">
      <c r="A89" t="s">
        <v>198</v>
      </c>
      <c r="B89" t="s">
        <v>197</v>
      </c>
      <c r="C89" t="s">
        <v>196</v>
      </c>
      <c r="D89" t="s">
        <v>195</v>
      </c>
      <c r="E89" t="s">
        <v>86</v>
      </c>
      <c r="F89" t="s">
        <v>77</v>
      </c>
      <c r="G89" t="s">
        <v>78</v>
      </c>
      <c r="H89" t="s">
        <v>79</v>
      </c>
      <c r="I89" t="s">
        <v>80</v>
      </c>
      <c r="J89" t="s">
        <v>81</v>
      </c>
    </row>
    <row r="90" spans="1:10" x14ac:dyDescent="0.25">
      <c r="A90" t="s">
        <v>164</v>
      </c>
      <c r="B90" t="s">
        <v>23</v>
      </c>
      <c r="C90" t="s">
        <v>91</v>
      </c>
      <c r="D90">
        <v>24.894147872924805</v>
      </c>
    </row>
    <row r="91" spans="1:10" x14ac:dyDescent="0.25">
      <c r="A91" t="s">
        <v>163</v>
      </c>
      <c r="B91" t="s">
        <v>23</v>
      </c>
      <c r="C91" t="s">
        <v>91</v>
      </c>
      <c r="D91">
        <v>24.733982086181641</v>
      </c>
    </row>
    <row r="92" spans="1:10" x14ac:dyDescent="0.25">
      <c r="A92" t="s">
        <v>162</v>
      </c>
      <c r="B92" t="s">
        <v>23</v>
      </c>
      <c r="C92" t="s">
        <v>91</v>
      </c>
      <c r="D92">
        <v>24.677761077880859</v>
      </c>
      <c r="E92">
        <f>AVERAGE(D90:D92)</f>
        <v>24.768630345662434</v>
      </c>
      <c r="F92" s="40">
        <f>(E92-39.902)/(-3.4617)</f>
        <v>4.3716583338641612</v>
      </c>
      <c r="G92" s="41">
        <f>10^F92</f>
        <v>23531.972590753245</v>
      </c>
      <c r="H92">
        <f>G92*20</f>
        <v>470639.45181506488</v>
      </c>
      <c r="I92">
        <v>139201.66</v>
      </c>
      <c r="J92">
        <f>H92/I92</f>
        <v>3.380990225368468</v>
      </c>
    </row>
    <row r="93" spans="1:10" x14ac:dyDescent="0.25">
      <c r="A93" t="s">
        <v>155</v>
      </c>
      <c r="B93" t="s">
        <v>31</v>
      </c>
      <c r="C93" t="s">
        <v>91</v>
      </c>
      <c r="D93">
        <v>24.891096115112305</v>
      </c>
    </row>
    <row r="94" spans="1:10" x14ac:dyDescent="0.25">
      <c r="A94" t="s">
        <v>154</v>
      </c>
      <c r="B94" t="s">
        <v>31</v>
      </c>
      <c r="C94" t="s">
        <v>91</v>
      </c>
      <c r="D94">
        <v>24.877944946289063</v>
      </c>
    </row>
    <row r="95" spans="1:10" x14ac:dyDescent="0.25">
      <c r="A95" t="s">
        <v>153</v>
      </c>
      <c r="B95" t="s">
        <v>31</v>
      </c>
      <c r="C95" t="s">
        <v>91</v>
      </c>
      <c r="D95">
        <v>24.826021194458008</v>
      </c>
      <c r="E95">
        <f t="shared" ref="E95" si="10">AVERAGE(D93:D95)</f>
        <v>24.865020751953125</v>
      </c>
      <c r="F95" s="40">
        <f>(E95-39.902)/(-3.4617)</f>
        <v>4.3438135159161329</v>
      </c>
      <c r="G95" s="41">
        <f t="shared" ref="G95" si="11">10^F95</f>
        <v>22070.568293126329</v>
      </c>
      <c r="H95">
        <f t="shared" ref="H95" si="12">G95*20</f>
        <v>441411.36586252658</v>
      </c>
      <c r="I95">
        <v>92223.55</v>
      </c>
      <c r="J95">
        <f t="shared" ref="J95" si="13">H95/I95</f>
        <v>4.7863193930674601</v>
      </c>
    </row>
    <row r="96" spans="1:10" x14ac:dyDescent="0.25">
      <c r="A96" t="s">
        <v>152</v>
      </c>
      <c r="B96" t="s">
        <v>37</v>
      </c>
      <c r="C96" t="s">
        <v>91</v>
      </c>
      <c r="D96">
        <v>24.798973083496094</v>
      </c>
    </row>
    <row r="97" spans="1:10" x14ac:dyDescent="0.25">
      <c r="A97" t="s">
        <v>151</v>
      </c>
      <c r="B97" t="s">
        <v>37</v>
      </c>
      <c r="C97" t="s">
        <v>91</v>
      </c>
      <c r="D97">
        <v>24.783727645874023</v>
      </c>
    </row>
    <row r="98" spans="1:10" x14ac:dyDescent="0.25">
      <c r="A98" t="s">
        <v>150</v>
      </c>
      <c r="B98" t="s">
        <v>37</v>
      </c>
      <c r="C98" t="s">
        <v>91</v>
      </c>
      <c r="D98">
        <v>24.951250076293945</v>
      </c>
      <c r="E98">
        <f t="shared" ref="E98" si="14">AVERAGE(D96:D98)</f>
        <v>24.844650268554687</v>
      </c>
      <c r="F98" s="40">
        <f t="shared" ref="F98" si="15">(E98-39.902)/(-3.4617)</f>
        <v>4.3496980476197571</v>
      </c>
      <c r="G98" s="41">
        <f t="shared" ref="G98" si="16">10^F98</f>
        <v>22371.651615482653</v>
      </c>
      <c r="H98">
        <f t="shared" ref="H98" si="17">G98*20</f>
        <v>447433.03230965306</v>
      </c>
      <c r="I98">
        <v>84455.860000000015</v>
      </c>
      <c r="J98">
        <f t="shared" ref="J98" si="18">H98/I98</f>
        <v>5.2978328834689856</v>
      </c>
    </row>
    <row r="99" spans="1:10" x14ac:dyDescent="0.25">
      <c r="A99" t="s">
        <v>149</v>
      </c>
      <c r="B99" t="s">
        <v>35</v>
      </c>
      <c r="C99" t="s">
        <v>91</v>
      </c>
      <c r="D99">
        <v>24.259504318237305</v>
      </c>
    </row>
    <row r="100" spans="1:10" x14ac:dyDescent="0.25">
      <c r="A100" t="s">
        <v>148</v>
      </c>
      <c r="B100" t="s">
        <v>35</v>
      </c>
      <c r="C100" t="s">
        <v>91</v>
      </c>
      <c r="D100">
        <v>24.229572296142578</v>
      </c>
    </row>
    <row r="101" spans="1:10" x14ac:dyDescent="0.25">
      <c r="A101" t="s">
        <v>147</v>
      </c>
      <c r="B101" t="s">
        <v>35</v>
      </c>
      <c r="C101" t="s">
        <v>91</v>
      </c>
      <c r="D101">
        <v>24.431879043579102</v>
      </c>
      <c r="E101">
        <f t="shared" ref="E101" si="19">AVERAGE(D99:D101)</f>
        <v>24.30698521931966</v>
      </c>
      <c r="F101" s="40">
        <f t="shared" ref="F101" si="20">(E101-39.902)/(-3.4617)</f>
        <v>4.5050162581044981</v>
      </c>
      <c r="G101" s="41">
        <f t="shared" ref="G101" si="21">10^F101</f>
        <v>31990.148647116181</v>
      </c>
      <c r="H101">
        <f t="shared" ref="H101" si="22">G101*20</f>
        <v>639802.97294232366</v>
      </c>
      <c r="I101">
        <v>115038.7</v>
      </c>
      <c r="J101">
        <f t="shared" ref="J101" si="23">H101/I101</f>
        <v>5.5616325022998669</v>
      </c>
    </row>
    <row r="102" spans="1:10" x14ac:dyDescent="0.25">
      <c r="A102" t="s">
        <v>146</v>
      </c>
      <c r="B102" t="s">
        <v>39</v>
      </c>
      <c r="C102" t="s">
        <v>91</v>
      </c>
      <c r="D102">
        <v>23.03204345703125</v>
      </c>
    </row>
    <row r="103" spans="1:10" x14ac:dyDescent="0.25">
      <c r="A103" t="s">
        <v>145</v>
      </c>
      <c r="B103" t="s">
        <v>39</v>
      </c>
      <c r="C103" t="s">
        <v>91</v>
      </c>
      <c r="D103">
        <v>23.320037841796875</v>
      </c>
    </row>
    <row r="104" spans="1:10" x14ac:dyDescent="0.25">
      <c r="A104" t="s">
        <v>144</v>
      </c>
      <c r="B104" t="s">
        <v>39</v>
      </c>
      <c r="C104" t="s">
        <v>91</v>
      </c>
      <c r="D104">
        <v>23.659891128540039</v>
      </c>
      <c r="E104">
        <f t="shared" ref="E104" si="24">AVERAGE(D102:D104)</f>
        <v>23.337324142456055</v>
      </c>
      <c r="F104" s="40">
        <f t="shared" ref="F104" si="25">(E104-39.902)/(-3.4617)</f>
        <v>4.7851274973405973</v>
      </c>
      <c r="G104" s="41">
        <f t="shared" ref="G104" si="26">10^F104</f>
        <v>60971.586737491176</v>
      </c>
      <c r="H104">
        <f t="shared" ref="H104" si="27">G104*20</f>
        <v>1219431.7347498236</v>
      </c>
      <c r="I104">
        <v>137024.12</v>
      </c>
      <c r="J104">
        <f t="shared" ref="J104" si="28">H104/I104</f>
        <v>8.8993947543675063</v>
      </c>
    </row>
    <row r="105" spans="1:10" x14ac:dyDescent="0.25">
      <c r="A105" t="s">
        <v>143</v>
      </c>
      <c r="B105" t="s">
        <v>41</v>
      </c>
      <c r="C105" t="s">
        <v>91</v>
      </c>
      <c r="D105">
        <v>23.433637619018555</v>
      </c>
    </row>
    <row r="106" spans="1:10" x14ac:dyDescent="0.25">
      <c r="A106" t="s">
        <v>142</v>
      </c>
      <c r="B106" t="s">
        <v>41</v>
      </c>
      <c r="C106" t="s">
        <v>91</v>
      </c>
      <c r="D106">
        <v>23.390525817871094</v>
      </c>
    </row>
    <row r="107" spans="1:10" x14ac:dyDescent="0.25">
      <c r="A107" t="s">
        <v>141</v>
      </c>
      <c r="B107" t="s">
        <v>41</v>
      </c>
      <c r="C107" t="s">
        <v>91</v>
      </c>
      <c r="D107">
        <v>23.235271453857422</v>
      </c>
      <c r="E107">
        <f t="shared" ref="E107" si="29">AVERAGE(D105:D107)</f>
        <v>23.353144963582356</v>
      </c>
      <c r="F107" s="40">
        <f t="shared" ref="F107" si="30">(E107-39.902)/(-3.4617)</f>
        <v>4.7805572511822643</v>
      </c>
      <c r="G107" s="41">
        <f t="shared" ref="G107" si="31">10^F107</f>
        <v>60333.323752221084</v>
      </c>
      <c r="H107">
        <f t="shared" ref="H107" si="32">G107*20</f>
        <v>1206666.4750444216</v>
      </c>
      <c r="I107">
        <v>229074.5</v>
      </c>
      <c r="J107">
        <f t="shared" ref="J107" si="33">H107/I107</f>
        <v>5.2675722310620419</v>
      </c>
    </row>
    <row r="108" spans="1:10" x14ac:dyDescent="0.25">
      <c r="A108" t="s">
        <v>140</v>
      </c>
      <c r="B108" t="s">
        <v>45</v>
      </c>
      <c r="C108" t="s">
        <v>91</v>
      </c>
      <c r="D108">
        <v>25.24150276184082</v>
      </c>
    </row>
    <row r="109" spans="1:10" x14ac:dyDescent="0.25">
      <c r="A109" t="s">
        <v>139</v>
      </c>
      <c r="B109" t="s">
        <v>45</v>
      </c>
      <c r="C109" t="s">
        <v>91</v>
      </c>
      <c r="D109">
        <v>25.464618682861328</v>
      </c>
    </row>
    <row r="110" spans="1:10" x14ac:dyDescent="0.25">
      <c r="A110" t="s">
        <v>138</v>
      </c>
      <c r="B110" t="s">
        <v>45</v>
      </c>
      <c r="C110" t="s">
        <v>91</v>
      </c>
      <c r="D110">
        <v>25.971494674682617</v>
      </c>
      <c r="E110">
        <f t="shared" ref="E110" si="34">AVERAGE(D108:D110)</f>
        <v>25.559205373128254</v>
      </c>
      <c r="F110" s="40">
        <f t="shared" ref="F110" si="35">(E110-39.902)/(-3.4617)</f>
        <v>4.1432806502214943</v>
      </c>
      <c r="G110" s="41">
        <f t="shared" ref="G110" si="36">10^F110</f>
        <v>13908.511381011351</v>
      </c>
      <c r="H110">
        <f t="shared" ref="H110" si="37">G110*20</f>
        <v>278170.22762022703</v>
      </c>
      <c r="I110">
        <v>108754.17000000001</v>
      </c>
      <c r="J110">
        <f t="shared" ref="J110" si="38">H110/I110</f>
        <v>2.5577890725498342</v>
      </c>
    </row>
    <row r="111" spans="1:10" x14ac:dyDescent="0.25">
      <c r="A111" t="s">
        <v>137</v>
      </c>
      <c r="B111" t="s">
        <v>43</v>
      </c>
      <c r="C111" t="s">
        <v>91</v>
      </c>
      <c r="D111">
        <v>24.525264739990234</v>
      </c>
    </row>
    <row r="112" spans="1:10" x14ac:dyDescent="0.25">
      <c r="A112" t="s">
        <v>136</v>
      </c>
      <c r="B112" t="s">
        <v>43</v>
      </c>
      <c r="C112" t="s">
        <v>91</v>
      </c>
      <c r="D112">
        <v>24.765659332275391</v>
      </c>
    </row>
    <row r="113" spans="1:10" x14ac:dyDescent="0.25">
      <c r="A113" t="s">
        <v>135</v>
      </c>
      <c r="B113" t="s">
        <v>43</v>
      </c>
      <c r="C113" t="s">
        <v>91</v>
      </c>
      <c r="D113">
        <v>24.527938842773438</v>
      </c>
      <c r="E113">
        <f t="shared" ref="E113" si="39">AVERAGE(D111:D113)</f>
        <v>24.606287638346355</v>
      </c>
      <c r="F113" s="40">
        <f t="shared" ref="F113" si="40">(E113-39.902)/(-3.4617)</f>
        <v>4.418555149681846</v>
      </c>
      <c r="G113" s="41">
        <f t="shared" ref="G113" si="41">10^F113</f>
        <v>26215.319175410292</v>
      </c>
      <c r="H113">
        <f t="shared" ref="H113" si="42">G113*20</f>
        <v>524306.38350820588</v>
      </c>
      <c r="I113">
        <v>152680.59999999998</v>
      </c>
      <c r="J113">
        <f t="shared" ref="J113" si="43">H113/I113</f>
        <v>3.4340078799022664</v>
      </c>
    </row>
    <row r="114" spans="1:10" x14ac:dyDescent="0.25">
      <c r="A114" t="s">
        <v>134</v>
      </c>
      <c r="B114" t="s">
        <v>26</v>
      </c>
      <c r="C114" t="s">
        <v>91</v>
      </c>
      <c r="D114">
        <v>26.251646041870117</v>
      </c>
    </row>
    <row r="115" spans="1:10" x14ac:dyDescent="0.25">
      <c r="A115" t="s">
        <v>133</v>
      </c>
      <c r="B115" t="s">
        <v>26</v>
      </c>
      <c r="C115" t="s">
        <v>91</v>
      </c>
      <c r="D115">
        <v>26.026290893554688</v>
      </c>
    </row>
    <row r="116" spans="1:10" x14ac:dyDescent="0.25">
      <c r="A116" t="s">
        <v>132</v>
      </c>
      <c r="B116" t="s">
        <v>26</v>
      </c>
      <c r="C116" t="s">
        <v>91</v>
      </c>
      <c r="D116">
        <v>26.106609344482422</v>
      </c>
      <c r="E116">
        <f t="shared" ref="E116" si="44">AVERAGE(D114:D116)</f>
        <v>26.12818209330241</v>
      </c>
      <c r="F116" s="40">
        <f t="shared" ref="F116" si="45">(E116-39.902)/(-3.4617)</f>
        <v>3.9789172680179075</v>
      </c>
      <c r="G116" s="41">
        <f t="shared" ref="G116" si="46">10^F116</f>
        <v>9526.1467609139108</v>
      </c>
      <c r="H116">
        <f t="shared" ref="H116" si="47">G116*20</f>
        <v>190522.9352182782</v>
      </c>
      <c r="I116">
        <v>117885.47</v>
      </c>
      <c r="J116">
        <f t="shared" ref="J116" si="48">H116/I116</f>
        <v>1.6161697893580795</v>
      </c>
    </row>
    <row r="117" spans="1:10" x14ac:dyDescent="0.25">
      <c r="A117" t="s">
        <v>131</v>
      </c>
      <c r="B117" t="s">
        <v>28</v>
      </c>
      <c r="C117" t="s">
        <v>91</v>
      </c>
      <c r="D117">
        <v>25.470624923706055</v>
      </c>
    </row>
    <row r="118" spans="1:10" x14ac:dyDescent="0.25">
      <c r="A118" t="s">
        <v>130</v>
      </c>
      <c r="B118" t="s">
        <v>28</v>
      </c>
      <c r="C118" t="s">
        <v>91</v>
      </c>
      <c r="D118">
        <v>25.483432769775391</v>
      </c>
    </row>
    <row r="119" spans="1:10" x14ac:dyDescent="0.25">
      <c r="A119" t="s">
        <v>129</v>
      </c>
      <c r="B119" t="s">
        <v>28</v>
      </c>
      <c r="C119" t="s">
        <v>91</v>
      </c>
      <c r="D119">
        <v>25.482856750488281</v>
      </c>
      <c r="E119">
        <f t="shared" ref="E119" si="49">AVERAGE(D117:D119)</f>
        <v>25.478971481323242</v>
      </c>
      <c r="F119" s="40">
        <f t="shared" ref="F119" si="50">(E119-39.902)/(-3.4617)</f>
        <v>4.166458248455025</v>
      </c>
      <c r="G119" s="41">
        <f t="shared" ref="G119" si="51">10^F119</f>
        <v>14670.950387676376</v>
      </c>
      <c r="H119">
        <f t="shared" ref="H119" si="52">G119*20</f>
        <v>293419.00775352749</v>
      </c>
      <c r="I119">
        <v>94279.55</v>
      </c>
      <c r="J119">
        <f t="shared" ref="J119" si="53">H119/I119</f>
        <v>3.1122232525879419</v>
      </c>
    </row>
    <row r="120" spans="1:10" x14ac:dyDescent="0.25">
      <c r="A120" t="s">
        <v>121</v>
      </c>
      <c r="B120" t="s">
        <v>30</v>
      </c>
      <c r="C120" t="s">
        <v>91</v>
      </c>
      <c r="D120">
        <v>25.911449432373047</v>
      </c>
    </row>
    <row r="121" spans="1:10" x14ac:dyDescent="0.25">
      <c r="A121" t="s">
        <v>120</v>
      </c>
      <c r="B121" t="s">
        <v>30</v>
      </c>
      <c r="C121" t="s">
        <v>91</v>
      </c>
      <c r="D121">
        <v>25.965143203735352</v>
      </c>
    </row>
    <row r="122" spans="1:10" x14ac:dyDescent="0.25">
      <c r="A122" t="s">
        <v>119</v>
      </c>
      <c r="B122" t="s">
        <v>30</v>
      </c>
      <c r="C122" t="s">
        <v>91</v>
      </c>
      <c r="D122">
        <v>25.764776229858398</v>
      </c>
      <c r="E122">
        <f t="shared" ref="E122" si="54">AVERAGE(D120:D122)</f>
        <v>25.880456288655598</v>
      </c>
      <c r="F122" s="40">
        <f t="shared" ref="F122" si="55">(E122-39.902)/(-3.4617)</f>
        <v>4.0504791609164297</v>
      </c>
      <c r="G122" s="41">
        <f t="shared" ref="G122" si="56">10^F122</f>
        <v>11232.570702799372</v>
      </c>
      <c r="H122">
        <f t="shared" ref="H122" si="57">G122*20</f>
        <v>224651.41405598744</v>
      </c>
      <c r="I122">
        <v>72660.899999999994</v>
      </c>
      <c r="J122">
        <f t="shared" ref="J122" si="58">H122/I122</f>
        <v>3.0917785776942956</v>
      </c>
    </row>
    <row r="123" spans="1:10" x14ac:dyDescent="0.25">
      <c r="A123" t="s">
        <v>118</v>
      </c>
      <c r="B123" t="s">
        <v>32</v>
      </c>
      <c r="C123" t="s">
        <v>91</v>
      </c>
      <c r="D123">
        <v>24.926944732666016</v>
      </c>
    </row>
    <row r="124" spans="1:10" x14ac:dyDescent="0.25">
      <c r="A124" t="s">
        <v>117</v>
      </c>
      <c r="B124" t="s">
        <v>32</v>
      </c>
      <c r="C124" t="s">
        <v>91</v>
      </c>
      <c r="D124">
        <v>24.996482849121094</v>
      </c>
    </row>
    <row r="125" spans="1:10" x14ac:dyDescent="0.25">
      <c r="A125" t="s">
        <v>116</v>
      </c>
      <c r="B125" t="s">
        <v>32</v>
      </c>
      <c r="C125" t="s">
        <v>91</v>
      </c>
      <c r="D125">
        <v>25.047687530517578</v>
      </c>
      <c r="E125">
        <f t="shared" ref="E125" si="59">AVERAGE(D123:D125)</f>
        <v>24.990371704101563</v>
      </c>
      <c r="F125" s="40">
        <f t="shared" ref="F125" si="60">(E125-39.902)/(-3.4617)</f>
        <v>4.3076027084664874</v>
      </c>
      <c r="G125" s="41">
        <f t="shared" ref="G125" si="61">10^F125</f>
        <v>20304.986658305908</v>
      </c>
      <c r="H125">
        <f t="shared" ref="H125" si="62">G125*20</f>
        <v>406099.73316611815</v>
      </c>
      <c r="I125">
        <v>114175.45</v>
      </c>
      <c r="J125">
        <f t="shared" ref="J125" si="63">H125/I125</f>
        <v>3.5568043144661847</v>
      </c>
    </row>
    <row r="126" spans="1:10" x14ac:dyDescent="0.25">
      <c r="A126" t="s">
        <v>115</v>
      </c>
      <c r="B126" t="s">
        <v>38</v>
      </c>
      <c r="C126" t="s">
        <v>91</v>
      </c>
      <c r="D126">
        <v>26.002058029174805</v>
      </c>
    </row>
    <row r="127" spans="1:10" x14ac:dyDescent="0.25">
      <c r="A127" t="s">
        <v>114</v>
      </c>
      <c r="B127" t="s">
        <v>38</v>
      </c>
      <c r="C127" t="s">
        <v>91</v>
      </c>
      <c r="D127">
        <v>26.202554702758789</v>
      </c>
    </row>
    <row r="128" spans="1:10" x14ac:dyDescent="0.25">
      <c r="A128" t="s">
        <v>113</v>
      </c>
      <c r="B128" t="s">
        <v>38</v>
      </c>
      <c r="C128" t="s">
        <v>91</v>
      </c>
      <c r="D128">
        <v>25.962316513061523</v>
      </c>
      <c r="E128">
        <f t="shared" ref="E128" si="64">AVERAGE(D126:D128)</f>
        <v>26.055643081665039</v>
      </c>
      <c r="F128" s="40">
        <f t="shared" ref="F128" si="65">(E128-39.902)/(-3.4617)</f>
        <v>3.9998720046032186</v>
      </c>
      <c r="G128" s="41">
        <f t="shared" ref="G128" si="66">10^F128</f>
        <v>9997.0532313315907</v>
      </c>
      <c r="H128">
        <f t="shared" ref="H128" si="67">G128*20</f>
        <v>199941.06462663182</v>
      </c>
      <c r="I128">
        <v>87960.68</v>
      </c>
      <c r="J128">
        <f t="shared" ref="J128" si="68">H128/I128</f>
        <v>2.2730732030110707</v>
      </c>
    </row>
    <row r="129" spans="1:10" x14ac:dyDescent="0.25">
      <c r="A129" t="s">
        <v>112</v>
      </c>
      <c r="B129" t="s">
        <v>40</v>
      </c>
      <c r="C129" t="s">
        <v>91</v>
      </c>
      <c r="D129">
        <v>24.931619644165039</v>
      </c>
    </row>
    <row r="130" spans="1:10" x14ac:dyDescent="0.25">
      <c r="A130" t="s">
        <v>111</v>
      </c>
      <c r="B130" t="s">
        <v>40</v>
      </c>
      <c r="C130" t="s">
        <v>91</v>
      </c>
      <c r="D130">
        <v>25.255336761474609</v>
      </c>
    </row>
    <row r="131" spans="1:10" x14ac:dyDescent="0.25">
      <c r="A131" t="s">
        <v>110</v>
      </c>
      <c r="B131" t="s">
        <v>40</v>
      </c>
      <c r="C131" t="s">
        <v>91</v>
      </c>
      <c r="D131">
        <v>25.294034957885742</v>
      </c>
      <c r="E131">
        <f t="shared" ref="E131" si="69">AVERAGE(D129:D131)</f>
        <v>25.160330454508465</v>
      </c>
      <c r="F131" s="40">
        <f t="shared" ref="F131" si="70">(E131-39.902)/(-3.4617)</f>
        <v>4.2585058050933169</v>
      </c>
      <c r="G131" s="41">
        <f t="shared" ref="G131" si="71">10^F131</f>
        <v>18134.509156018452</v>
      </c>
      <c r="H131">
        <f t="shared" ref="H131" si="72">G131*20</f>
        <v>362690.18312036904</v>
      </c>
      <c r="I131">
        <v>99997.73000000001</v>
      </c>
      <c r="J131">
        <f t="shared" ref="J131" si="73">H131/I131</f>
        <v>3.6269841637442068</v>
      </c>
    </row>
    <row r="132" spans="1:10" x14ac:dyDescent="0.25">
      <c r="A132" t="s">
        <v>109</v>
      </c>
      <c r="B132" t="s">
        <v>44</v>
      </c>
      <c r="C132" t="s">
        <v>91</v>
      </c>
      <c r="D132">
        <v>25.370098114013672</v>
      </c>
    </row>
    <row r="133" spans="1:10" x14ac:dyDescent="0.25">
      <c r="A133" t="s">
        <v>108</v>
      </c>
      <c r="B133" t="s">
        <v>44</v>
      </c>
      <c r="C133" t="s">
        <v>91</v>
      </c>
      <c r="D133">
        <v>25.301734924316406</v>
      </c>
    </row>
    <row r="134" spans="1:10" x14ac:dyDescent="0.25">
      <c r="A134" t="s">
        <v>107</v>
      </c>
      <c r="B134" t="s">
        <v>44</v>
      </c>
      <c r="C134" t="s">
        <v>91</v>
      </c>
      <c r="D134">
        <v>25.429195404052734</v>
      </c>
      <c r="E134">
        <f t="shared" ref="E134" si="74">AVERAGE(D132:D134)</f>
        <v>25.36700948079427</v>
      </c>
      <c r="F134" s="40">
        <f t="shared" ref="F134" si="75">(E134-39.902)/(-3.4617)</f>
        <v>4.1988013170424159</v>
      </c>
      <c r="G134" s="41">
        <f t="shared" ref="G134" si="76">10^F134</f>
        <v>15805.248083800559</v>
      </c>
      <c r="H134">
        <f t="shared" ref="H134" si="77">G134*20</f>
        <v>316104.96167601121</v>
      </c>
      <c r="I134">
        <v>118498.78000000001</v>
      </c>
      <c r="J134">
        <f t="shared" ref="J134" si="78">H134/I134</f>
        <v>2.6675798828984667</v>
      </c>
    </row>
    <row r="135" spans="1:10" x14ac:dyDescent="0.25">
      <c r="A135" t="s">
        <v>106</v>
      </c>
      <c r="B135" t="s">
        <v>42</v>
      </c>
      <c r="C135" t="s">
        <v>91</v>
      </c>
      <c r="D135">
        <v>24.981040954589844</v>
      </c>
    </row>
    <row r="136" spans="1:10" x14ac:dyDescent="0.25">
      <c r="A136" t="s">
        <v>105</v>
      </c>
      <c r="B136" t="s">
        <v>42</v>
      </c>
      <c r="C136" t="s">
        <v>91</v>
      </c>
      <c r="D136">
        <v>24.723255157470703</v>
      </c>
    </row>
    <row r="137" spans="1:10" x14ac:dyDescent="0.25">
      <c r="A137" t="s">
        <v>104</v>
      </c>
      <c r="B137" t="s">
        <v>42</v>
      </c>
      <c r="C137" t="s">
        <v>91</v>
      </c>
      <c r="D137">
        <v>25.024707794189453</v>
      </c>
      <c r="E137">
        <f t="shared" ref="E137" si="79">AVERAGE(D135:D137)</f>
        <v>24.90966796875</v>
      </c>
      <c r="F137" s="40">
        <f t="shared" ref="F137" si="80">(E137-39.902)/(-3.4617)</f>
        <v>4.3309160329462406</v>
      </c>
      <c r="G137" s="41">
        <f t="shared" ref="G137" si="81">10^F137</f>
        <v>21424.763319438232</v>
      </c>
      <c r="H137">
        <f t="shared" ref="H137" si="82">G137*20</f>
        <v>428495.26638876466</v>
      </c>
      <c r="I137">
        <v>158951.1</v>
      </c>
      <c r="J137">
        <f t="shared" ref="J137" si="83">H137/I137</f>
        <v>2.6957678580944999</v>
      </c>
    </row>
    <row r="138" spans="1:10" x14ac:dyDescent="0.25">
      <c r="A138" t="s">
        <v>103</v>
      </c>
      <c r="B138" t="s">
        <v>36</v>
      </c>
      <c r="C138" t="s">
        <v>91</v>
      </c>
      <c r="D138">
        <v>25.338033676147461</v>
      </c>
    </row>
    <row r="139" spans="1:10" x14ac:dyDescent="0.25">
      <c r="A139" t="s">
        <v>102</v>
      </c>
      <c r="B139" t="s">
        <v>36</v>
      </c>
      <c r="C139" t="s">
        <v>91</v>
      </c>
      <c r="D139">
        <v>25.356090545654297</v>
      </c>
    </row>
    <row r="140" spans="1:10" x14ac:dyDescent="0.25">
      <c r="A140" t="s">
        <v>101</v>
      </c>
      <c r="B140" t="s">
        <v>36</v>
      </c>
      <c r="C140" t="s">
        <v>91</v>
      </c>
      <c r="D140">
        <v>25.373167037963867</v>
      </c>
      <c r="E140">
        <f t="shared" ref="E140" si="84">AVERAGE(D138:D140)</f>
        <v>25.355763753255207</v>
      </c>
      <c r="F140" s="40">
        <f t="shared" ref="F140" si="85">(E140-39.902)/(-3.4617)</f>
        <v>4.2020499311739306</v>
      </c>
      <c r="G140" s="41">
        <f t="shared" ref="G140" si="86">10^F140</f>
        <v>15923.917950488316</v>
      </c>
      <c r="H140">
        <f t="shared" ref="H140" si="87">G140*20</f>
        <v>318478.35900976631</v>
      </c>
      <c r="I140">
        <v>134419.38</v>
      </c>
      <c r="J140">
        <f t="shared" ref="J140" si="88">H140/I140</f>
        <v>2.3692890043814092</v>
      </c>
    </row>
    <row r="141" spans="1:10" x14ac:dyDescent="0.25">
      <c r="A141" t="s">
        <v>100</v>
      </c>
      <c r="B141" t="s">
        <v>34</v>
      </c>
      <c r="C141" t="s">
        <v>91</v>
      </c>
      <c r="D141">
        <v>25.98457145690918</v>
      </c>
    </row>
    <row r="142" spans="1:10" x14ac:dyDescent="0.25">
      <c r="A142" t="s">
        <v>99</v>
      </c>
      <c r="B142" t="s">
        <v>34</v>
      </c>
      <c r="C142" t="s">
        <v>91</v>
      </c>
      <c r="D142">
        <v>25.915233612060547</v>
      </c>
    </row>
    <row r="143" spans="1:10" x14ac:dyDescent="0.25">
      <c r="A143" t="s">
        <v>98</v>
      </c>
      <c r="B143" t="s">
        <v>34</v>
      </c>
      <c r="C143" t="s">
        <v>91</v>
      </c>
      <c r="D143">
        <v>26.194755554199219</v>
      </c>
      <c r="E143">
        <f t="shared" ref="E143" si="89">AVERAGE(D141:D143)</f>
        <v>26.031520207722981</v>
      </c>
      <c r="F143" s="40">
        <f t="shared" ref="F143" si="90">(E143-39.902)/(-3.4617)</f>
        <v>4.0068405096562438</v>
      </c>
      <c r="G143" s="41">
        <f t="shared" ref="G143" si="91">10^F143</f>
        <v>10158.755541312328</v>
      </c>
      <c r="H143">
        <f t="shared" ref="H143" si="92">G143*20</f>
        <v>203175.11082624656</v>
      </c>
      <c r="I143">
        <v>93770.07</v>
      </c>
      <c r="J143">
        <f t="shared" ref="J143" si="93">H143/I143</f>
        <v>2.1667373270196615</v>
      </c>
    </row>
    <row r="144" spans="1:10" x14ac:dyDescent="0.25">
      <c r="A144" t="s">
        <v>170</v>
      </c>
      <c r="B144" t="s">
        <v>29</v>
      </c>
      <c r="C144" t="s">
        <v>91</v>
      </c>
      <c r="D144" t="s">
        <v>122</v>
      </c>
    </row>
    <row r="145" spans="1:4" x14ac:dyDescent="0.25">
      <c r="A145" t="s">
        <v>169</v>
      </c>
      <c r="B145" t="s">
        <v>29</v>
      </c>
      <c r="C145" t="s">
        <v>91</v>
      </c>
      <c r="D145" t="s">
        <v>122</v>
      </c>
    </row>
    <row r="146" spans="1:4" x14ac:dyDescent="0.25">
      <c r="A146" t="s">
        <v>168</v>
      </c>
      <c r="B146" t="s">
        <v>29</v>
      </c>
      <c r="C146" t="s">
        <v>91</v>
      </c>
      <c r="D146" t="s">
        <v>122</v>
      </c>
    </row>
    <row r="147" spans="1:4" x14ac:dyDescent="0.25">
      <c r="A147" t="s">
        <v>167</v>
      </c>
      <c r="B147" t="s">
        <v>27</v>
      </c>
      <c r="C147" t="s">
        <v>91</v>
      </c>
      <c r="D147" t="s">
        <v>122</v>
      </c>
    </row>
    <row r="148" spans="1:4" x14ac:dyDescent="0.25">
      <c r="A148" t="s">
        <v>166</v>
      </c>
      <c r="B148" t="s">
        <v>27</v>
      </c>
      <c r="C148" t="s">
        <v>91</v>
      </c>
      <c r="D148" t="s">
        <v>122</v>
      </c>
    </row>
    <row r="149" spans="1:4" x14ac:dyDescent="0.25">
      <c r="A149" t="s">
        <v>165</v>
      </c>
      <c r="B149" t="s">
        <v>27</v>
      </c>
      <c r="C149" t="s">
        <v>91</v>
      </c>
      <c r="D149" t="s">
        <v>122</v>
      </c>
    </row>
    <row r="150" spans="1:4" x14ac:dyDescent="0.25">
      <c r="A150" t="s">
        <v>128</v>
      </c>
      <c r="B150" t="s">
        <v>22</v>
      </c>
      <c r="C150" t="s">
        <v>91</v>
      </c>
      <c r="D150" t="s">
        <v>122</v>
      </c>
    </row>
    <row r="151" spans="1:4" x14ac:dyDescent="0.25">
      <c r="A151" t="s">
        <v>127</v>
      </c>
      <c r="B151" t="s">
        <v>22</v>
      </c>
      <c r="C151" t="s">
        <v>91</v>
      </c>
      <c r="D151" t="s">
        <v>122</v>
      </c>
    </row>
    <row r="152" spans="1:4" x14ac:dyDescent="0.25">
      <c r="A152" t="s">
        <v>126</v>
      </c>
      <c r="B152" t="s">
        <v>22</v>
      </c>
      <c r="C152" t="s">
        <v>91</v>
      </c>
      <c r="D152" t="s">
        <v>122</v>
      </c>
    </row>
    <row r="153" spans="1:4" x14ac:dyDescent="0.25">
      <c r="A153" t="s">
        <v>125</v>
      </c>
      <c r="B153" t="s">
        <v>24</v>
      </c>
      <c r="C153" t="s">
        <v>91</v>
      </c>
      <c r="D153" t="s">
        <v>122</v>
      </c>
    </row>
    <row r="154" spans="1:4" x14ac:dyDescent="0.25">
      <c r="A154" t="s">
        <v>124</v>
      </c>
      <c r="B154" t="s">
        <v>24</v>
      </c>
      <c r="C154" t="s">
        <v>91</v>
      </c>
      <c r="D154" t="s">
        <v>122</v>
      </c>
    </row>
    <row r="155" spans="1:4" x14ac:dyDescent="0.25">
      <c r="A155" t="s">
        <v>123</v>
      </c>
      <c r="B155" t="s">
        <v>24</v>
      </c>
      <c r="C155" t="s">
        <v>91</v>
      </c>
      <c r="D155" t="s">
        <v>122</v>
      </c>
    </row>
    <row r="156" spans="1:4" x14ac:dyDescent="0.25">
      <c r="A156" t="s">
        <v>161</v>
      </c>
      <c r="B156" t="s">
        <v>25</v>
      </c>
      <c r="C156" t="s">
        <v>91</v>
      </c>
      <c r="D156" t="s">
        <v>122</v>
      </c>
    </row>
    <row r="157" spans="1:4" x14ac:dyDescent="0.25">
      <c r="A157" t="s">
        <v>160</v>
      </c>
      <c r="B157" t="s">
        <v>25</v>
      </c>
      <c r="C157" t="s">
        <v>91</v>
      </c>
      <c r="D157" t="s">
        <v>122</v>
      </c>
    </row>
    <row r="158" spans="1:4" x14ac:dyDescent="0.25">
      <c r="A158" t="s">
        <v>159</v>
      </c>
      <c r="B158" t="s">
        <v>25</v>
      </c>
      <c r="C158" t="s">
        <v>91</v>
      </c>
      <c r="D158" t="s">
        <v>122</v>
      </c>
    </row>
    <row r="159" spans="1:4" x14ac:dyDescent="0.25">
      <c r="A159" t="s">
        <v>158</v>
      </c>
      <c r="B159" t="s">
        <v>33</v>
      </c>
      <c r="C159" t="s">
        <v>91</v>
      </c>
      <c r="D159" t="s">
        <v>122</v>
      </c>
    </row>
    <row r="160" spans="1:4" x14ac:dyDescent="0.25">
      <c r="A160" t="s">
        <v>157</v>
      </c>
      <c r="B160" t="s">
        <v>33</v>
      </c>
      <c r="C160" t="s">
        <v>91</v>
      </c>
      <c r="D160" t="s">
        <v>122</v>
      </c>
    </row>
    <row r="161" spans="1:5" x14ac:dyDescent="0.25">
      <c r="A161" t="s">
        <v>156</v>
      </c>
      <c r="B161" t="s">
        <v>33</v>
      </c>
      <c r="C161" t="s">
        <v>91</v>
      </c>
      <c r="D161" t="s">
        <v>122</v>
      </c>
    </row>
    <row r="162" spans="1:5" x14ac:dyDescent="0.25">
      <c r="A162" t="s">
        <v>97</v>
      </c>
      <c r="B162" t="s">
        <v>83</v>
      </c>
      <c r="C162" t="s">
        <v>91</v>
      </c>
      <c r="D162">
        <v>32.118988037109375</v>
      </c>
    </row>
    <row r="163" spans="1:5" x14ac:dyDescent="0.25">
      <c r="A163" t="s">
        <v>96</v>
      </c>
      <c r="B163" t="s">
        <v>83</v>
      </c>
      <c r="C163" t="s">
        <v>91</v>
      </c>
      <c r="D163">
        <v>31.634048461914062</v>
      </c>
    </row>
    <row r="164" spans="1:5" x14ac:dyDescent="0.25">
      <c r="A164" t="s">
        <v>95</v>
      </c>
      <c r="B164" t="s">
        <v>83</v>
      </c>
      <c r="C164" t="s">
        <v>91</v>
      </c>
      <c r="D164">
        <v>31.679790496826172</v>
      </c>
    </row>
    <row r="165" spans="1:5" x14ac:dyDescent="0.25">
      <c r="A165" t="s">
        <v>94</v>
      </c>
      <c r="B165" t="s">
        <v>82</v>
      </c>
      <c r="C165" t="s">
        <v>91</v>
      </c>
      <c r="D165">
        <v>32.526195526123047</v>
      </c>
    </row>
    <row r="166" spans="1:5" x14ac:dyDescent="0.25">
      <c r="A166" t="s">
        <v>93</v>
      </c>
      <c r="B166" t="s">
        <v>82</v>
      </c>
      <c r="C166" t="s">
        <v>91</v>
      </c>
      <c r="D166">
        <v>32.317436218261719</v>
      </c>
    </row>
    <row r="167" spans="1:5" x14ac:dyDescent="0.25">
      <c r="A167" t="s">
        <v>92</v>
      </c>
      <c r="B167" t="s">
        <v>82</v>
      </c>
      <c r="C167" t="s">
        <v>91</v>
      </c>
      <c r="D167">
        <v>32.780773162841797</v>
      </c>
    </row>
    <row r="169" spans="1:5" x14ac:dyDescent="0.25">
      <c r="A169" s="1">
        <v>41606</v>
      </c>
      <c r="C169" t="s">
        <v>1</v>
      </c>
      <c r="D169" t="s">
        <v>19</v>
      </c>
    </row>
    <row r="170" spans="1:5" x14ac:dyDescent="0.25">
      <c r="A170">
        <v>10000</v>
      </c>
      <c r="B170">
        <v>10000</v>
      </c>
      <c r="C170">
        <v>1884375</v>
      </c>
      <c r="D170">
        <v>6.2751673338202449</v>
      </c>
      <c r="E170">
        <v>18.428239822387695</v>
      </c>
    </row>
    <row r="171" spans="1:5" x14ac:dyDescent="0.25">
      <c r="A171">
        <v>100000</v>
      </c>
      <c r="B171">
        <v>100000</v>
      </c>
      <c r="C171">
        <v>188437.5</v>
      </c>
      <c r="D171">
        <v>5.2751673338202449</v>
      </c>
      <c r="E171">
        <v>21.817530949910481</v>
      </c>
    </row>
    <row r="172" spans="1:5" x14ac:dyDescent="0.25">
      <c r="A172">
        <v>1000000</v>
      </c>
      <c r="B172">
        <v>1000000</v>
      </c>
      <c r="C172">
        <v>18843.75</v>
      </c>
      <c r="D172">
        <v>4.2751673338202449</v>
      </c>
      <c r="E172">
        <v>25.364106178283691</v>
      </c>
    </row>
    <row r="173" spans="1:5" x14ac:dyDescent="0.25">
      <c r="A173">
        <v>10000000</v>
      </c>
      <c r="B173">
        <v>10000000</v>
      </c>
      <c r="C173">
        <v>1884.375</v>
      </c>
      <c r="D173">
        <v>3.2751673338202454</v>
      </c>
      <c r="E173">
        <v>28.638844807942707</v>
      </c>
    </row>
    <row r="174" spans="1:5" x14ac:dyDescent="0.25">
      <c r="A174">
        <v>100000000</v>
      </c>
      <c r="B174">
        <v>100000000</v>
      </c>
      <c r="C174">
        <v>188.4375</v>
      </c>
      <c r="D174">
        <v>2.2751673338202454</v>
      </c>
      <c r="E174">
        <v>31.044767379760742</v>
      </c>
    </row>
    <row r="175" spans="1:5" x14ac:dyDescent="0.25">
      <c r="A175">
        <v>1000000000</v>
      </c>
      <c r="B175">
        <v>1000000000</v>
      </c>
      <c r="C175">
        <v>18.84375</v>
      </c>
      <c r="D175">
        <v>1.2751673338202454</v>
      </c>
    </row>
    <row r="177" spans="1:5" x14ac:dyDescent="0.25">
      <c r="A177" t="s">
        <v>198</v>
      </c>
      <c r="B177" t="s">
        <v>205</v>
      </c>
      <c r="C177" t="s">
        <v>196</v>
      </c>
      <c r="D177" t="s">
        <v>195</v>
      </c>
      <c r="E177" t="s">
        <v>86</v>
      </c>
    </row>
    <row r="178" spans="1:5" x14ac:dyDescent="0.25">
      <c r="A178" t="s">
        <v>194</v>
      </c>
      <c r="B178" t="s">
        <v>191</v>
      </c>
      <c r="C178" t="s">
        <v>91</v>
      </c>
      <c r="D178">
        <v>18.301143646240234</v>
      </c>
    </row>
    <row r="179" spans="1:5" x14ac:dyDescent="0.25">
      <c r="A179" t="s">
        <v>193</v>
      </c>
      <c r="B179" t="s">
        <v>191</v>
      </c>
      <c r="C179" t="s">
        <v>91</v>
      </c>
      <c r="D179">
        <v>18.516340255737305</v>
      </c>
    </row>
    <row r="180" spans="1:5" x14ac:dyDescent="0.25">
      <c r="A180" t="s">
        <v>192</v>
      </c>
      <c r="B180" t="s">
        <v>191</v>
      </c>
      <c r="C180" t="s">
        <v>91</v>
      </c>
      <c r="D180">
        <v>18.467235565185547</v>
      </c>
      <c r="E180">
        <f>AVERAGE(D178:D180)</f>
        <v>18.428239822387695</v>
      </c>
    </row>
    <row r="181" spans="1:5" x14ac:dyDescent="0.25">
      <c r="A181" t="s">
        <v>190</v>
      </c>
      <c r="B181" t="s">
        <v>187</v>
      </c>
      <c r="C181" t="s">
        <v>91</v>
      </c>
      <c r="D181">
        <v>21.772285461425781</v>
      </c>
    </row>
    <row r="182" spans="1:5" x14ac:dyDescent="0.25">
      <c r="A182" t="s">
        <v>189</v>
      </c>
      <c r="B182" t="s">
        <v>187</v>
      </c>
      <c r="C182" t="s">
        <v>91</v>
      </c>
      <c r="D182">
        <v>21.851699829101563</v>
      </c>
    </row>
    <row r="183" spans="1:5" x14ac:dyDescent="0.25">
      <c r="A183" t="s">
        <v>188</v>
      </c>
      <c r="B183" t="s">
        <v>187</v>
      </c>
      <c r="C183" t="s">
        <v>91</v>
      </c>
      <c r="D183">
        <v>21.828607559204102</v>
      </c>
      <c r="E183">
        <f t="shared" ref="E183" si="94">AVERAGE(D181:D183)</f>
        <v>21.817530949910481</v>
      </c>
    </row>
    <row r="184" spans="1:5" x14ac:dyDescent="0.25">
      <c r="A184" t="s">
        <v>186</v>
      </c>
      <c r="B184" t="s">
        <v>183</v>
      </c>
      <c r="C184" t="s">
        <v>91</v>
      </c>
      <c r="D184">
        <v>25.212129592895508</v>
      </c>
    </row>
    <row r="185" spans="1:5" x14ac:dyDescent="0.25">
      <c r="A185" t="s">
        <v>185</v>
      </c>
      <c r="B185" t="s">
        <v>183</v>
      </c>
      <c r="C185" t="s">
        <v>91</v>
      </c>
      <c r="D185">
        <v>25.516082763671875</v>
      </c>
    </row>
    <row r="186" spans="1:5" x14ac:dyDescent="0.25">
      <c r="A186" t="s">
        <v>184</v>
      </c>
      <c r="B186" t="s">
        <v>183</v>
      </c>
      <c r="C186" t="s">
        <v>91</v>
      </c>
      <c r="D186" s="47">
        <v>32.2325439453125</v>
      </c>
      <c r="E186">
        <f>AVERAGE(D184:D185)</f>
        <v>25.364106178283691</v>
      </c>
    </row>
    <row r="187" spans="1:5" x14ac:dyDescent="0.25">
      <c r="A187" t="s">
        <v>182</v>
      </c>
      <c r="B187" t="s">
        <v>179</v>
      </c>
      <c r="C187" t="s">
        <v>91</v>
      </c>
      <c r="D187">
        <v>28.655143737792969</v>
      </c>
    </row>
    <row r="188" spans="1:5" x14ac:dyDescent="0.25">
      <c r="A188" t="s">
        <v>181</v>
      </c>
      <c r="B188" t="s">
        <v>179</v>
      </c>
      <c r="C188" t="s">
        <v>91</v>
      </c>
      <c r="D188">
        <v>28.292343139648438</v>
      </c>
    </row>
    <row r="189" spans="1:5" x14ac:dyDescent="0.25">
      <c r="A189" t="s">
        <v>180</v>
      </c>
      <c r="B189" t="s">
        <v>179</v>
      </c>
      <c r="C189" t="s">
        <v>91</v>
      </c>
      <c r="D189">
        <v>28.969047546386719</v>
      </c>
      <c r="E189">
        <f t="shared" ref="E189" si="95">AVERAGE(D187:D189)</f>
        <v>28.638844807942707</v>
      </c>
    </row>
    <row r="190" spans="1:5" x14ac:dyDescent="0.25">
      <c r="A190" t="s">
        <v>178</v>
      </c>
      <c r="B190" t="s">
        <v>175</v>
      </c>
      <c r="C190" t="s">
        <v>91</v>
      </c>
      <c r="D190">
        <v>31.391725540161133</v>
      </c>
    </row>
    <row r="191" spans="1:5" x14ac:dyDescent="0.25">
      <c r="A191" t="s">
        <v>177</v>
      </c>
      <c r="B191" t="s">
        <v>175</v>
      </c>
      <c r="C191" t="s">
        <v>91</v>
      </c>
      <c r="D191">
        <v>30.784627914428711</v>
      </c>
    </row>
    <row r="192" spans="1:5" x14ac:dyDescent="0.25">
      <c r="A192" t="s">
        <v>176</v>
      </c>
      <c r="B192" t="s">
        <v>175</v>
      </c>
      <c r="C192" t="s">
        <v>91</v>
      </c>
      <c r="D192">
        <v>30.957948684692383</v>
      </c>
      <c r="E192">
        <f t="shared" ref="E192" si="96">AVERAGE(D190:D192)</f>
        <v>31.044767379760742</v>
      </c>
    </row>
    <row r="193" spans="1:10" x14ac:dyDescent="0.25">
      <c r="A193" t="s">
        <v>174</v>
      </c>
      <c r="B193" t="s">
        <v>171</v>
      </c>
      <c r="C193" t="s">
        <v>91</v>
      </c>
      <c r="D193">
        <v>32.622447967529297</v>
      </c>
    </row>
    <row r="194" spans="1:10" x14ac:dyDescent="0.25">
      <c r="A194" t="s">
        <v>173</v>
      </c>
      <c r="B194" t="s">
        <v>171</v>
      </c>
      <c r="C194" t="s">
        <v>91</v>
      </c>
      <c r="D194">
        <v>32.504249572753906</v>
      </c>
    </row>
    <row r="195" spans="1:10" x14ac:dyDescent="0.25">
      <c r="A195" t="s">
        <v>172</v>
      </c>
      <c r="B195" t="s">
        <v>171</v>
      </c>
      <c r="C195" t="s">
        <v>91</v>
      </c>
      <c r="D195">
        <v>32.646564483642578</v>
      </c>
      <c r="E195">
        <f t="shared" ref="E195" si="97">AVERAGE(D193:D195)</f>
        <v>32.591087341308594</v>
      </c>
    </row>
    <row r="196" spans="1:10" ht="17.25" x14ac:dyDescent="0.25">
      <c r="E196" t="s">
        <v>86</v>
      </c>
      <c r="F196" t="s">
        <v>77</v>
      </c>
      <c r="G196" t="s">
        <v>78</v>
      </c>
      <c r="H196" t="s">
        <v>79</v>
      </c>
      <c r="I196" t="s">
        <v>80</v>
      </c>
      <c r="J196" t="s">
        <v>81</v>
      </c>
    </row>
    <row r="197" spans="1:10" x14ac:dyDescent="0.25">
      <c r="A197" t="s">
        <v>131</v>
      </c>
      <c r="B197" t="s">
        <v>23</v>
      </c>
      <c r="C197" t="s">
        <v>91</v>
      </c>
      <c r="D197">
        <v>25.113971710205078</v>
      </c>
    </row>
    <row r="198" spans="1:10" x14ac:dyDescent="0.25">
      <c r="A198" t="s">
        <v>130</v>
      </c>
      <c r="B198" t="s">
        <v>23</v>
      </c>
      <c r="C198" t="s">
        <v>91</v>
      </c>
      <c r="D198">
        <v>25.340414047241211</v>
      </c>
    </row>
    <row r="199" spans="1:10" x14ac:dyDescent="0.25">
      <c r="A199" t="s">
        <v>129</v>
      </c>
      <c r="B199" t="s">
        <v>23</v>
      </c>
      <c r="C199" t="s">
        <v>91</v>
      </c>
      <c r="D199">
        <v>25.146486282348633</v>
      </c>
      <c r="E199">
        <f>AVERAGE(D197:D199)</f>
        <v>25.200290679931641</v>
      </c>
      <c r="F199" s="40">
        <f t="shared" ref="F199" si="98">(E199-39.902)/(-3.4617)</f>
        <v>4.246962278668966</v>
      </c>
      <c r="G199" s="41">
        <f>10^F199</f>
        <v>17658.84435351934</v>
      </c>
      <c r="H199">
        <f>G199*20</f>
        <v>353176.88707038679</v>
      </c>
      <c r="I199">
        <f>'Laser Area'!F11</f>
        <v>139201.66</v>
      </c>
      <c r="J199">
        <f>H199/I199</f>
        <v>2.5371600243157069</v>
      </c>
    </row>
    <row r="200" spans="1:10" x14ac:dyDescent="0.25">
      <c r="A200" t="s">
        <v>103</v>
      </c>
      <c r="B200" t="s">
        <v>31</v>
      </c>
      <c r="C200" t="s">
        <v>91</v>
      </c>
      <c r="D200">
        <v>25.308536529541016</v>
      </c>
    </row>
    <row r="201" spans="1:10" x14ac:dyDescent="0.25">
      <c r="A201" t="s">
        <v>102</v>
      </c>
      <c r="B201" t="s">
        <v>31</v>
      </c>
      <c r="C201" t="s">
        <v>91</v>
      </c>
      <c r="D201">
        <v>25.411163330078125</v>
      </c>
    </row>
    <row r="202" spans="1:10" x14ac:dyDescent="0.25">
      <c r="A202" t="s">
        <v>101</v>
      </c>
      <c r="B202" t="s">
        <v>31</v>
      </c>
      <c r="C202" t="s">
        <v>91</v>
      </c>
      <c r="D202">
        <v>25.292779922485352</v>
      </c>
      <c r="E202">
        <f t="shared" ref="E202" si="99">AVERAGE(D200:D202)</f>
        <v>25.337493260701496</v>
      </c>
      <c r="F202" s="40">
        <f t="shared" ref="F202:F250" si="100">(E202-39.902)/(-3.4617)</f>
        <v>4.2073278271654111</v>
      </c>
      <c r="G202" s="41">
        <f t="shared" ref="G202" si="101">10^F202</f>
        <v>16118.618899332036</v>
      </c>
      <c r="H202">
        <f t="shared" ref="H202" si="102">G202*20</f>
        <v>322372.37798664073</v>
      </c>
      <c r="I202">
        <f>'Laser Area'!F51</f>
        <v>92223.55</v>
      </c>
      <c r="J202">
        <f t="shared" ref="J202" si="103">H202/I202</f>
        <v>3.4955537710990385</v>
      </c>
    </row>
    <row r="203" spans="1:10" x14ac:dyDescent="0.25">
      <c r="A203" t="s">
        <v>106</v>
      </c>
      <c r="B203" t="s">
        <v>37</v>
      </c>
      <c r="C203" t="s">
        <v>91</v>
      </c>
      <c r="D203">
        <v>25.202531814575195</v>
      </c>
    </row>
    <row r="204" spans="1:10" x14ac:dyDescent="0.25">
      <c r="A204" t="s">
        <v>105</v>
      </c>
      <c r="B204" t="s">
        <v>37</v>
      </c>
      <c r="C204" t="s">
        <v>91</v>
      </c>
      <c r="D204">
        <v>25.150426864624023</v>
      </c>
    </row>
    <row r="205" spans="1:10" x14ac:dyDescent="0.25">
      <c r="A205" t="s">
        <v>104</v>
      </c>
      <c r="B205" t="s">
        <v>37</v>
      </c>
      <c r="C205" t="s">
        <v>91</v>
      </c>
      <c r="D205">
        <v>25.242214202880859</v>
      </c>
      <c r="E205">
        <f t="shared" ref="E205" si="104">AVERAGE(D203:D205)</f>
        <v>25.198390960693359</v>
      </c>
      <c r="F205" s="40">
        <f t="shared" si="100"/>
        <v>4.2475110608390798</v>
      </c>
      <c r="G205" s="41">
        <f t="shared" ref="G205" si="105">10^F205</f>
        <v>17681.17248496016</v>
      </c>
      <c r="H205">
        <f t="shared" ref="H205" si="106">G205*20</f>
        <v>353623.44969920319</v>
      </c>
      <c r="I205">
        <f>'Laser Area'!F81</f>
        <v>84455.860000000015</v>
      </c>
      <c r="J205">
        <f t="shared" ref="J205" si="107">H205/I205</f>
        <v>4.1870800877429124</v>
      </c>
    </row>
    <row r="206" spans="1:10" x14ac:dyDescent="0.25">
      <c r="A206" t="s">
        <v>112</v>
      </c>
      <c r="B206" t="s">
        <v>35</v>
      </c>
      <c r="C206" t="s">
        <v>91</v>
      </c>
      <c r="D206">
        <v>24.603523254394531</v>
      </c>
    </row>
    <row r="207" spans="1:10" x14ac:dyDescent="0.25">
      <c r="A207" t="s">
        <v>111</v>
      </c>
      <c r="B207" t="s">
        <v>35</v>
      </c>
      <c r="C207" t="s">
        <v>91</v>
      </c>
      <c r="D207">
        <v>24.650152206420898</v>
      </c>
    </row>
    <row r="208" spans="1:10" x14ac:dyDescent="0.25">
      <c r="A208" t="s">
        <v>110</v>
      </c>
      <c r="B208" t="s">
        <v>35</v>
      </c>
      <c r="C208" t="s">
        <v>91</v>
      </c>
      <c r="D208">
        <v>24.722681045532227</v>
      </c>
      <c r="E208">
        <f t="shared" ref="E208" si="108">AVERAGE(D206:D208)</f>
        <v>24.658785502115887</v>
      </c>
      <c r="F208" s="40">
        <f t="shared" si="100"/>
        <v>4.4033898078643769</v>
      </c>
      <c r="G208" s="41">
        <f t="shared" ref="G208" si="109">10^F208</f>
        <v>25315.692269061154</v>
      </c>
      <c r="H208">
        <f t="shared" ref="H208" si="110">G208*20</f>
        <v>506313.84538122307</v>
      </c>
      <c r="I208">
        <f>'Laser Area'!F71</f>
        <v>115038.7</v>
      </c>
      <c r="J208">
        <f t="shared" ref="J208" si="111">H208/I208</f>
        <v>4.4012479746487321</v>
      </c>
    </row>
    <row r="209" spans="1:10" x14ac:dyDescent="0.25">
      <c r="A209" t="s">
        <v>109</v>
      </c>
      <c r="B209" t="s">
        <v>39</v>
      </c>
      <c r="C209" t="s">
        <v>91</v>
      </c>
      <c r="D209">
        <v>23.64201545715332</v>
      </c>
    </row>
    <row r="210" spans="1:10" x14ac:dyDescent="0.25">
      <c r="A210" t="s">
        <v>108</v>
      </c>
      <c r="B210" t="s">
        <v>39</v>
      </c>
      <c r="C210" t="s">
        <v>91</v>
      </c>
      <c r="D210">
        <v>23.668476104736328</v>
      </c>
    </row>
    <row r="211" spans="1:10" x14ac:dyDescent="0.25">
      <c r="A211" t="s">
        <v>107</v>
      </c>
      <c r="B211" t="s">
        <v>39</v>
      </c>
      <c r="C211" t="s">
        <v>91</v>
      </c>
      <c r="D211">
        <v>23.675405502319336</v>
      </c>
      <c r="E211">
        <f t="shared" ref="E211" si="112">AVERAGE(D209:D211)</f>
        <v>23.66196568806966</v>
      </c>
      <c r="F211" s="40">
        <f t="shared" si="100"/>
        <v>4.6913465383858624</v>
      </c>
      <c r="G211" s="41">
        <f t="shared" ref="G211" si="113">10^F211</f>
        <v>49129.974461928672</v>
      </c>
      <c r="H211">
        <f t="shared" ref="H211" si="114">G211*20</f>
        <v>982599.48923857347</v>
      </c>
      <c r="I211">
        <f>'Laser Area'!F91</f>
        <v>137024.12</v>
      </c>
      <c r="J211">
        <f t="shared" ref="J211" si="115">H211/I211</f>
        <v>7.1709965314031825</v>
      </c>
    </row>
    <row r="212" spans="1:10" x14ac:dyDescent="0.25">
      <c r="A212" t="s">
        <v>164</v>
      </c>
      <c r="B212" t="s">
        <v>47</v>
      </c>
      <c r="C212" t="s">
        <v>91</v>
      </c>
      <c r="D212">
        <v>25.464859008789063</v>
      </c>
    </row>
    <row r="213" spans="1:10" x14ac:dyDescent="0.25">
      <c r="A213" t="s">
        <v>163</v>
      </c>
      <c r="B213" t="s">
        <v>47</v>
      </c>
      <c r="C213" t="s">
        <v>91</v>
      </c>
      <c r="D213">
        <v>25.430255889892578</v>
      </c>
    </row>
    <row r="214" spans="1:10" x14ac:dyDescent="0.25">
      <c r="A214" t="s">
        <v>162</v>
      </c>
      <c r="B214" t="s">
        <v>47</v>
      </c>
      <c r="C214" t="s">
        <v>91</v>
      </c>
      <c r="D214">
        <v>25.487733840942383</v>
      </c>
      <c r="E214">
        <f t="shared" ref="E214" si="116">AVERAGE(D212:D214)</f>
        <v>25.460949579874676</v>
      </c>
      <c r="F214" s="40">
        <f t="shared" si="100"/>
        <v>4.1716643325895735</v>
      </c>
      <c r="G214" s="41">
        <f t="shared" ref="G214" si="117">10^F214</f>
        <v>14847.876022237679</v>
      </c>
      <c r="H214">
        <f t="shared" ref="H214" si="118">G214*20</f>
        <v>296957.52044475358</v>
      </c>
      <c r="I214">
        <f>'Laser Area'!F131</f>
        <v>103469.54000000001</v>
      </c>
      <c r="J214">
        <f t="shared" ref="J214" si="119">H214/I214</f>
        <v>2.8699994263505331</v>
      </c>
    </row>
    <row r="215" spans="1:10" x14ac:dyDescent="0.25">
      <c r="A215" t="s">
        <v>125</v>
      </c>
      <c r="B215" t="s">
        <v>48</v>
      </c>
      <c r="C215" t="s">
        <v>91</v>
      </c>
      <c r="D215">
        <v>28.133785247802734</v>
      </c>
    </row>
    <row r="216" spans="1:10" x14ac:dyDescent="0.25">
      <c r="A216" t="s">
        <v>124</v>
      </c>
      <c r="B216" t="s">
        <v>48</v>
      </c>
      <c r="C216" t="s">
        <v>91</v>
      </c>
      <c r="D216">
        <v>27.452093124389648</v>
      </c>
    </row>
    <row r="217" spans="1:10" x14ac:dyDescent="0.25">
      <c r="A217" t="s">
        <v>123</v>
      </c>
      <c r="B217" t="s">
        <v>48</v>
      </c>
      <c r="C217" t="s">
        <v>91</v>
      </c>
      <c r="D217">
        <v>27.839344024658203</v>
      </c>
      <c r="E217">
        <f t="shared" ref="E217" si="120">AVERAGE(D215:D217)</f>
        <v>27.808407465616863</v>
      </c>
      <c r="F217" s="40">
        <f t="shared" si="100"/>
        <v>3.4935414779972667</v>
      </c>
      <c r="G217" s="41">
        <f t="shared" ref="G217" si="121">10^F217</f>
        <v>3115.5984420355708</v>
      </c>
      <c r="H217">
        <f t="shared" ref="H217" si="122">G217*20</f>
        <v>62311.968840711415</v>
      </c>
      <c r="I217">
        <f>'Laser Area'!F136</f>
        <v>98354.13</v>
      </c>
      <c r="J217">
        <f t="shared" ref="J217" si="123">H217/I217</f>
        <v>0.63354704922621363</v>
      </c>
    </row>
    <row r="218" spans="1:10" x14ac:dyDescent="0.25">
      <c r="A218" t="s">
        <v>161</v>
      </c>
      <c r="B218" t="s">
        <v>49</v>
      </c>
      <c r="C218" t="s">
        <v>91</v>
      </c>
      <c r="D218">
        <v>25.542083740234375</v>
      </c>
    </row>
    <row r="219" spans="1:10" x14ac:dyDescent="0.25">
      <c r="A219" t="s">
        <v>160</v>
      </c>
      <c r="B219" t="s">
        <v>49</v>
      </c>
      <c r="C219" t="s">
        <v>91</v>
      </c>
      <c r="D219">
        <v>25.441226959228516</v>
      </c>
    </row>
    <row r="220" spans="1:10" x14ac:dyDescent="0.25">
      <c r="A220" t="s">
        <v>159</v>
      </c>
      <c r="B220" t="s">
        <v>49</v>
      </c>
      <c r="C220" t="s">
        <v>91</v>
      </c>
      <c r="D220">
        <v>25.464700698852539</v>
      </c>
      <c r="E220">
        <f t="shared" ref="E220" si="124">AVERAGE(D218:D220)</f>
        <v>25.482670466105144</v>
      </c>
      <c r="F220" s="40">
        <f t="shared" si="100"/>
        <v>4.1653897027168316</v>
      </c>
      <c r="G220" s="41">
        <f t="shared" ref="G220" si="125">10^F220</f>
        <v>14634.898094810991</v>
      </c>
      <c r="H220">
        <f t="shared" ref="H220" si="126">G220*20</f>
        <v>292697.96189621981</v>
      </c>
      <c r="I220">
        <f>'Laser Area'!F141</f>
        <v>134825.13</v>
      </c>
      <c r="J220">
        <f t="shared" ref="J220" si="127">H220/I220</f>
        <v>2.1709451486990576</v>
      </c>
    </row>
    <row r="221" spans="1:10" x14ac:dyDescent="0.25">
      <c r="A221" t="s">
        <v>155</v>
      </c>
      <c r="B221" t="s">
        <v>26</v>
      </c>
      <c r="C221" t="s">
        <v>91</v>
      </c>
      <c r="D221">
        <v>26.543552398681641</v>
      </c>
    </row>
    <row r="222" spans="1:10" x14ac:dyDescent="0.25">
      <c r="A222" t="s">
        <v>154</v>
      </c>
      <c r="B222" t="s">
        <v>26</v>
      </c>
      <c r="C222" t="s">
        <v>91</v>
      </c>
      <c r="D222">
        <v>26.571273803710938</v>
      </c>
    </row>
    <row r="223" spans="1:10" x14ac:dyDescent="0.25">
      <c r="A223" t="s">
        <v>153</v>
      </c>
      <c r="B223" t="s">
        <v>26</v>
      </c>
      <c r="C223" t="s">
        <v>91</v>
      </c>
      <c r="D223">
        <v>26.483102798461914</v>
      </c>
      <c r="E223">
        <f t="shared" ref="E223" si="128">AVERAGE(D221:D223)</f>
        <v>26.532643000284832</v>
      </c>
      <c r="F223" s="40">
        <f t="shared" si="100"/>
        <v>3.8620784584785421</v>
      </c>
      <c r="G223" s="41">
        <f t="shared" ref="G223" si="129">10^F223</f>
        <v>7279.1129516514138</v>
      </c>
      <c r="H223">
        <f t="shared" ref="H223" si="130">G223*20</f>
        <v>145582.25903302827</v>
      </c>
      <c r="I223">
        <f>'Laser Area'!F26</f>
        <v>117885.47</v>
      </c>
      <c r="J223">
        <f t="shared" ref="J223" si="131">H223/I223</f>
        <v>1.2349465886934858</v>
      </c>
    </row>
    <row r="224" spans="1:10" x14ac:dyDescent="0.25">
      <c r="A224" t="s">
        <v>158</v>
      </c>
      <c r="B224" t="s">
        <v>28</v>
      </c>
      <c r="C224" t="s">
        <v>91</v>
      </c>
      <c r="D224">
        <v>25.960948944091797</v>
      </c>
    </row>
    <row r="225" spans="1:10" x14ac:dyDescent="0.25">
      <c r="A225" t="s">
        <v>157</v>
      </c>
      <c r="B225" t="s">
        <v>28</v>
      </c>
      <c r="C225" t="s">
        <v>91</v>
      </c>
      <c r="D225">
        <v>25.903619766235352</v>
      </c>
    </row>
    <row r="226" spans="1:10" x14ac:dyDescent="0.25">
      <c r="A226" t="s">
        <v>156</v>
      </c>
      <c r="B226" t="s">
        <v>28</v>
      </c>
      <c r="C226" t="s">
        <v>91</v>
      </c>
      <c r="D226">
        <v>25.921564102172852</v>
      </c>
      <c r="E226">
        <f t="shared" ref="E226" si="132">AVERAGE(D224:D226)</f>
        <v>25.9287109375</v>
      </c>
      <c r="F226" s="40">
        <f t="shared" si="100"/>
        <v>4.0365395795418442</v>
      </c>
      <c r="G226" s="41">
        <f t="shared" ref="G226" si="133">10^F226</f>
        <v>10877.762678901019</v>
      </c>
      <c r="H226">
        <f t="shared" ref="H226" si="134">G226*20</f>
        <v>217555.25357802038</v>
      </c>
      <c r="I226">
        <f>'Laser Area'!F36</f>
        <v>94279.55</v>
      </c>
      <c r="J226">
        <f t="shared" ref="J226" si="135">H226/I226</f>
        <v>2.3075550697687928</v>
      </c>
    </row>
    <row r="227" spans="1:10" x14ac:dyDescent="0.25">
      <c r="A227" t="s">
        <v>149</v>
      </c>
      <c r="B227" t="s">
        <v>30</v>
      </c>
      <c r="C227" t="s">
        <v>91</v>
      </c>
      <c r="D227">
        <v>26.128047943115234</v>
      </c>
    </row>
    <row r="228" spans="1:10" x14ac:dyDescent="0.25">
      <c r="A228" t="s">
        <v>148</v>
      </c>
      <c r="B228" t="s">
        <v>30</v>
      </c>
      <c r="C228" t="s">
        <v>91</v>
      </c>
      <c r="D228">
        <v>26.52983283996582</v>
      </c>
    </row>
    <row r="229" spans="1:10" x14ac:dyDescent="0.25">
      <c r="A229" t="s">
        <v>147</v>
      </c>
      <c r="B229" t="s">
        <v>30</v>
      </c>
      <c r="C229" t="s">
        <v>91</v>
      </c>
      <c r="D229">
        <v>26.402170181274414</v>
      </c>
      <c r="E229">
        <f t="shared" ref="E229" si="136">AVERAGE(D227:D229)</f>
        <v>26.353350321451824</v>
      </c>
      <c r="F229" s="40">
        <f t="shared" si="100"/>
        <v>3.9138717042343867</v>
      </c>
      <c r="G229" s="41">
        <f t="shared" ref="G229" si="137">10^F229</f>
        <v>8201.0923849894716</v>
      </c>
      <c r="H229">
        <f t="shared" ref="H229" si="138">G229*20</f>
        <v>164021.84769978945</v>
      </c>
      <c r="I229">
        <f>'Laser Area'!F46</f>
        <v>72660.899999999994</v>
      </c>
      <c r="J229">
        <f t="shared" ref="J229" si="139">H229/I229</f>
        <v>2.2573605295253634</v>
      </c>
    </row>
    <row r="230" spans="1:10" x14ac:dyDescent="0.25">
      <c r="A230" t="s">
        <v>134</v>
      </c>
      <c r="B230" t="s">
        <v>50</v>
      </c>
      <c r="C230" t="s">
        <v>91</v>
      </c>
      <c r="D230">
        <v>26.901376724243164</v>
      </c>
    </row>
    <row r="231" spans="1:10" x14ac:dyDescent="0.25">
      <c r="A231" t="s">
        <v>133</v>
      </c>
      <c r="B231" t="s">
        <v>50</v>
      </c>
      <c r="C231" t="s">
        <v>91</v>
      </c>
      <c r="D231">
        <v>26.86412239074707</v>
      </c>
    </row>
    <row r="232" spans="1:10" x14ac:dyDescent="0.25">
      <c r="A232" t="s">
        <v>132</v>
      </c>
      <c r="B232" t="s">
        <v>50</v>
      </c>
      <c r="C232" t="s">
        <v>91</v>
      </c>
      <c r="D232">
        <v>26.799491882324219</v>
      </c>
      <c r="E232">
        <f t="shared" ref="E232" si="140">AVERAGE(D230:D232)</f>
        <v>26.854996999104817</v>
      </c>
      <c r="F232" s="40">
        <f t="shared" si="100"/>
        <v>3.7689583155372173</v>
      </c>
      <c r="G232" s="41">
        <f t="shared" ref="G232" si="141">10^F232</f>
        <v>5874.3296681950851</v>
      </c>
      <c r="H232">
        <f t="shared" ref="H232" si="142">G232*20</f>
        <v>117486.5933639017</v>
      </c>
      <c r="I232">
        <f>'Laser Area'!F146</f>
        <v>89325.37</v>
      </c>
      <c r="J232">
        <f t="shared" ref="J232" si="143">H232/I232</f>
        <v>1.3152656783162691</v>
      </c>
    </row>
    <row r="233" spans="1:10" x14ac:dyDescent="0.25">
      <c r="A233" t="s">
        <v>152</v>
      </c>
      <c r="B233" t="s">
        <v>32</v>
      </c>
      <c r="C233" t="s">
        <v>91</v>
      </c>
      <c r="D233">
        <v>25.212682723999023</v>
      </c>
    </row>
    <row r="234" spans="1:10" x14ac:dyDescent="0.25">
      <c r="A234" t="s">
        <v>151</v>
      </c>
      <c r="B234" t="s">
        <v>32</v>
      </c>
      <c r="C234" t="s">
        <v>91</v>
      </c>
      <c r="D234">
        <v>25.577905654907227</v>
      </c>
    </row>
    <row r="235" spans="1:10" x14ac:dyDescent="0.25">
      <c r="A235" t="s">
        <v>150</v>
      </c>
      <c r="B235" t="s">
        <v>32</v>
      </c>
      <c r="C235" t="s">
        <v>91</v>
      </c>
      <c r="D235">
        <v>25.431636810302734</v>
      </c>
      <c r="E235">
        <f t="shared" ref="E235" si="144">AVERAGE(D233:D235)</f>
        <v>25.407408396402996</v>
      </c>
      <c r="F235" s="40">
        <f t="shared" si="100"/>
        <v>4.1871310638117123</v>
      </c>
      <c r="G235" s="41">
        <f t="shared" ref="G235" si="145">10^F235</f>
        <v>15386.189032422795</v>
      </c>
      <c r="H235">
        <f t="shared" ref="H235" si="146">G235*20</f>
        <v>307723.7806484559</v>
      </c>
      <c r="I235">
        <f>'Laser Area'!F56</f>
        <v>114175.45</v>
      </c>
      <c r="J235">
        <f t="shared" ref="J235" si="147">H235/I235</f>
        <v>2.6951834273344741</v>
      </c>
    </row>
    <row r="236" spans="1:10" x14ac:dyDescent="0.25">
      <c r="A236" t="s">
        <v>137</v>
      </c>
      <c r="B236" t="s">
        <v>38</v>
      </c>
      <c r="C236" t="s">
        <v>91</v>
      </c>
      <c r="D236">
        <v>26.636672973632813</v>
      </c>
    </row>
    <row r="237" spans="1:10" x14ac:dyDescent="0.25">
      <c r="A237" t="s">
        <v>136</v>
      </c>
      <c r="B237" t="s">
        <v>38</v>
      </c>
      <c r="C237" t="s">
        <v>91</v>
      </c>
      <c r="D237">
        <v>26.291732788085938</v>
      </c>
    </row>
    <row r="238" spans="1:10" x14ac:dyDescent="0.25">
      <c r="A238" t="s">
        <v>135</v>
      </c>
      <c r="B238" t="s">
        <v>38</v>
      </c>
      <c r="C238" t="s">
        <v>91</v>
      </c>
      <c r="D238">
        <v>26.586156845092773</v>
      </c>
      <c r="E238">
        <f t="shared" ref="E238" si="148">AVERAGE(D236:D238)</f>
        <v>26.504854202270508</v>
      </c>
      <c r="F238" s="40">
        <f t="shared" si="100"/>
        <v>3.8701059588437743</v>
      </c>
      <c r="G238" s="41">
        <f t="shared" ref="G238" si="149">10^F238</f>
        <v>7414.9112768604618</v>
      </c>
      <c r="H238">
        <f t="shared" ref="H238" si="150">G238*20</f>
        <v>148298.22553720925</v>
      </c>
      <c r="I238">
        <f>'Laser Area'!F86</f>
        <v>87960.68</v>
      </c>
      <c r="J238">
        <f t="shared" ref="J238" si="151">H238/I238</f>
        <v>1.6859604261496075</v>
      </c>
    </row>
    <row r="239" spans="1:10" x14ac:dyDescent="0.25">
      <c r="A239" t="s">
        <v>140</v>
      </c>
      <c r="B239" t="s">
        <v>40</v>
      </c>
      <c r="C239" t="s">
        <v>91</v>
      </c>
      <c r="D239">
        <v>24.9840087890625</v>
      </c>
    </row>
    <row r="240" spans="1:10" x14ac:dyDescent="0.25">
      <c r="A240" t="s">
        <v>139</v>
      </c>
      <c r="B240" t="s">
        <v>40</v>
      </c>
      <c r="C240" t="s">
        <v>91</v>
      </c>
      <c r="D240">
        <v>24.861795425415039</v>
      </c>
    </row>
    <row r="241" spans="1:10" x14ac:dyDescent="0.25">
      <c r="A241" t="s">
        <v>138</v>
      </c>
      <c r="B241" t="s">
        <v>40</v>
      </c>
      <c r="C241" t="s">
        <v>91</v>
      </c>
      <c r="D241">
        <v>24.826696395874023</v>
      </c>
      <c r="E241">
        <f t="shared" ref="E241" si="152">AVERAGE(D239:D241)</f>
        <v>24.890833536783855</v>
      </c>
      <c r="F241" s="40">
        <f t="shared" si="100"/>
        <v>4.3363568371655967</v>
      </c>
      <c r="G241" s="41">
        <f t="shared" ref="G241" si="153">10^F241</f>
        <v>21694.859263426431</v>
      </c>
      <c r="H241">
        <f t="shared" ref="H241" si="154">G241*20</f>
        <v>433897.18526852864</v>
      </c>
      <c r="I241">
        <f>'Laser Area'!F96</f>
        <v>99997.73000000001</v>
      </c>
      <c r="J241">
        <f t="shared" ref="J241" si="155">H241/I241</f>
        <v>4.3390703495822214</v>
      </c>
    </row>
    <row r="242" spans="1:10" x14ac:dyDescent="0.25">
      <c r="A242" t="s">
        <v>143</v>
      </c>
      <c r="B242" t="s">
        <v>36</v>
      </c>
      <c r="C242" t="s">
        <v>91</v>
      </c>
      <c r="D242">
        <v>25.542505264282227</v>
      </c>
    </row>
    <row r="243" spans="1:10" x14ac:dyDescent="0.25">
      <c r="A243" t="s">
        <v>142</v>
      </c>
      <c r="B243" t="s">
        <v>36</v>
      </c>
      <c r="C243" t="s">
        <v>91</v>
      </c>
      <c r="D243">
        <v>25.740938186645508</v>
      </c>
    </row>
    <row r="244" spans="1:10" x14ac:dyDescent="0.25">
      <c r="A244" t="s">
        <v>141</v>
      </c>
      <c r="B244" t="s">
        <v>36</v>
      </c>
      <c r="C244" t="s">
        <v>91</v>
      </c>
      <c r="D244">
        <v>25.774303436279297</v>
      </c>
      <c r="E244">
        <f t="shared" ref="E244" si="156">AVERAGE(D242:D244)</f>
        <v>25.685915629069012</v>
      </c>
      <c r="F244" s="40">
        <f t="shared" si="100"/>
        <v>4.1066771733341971</v>
      </c>
      <c r="G244" s="41">
        <f t="shared" ref="G244" si="157">10^F244</f>
        <v>12784.306475172787</v>
      </c>
      <c r="H244">
        <f t="shared" ref="H244" si="158">G244*20</f>
        <v>255686.12950345574</v>
      </c>
      <c r="I244">
        <f>'Laser Area'!F76</f>
        <v>134419.38</v>
      </c>
      <c r="J244">
        <f t="shared" ref="J244" si="159">H244/I244</f>
        <v>1.9021522752407856</v>
      </c>
    </row>
    <row r="245" spans="1:10" x14ac:dyDescent="0.25">
      <c r="A245" t="s">
        <v>146</v>
      </c>
      <c r="B245" t="s">
        <v>34</v>
      </c>
      <c r="C245" t="s">
        <v>91</v>
      </c>
      <c r="D245">
        <v>26.081592559814453</v>
      </c>
    </row>
    <row r="246" spans="1:10" x14ac:dyDescent="0.25">
      <c r="A246" t="s">
        <v>145</v>
      </c>
      <c r="B246" t="s">
        <v>34</v>
      </c>
      <c r="C246" t="s">
        <v>91</v>
      </c>
      <c r="D246">
        <v>26.081499099731445</v>
      </c>
    </row>
    <row r="247" spans="1:10" x14ac:dyDescent="0.25">
      <c r="A247" t="s">
        <v>144</v>
      </c>
      <c r="B247" t="s">
        <v>34</v>
      </c>
      <c r="C247" t="s">
        <v>91</v>
      </c>
      <c r="D247">
        <v>26.040018081665039</v>
      </c>
      <c r="E247">
        <f t="shared" ref="E247" si="160">AVERAGE(D245:D247)</f>
        <v>26.067703247070312</v>
      </c>
      <c r="F247" s="40">
        <f t="shared" si="100"/>
        <v>3.9963881194007826</v>
      </c>
      <c r="G247" s="41">
        <f t="shared" ref="G247" si="161">10^F247</f>
        <v>9917.178253375987</v>
      </c>
      <c r="H247">
        <f t="shared" ref="H247" si="162">G247*20</f>
        <v>198343.56506751972</v>
      </c>
      <c r="I247">
        <f>'Laser Area'!F66</f>
        <v>93770.07</v>
      </c>
      <c r="J247">
        <f t="shared" ref="J247" si="163">H247/I247</f>
        <v>2.1152118694965218</v>
      </c>
    </row>
    <row r="248" spans="1:10" x14ac:dyDescent="0.25">
      <c r="A248" t="s">
        <v>128</v>
      </c>
      <c r="B248" t="s">
        <v>46</v>
      </c>
      <c r="C248" t="s">
        <v>91</v>
      </c>
      <c r="D248">
        <v>24.722173690795898</v>
      </c>
    </row>
    <row r="249" spans="1:10" x14ac:dyDescent="0.25">
      <c r="A249" t="s">
        <v>127</v>
      </c>
      <c r="B249" t="s">
        <v>46</v>
      </c>
      <c r="C249" t="s">
        <v>91</v>
      </c>
      <c r="D249">
        <v>24.949918746948242</v>
      </c>
    </row>
    <row r="250" spans="1:10" x14ac:dyDescent="0.25">
      <c r="A250" t="s">
        <v>126</v>
      </c>
      <c r="B250" t="s">
        <v>46</v>
      </c>
      <c r="C250" t="s">
        <v>91</v>
      </c>
      <c r="D250">
        <v>24.7642822265625</v>
      </c>
      <c r="E250">
        <f t="shared" ref="E250" si="164">AVERAGE(D248:D250)</f>
        <v>24.812124888102215</v>
      </c>
      <c r="F250" s="40">
        <f t="shared" si="100"/>
        <v>4.3590938301695079</v>
      </c>
      <c r="G250" s="41">
        <f t="shared" ref="G250" si="165">10^F250</f>
        <v>22860.926648008041</v>
      </c>
      <c r="H250">
        <f t="shared" ref="H250" si="166">G250*20</f>
        <v>457218.53296016081</v>
      </c>
      <c r="I250">
        <f>'Laser Area'!F126</f>
        <v>171815.41</v>
      </c>
      <c r="J250">
        <f t="shared" ref="J250" si="167">H250/I250</f>
        <v>2.6611031743902411</v>
      </c>
    </row>
    <row r="251" spans="1:10" x14ac:dyDescent="0.25">
      <c r="A251" t="s">
        <v>100</v>
      </c>
      <c r="B251" t="s">
        <v>29</v>
      </c>
      <c r="C251" t="s">
        <v>91</v>
      </c>
      <c r="D251" t="s">
        <v>122</v>
      </c>
    </row>
    <row r="252" spans="1:10" x14ac:dyDescent="0.25">
      <c r="A252" t="s">
        <v>99</v>
      </c>
      <c r="B252" t="s">
        <v>29</v>
      </c>
      <c r="C252" t="s">
        <v>91</v>
      </c>
      <c r="D252" t="s">
        <v>122</v>
      </c>
    </row>
    <row r="253" spans="1:10" x14ac:dyDescent="0.25">
      <c r="A253" t="s">
        <v>98</v>
      </c>
      <c r="B253" t="s">
        <v>29</v>
      </c>
      <c r="C253" t="s">
        <v>91</v>
      </c>
      <c r="D253" t="s">
        <v>122</v>
      </c>
    </row>
    <row r="254" spans="1:10" x14ac:dyDescent="0.25">
      <c r="A254" t="s">
        <v>118</v>
      </c>
      <c r="B254" t="s">
        <v>27</v>
      </c>
      <c r="C254" t="s">
        <v>91</v>
      </c>
      <c r="D254" t="s">
        <v>122</v>
      </c>
    </row>
    <row r="255" spans="1:10" x14ac:dyDescent="0.25">
      <c r="A255" t="s">
        <v>117</v>
      </c>
      <c r="B255" t="s">
        <v>27</v>
      </c>
      <c r="C255" t="s">
        <v>91</v>
      </c>
      <c r="D255" t="s">
        <v>122</v>
      </c>
    </row>
    <row r="256" spans="1:10" x14ac:dyDescent="0.25">
      <c r="A256" t="s">
        <v>116</v>
      </c>
      <c r="B256" t="s">
        <v>27</v>
      </c>
      <c r="C256" t="s">
        <v>91</v>
      </c>
      <c r="D256" t="s">
        <v>122</v>
      </c>
    </row>
    <row r="257" spans="1:4" x14ac:dyDescent="0.25">
      <c r="A257" t="s">
        <v>121</v>
      </c>
      <c r="B257" t="s">
        <v>25</v>
      </c>
      <c r="C257" t="s">
        <v>91</v>
      </c>
      <c r="D257" t="s">
        <v>122</v>
      </c>
    </row>
    <row r="258" spans="1:4" x14ac:dyDescent="0.25">
      <c r="A258" t="s">
        <v>120</v>
      </c>
      <c r="B258" t="s">
        <v>25</v>
      </c>
      <c r="C258" t="s">
        <v>91</v>
      </c>
      <c r="D258" t="s">
        <v>122</v>
      </c>
    </row>
    <row r="259" spans="1:4" x14ac:dyDescent="0.25">
      <c r="A259" t="s">
        <v>119</v>
      </c>
      <c r="B259" t="s">
        <v>25</v>
      </c>
      <c r="C259" t="s">
        <v>91</v>
      </c>
      <c r="D259" t="s">
        <v>122</v>
      </c>
    </row>
    <row r="260" spans="1:4" x14ac:dyDescent="0.25">
      <c r="A260" t="s">
        <v>115</v>
      </c>
      <c r="B260" t="s">
        <v>33</v>
      </c>
      <c r="C260" t="s">
        <v>91</v>
      </c>
      <c r="D260" t="s">
        <v>122</v>
      </c>
    </row>
    <row r="261" spans="1:4" x14ac:dyDescent="0.25">
      <c r="A261" t="s">
        <v>114</v>
      </c>
      <c r="B261" t="s">
        <v>33</v>
      </c>
      <c r="C261" t="s">
        <v>91</v>
      </c>
      <c r="D261" t="s">
        <v>122</v>
      </c>
    </row>
    <row r="262" spans="1:4" x14ac:dyDescent="0.25">
      <c r="A262" t="s">
        <v>113</v>
      </c>
      <c r="B262" t="s">
        <v>33</v>
      </c>
      <c r="C262" t="s">
        <v>91</v>
      </c>
      <c r="D262" t="s">
        <v>122</v>
      </c>
    </row>
    <row r="263" spans="1:4" x14ac:dyDescent="0.25">
      <c r="A263" t="s">
        <v>167</v>
      </c>
      <c r="B263" t="s">
        <v>22</v>
      </c>
      <c r="C263" t="s">
        <v>91</v>
      </c>
      <c r="D263" t="s">
        <v>122</v>
      </c>
    </row>
    <row r="264" spans="1:4" x14ac:dyDescent="0.25">
      <c r="A264" t="s">
        <v>166</v>
      </c>
      <c r="B264" t="s">
        <v>22</v>
      </c>
      <c r="C264" t="s">
        <v>91</v>
      </c>
      <c r="D264" t="s">
        <v>122</v>
      </c>
    </row>
    <row r="265" spans="1:4" x14ac:dyDescent="0.25">
      <c r="A265" t="s">
        <v>165</v>
      </c>
      <c r="B265" t="s">
        <v>22</v>
      </c>
      <c r="C265" t="s">
        <v>91</v>
      </c>
      <c r="D265" t="s">
        <v>122</v>
      </c>
    </row>
    <row r="266" spans="1:4" x14ac:dyDescent="0.25">
      <c r="A266" t="s">
        <v>170</v>
      </c>
      <c r="B266" t="s">
        <v>24</v>
      </c>
      <c r="C266" t="s">
        <v>91</v>
      </c>
      <c r="D266" t="s">
        <v>122</v>
      </c>
    </row>
    <row r="267" spans="1:4" x14ac:dyDescent="0.25">
      <c r="A267" t="s">
        <v>169</v>
      </c>
      <c r="B267" t="s">
        <v>24</v>
      </c>
      <c r="C267" t="s">
        <v>91</v>
      </c>
      <c r="D267" t="s">
        <v>122</v>
      </c>
    </row>
    <row r="268" spans="1:4" x14ac:dyDescent="0.25">
      <c r="A268" t="s">
        <v>168</v>
      </c>
      <c r="B268" t="s">
        <v>24</v>
      </c>
      <c r="C268" t="s">
        <v>91</v>
      </c>
      <c r="D268" t="s">
        <v>122</v>
      </c>
    </row>
    <row r="270" spans="1:4" x14ac:dyDescent="0.25">
      <c r="A270" t="s">
        <v>97</v>
      </c>
      <c r="B270" t="s">
        <v>83</v>
      </c>
      <c r="C270" t="s">
        <v>91</v>
      </c>
      <c r="D270">
        <v>32.583122253417969</v>
      </c>
    </row>
    <row r="271" spans="1:4" x14ac:dyDescent="0.25">
      <c r="A271" t="s">
        <v>96</v>
      </c>
      <c r="B271" t="s">
        <v>83</v>
      </c>
      <c r="C271" t="s">
        <v>91</v>
      </c>
      <c r="D271">
        <v>32.691703796386719</v>
      </c>
    </row>
    <row r="272" spans="1:4" x14ac:dyDescent="0.25">
      <c r="A272" t="s">
        <v>95</v>
      </c>
      <c r="B272" t="s">
        <v>83</v>
      </c>
      <c r="C272" t="s">
        <v>91</v>
      </c>
      <c r="D272">
        <v>32.820011138916016</v>
      </c>
    </row>
    <row r="273" spans="1:5" x14ac:dyDescent="0.25">
      <c r="A273" t="s">
        <v>94</v>
      </c>
      <c r="B273" t="s">
        <v>82</v>
      </c>
      <c r="C273" t="s">
        <v>91</v>
      </c>
      <c r="D273" t="s">
        <v>122</v>
      </c>
    </row>
    <row r="274" spans="1:5" x14ac:dyDescent="0.25">
      <c r="A274" t="s">
        <v>93</v>
      </c>
      <c r="B274" t="s">
        <v>82</v>
      </c>
      <c r="C274" t="s">
        <v>91</v>
      </c>
      <c r="D274" t="s">
        <v>122</v>
      </c>
    </row>
    <row r="275" spans="1:5" x14ac:dyDescent="0.25">
      <c r="A275" t="s">
        <v>92</v>
      </c>
      <c r="B275" t="s">
        <v>82</v>
      </c>
      <c r="C275" t="s">
        <v>91</v>
      </c>
      <c r="D275" t="s">
        <v>122</v>
      </c>
    </row>
    <row r="277" spans="1:5" x14ac:dyDescent="0.25">
      <c r="A277" t="s">
        <v>0</v>
      </c>
      <c r="C277" t="s">
        <v>1</v>
      </c>
      <c r="D277" t="s">
        <v>19</v>
      </c>
    </row>
    <row r="278" spans="1:5" x14ac:dyDescent="0.25">
      <c r="A278">
        <v>10000</v>
      </c>
      <c r="B278">
        <v>10000</v>
      </c>
      <c r="C278">
        <v>1884375</v>
      </c>
      <c r="D278">
        <v>6.2751673338202449</v>
      </c>
      <c r="E278">
        <f>E287</f>
        <v>17.86201286315918</v>
      </c>
    </row>
    <row r="279" spans="1:5" x14ac:dyDescent="0.25">
      <c r="A279">
        <v>100000</v>
      </c>
      <c r="B279">
        <v>100000</v>
      </c>
      <c r="C279">
        <v>188437.5</v>
      </c>
      <c r="D279">
        <v>5.2751673338202449</v>
      </c>
      <c r="E279">
        <f>E290</f>
        <v>21.423184076944988</v>
      </c>
    </row>
    <row r="280" spans="1:5" x14ac:dyDescent="0.25">
      <c r="A280">
        <v>1000000</v>
      </c>
      <c r="B280">
        <v>1000000</v>
      </c>
      <c r="C280">
        <v>18843.75</v>
      </c>
      <c r="D280">
        <v>4.2751673338202449</v>
      </c>
      <c r="E280">
        <f>E293</f>
        <v>24.830618858337402</v>
      </c>
    </row>
    <row r="281" spans="1:5" x14ac:dyDescent="0.25">
      <c r="A281">
        <v>10000000</v>
      </c>
      <c r="B281">
        <v>10000000</v>
      </c>
      <c r="C281">
        <v>1884.375</v>
      </c>
      <c r="D281">
        <v>3.2751673338202454</v>
      </c>
      <c r="E281">
        <f>E296</f>
        <v>28.456595102945965</v>
      </c>
    </row>
    <row r="282" spans="1:5" x14ac:dyDescent="0.25">
      <c r="A282">
        <v>100000000</v>
      </c>
      <c r="B282">
        <v>100000000</v>
      </c>
      <c r="C282">
        <v>188.4375</v>
      </c>
      <c r="D282">
        <v>2.2751673338202454</v>
      </c>
      <c r="E282">
        <f>E299</f>
        <v>31.45348294576009</v>
      </c>
    </row>
    <row r="283" spans="1:5" x14ac:dyDescent="0.25">
      <c r="A283">
        <v>1000000000</v>
      </c>
      <c r="B283">
        <v>1000000000</v>
      </c>
      <c r="C283">
        <v>18.84375</v>
      </c>
      <c r="D283">
        <v>1.2751673338202454</v>
      </c>
    </row>
    <row r="284" spans="1:5" x14ac:dyDescent="0.25">
      <c r="A284" t="s">
        <v>198</v>
      </c>
      <c r="B284" t="s">
        <v>205</v>
      </c>
      <c r="C284" t="s">
        <v>212</v>
      </c>
      <c r="D284" t="s">
        <v>195</v>
      </c>
    </row>
    <row r="285" spans="1:5" x14ac:dyDescent="0.25">
      <c r="A285" t="s">
        <v>194</v>
      </c>
      <c r="B285" t="s">
        <v>191</v>
      </c>
      <c r="C285" t="s">
        <v>91</v>
      </c>
      <c r="D285">
        <v>17.862661361694336</v>
      </c>
    </row>
    <row r="286" spans="1:5" x14ac:dyDescent="0.25">
      <c r="A286" t="s">
        <v>193</v>
      </c>
      <c r="B286" t="s">
        <v>191</v>
      </c>
      <c r="C286" t="s">
        <v>91</v>
      </c>
      <c r="D286">
        <v>17.92161750793457</v>
      </c>
    </row>
    <row r="287" spans="1:5" x14ac:dyDescent="0.25">
      <c r="A287" t="s">
        <v>192</v>
      </c>
      <c r="B287" t="s">
        <v>191</v>
      </c>
      <c r="C287" t="s">
        <v>91</v>
      </c>
      <c r="D287">
        <v>17.801759719848633</v>
      </c>
      <c r="E287">
        <f>AVERAGE(D285:D287)</f>
        <v>17.86201286315918</v>
      </c>
    </row>
    <row r="288" spans="1:5" x14ac:dyDescent="0.25">
      <c r="A288" t="s">
        <v>190</v>
      </c>
      <c r="B288" t="s">
        <v>187</v>
      </c>
      <c r="C288" t="s">
        <v>91</v>
      </c>
      <c r="D288">
        <v>21.36241340637207</v>
      </c>
    </row>
    <row r="289" spans="1:10" x14ac:dyDescent="0.25">
      <c r="A289" t="s">
        <v>189</v>
      </c>
      <c r="B289" t="s">
        <v>187</v>
      </c>
      <c r="C289" t="s">
        <v>91</v>
      </c>
      <c r="D289">
        <v>21.50970458984375</v>
      </c>
    </row>
    <row r="290" spans="1:10" x14ac:dyDescent="0.25">
      <c r="A290" t="s">
        <v>188</v>
      </c>
      <c r="B290" t="s">
        <v>187</v>
      </c>
      <c r="C290" t="s">
        <v>91</v>
      </c>
      <c r="D290">
        <v>21.397434234619141</v>
      </c>
      <c r="E290">
        <f t="shared" ref="E290" si="168">AVERAGE(D288:D290)</f>
        <v>21.423184076944988</v>
      </c>
    </row>
    <row r="291" spans="1:10" x14ac:dyDescent="0.25">
      <c r="A291" t="s">
        <v>186</v>
      </c>
      <c r="B291" t="s">
        <v>183</v>
      </c>
      <c r="C291" t="s">
        <v>91</v>
      </c>
      <c r="D291">
        <v>24.664009094238281</v>
      </c>
    </row>
    <row r="292" spans="1:10" x14ac:dyDescent="0.25">
      <c r="A292" t="s">
        <v>185</v>
      </c>
      <c r="B292" t="s">
        <v>183</v>
      </c>
      <c r="C292" t="s">
        <v>91</v>
      </c>
      <c r="D292">
        <v>24.997228622436523</v>
      </c>
    </row>
    <row r="293" spans="1:10" x14ac:dyDescent="0.25">
      <c r="A293" t="s">
        <v>184</v>
      </c>
      <c r="B293" t="s">
        <v>183</v>
      </c>
      <c r="C293" t="s">
        <v>91</v>
      </c>
      <c r="D293" s="48">
        <v>31.658092498779297</v>
      </c>
      <c r="E293">
        <f>AVERAGE(D291:D292)</f>
        <v>24.830618858337402</v>
      </c>
    </row>
    <row r="294" spans="1:10" x14ac:dyDescent="0.25">
      <c r="A294" t="s">
        <v>182</v>
      </c>
      <c r="B294" t="s">
        <v>179</v>
      </c>
      <c r="C294" t="s">
        <v>91</v>
      </c>
      <c r="D294">
        <v>28.128341674804687</v>
      </c>
    </row>
    <row r="295" spans="1:10" x14ac:dyDescent="0.25">
      <c r="A295" t="s">
        <v>181</v>
      </c>
      <c r="B295" t="s">
        <v>179</v>
      </c>
      <c r="C295" t="s">
        <v>91</v>
      </c>
      <c r="D295">
        <v>28.593645095825195</v>
      </c>
    </row>
    <row r="296" spans="1:10" x14ac:dyDescent="0.25">
      <c r="A296" t="s">
        <v>180</v>
      </c>
      <c r="B296" t="s">
        <v>179</v>
      </c>
      <c r="C296" t="s">
        <v>91</v>
      </c>
      <c r="D296">
        <v>28.647798538208008</v>
      </c>
      <c r="E296">
        <f t="shared" ref="E296" si="169">AVERAGE(D294:D296)</f>
        <v>28.456595102945965</v>
      </c>
    </row>
    <row r="297" spans="1:10" x14ac:dyDescent="0.25">
      <c r="A297" t="s">
        <v>178</v>
      </c>
      <c r="B297" t="s">
        <v>175</v>
      </c>
      <c r="C297" t="s">
        <v>91</v>
      </c>
      <c r="D297">
        <v>31.040981292724609</v>
      </c>
    </row>
    <row r="298" spans="1:10" x14ac:dyDescent="0.25">
      <c r="A298" t="s">
        <v>177</v>
      </c>
      <c r="B298" t="s">
        <v>175</v>
      </c>
      <c r="C298" t="s">
        <v>91</v>
      </c>
      <c r="D298">
        <v>31.278013229370117</v>
      </c>
    </row>
    <row r="299" spans="1:10" x14ac:dyDescent="0.25">
      <c r="A299" t="s">
        <v>176</v>
      </c>
      <c r="B299" t="s">
        <v>175</v>
      </c>
      <c r="C299" t="s">
        <v>91</v>
      </c>
      <c r="D299">
        <v>32.041454315185547</v>
      </c>
      <c r="E299">
        <f t="shared" ref="E299" si="170">AVERAGE(D297:D299)</f>
        <v>31.45348294576009</v>
      </c>
    </row>
    <row r="300" spans="1:10" x14ac:dyDescent="0.25">
      <c r="A300" t="s">
        <v>174</v>
      </c>
      <c r="B300" t="s">
        <v>171</v>
      </c>
      <c r="C300" t="s">
        <v>91</v>
      </c>
      <c r="D300">
        <v>31.828498840332031</v>
      </c>
    </row>
    <row r="301" spans="1:10" x14ac:dyDescent="0.25">
      <c r="A301" t="s">
        <v>173</v>
      </c>
      <c r="B301" t="s">
        <v>171</v>
      </c>
      <c r="C301" t="s">
        <v>91</v>
      </c>
      <c r="D301">
        <v>32.128559112548828</v>
      </c>
    </row>
    <row r="302" spans="1:10" x14ac:dyDescent="0.25">
      <c r="A302" t="s">
        <v>172</v>
      </c>
      <c r="B302" t="s">
        <v>171</v>
      </c>
      <c r="C302" t="s">
        <v>91</v>
      </c>
      <c r="D302">
        <v>32.017910003662109</v>
      </c>
      <c r="E302">
        <f t="shared" ref="E302" si="171">AVERAGE(D300:D302)</f>
        <v>31.991655985514324</v>
      </c>
    </row>
    <row r="303" spans="1:10" ht="17.25" x14ac:dyDescent="0.25">
      <c r="E303" t="s">
        <v>86</v>
      </c>
      <c r="F303" t="s">
        <v>77</v>
      </c>
      <c r="G303" t="s">
        <v>78</v>
      </c>
      <c r="H303" t="s">
        <v>79</v>
      </c>
      <c r="I303" t="s">
        <v>80</v>
      </c>
      <c r="J303" t="s">
        <v>81</v>
      </c>
    </row>
    <row r="304" spans="1:10" x14ac:dyDescent="0.25">
      <c r="A304" t="s">
        <v>128</v>
      </c>
      <c r="B304" t="s">
        <v>41</v>
      </c>
      <c r="C304" t="s">
        <v>91</v>
      </c>
      <c r="D304">
        <v>23.417680740356445</v>
      </c>
    </row>
    <row r="305" spans="1:10" x14ac:dyDescent="0.25">
      <c r="A305" t="s">
        <v>127</v>
      </c>
      <c r="B305" t="s">
        <v>41</v>
      </c>
      <c r="C305" t="s">
        <v>91</v>
      </c>
      <c r="D305">
        <v>23.347686767578125</v>
      </c>
    </row>
    <row r="306" spans="1:10" x14ac:dyDescent="0.25">
      <c r="A306" t="s">
        <v>126</v>
      </c>
      <c r="B306" t="s">
        <v>41</v>
      </c>
      <c r="C306" t="s">
        <v>91</v>
      </c>
      <c r="D306">
        <v>23.179803848266602</v>
      </c>
      <c r="E306">
        <f>AVERAGE(D304:D306)</f>
        <v>23.315057118733723</v>
      </c>
      <c r="F306" s="40">
        <f t="shared" ref="F306" si="172">(E306-39.902)/(-3.4617)</f>
        <v>4.7915598929041447</v>
      </c>
      <c r="G306" s="41">
        <f>10^F306</f>
        <v>61881.36613378983</v>
      </c>
      <c r="H306">
        <f>G306*20</f>
        <v>1237627.3226757967</v>
      </c>
      <c r="I306">
        <v>229074.5</v>
      </c>
      <c r="J306">
        <f>H306/I306</f>
        <v>5.402728469016834</v>
      </c>
    </row>
    <row r="307" spans="1:10" x14ac:dyDescent="0.25">
      <c r="A307" t="s">
        <v>134</v>
      </c>
      <c r="B307" t="s">
        <v>45</v>
      </c>
      <c r="C307" t="s">
        <v>91</v>
      </c>
      <c r="D307">
        <v>24.856727600097656</v>
      </c>
    </row>
    <row r="308" spans="1:10" x14ac:dyDescent="0.25">
      <c r="A308" t="s">
        <v>133</v>
      </c>
      <c r="B308" t="s">
        <v>45</v>
      </c>
      <c r="C308" t="s">
        <v>91</v>
      </c>
      <c r="D308">
        <v>24.736783981323242</v>
      </c>
    </row>
    <row r="309" spans="1:10" x14ac:dyDescent="0.25">
      <c r="A309" t="s">
        <v>132</v>
      </c>
      <c r="B309" t="s">
        <v>45</v>
      </c>
      <c r="C309" t="s">
        <v>91</v>
      </c>
      <c r="D309">
        <v>24.694568634033203</v>
      </c>
      <c r="E309">
        <f t="shared" ref="E309" si="173">AVERAGE(D307:D309)</f>
        <v>24.762693405151367</v>
      </c>
      <c r="F309" s="40">
        <f t="shared" ref="F309:F333" si="174">(E309-39.902)/(-3.4617)</f>
        <v>4.3733733699767843</v>
      </c>
      <c r="G309" s="41">
        <f t="shared" ref="G309" si="175">10^F309</f>
        <v>23625.084470009238</v>
      </c>
      <c r="H309">
        <f t="shared" ref="H309" si="176">G309*20</f>
        <v>472501.68940018478</v>
      </c>
      <c r="I309">
        <v>108754.17000000001</v>
      </c>
      <c r="J309">
        <f t="shared" ref="J309" si="177">H309/I309</f>
        <v>4.3446765250489676</v>
      </c>
    </row>
    <row r="310" spans="1:10" x14ac:dyDescent="0.25">
      <c r="A310" t="s">
        <v>131</v>
      </c>
      <c r="B310" t="s">
        <v>47</v>
      </c>
      <c r="C310" t="s">
        <v>91</v>
      </c>
      <c r="D310">
        <v>25.064647674560547</v>
      </c>
    </row>
    <row r="311" spans="1:10" x14ac:dyDescent="0.25">
      <c r="A311" t="s">
        <v>130</v>
      </c>
      <c r="B311" t="s">
        <v>47</v>
      </c>
      <c r="C311" t="s">
        <v>91</v>
      </c>
      <c r="D311">
        <v>25.318355560302734</v>
      </c>
    </row>
    <row r="312" spans="1:10" x14ac:dyDescent="0.25">
      <c r="A312" t="s">
        <v>129</v>
      </c>
      <c r="B312" t="s">
        <v>47</v>
      </c>
      <c r="C312" t="s">
        <v>91</v>
      </c>
      <c r="D312">
        <v>25.112720489501953</v>
      </c>
      <c r="E312">
        <f t="shared" ref="E312" si="178">AVERAGE(D310:D312)</f>
        <v>25.165241241455078</v>
      </c>
      <c r="F312" s="40">
        <f t="shared" si="174"/>
        <v>4.2570871995103339</v>
      </c>
      <c r="G312" s="41">
        <f t="shared" ref="G312" si="179">10^F312</f>
        <v>18075.370146193927</v>
      </c>
      <c r="H312">
        <f t="shared" ref="H312" si="180">G312*20</f>
        <v>361507.40292387852</v>
      </c>
      <c r="I312">
        <v>103469.54000000001</v>
      </c>
      <c r="J312">
        <f t="shared" ref="J312" si="181">H312/I312</f>
        <v>3.4938533883873313</v>
      </c>
    </row>
    <row r="313" spans="1:10" x14ac:dyDescent="0.25">
      <c r="A313" t="s">
        <v>170</v>
      </c>
      <c r="B313" t="s">
        <v>48</v>
      </c>
      <c r="C313" t="s">
        <v>91</v>
      </c>
      <c r="D313">
        <v>27.209707260131836</v>
      </c>
    </row>
    <row r="314" spans="1:10" x14ac:dyDescent="0.25">
      <c r="A314" t="s">
        <v>169</v>
      </c>
      <c r="B314" t="s">
        <v>48</v>
      </c>
      <c r="C314" t="s">
        <v>91</v>
      </c>
      <c r="D314">
        <v>27.46489143371582</v>
      </c>
    </row>
    <row r="315" spans="1:10" x14ac:dyDescent="0.25">
      <c r="A315" t="s">
        <v>168</v>
      </c>
      <c r="B315" t="s">
        <v>48</v>
      </c>
      <c r="C315" t="s">
        <v>91</v>
      </c>
      <c r="D315">
        <v>27.242341995239258</v>
      </c>
      <c r="E315">
        <f t="shared" ref="E315" si="182">AVERAGE(D313:D315)</f>
        <v>27.305646896362305</v>
      </c>
      <c r="F315" s="40">
        <f t="shared" si="174"/>
        <v>3.6387766425853472</v>
      </c>
      <c r="G315" s="41">
        <f t="shared" ref="G315" si="183">10^F315</f>
        <v>4352.8794775441538</v>
      </c>
      <c r="H315">
        <f t="shared" ref="H315" si="184">G315*20</f>
        <v>87057.589550883073</v>
      </c>
      <c r="I315">
        <v>98354.13</v>
      </c>
      <c r="J315">
        <f t="shared" ref="J315" si="185">H315/I315</f>
        <v>0.88514421866049819</v>
      </c>
    </row>
    <row r="316" spans="1:10" x14ac:dyDescent="0.25">
      <c r="A316" t="s">
        <v>125</v>
      </c>
      <c r="B316" t="s">
        <v>43</v>
      </c>
      <c r="C316" t="s">
        <v>91</v>
      </c>
      <c r="D316">
        <v>24.025249481201172</v>
      </c>
    </row>
    <row r="317" spans="1:10" x14ac:dyDescent="0.25">
      <c r="A317" t="s">
        <v>124</v>
      </c>
      <c r="B317" t="s">
        <v>43</v>
      </c>
      <c r="C317" t="s">
        <v>91</v>
      </c>
      <c r="D317">
        <v>24.071317672729492</v>
      </c>
    </row>
    <row r="318" spans="1:10" x14ac:dyDescent="0.25">
      <c r="A318" t="s">
        <v>123</v>
      </c>
      <c r="B318" t="s">
        <v>43</v>
      </c>
      <c r="C318" t="s">
        <v>91</v>
      </c>
      <c r="D318">
        <v>23.983516693115234</v>
      </c>
      <c r="E318">
        <f t="shared" ref="E318" si="186">AVERAGE(D316:D318)</f>
        <v>24.026694615681965</v>
      </c>
      <c r="F318" s="40">
        <f t="shared" si="174"/>
        <v>4.5859853205991383</v>
      </c>
      <c r="G318" s="41">
        <f t="shared" ref="G318" si="187">10^F318</f>
        <v>38546.532849791329</v>
      </c>
      <c r="H318">
        <f t="shared" ref="H318" si="188">G318*20</f>
        <v>770930.65699582663</v>
      </c>
      <c r="I318">
        <v>152680.59999999998</v>
      </c>
      <c r="J318">
        <f t="shared" ref="J318" si="189">H318/I318</f>
        <v>5.049303297182659</v>
      </c>
    </row>
    <row r="319" spans="1:10" x14ac:dyDescent="0.25">
      <c r="A319" t="s">
        <v>121</v>
      </c>
      <c r="B319" t="s">
        <v>49</v>
      </c>
      <c r="C319" t="s">
        <v>91</v>
      </c>
      <c r="D319">
        <v>24.890186309814453</v>
      </c>
    </row>
    <row r="320" spans="1:10" x14ac:dyDescent="0.25">
      <c r="A320" t="s">
        <v>120</v>
      </c>
      <c r="B320" t="s">
        <v>49</v>
      </c>
      <c r="C320" t="s">
        <v>91</v>
      </c>
      <c r="D320">
        <v>24.765260696411133</v>
      </c>
    </row>
    <row r="321" spans="1:10" x14ac:dyDescent="0.25">
      <c r="A321" t="s">
        <v>119</v>
      </c>
      <c r="B321" t="s">
        <v>49</v>
      </c>
      <c r="C321" t="s">
        <v>91</v>
      </c>
      <c r="D321">
        <v>24.912199020385742</v>
      </c>
      <c r="E321">
        <f t="shared" ref="E321" si="190">AVERAGE(D319:D321)</f>
        <v>24.855882008870442</v>
      </c>
      <c r="F321" s="40">
        <f t="shared" si="174"/>
        <v>4.3464534740530834</v>
      </c>
      <c r="G321" s="41">
        <f t="shared" ref="G321" si="191">10^F321</f>
        <v>22205.137871730669</v>
      </c>
      <c r="H321">
        <f t="shared" ref="H321" si="192">G321*20</f>
        <v>444102.75743461336</v>
      </c>
      <c r="I321">
        <v>134825.13</v>
      </c>
      <c r="J321">
        <f t="shared" ref="J321" si="193">H321/I321</f>
        <v>3.2939167752674399</v>
      </c>
    </row>
    <row r="322" spans="1:10" x14ac:dyDescent="0.25">
      <c r="A322" t="s">
        <v>155</v>
      </c>
      <c r="B322" t="s">
        <v>50</v>
      </c>
      <c r="C322" t="s">
        <v>91</v>
      </c>
      <c r="D322">
        <v>26.961954116821289</v>
      </c>
    </row>
    <row r="323" spans="1:10" x14ac:dyDescent="0.25">
      <c r="A323" t="s">
        <v>154</v>
      </c>
      <c r="B323" t="s">
        <v>50</v>
      </c>
      <c r="C323" t="s">
        <v>91</v>
      </c>
      <c r="D323">
        <v>26.914897918701172</v>
      </c>
    </row>
    <row r="324" spans="1:10" x14ac:dyDescent="0.25">
      <c r="A324" t="s">
        <v>153</v>
      </c>
      <c r="B324" t="s">
        <v>50</v>
      </c>
      <c r="C324" t="s">
        <v>91</v>
      </c>
      <c r="D324">
        <v>26.985864639282227</v>
      </c>
      <c r="E324">
        <f t="shared" ref="E324" si="194">AVERAGE(D322:D324)</f>
        <v>26.954238891601563</v>
      </c>
      <c r="F324" s="40">
        <f t="shared" si="174"/>
        <v>3.7402897733479037</v>
      </c>
      <c r="G324" s="41">
        <f t="shared" ref="G324" si="195">10^F324</f>
        <v>5499.0766515414525</v>
      </c>
      <c r="H324">
        <f t="shared" ref="H324" si="196">G324*20</f>
        <v>109981.53303082904</v>
      </c>
      <c r="I324">
        <v>89325.37</v>
      </c>
      <c r="J324">
        <f t="shared" ref="J324" si="197">H324/I324</f>
        <v>1.2312463192800551</v>
      </c>
    </row>
    <row r="325" spans="1:10" x14ac:dyDescent="0.25">
      <c r="A325" t="s">
        <v>161</v>
      </c>
      <c r="B325" t="s">
        <v>44</v>
      </c>
      <c r="C325" t="s">
        <v>91</v>
      </c>
      <c r="D325">
        <v>24.784835815429688</v>
      </c>
    </row>
    <row r="326" spans="1:10" x14ac:dyDescent="0.25">
      <c r="A326" t="s">
        <v>160</v>
      </c>
      <c r="B326" t="s">
        <v>44</v>
      </c>
      <c r="C326" t="s">
        <v>91</v>
      </c>
      <c r="D326">
        <v>24.988714218139648</v>
      </c>
    </row>
    <row r="327" spans="1:10" x14ac:dyDescent="0.25">
      <c r="A327" t="s">
        <v>159</v>
      </c>
      <c r="B327" t="s">
        <v>44</v>
      </c>
      <c r="C327" t="s">
        <v>91</v>
      </c>
      <c r="D327">
        <v>24.762424468994141</v>
      </c>
      <c r="E327">
        <f t="shared" ref="E327" si="198">AVERAGE(D325:D327)</f>
        <v>24.845324834187824</v>
      </c>
      <c r="F327" s="40">
        <f t="shared" si="174"/>
        <v>4.3495031821972372</v>
      </c>
      <c r="G327" s="41">
        <f t="shared" ref="G327" si="199">10^F327</f>
        <v>22361.615836443696</v>
      </c>
      <c r="H327">
        <f t="shared" ref="H327" si="200">G327*20</f>
        <v>447232.31672887394</v>
      </c>
      <c r="I327">
        <v>118498.78000000001</v>
      </c>
      <c r="J327">
        <f t="shared" ref="J327" si="201">H327/I327</f>
        <v>3.774151233699401</v>
      </c>
    </row>
    <row r="328" spans="1:10" x14ac:dyDescent="0.25">
      <c r="A328" t="s">
        <v>164</v>
      </c>
      <c r="B328" t="s">
        <v>42</v>
      </c>
      <c r="C328" t="s">
        <v>91</v>
      </c>
      <c r="D328">
        <v>24.424549102783203</v>
      </c>
    </row>
    <row r="329" spans="1:10" x14ac:dyDescent="0.25">
      <c r="A329" t="s">
        <v>163</v>
      </c>
      <c r="B329" t="s">
        <v>42</v>
      </c>
      <c r="C329" t="s">
        <v>91</v>
      </c>
      <c r="D329">
        <v>24.412080764770508</v>
      </c>
    </row>
    <row r="330" spans="1:10" x14ac:dyDescent="0.25">
      <c r="A330" t="s">
        <v>162</v>
      </c>
      <c r="B330" t="s">
        <v>42</v>
      </c>
      <c r="C330" t="s">
        <v>91</v>
      </c>
      <c r="D330">
        <v>24.526514053344727</v>
      </c>
      <c r="E330">
        <f t="shared" ref="E330" si="202">AVERAGE(D328:D330)</f>
        <v>24.454381306966145</v>
      </c>
      <c r="F330" s="40">
        <f t="shared" si="174"/>
        <v>4.4624371531426341</v>
      </c>
      <c r="G330" s="41">
        <f t="shared" ref="G330" si="203">10^F330</f>
        <v>29002.614707998797</v>
      </c>
      <c r="H330">
        <f t="shared" ref="H330" si="204">G330*20</f>
        <v>580052.29415997595</v>
      </c>
      <c r="I330">
        <v>158951.1</v>
      </c>
      <c r="J330">
        <f t="shared" ref="J330" si="205">H330/I330</f>
        <v>3.6492499527211573</v>
      </c>
    </row>
    <row r="331" spans="1:10" x14ac:dyDescent="0.25">
      <c r="A331" t="s">
        <v>167</v>
      </c>
      <c r="B331" t="s">
        <v>46</v>
      </c>
      <c r="C331" t="s">
        <v>91</v>
      </c>
      <c r="D331">
        <v>24.307888031005859</v>
      </c>
    </row>
    <row r="332" spans="1:10" x14ac:dyDescent="0.25">
      <c r="A332" t="s">
        <v>166</v>
      </c>
      <c r="B332" t="s">
        <v>46</v>
      </c>
      <c r="C332" t="s">
        <v>91</v>
      </c>
      <c r="D332">
        <v>24.813161849975586</v>
      </c>
    </row>
    <row r="333" spans="1:10" x14ac:dyDescent="0.25">
      <c r="A333" t="s">
        <v>165</v>
      </c>
      <c r="B333" t="s">
        <v>46</v>
      </c>
      <c r="C333" t="s">
        <v>91</v>
      </c>
      <c r="D333">
        <v>24.775691986083984</v>
      </c>
      <c r="E333">
        <f t="shared" ref="E333" si="206">AVERAGE(D331:D333)</f>
        <v>24.632247289021809</v>
      </c>
      <c r="F333" s="40">
        <f t="shared" si="174"/>
        <v>4.411056045000489</v>
      </c>
      <c r="G333" s="41">
        <f t="shared" ref="G333" si="207">10^F333</f>
        <v>25766.53648534395</v>
      </c>
      <c r="H333">
        <f t="shared" ref="H333" si="208">G333*20</f>
        <v>515330.72970687901</v>
      </c>
      <c r="I333">
        <v>171815.41</v>
      </c>
      <c r="J333">
        <f t="shared" ref="J333" si="209">H333/I333</f>
        <v>2.9993277652271062</v>
      </c>
    </row>
    <row r="334" spans="1:10" x14ac:dyDescent="0.25">
      <c r="A334" t="s">
        <v>158</v>
      </c>
      <c r="B334" t="s">
        <v>83</v>
      </c>
      <c r="C334" t="s">
        <v>91</v>
      </c>
      <c r="D334">
        <v>31.933294296264648</v>
      </c>
    </row>
    <row r="335" spans="1:10" x14ac:dyDescent="0.25">
      <c r="A335" t="s">
        <v>157</v>
      </c>
      <c r="B335" t="s">
        <v>83</v>
      </c>
      <c r="C335" t="s">
        <v>91</v>
      </c>
      <c r="D335">
        <v>31.94639778137207</v>
      </c>
    </row>
    <row r="336" spans="1:10" x14ac:dyDescent="0.25">
      <c r="A336" t="s">
        <v>156</v>
      </c>
      <c r="B336" t="s">
        <v>83</v>
      </c>
      <c r="C336" t="s">
        <v>91</v>
      </c>
      <c r="D336">
        <v>31.549175262451172</v>
      </c>
    </row>
    <row r="337" spans="1:4" x14ac:dyDescent="0.25">
      <c r="A337" t="s">
        <v>118</v>
      </c>
      <c r="B337" t="s">
        <v>82</v>
      </c>
      <c r="C337" t="s">
        <v>91</v>
      </c>
      <c r="D337">
        <v>33.307575225830078</v>
      </c>
    </row>
    <row r="338" spans="1:4" x14ac:dyDescent="0.25">
      <c r="A338" t="s">
        <v>117</v>
      </c>
      <c r="B338" t="s">
        <v>82</v>
      </c>
      <c r="C338" t="s">
        <v>91</v>
      </c>
      <c r="D338">
        <v>33.452003479003906</v>
      </c>
    </row>
    <row r="339" spans="1:4" x14ac:dyDescent="0.25">
      <c r="A339" t="s">
        <v>116</v>
      </c>
      <c r="B339" t="s">
        <v>82</v>
      </c>
      <c r="C339" t="s">
        <v>91</v>
      </c>
      <c r="D339">
        <v>33.118381500244141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opLeftCell="F1" workbookViewId="0">
      <selection activeCell="G28" sqref="G28:G30"/>
    </sheetView>
  </sheetViews>
  <sheetFormatPr defaultRowHeight="15" x14ac:dyDescent="0.25"/>
  <cols>
    <col min="2" max="2" width="10.7109375" customWidth="1"/>
    <col min="3" max="3" width="10.28515625" customWidth="1"/>
    <col min="4" max="4" width="14.140625" customWidth="1"/>
    <col min="5" max="5" width="14.85546875" customWidth="1"/>
    <col min="6" max="6" width="15" customWidth="1"/>
  </cols>
  <sheetData>
    <row r="1" spans="1:15" ht="17.25" x14ac:dyDescent="0.25">
      <c r="A1" t="s">
        <v>20</v>
      </c>
      <c r="B1" t="s">
        <v>51</v>
      </c>
      <c r="C1" t="s">
        <v>204</v>
      </c>
      <c r="D1" t="s">
        <v>203</v>
      </c>
      <c r="E1" t="s">
        <v>206</v>
      </c>
      <c r="F1" t="s">
        <v>207</v>
      </c>
      <c r="G1" t="s">
        <v>86</v>
      </c>
      <c r="N1">
        <v>3.380990225368468</v>
      </c>
      <c r="O1">
        <v>2.5371600243157069</v>
      </c>
    </row>
    <row r="2" spans="1:15" x14ac:dyDescent="0.25">
      <c r="A2" t="s">
        <v>22</v>
      </c>
      <c r="B2">
        <f>'Laser Area'!F6</f>
        <v>122758.6</v>
      </c>
      <c r="E2" t="str">
        <f>'Standard Curve'!D150</f>
        <v>Undetermined</v>
      </c>
      <c r="F2" t="str">
        <f>'Standard Curve'!D263</f>
        <v>Undetermined</v>
      </c>
      <c r="G2" t="e">
        <f>AVERAGE(E2:F2)</f>
        <v>#DIV/0!</v>
      </c>
      <c r="J2" t="s">
        <v>209</v>
      </c>
      <c r="K2" t="s">
        <v>208</v>
      </c>
      <c r="N2">
        <v>1.6161697893580795</v>
      </c>
      <c r="O2">
        <v>1.2349465886934858</v>
      </c>
    </row>
    <row r="3" spans="1:15" x14ac:dyDescent="0.25">
      <c r="A3" s="21" t="s">
        <v>23</v>
      </c>
      <c r="B3">
        <f>'Laser Area'!F11</f>
        <v>139201.66</v>
      </c>
      <c r="E3">
        <f>'Standard Curve'!J92</f>
        <v>3.380990225368468</v>
      </c>
      <c r="F3">
        <f>'Standard Curve'!J199</f>
        <v>2.5371600243157069</v>
      </c>
      <c r="G3">
        <f t="shared" ref="G3:G30" si="0">AVERAGE(E3:F3)</f>
        <v>2.9590751248420872</v>
      </c>
      <c r="J3">
        <f>G6</f>
        <v>1.4255581890257827</v>
      </c>
      <c r="K3">
        <f>G11</f>
        <v>4.1409365820832491</v>
      </c>
      <c r="N3">
        <v>3.1122232525879419</v>
      </c>
      <c r="O3">
        <v>2.3075550697687928</v>
      </c>
    </row>
    <row r="4" spans="1:15" x14ac:dyDescent="0.25">
      <c r="A4" s="21" t="s">
        <v>24</v>
      </c>
      <c r="B4">
        <f>'Laser Area'!F16</f>
        <v>86549.290999999997</v>
      </c>
      <c r="E4" t="str">
        <f>'Standard Curve'!D153</f>
        <v>Undetermined</v>
      </c>
      <c r="F4" t="str">
        <f>'Standard Curve'!D266</f>
        <v>Undetermined</v>
      </c>
      <c r="G4" t="e">
        <f t="shared" si="0"/>
        <v>#DIV/0!</v>
      </c>
      <c r="J4">
        <f>G8</f>
        <v>2.7098891611783671</v>
      </c>
      <c r="K4">
        <f>G15</f>
        <v>4.9814402384742991</v>
      </c>
      <c r="N4">
        <v>3.0917785776942956</v>
      </c>
      <c r="O4">
        <v>2.2573605295253634</v>
      </c>
    </row>
    <row r="5" spans="1:15" x14ac:dyDescent="0.25">
      <c r="A5" s="21" t="s">
        <v>25</v>
      </c>
      <c r="B5">
        <f>'Laser Area'!F21</f>
        <v>122008.3</v>
      </c>
      <c r="E5" t="str">
        <f>'Standard Curve'!D156</f>
        <v>Undetermined</v>
      </c>
      <c r="F5" t="str">
        <f>'Standard Curve'!D257</f>
        <v>Undetermined</v>
      </c>
      <c r="G5" t="e">
        <f t="shared" si="0"/>
        <v>#DIV/0!</v>
      </c>
      <c r="J5">
        <f>G10</f>
        <v>2.6745695536098295</v>
      </c>
      <c r="K5">
        <f>G17</f>
        <v>4.742456485605949</v>
      </c>
      <c r="N5">
        <v>4.7863193930674601</v>
      </c>
      <c r="O5">
        <v>3.4955537710990385</v>
      </c>
    </row>
    <row r="6" spans="1:15" x14ac:dyDescent="0.25">
      <c r="A6" s="21" t="s">
        <v>26</v>
      </c>
      <c r="B6">
        <f>'Laser Area'!F26</f>
        <v>117885.47</v>
      </c>
      <c r="E6">
        <f>'Standard Curve'!J116</f>
        <v>1.6161697893580795</v>
      </c>
      <c r="F6">
        <f>'Standard Curve'!J223</f>
        <v>1.2349465886934858</v>
      </c>
      <c r="G6">
        <f t="shared" si="0"/>
        <v>1.4255581890257827</v>
      </c>
      <c r="J6">
        <f>G12</f>
        <v>3.1259938709003294</v>
      </c>
      <c r="K6">
        <f>G19</f>
        <v>8.0351956428853448</v>
      </c>
      <c r="N6">
        <v>3.5568043144661847</v>
      </c>
      <c r="O6">
        <v>2.6951834273344741</v>
      </c>
    </row>
    <row r="7" spans="1:15" x14ac:dyDescent="0.25">
      <c r="A7" s="21" t="s">
        <v>27</v>
      </c>
      <c r="B7">
        <f>'Laser Area'!F31</f>
        <v>233474.58999999997</v>
      </c>
      <c r="E7" t="str">
        <f>'Standard Curve'!D147</f>
        <v>Undetermined</v>
      </c>
      <c r="F7" t="str">
        <f>'Standard Curve'!D254</f>
        <v>Undetermined</v>
      </c>
      <c r="G7" t="e">
        <f t="shared" si="0"/>
        <v>#DIV/0!</v>
      </c>
      <c r="J7">
        <f>G14</f>
        <v>2.1409745982580919</v>
      </c>
      <c r="K7">
        <f>G21</f>
        <v>5.3351503500394379</v>
      </c>
      <c r="N7">
        <v>2.1667373270196615</v>
      </c>
      <c r="O7">
        <v>2.1152118694965218</v>
      </c>
    </row>
    <row r="8" spans="1:15" x14ac:dyDescent="0.25">
      <c r="A8" s="21" t="s">
        <v>28</v>
      </c>
      <c r="B8">
        <f>'Laser Area'!F36</f>
        <v>94279.55</v>
      </c>
      <c r="E8">
        <f>'Standard Curve'!J119</f>
        <v>3.1122232525879419</v>
      </c>
      <c r="F8">
        <f>'Standard Curve'!J226</f>
        <v>2.3075550697687928</v>
      </c>
      <c r="G8">
        <f t="shared" si="0"/>
        <v>2.7098891611783671</v>
      </c>
      <c r="J8">
        <f>G16</f>
        <v>2.1357206398110975</v>
      </c>
      <c r="K8">
        <f>G23</f>
        <v>4.2416555885424625</v>
      </c>
      <c r="N8">
        <v>5.5616325022998669</v>
      </c>
      <c r="O8">
        <v>4.4012479746487321</v>
      </c>
    </row>
    <row r="9" spans="1:15" x14ac:dyDescent="0.25">
      <c r="A9" s="21" t="s">
        <v>29</v>
      </c>
      <c r="B9">
        <f>'Laser Area'!F41</f>
        <v>156428.43</v>
      </c>
      <c r="E9" t="str">
        <f>'Standard Curve'!D144</f>
        <v>Undetermined</v>
      </c>
      <c r="F9" t="str">
        <f>'Standard Curve'!D251</f>
        <v>Undetermined</v>
      </c>
      <c r="G9" t="e">
        <f t="shared" si="0"/>
        <v>#DIV/0!</v>
      </c>
      <c r="J9">
        <f>G18</f>
        <v>1.979516814580339</v>
      </c>
      <c r="K9">
        <f>G25</f>
        <v>3.4512327987994009</v>
      </c>
      <c r="N9">
        <v>2.3692890043814092</v>
      </c>
      <c r="O9">
        <v>1.9021522752407856</v>
      </c>
    </row>
    <row r="10" spans="1:15" x14ac:dyDescent="0.25">
      <c r="A10" s="21" t="s">
        <v>30</v>
      </c>
      <c r="B10">
        <f>'Laser Area'!F46</f>
        <v>72660.899999999994</v>
      </c>
      <c r="E10">
        <f>'Standard Curve'!J122</f>
        <v>3.0917785776942956</v>
      </c>
      <c r="F10">
        <f>'Standard Curve'!J229</f>
        <v>2.2573605295253634</v>
      </c>
      <c r="G10">
        <f t="shared" si="0"/>
        <v>2.6745695536098295</v>
      </c>
      <c r="J10">
        <f>G20</f>
        <v>3.9830272566632141</v>
      </c>
      <c r="K10">
        <f>G27</f>
        <v>3.1819264073689322</v>
      </c>
      <c r="N10">
        <v>5.2978328834689856</v>
      </c>
      <c r="O10">
        <v>4.1870800877429124</v>
      </c>
    </row>
    <row r="11" spans="1:15" x14ac:dyDescent="0.25">
      <c r="A11" s="21" t="s">
        <v>31</v>
      </c>
      <c r="B11">
        <f>'Laser Area'!F51</f>
        <v>92223.55</v>
      </c>
      <c r="E11">
        <f>'Standard Curve'!J95</f>
        <v>4.7863193930674601</v>
      </c>
      <c r="F11">
        <f>'Standard Curve'!J202</f>
        <v>3.4955537710990385</v>
      </c>
      <c r="G11">
        <f t="shared" si="0"/>
        <v>4.1409365820832491</v>
      </c>
      <c r="J11">
        <f>G22</f>
        <v>3.1725089054078284</v>
      </c>
      <c r="K11">
        <f>G28</f>
        <v>0.75934563394335597</v>
      </c>
      <c r="N11">
        <v>2.2730732030110707</v>
      </c>
      <c r="O11">
        <v>1.6859604261496075</v>
      </c>
    </row>
    <row r="12" spans="1:15" x14ac:dyDescent="0.25">
      <c r="A12" s="21" t="s">
        <v>32</v>
      </c>
      <c r="B12">
        <f>'Laser Area'!F56</f>
        <v>114175.45</v>
      </c>
      <c r="E12">
        <f>'Standard Curve'!J125</f>
        <v>3.5568043144661847</v>
      </c>
      <c r="F12">
        <f>'Standard Curve'!J235</f>
        <v>2.6951834273344741</v>
      </c>
      <c r="G12">
        <f t="shared" si="0"/>
        <v>3.1259938709003294</v>
      </c>
      <c r="J12">
        <f>G24</f>
        <v>3.2208655582989341</v>
      </c>
      <c r="K12">
        <f>G29</f>
        <v>2.7324309619832485</v>
      </c>
      <c r="N12">
        <v>8.8993947543675063</v>
      </c>
      <c r="O12">
        <v>7.1709965314031825</v>
      </c>
    </row>
    <row r="13" spans="1:15" x14ac:dyDescent="0.25">
      <c r="A13" s="21" t="s">
        <v>33</v>
      </c>
      <c r="B13">
        <f>'Laser Area'!F61</f>
        <v>142143.36000000002</v>
      </c>
      <c r="E13" t="str">
        <f>'Standard Curve'!D159</f>
        <v>Undetermined</v>
      </c>
      <c r="F13" t="str">
        <f>'Standard Curve'!D260</f>
        <v>Undetermined</v>
      </c>
      <c r="G13" t="e">
        <f t="shared" si="0"/>
        <v>#DIV/0!</v>
      </c>
      <c r="J13">
        <f>G26</f>
        <v>2.8302154698086737</v>
      </c>
      <c r="N13">
        <v>3.6269841637442068</v>
      </c>
      <c r="O13">
        <v>4.3390703495822214</v>
      </c>
    </row>
    <row r="14" spans="1:15" x14ac:dyDescent="0.25">
      <c r="A14" s="21" t="s">
        <v>34</v>
      </c>
      <c r="B14">
        <f>'Laser Area'!F66</f>
        <v>93770.07</v>
      </c>
      <c r="E14">
        <f>'Standard Curve'!J143</f>
        <v>2.1667373270196615</v>
      </c>
      <c r="F14">
        <f>'Standard Curve'!J247</f>
        <v>2.1152118694965218</v>
      </c>
      <c r="G14">
        <f t="shared" si="0"/>
        <v>2.1409745982580919</v>
      </c>
      <c r="J14">
        <f>G30</f>
        <v>1.2732559987981622</v>
      </c>
      <c r="N14">
        <v>5.2675722310620419</v>
      </c>
      <c r="O14">
        <v>5.402728469016834</v>
      </c>
    </row>
    <row r="15" spans="1:15" x14ac:dyDescent="0.25">
      <c r="A15" s="21" t="s">
        <v>35</v>
      </c>
      <c r="B15">
        <f>'Laser Area'!F71</f>
        <v>115038.7</v>
      </c>
      <c r="E15">
        <f>'Standard Curve'!J101</f>
        <v>5.5616325022998669</v>
      </c>
      <c r="F15">
        <f>'Standard Curve'!J208</f>
        <v>4.4012479746487321</v>
      </c>
      <c r="G15">
        <f t="shared" si="0"/>
        <v>4.9814402384742991</v>
      </c>
      <c r="N15">
        <v>2.6957678580944999</v>
      </c>
      <c r="O15">
        <v>3.6492499527211573</v>
      </c>
    </row>
    <row r="16" spans="1:15" x14ac:dyDescent="0.25">
      <c r="A16" s="21" t="s">
        <v>36</v>
      </c>
      <c r="B16">
        <f>'Laser Area'!F76</f>
        <v>134419.38</v>
      </c>
      <c r="E16">
        <f>'Standard Curve'!J140</f>
        <v>2.3692890043814092</v>
      </c>
      <c r="F16">
        <f>'Standard Curve'!J244</f>
        <v>1.9021522752407856</v>
      </c>
      <c r="G16">
        <f t="shared" si="0"/>
        <v>2.1357206398110975</v>
      </c>
      <c r="N16">
        <v>3.4340078799022664</v>
      </c>
      <c r="O16">
        <v>5.049303297182659</v>
      </c>
    </row>
    <row r="17" spans="1:15" x14ac:dyDescent="0.25">
      <c r="A17" s="21" t="s">
        <v>37</v>
      </c>
      <c r="B17">
        <f>'Laser Area'!F81</f>
        <v>84455.860000000015</v>
      </c>
      <c r="E17">
        <f>'Standard Curve'!J98</f>
        <v>5.2978328834689856</v>
      </c>
      <c r="F17">
        <f>'Standard Curve'!J205</f>
        <v>4.1870800877429124</v>
      </c>
      <c r="G17">
        <f t="shared" si="0"/>
        <v>4.742456485605949</v>
      </c>
      <c r="N17">
        <v>2.6675798828984667</v>
      </c>
      <c r="O17">
        <v>3.774151233699401</v>
      </c>
    </row>
    <row r="18" spans="1:15" x14ac:dyDescent="0.25">
      <c r="A18" s="21" t="s">
        <v>38</v>
      </c>
      <c r="B18">
        <f>'Laser Area'!F86</f>
        <v>87960.68</v>
      </c>
      <c r="E18">
        <f>'Standard Curve'!J128</f>
        <v>2.2730732030110707</v>
      </c>
      <c r="F18">
        <f>'Standard Curve'!J238</f>
        <v>1.6859604261496075</v>
      </c>
      <c r="G18">
        <f t="shared" si="0"/>
        <v>1.979516814580339</v>
      </c>
      <c r="I18" t="s">
        <v>86</v>
      </c>
      <c r="J18">
        <f>AVERAGE(J3:J16)</f>
        <v>2.5560080013617208</v>
      </c>
      <c r="K18">
        <f>AVERAGE(K3:K16)</f>
        <v>4.1601770689725681</v>
      </c>
      <c r="N18">
        <v>2.5577890725498342</v>
      </c>
      <c r="O18">
        <v>4.3446765250489676</v>
      </c>
    </row>
    <row r="19" spans="1:15" x14ac:dyDescent="0.25">
      <c r="A19" s="21" t="s">
        <v>39</v>
      </c>
      <c r="B19">
        <f>'Laser Area'!F91</f>
        <v>137024.12</v>
      </c>
      <c r="E19">
        <f>'Standard Curve'!J104</f>
        <v>8.8993947543675063</v>
      </c>
      <c r="F19">
        <f>'Standard Curve'!J211</f>
        <v>7.1709965314031825</v>
      </c>
      <c r="G19">
        <f t="shared" si="0"/>
        <v>8.0351956428853448</v>
      </c>
      <c r="I19" t="s">
        <v>210</v>
      </c>
      <c r="J19">
        <f>STDEV(J3:J14)</f>
        <v>0.79205764997080053</v>
      </c>
      <c r="K19">
        <f>STDEV(K3:K14)</f>
        <v>1.8997237327843617</v>
      </c>
      <c r="N19">
        <v>2.6611031743902411</v>
      </c>
      <c r="O19">
        <v>2.9993277652271062</v>
      </c>
    </row>
    <row r="20" spans="1:15" x14ac:dyDescent="0.25">
      <c r="A20" s="21" t="s">
        <v>40</v>
      </c>
      <c r="B20">
        <f>'Laser Area'!F96</f>
        <v>99997.73000000001</v>
      </c>
      <c r="E20">
        <f>'Standard Curve'!J131</f>
        <v>3.6269841637442068</v>
      </c>
      <c r="F20">
        <f>'Standard Curve'!J241</f>
        <v>4.3390703495822214</v>
      </c>
      <c r="G20">
        <f t="shared" si="0"/>
        <v>3.9830272566632141</v>
      </c>
      <c r="N20">
        <v>2.8699994263505331</v>
      </c>
      <c r="O20">
        <v>3.4938533883873313</v>
      </c>
    </row>
    <row r="21" spans="1:15" x14ac:dyDescent="0.25">
      <c r="A21" s="21" t="s">
        <v>41</v>
      </c>
      <c r="B21">
        <f>'Laser Area'!F101</f>
        <v>229074.5</v>
      </c>
      <c r="E21">
        <f>'Standard Curve'!J107</f>
        <v>5.2675722310620419</v>
      </c>
      <c r="F21">
        <f>'Standard Curve'!J306</f>
        <v>5.402728469016834</v>
      </c>
      <c r="G21">
        <f t="shared" si="0"/>
        <v>5.3351503500394379</v>
      </c>
      <c r="I21" t="s">
        <v>211</v>
      </c>
      <c r="J21">
        <f>TTEST(J3:J14,K3:K12,2,2)</f>
        <v>1.4713745030167225E-2</v>
      </c>
      <c r="N21">
        <v>0.63354704922621363</v>
      </c>
      <c r="O21">
        <v>0.88514421866049819</v>
      </c>
    </row>
    <row r="22" spans="1:15" x14ac:dyDescent="0.25">
      <c r="A22" s="21" t="s">
        <v>42</v>
      </c>
      <c r="B22">
        <f>'Laser Area'!F106</f>
        <v>158951.1</v>
      </c>
      <c r="E22">
        <f>'Standard Curve'!J137</f>
        <v>2.6957678580944999</v>
      </c>
      <c r="F22">
        <f>'Standard Curve'!J330</f>
        <v>3.6492499527211573</v>
      </c>
      <c r="G22">
        <f t="shared" si="0"/>
        <v>3.1725089054078284</v>
      </c>
      <c r="N22">
        <v>2.1709451486990576</v>
      </c>
      <c r="O22">
        <v>3.2939167752674399</v>
      </c>
    </row>
    <row r="23" spans="1:15" x14ac:dyDescent="0.25">
      <c r="A23" s="21" t="s">
        <v>43</v>
      </c>
      <c r="B23">
        <f>'Laser Area'!F111</f>
        <v>152680.59999999998</v>
      </c>
      <c r="E23">
        <f>'Standard Curve'!J113</f>
        <v>3.4340078799022664</v>
      </c>
      <c r="F23">
        <f>'Standard Curve'!J318</f>
        <v>5.049303297182659</v>
      </c>
      <c r="G23">
        <f t="shared" si="0"/>
        <v>4.2416555885424625</v>
      </c>
      <c r="N23">
        <v>1.3152656783162691</v>
      </c>
      <c r="O23">
        <v>1.2312463192800551</v>
      </c>
    </row>
    <row r="24" spans="1:15" x14ac:dyDescent="0.25">
      <c r="A24" s="21" t="s">
        <v>44</v>
      </c>
      <c r="B24">
        <f>'Laser Area'!F116</f>
        <v>118498.78000000001</v>
      </c>
      <c r="E24">
        <f>'Standard Curve'!J134</f>
        <v>2.6675798828984667</v>
      </c>
      <c r="F24">
        <f>'Standard Curve'!J327</f>
        <v>3.774151233699401</v>
      </c>
      <c r="G24">
        <f t="shared" si="0"/>
        <v>3.2208655582989341</v>
      </c>
    </row>
    <row r="25" spans="1:15" x14ac:dyDescent="0.25">
      <c r="A25" s="21" t="s">
        <v>45</v>
      </c>
      <c r="B25">
        <f>'Laser Area'!F121</f>
        <v>108754.17000000001</v>
      </c>
      <c r="E25">
        <f>'Standard Curve'!J110</f>
        <v>2.5577890725498342</v>
      </c>
      <c r="F25">
        <f>'Standard Curve'!J309</f>
        <v>4.3446765250489676</v>
      </c>
      <c r="G25">
        <f t="shared" si="0"/>
        <v>3.4512327987994009</v>
      </c>
    </row>
    <row r="26" spans="1:15" x14ac:dyDescent="0.25">
      <c r="A26" s="21" t="s">
        <v>46</v>
      </c>
      <c r="B26">
        <f>'Laser Area'!F126</f>
        <v>171815.41</v>
      </c>
      <c r="E26">
        <f>'Standard Curve'!J250</f>
        <v>2.6611031743902411</v>
      </c>
      <c r="F26">
        <f>'Standard Curve'!J333</f>
        <v>2.9993277652271062</v>
      </c>
      <c r="G26">
        <f t="shared" si="0"/>
        <v>2.8302154698086737</v>
      </c>
    </row>
    <row r="27" spans="1:15" x14ac:dyDescent="0.25">
      <c r="A27" s="21" t="s">
        <v>47</v>
      </c>
      <c r="B27">
        <f>'Laser Area'!F131</f>
        <v>103469.54000000001</v>
      </c>
      <c r="E27">
        <f>'Standard Curve'!J214</f>
        <v>2.8699994263505331</v>
      </c>
      <c r="F27">
        <f>'Standard Curve'!J312</f>
        <v>3.4938533883873313</v>
      </c>
      <c r="G27">
        <f t="shared" si="0"/>
        <v>3.1819264073689322</v>
      </c>
    </row>
    <row r="28" spans="1:15" x14ac:dyDescent="0.25">
      <c r="A28" s="21" t="s">
        <v>48</v>
      </c>
      <c r="B28">
        <f>'Laser Area'!F136</f>
        <v>98354.13</v>
      </c>
      <c r="E28">
        <f>'Standard Curve'!J217</f>
        <v>0.63354704922621363</v>
      </c>
      <c r="F28">
        <f>'Standard Curve'!J315</f>
        <v>0.88514421866049819</v>
      </c>
      <c r="G28">
        <f t="shared" si="0"/>
        <v>0.75934563394335597</v>
      </c>
    </row>
    <row r="29" spans="1:15" x14ac:dyDescent="0.25">
      <c r="A29" s="21" t="s">
        <v>49</v>
      </c>
      <c r="B29">
        <f>'Laser Area'!F141</f>
        <v>134825.13</v>
      </c>
      <c r="E29">
        <f>'Standard Curve'!J220</f>
        <v>2.1709451486990576</v>
      </c>
      <c r="F29">
        <f>'Standard Curve'!J321</f>
        <v>3.2939167752674399</v>
      </c>
      <c r="G29">
        <f t="shared" si="0"/>
        <v>2.7324309619832485</v>
      </c>
    </row>
    <row r="30" spans="1:15" ht="15.75" thickBot="1" x14ac:dyDescent="0.3">
      <c r="A30" s="22" t="s">
        <v>50</v>
      </c>
      <c r="B30">
        <f>'Laser Area'!F146</f>
        <v>89325.37</v>
      </c>
      <c r="E30">
        <f>'Standard Curve'!J232</f>
        <v>1.3152656783162691</v>
      </c>
      <c r="F30">
        <f>'Standard Curve'!J324</f>
        <v>1.2312463192800551</v>
      </c>
      <c r="G30">
        <f t="shared" si="0"/>
        <v>1.2732559987981622</v>
      </c>
    </row>
    <row r="31" spans="1:15" ht="15.75" thickTop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Laser Area practice</vt:lpstr>
      <vt:lpstr>Laser Area</vt:lpstr>
      <vt:lpstr>Template Copy Number</vt:lpstr>
      <vt:lpstr>Standard Curve</vt:lpstr>
      <vt:lpstr>Final Results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sally spendiff</cp:lastModifiedBy>
  <dcterms:created xsi:type="dcterms:W3CDTF">2013-11-12T16:54:34Z</dcterms:created>
  <dcterms:modified xsi:type="dcterms:W3CDTF">2015-10-23T20:28:10Z</dcterms:modified>
</cp:coreProperties>
</file>