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2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13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4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15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ticles\Article tension de surface\Données Elife\"/>
    </mc:Choice>
  </mc:AlternateContent>
  <bookViews>
    <workbookView xWindow="-105" yWindow="-105" windowWidth="23250" windowHeight="12570" firstSheet="10" activeTab="14"/>
  </bookViews>
  <sheets>
    <sheet name="0,15 µM Lat A" sheetId="1" r:id="rId1"/>
    <sheet name="0,25 µM LatA" sheetId="3" r:id="rId2"/>
    <sheet name="2,5 mM EGTA" sheetId="4" r:id="rId3"/>
    <sheet name="C2C12 WT - EGTA" sheetId="2" r:id="rId4"/>
    <sheet name="C2C12 WT - Bleb" sheetId="17" r:id="rId5"/>
    <sheet name="C2C12 WT - LatA" sheetId="18" r:id="rId6"/>
    <sheet name="(+-)-Bleb 10 µM" sheetId="7" r:id="rId7"/>
    <sheet name="(+-)-Bleb 40 µM" sheetId="6" r:id="rId8"/>
    <sheet name="(+-)-Bleb 160 µM" sheetId="5" r:id="rId9"/>
    <sheet name="desWT-Cl29 no HS" sheetId="9" r:id="rId10"/>
    <sheet name="desD399Y-Cl26 no HS" sheetId="10" r:id="rId11"/>
    <sheet name="desWT-Cl29 HS 30min" sheetId="13" r:id="rId12"/>
    <sheet name="desD399Y-Cl26 HS 30min" sheetId="14" r:id="rId13"/>
    <sheet name="desWT-Cl29 HS 2h" sheetId="11" r:id="rId14"/>
    <sheet name="desD399Y-Cl26 HS 2h" sheetId="12" r:id="rId15"/>
  </sheets>
  <externalReferences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8" l="1"/>
  <c r="E44" i="18"/>
  <c r="E45" i="18"/>
  <c r="E46" i="18"/>
  <c r="E47" i="18"/>
  <c r="E48" i="18"/>
  <c r="E49" i="18"/>
  <c r="E50" i="18"/>
  <c r="E51" i="18"/>
  <c r="E52" i="18"/>
  <c r="E53" i="18"/>
  <c r="E54" i="18"/>
  <c r="E42" i="18"/>
  <c r="D49" i="18"/>
  <c r="D50" i="18"/>
  <c r="D51" i="18"/>
  <c r="D52" i="18"/>
  <c r="D53" i="18"/>
  <c r="D54" i="18"/>
  <c r="D55" i="18"/>
  <c r="D42" i="18"/>
  <c r="U10" i="18"/>
  <c r="U11" i="18"/>
  <c r="U12" i="18"/>
  <c r="U13" i="18"/>
  <c r="U14" i="18"/>
  <c r="U15" i="18"/>
  <c r="U16" i="18"/>
  <c r="U17" i="18"/>
  <c r="U21" i="18"/>
  <c r="U9" i="18"/>
  <c r="T21" i="18"/>
  <c r="T20" i="18"/>
  <c r="U20" i="18" s="1"/>
  <c r="T19" i="18"/>
  <c r="U19" i="18" s="1"/>
  <c r="R19" i="18"/>
  <c r="R20" i="18" s="1"/>
  <c r="R21" i="18" s="1"/>
  <c r="T18" i="18"/>
  <c r="U18" i="18" s="1"/>
  <c r="R18" i="18"/>
  <c r="T17" i="18"/>
  <c r="T16" i="18"/>
  <c r="T15" i="18"/>
  <c r="R15" i="18"/>
  <c r="T14" i="18"/>
  <c r="R14" i="18"/>
  <c r="T13" i="18"/>
  <c r="R13" i="18"/>
  <c r="T12" i="18"/>
  <c r="R12" i="18"/>
  <c r="T11" i="18"/>
  <c r="R11" i="18"/>
  <c r="T10" i="18"/>
  <c r="R10" i="18"/>
  <c r="T9" i="18"/>
  <c r="E9" i="18"/>
  <c r="A4" i="18"/>
  <c r="A42" i="18" l="1"/>
  <c r="A41" i="18"/>
  <c r="M20" i="18"/>
  <c r="M19" i="18"/>
  <c r="E18" i="18"/>
  <c r="K18" i="18"/>
  <c r="K19" i="18" s="1"/>
  <c r="K20" i="18" s="1"/>
  <c r="K21" i="18" s="1"/>
  <c r="C18" i="18"/>
  <c r="M16" i="18"/>
  <c r="K16" i="18"/>
  <c r="C16" i="18"/>
  <c r="A49" i="18" s="1"/>
  <c r="M15" i="18"/>
  <c r="K15" i="18"/>
  <c r="C15" i="18"/>
  <c r="A48" i="18" s="1"/>
  <c r="K14" i="18"/>
  <c r="E14" i="18"/>
  <c r="C14" i="18"/>
  <c r="A47" i="18" s="1"/>
  <c r="K13" i="18"/>
  <c r="C13" i="18"/>
  <c r="A46" i="18" s="1"/>
  <c r="M12" i="18"/>
  <c r="K12" i="18"/>
  <c r="C12" i="18"/>
  <c r="A45" i="18" s="1"/>
  <c r="M11" i="18"/>
  <c r="K11" i="18"/>
  <c r="C11" i="18"/>
  <c r="A44" i="18" s="1"/>
  <c r="K10" i="18"/>
  <c r="E10" i="18"/>
  <c r="C10" i="18"/>
  <c r="A43" i="18" s="1"/>
  <c r="E19" i="18"/>
  <c r="C47" i="6"/>
  <c r="B47" i="6"/>
  <c r="C64" i="6"/>
  <c r="B64" i="6"/>
  <c r="D64" i="6" s="1"/>
  <c r="A64" i="6"/>
  <c r="D63" i="6"/>
  <c r="C63" i="6"/>
  <c r="B63" i="6"/>
  <c r="A63" i="6"/>
  <c r="C62" i="6"/>
  <c r="B62" i="6"/>
  <c r="D62" i="6" s="1"/>
  <c r="A62" i="6"/>
  <c r="D61" i="6"/>
  <c r="C61" i="6"/>
  <c r="B61" i="6"/>
  <c r="A61" i="6"/>
  <c r="C60" i="6"/>
  <c r="B60" i="6"/>
  <c r="D60" i="6" s="1"/>
  <c r="A60" i="6"/>
  <c r="B59" i="6"/>
  <c r="A59" i="6"/>
  <c r="A58" i="6"/>
  <c r="D57" i="6"/>
  <c r="B57" i="6"/>
  <c r="A57" i="6"/>
  <c r="B56" i="6"/>
  <c r="D56" i="6" s="1"/>
  <c r="A56" i="6"/>
  <c r="D55" i="6"/>
  <c r="B55" i="6"/>
  <c r="A55" i="6"/>
  <c r="B54" i="6"/>
  <c r="A54" i="6"/>
  <c r="D53" i="6"/>
  <c r="B53" i="6"/>
  <c r="A53" i="6"/>
  <c r="B52" i="6"/>
  <c r="D52" i="6" s="1"/>
  <c r="A52" i="6"/>
  <c r="D51" i="6"/>
  <c r="B51" i="6"/>
  <c r="A51" i="6"/>
  <c r="B50" i="6"/>
  <c r="D50" i="6" s="1"/>
  <c r="A50" i="6"/>
  <c r="D49" i="6"/>
  <c r="B49" i="6"/>
  <c r="A49" i="6"/>
  <c r="B48" i="6"/>
  <c r="A48" i="6"/>
  <c r="D47" i="6"/>
  <c r="A47" i="6"/>
  <c r="A46" i="6"/>
  <c r="M21" i="6"/>
  <c r="C59" i="6" s="1"/>
  <c r="D59" i="6" s="1"/>
  <c r="M22" i="6"/>
  <c r="M23" i="6"/>
  <c r="M24" i="6"/>
  <c r="M25" i="6"/>
  <c r="M26" i="6"/>
  <c r="M9" i="6"/>
  <c r="J24" i="6"/>
  <c r="L26" i="6"/>
  <c r="L25" i="6"/>
  <c r="L24" i="6"/>
  <c r="L23" i="6"/>
  <c r="L22" i="6"/>
  <c r="J25" i="6"/>
  <c r="J26" i="6" s="1"/>
  <c r="L21" i="6"/>
  <c r="L9" i="6"/>
  <c r="B43" i="17"/>
  <c r="B42" i="17"/>
  <c r="C54" i="17"/>
  <c r="B54" i="17"/>
  <c r="D54" i="17" s="1"/>
  <c r="A54" i="17"/>
  <c r="C53" i="17"/>
  <c r="D53" i="17" s="1"/>
  <c r="B53" i="17"/>
  <c r="A53" i="17"/>
  <c r="C52" i="17"/>
  <c r="B52" i="17"/>
  <c r="D52" i="17" s="1"/>
  <c r="A52" i="17"/>
  <c r="C51" i="17"/>
  <c r="D51" i="17" s="1"/>
  <c r="B51" i="17"/>
  <c r="A51" i="17"/>
  <c r="C50" i="17"/>
  <c r="B50" i="17"/>
  <c r="D50" i="17" s="1"/>
  <c r="A50" i="17"/>
  <c r="C49" i="17"/>
  <c r="D49" i="17" s="1"/>
  <c r="B49" i="17"/>
  <c r="A49" i="17"/>
  <c r="C48" i="17"/>
  <c r="B48" i="17"/>
  <c r="D48" i="17" s="1"/>
  <c r="A48" i="17"/>
  <c r="C47" i="17"/>
  <c r="D47" i="17" s="1"/>
  <c r="B47" i="17"/>
  <c r="A47" i="17"/>
  <c r="C46" i="17"/>
  <c r="B46" i="17"/>
  <c r="D46" i="17" s="1"/>
  <c r="A46" i="17"/>
  <c r="C45" i="17"/>
  <c r="D45" i="17" s="1"/>
  <c r="B45" i="17"/>
  <c r="A45" i="17"/>
  <c r="C44" i="17"/>
  <c r="B44" i="17"/>
  <c r="D44" i="17" s="1"/>
  <c r="A44" i="17"/>
  <c r="C43" i="17"/>
  <c r="D43" i="17" s="1"/>
  <c r="A43" i="17"/>
  <c r="C42" i="17"/>
  <c r="D42" i="17"/>
  <c r="A42" i="17"/>
  <c r="A41" i="17"/>
  <c r="A4" i="17"/>
  <c r="M21" i="17" s="1"/>
  <c r="M19" i="17"/>
  <c r="E19" i="17"/>
  <c r="M17" i="17"/>
  <c r="K17" i="17"/>
  <c r="K18" i="17" s="1"/>
  <c r="K19" i="17" s="1"/>
  <c r="K20" i="17" s="1"/>
  <c r="K21" i="17" s="1"/>
  <c r="C17" i="17"/>
  <c r="C18" i="17" s="1"/>
  <c r="C19" i="17" s="1"/>
  <c r="C20" i="17" s="1"/>
  <c r="C21" i="17" s="1"/>
  <c r="K16" i="17"/>
  <c r="E16" i="17"/>
  <c r="C16" i="17"/>
  <c r="K15" i="17"/>
  <c r="C15" i="17"/>
  <c r="K14" i="17"/>
  <c r="C14" i="17"/>
  <c r="M13" i="17"/>
  <c r="K13" i="17"/>
  <c r="C13" i="17"/>
  <c r="M12" i="17"/>
  <c r="K12" i="17"/>
  <c r="C12" i="17"/>
  <c r="M11" i="17"/>
  <c r="K11" i="17"/>
  <c r="C11" i="17"/>
  <c r="K10" i="17"/>
  <c r="C10" i="17"/>
  <c r="M18" i="17"/>
  <c r="B49" i="5"/>
  <c r="A50" i="18" l="1"/>
  <c r="C19" i="18"/>
  <c r="A51" i="18"/>
  <c r="E13" i="18"/>
  <c r="E17" i="18"/>
  <c r="F9" i="18"/>
  <c r="B42" i="18" s="1"/>
  <c r="M10" i="18"/>
  <c r="M18" i="18"/>
  <c r="E12" i="18"/>
  <c r="E16" i="18"/>
  <c r="E20" i="18"/>
  <c r="M9" i="18"/>
  <c r="N11" i="18" s="1"/>
  <c r="C44" i="18" s="1"/>
  <c r="M13" i="18"/>
  <c r="N13" i="18" s="1"/>
  <c r="C46" i="18" s="1"/>
  <c r="M17" i="18"/>
  <c r="M21" i="18"/>
  <c r="E21" i="18"/>
  <c r="M14" i="18"/>
  <c r="E11" i="18"/>
  <c r="E15" i="18"/>
  <c r="D54" i="6"/>
  <c r="D48" i="6"/>
  <c r="N17" i="17"/>
  <c r="M15" i="17"/>
  <c r="N15" i="17" s="1"/>
  <c r="E11" i="17"/>
  <c r="N19" i="17"/>
  <c r="M9" i="17"/>
  <c r="N9" i="17" s="1"/>
  <c r="M16" i="17"/>
  <c r="N16" i="17" s="1"/>
  <c r="E20" i="17"/>
  <c r="E12" i="17"/>
  <c r="M20" i="17"/>
  <c r="E10" i="17"/>
  <c r="E15" i="17"/>
  <c r="E14" i="17"/>
  <c r="F14" i="17" s="1"/>
  <c r="E18" i="17"/>
  <c r="E13" i="17"/>
  <c r="E17" i="17"/>
  <c r="E21" i="17"/>
  <c r="E9" i="17"/>
  <c r="F19" i="17" s="1"/>
  <c r="M10" i="17"/>
  <c r="M14" i="17"/>
  <c r="F19" i="18" l="1"/>
  <c r="B52" i="18" s="1"/>
  <c r="F17" i="18"/>
  <c r="B50" i="18" s="1"/>
  <c r="F11" i="18"/>
  <c r="B44" i="18" s="1"/>
  <c r="F13" i="18"/>
  <c r="F15" i="18"/>
  <c r="B48" i="18" s="1"/>
  <c r="F18" i="18"/>
  <c r="B51" i="18" s="1"/>
  <c r="F16" i="18"/>
  <c r="B49" i="18" s="1"/>
  <c r="F12" i="18"/>
  <c r="F21" i="18"/>
  <c r="F14" i="18"/>
  <c r="B47" i="18" s="1"/>
  <c r="F20" i="18"/>
  <c r="F10" i="18"/>
  <c r="B43" i="18" s="1"/>
  <c r="N14" i="18"/>
  <c r="C47" i="18" s="1"/>
  <c r="N10" i="18"/>
  <c r="C43" i="18" s="1"/>
  <c r="N9" i="18"/>
  <c r="C42" i="18" s="1"/>
  <c r="N20" i="18"/>
  <c r="C53" i="18" s="1"/>
  <c r="N12" i="18"/>
  <c r="C45" i="18" s="1"/>
  <c r="N16" i="18"/>
  <c r="C49" i="18" s="1"/>
  <c r="N15" i="18"/>
  <c r="C48" i="18" s="1"/>
  <c r="N18" i="18"/>
  <c r="C51" i="18" s="1"/>
  <c r="A52" i="18"/>
  <c r="C20" i="18"/>
  <c r="N21" i="18"/>
  <c r="C54" i="18" s="1"/>
  <c r="N17" i="18"/>
  <c r="C50" i="18" s="1"/>
  <c r="N19" i="18"/>
  <c r="C52" i="18" s="1"/>
  <c r="N10" i="17"/>
  <c r="N18" i="17"/>
  <c r="N14" i="17"/>
  <c r="N11" i="17"/>
  <c r="N20" i="17"/>
  <c r="N13" i="17"/>
  <c r="F16" i="17"/>
  <c r="F15" i="17"/>
  <c r="F12" i="17"/>
  <c r="F13" i="17"/>
  <c r="F18" i="17"/>
  <c r="F20" i="17"/>
  <c r="F21" i="17"/>
  <c r="N12" i="17"/>
  <c r="F17" i="17"/>
  <c r="N21" i="17"/>
  <c r="F10" i="17"/>
  <c r="F9" i="17"/>
  <c r="F11" i="17"/>
  <c r="C21" i="18" l="1"/>
  <c r="A54" i="18" s="1"/>
  <c r="A53" i="18"/>
  <c r="G10" i="4" l="1"/>
  <c r="I10" i="4"/>
  <c r="D47" i="14" l="1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46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J9" i="14"/>
  <c r="L21" i="14"/>
  <c r="L22" i="14"/>
  <c r="L20" i="14"/>
  <c r="M20" i="14" s="1"/>
  <c r="E23" i="14" l="1"/>
  <c r="J22" i="14"/>
  <c r="J23" i="14" s="1"/>
  <c r="J24" i="14" s="1"/>
  <c r="J25" i="14" s="1"/>
  <c r="J26" i="14" s="1"/>
  <c r="C22" i="14"/>
  <c r="C23" i="14" s="1"/>
  <c r="C24" i="14" s="1"/>
  <c r="C25" i="14" s="1"/>
  <c r="C26" i="14" s="1"/>
  <c r="J21" i="14"/>
  <c r="C21" i="14"/>
  <c r="J20" i="14"/>
  <c r="E20" i="14"/>
  <c r="C20" i="14"/>
  <c r="J19" i="14"/>
  <c r="C19" i="14"/>
  <c r="J18" i="14"/>
  <c r="C18" i="14"/>
  <c r="J17" i="14"/>
  <c r="C17" i="14"/>
  <c r="J16" i="14"/>
  <c r="E16" i="14"/>
  <c r="C16" i="14"/>
  <c r="J15" i="14"/>
  <c r="C15" i="14"/>
  <c r="J14" i="14"/>
  <c r="C14" i="14"/>
  <c r="J13" i="14"/>
  <c r="C13" i="14"/>
  <c r="J12" i="14"/>
  <c r="E12" i="14"/>
  <c r="C12" i="14"/>
  <c r="J11" i="14"/>
  <c r="C11" i="14"/>
  <c r="J10" i="14"/>
  <c r="C10" i="14"/>
  <c r="C9" i="14"/>
  <c r="A4" i="14"/>
  <c r="E24" i="14" s="1"/>
  <c r="A4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J20" i="13"/>
  <c r="J21" i="13"/>
  <c r="J22" i="13"/>
  <c r="J11" i="13"/>
  <c r="J12" i="13"/>
  <c r="J13" i="13"/>
  <c r="J14" i="13"/>
  <c r="J15" i="13"/>
  <c r="J16" i="13"/>
  <c r="J17" i="13"/>
  <c r="J18" i="13"/>
  <c r="J19" i="13"/>
  <c r="J10" i="13"/>
  <c r="L10" i="14" l="1"/>
  <c r="L14" i="14"/>
  <c r="L18" i="14"/>
  <c r="L25" i="14"/>
  <c r="L13" i="14"/>
  <c r="L17" i="14"/>
  <c r="L24" i="14"/>
  <c r="E11" i="14"/>
  <c r="E15" i="14"/>
  <c r="E19" i="14"/>
  <c r="E22" i="14"/>
  <c r="E26" i="14"/>
  <c r="F26" i="14" s="1"/>
  <c r="L9" i="14"/>
  <c r="M9" i="14" s="1"/>
  <c r="L12" i="14"/>
  <c r="L16" i="14"/>
  <c r="L23" i="14"/>
  <c r="E18" i="14"/>
  <c r="E25" i="14"/>
  <c r="L11" i="14"/>
  <c r="L15" i="14"/>
  <c r="L19" i="14"/>
  <c r="L26" i="14"/>
  <c r="E10" i="14"/>
  <c r="E14" i="14"/>
  <c r="E21" i="14"/>
  <c r="E9" i="14"/>
  <c r="F9" i="14" s="1"/>
  <c r="E13" i="14"/>
  <c r="F13" i="14" s="1"/>
  <c r="E17" i="14"/>
  <c r="F23" i="14" l="1"/>
  <c r="M17" i="14"/>
  <c r="M15" i="14"/>
  <c r="M11" i="14"/>
  <c r="M18" i="14"/>
  <c r="M14" i="14"/>
  <c r="M22" i="14"/>
  <c r="M19" i="14"/>
  <c r="M21" i="14"/>
  <c r="M23" i="14"/>
  <c r="M10" i="14"/>
  <c r="M12" i="14"/>
  <c r="M25" i="14"/>
  <c r="M26" i="14"/>
  <c r="M16" i="14"/>
  <c r="M24" i="14"/>
  <c r="F22" i="14"/>
  <c r="F24" i="14"/>
  <c r="F14" i="14"/>
  <c r="F18" i="14"/>
  <c r="F15" i="14"/>
  <c r="F25" i="14"/>
  <c r="F10" i="14"/>
  <c r="F16" i="14"/>
  <c r="F12" i="14"/>
  <c r="F21" i="14"/>
  <c r="F19" i="14"/>
  <c r="F11" i="14"/>
  <c r="F17" i="14"/>
  <c r="M13" i="14"/>
  <c r="F20" i="14"/>
  <c r="L26" i="13" l="1"/>
  <c r="L25" i="13"/>
  <c r="L24" i="13"/>
  <c r="M24" i="13" s="1"/>
  <c r="C63" i="13" s="1"/>
  <c r="L23" i="13"/>
  <c r="M23" i="13" s="1"/>
  <c r="C62" i="13" s="1"/>
  <c r="J23" i="13"/>
  <c r="J24" i="13" s="1"/>
  <c r="J25" i="13" s="1"/>
  <c r="J26" i="13" s="1"/>
  <c r="L22" i="13"/>
  <c r="L21" i="13"/>
  <c r="L19" i="13"/>
  <c r="L18" i="13"/>
  <c r="L17" i="13"/>
  <c r="L16" i="13"/>
  <c r="M16" i="13" s="1"/>
  <c r="C55" i="13" s="1"/>
  <c r="L15" i="13"/>
  <c r="M15" i="13" s="1"/>
  <c r="C54" i="13" s="1"/>
  <c r="L14" i="13"/>
  <c r="M14" i="13" s="1"/>
  <c r="C53" i="13" s="1"/>
  <c r="L13" i="13"/>
  <c r="L12" i="13"/>
  <c r="L11" i="13"/>
  <c r="L10" i="13"/>
  <c r="L9" i="13"/>
  <c r="M9" i="13" s="1"/>
  <c r="C48" i="13" s="1"/>
  <c r="J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9" i="13"/>
  <c r="C26" i="13"/>
  <c r="C23" i="13"/>
  <c r="C24" i="13" s="1"/>
  <c r="C25" i="13" s="1"/>
  <c r="C22" i="13"/>
  <c r="C19" i="13"/>
  <c r="C20" i="13"/>
  <c r="C21" i="13"/>
  <c r="C11" i="13"/>
  <c r="C12" i="13"/>
  <c r="C13" i="13"/>
  <c r="C14" i="13"/>
  <c r="C15" i="13"/>
  <c r="C16" i="13"/>
  <c r="C17" i="13"/>
  <c r="C18" i="13"/>
  <c r="C10" i="13"/>
  <c r="C9" i="13"/>
  <c r="D39" i="12"/>
  <c r="D40" i="12"/>
  <c r="D41" i="12"/>
  <c r="D42" i="12"/>
  <c r="D43" i="12"/>
  <c r="D44" i="12"/>
  <c r="D45" i="12"/>
  <c r="D46" i="12"/>
  <c r="D38" i="12"/>
  <c r="C38" i="12"/>
  <c r="C39" i="12"/>
  <c r="C40" i="12"/>
  <c r="C41" i="12"/>
  <c r="C42" i="12"/>
  <c r="C43" i="12"/>
  <c r="C44" i="12"/>
  <c r="C45" i="12"/>
  <c r="C46" i="12"/>
  <c r="B38" i="12"/>
  <c r="B39" i="12"/>
  <c r="B40" i="12"/>
  <c r="B41" i="12"/>
  <c r="B42" i="12"/>
  <c r="B43" i="12"/>
  <c r="B44" i="12"/>
  <c r="B45" i="12"/>
  <c r="B46" i="12"/>
  <c r="A37" i="12"/>
  <c r="A38" i="12"/>
  <c r="A39" i="12"/>
  <c r="A40" i="12"/>
  <c r="A41" i="12"/>
  <c r="A42" i="12"/>
  <c r="A43" i="12"/>
  <c r="A44" i="12"/>
  <c r="A45" i="12"/>
  <c r="A46" i="12"/>
  <c r="J17" i="12"/>
  <c r="C17" i="12"/>
  <c r="L16" i="12"/>
  <c r="J16" i="12"/>
  <c r="C16" i="12"/>
  <c r="J15" i="12"/>
  <c r="C15" i="12"/>
  <c r="J14" i="12"/>
  <c r="E14" i="12"/>
  <c r="C14" i="12"/>
  <c r="J13" i="12"/>
  <c r="C13" i="12"/>
  <c r="L12" i="12"/>
  <c r="J12" i="12"/>
  <c r="C12" i="12"/>
  <c r="J11" i="12"/>
  <c r="C11" i="12"/>
  <c r="J10" i="12"/>
  <c r="E10" i="12"/>
  <c r="C10" i="12"/>
  <c r="A4" i="12"/>
  <c r="E15" i="12" s="1"/>
  <c r="D39" i="11"/>
  <c r="D40" i="11"/>
  <c r="D41" i="11"/>
  <c r="D42" i="11"/>
  <c r="D43" i="11"/>
  <c r="D44" i="11"/>
  <c r="D45" i="11"/>
  <c r="D46" i="11"/>
  <c r="B38" i="11"/>
  <c r="B39" i="11"/>
  <c r="B40" i="11"/>
  <c r="B41" i="11"/>
  <c r="B42" i="11"/>
  <c r="B43" i="11"/>
  <c r="B44" i="11"/>
  <c r="B45" i="11"/>
  <c r="B46" i="11"/>
  <c r="D38" i="11"/>
  <c r="C38" i="11"/>
  <c r="C39" i="11"/>
  <c r="C40" i="11"/>
  <c r="C41" i="11"/>
  <c r="C42" i="11"/>
  <c r="C43" i="11"/>
  <c r="C44" i="11"/>
  <c r="C45" i="11"/>
  <c r="C46" i="11"/>
  <c r="F9" i="11"/>
  <c r="A37" i="11"/>
  <c r="A38" i="11"/>
  <c r="A39" i="11"/>
  <c r="A40" i="11"/>
  <c r="A41" i="11"/>
  <c r="A42" i="11"/>
  <c r="A43" i="11"/>
  <c r="A44" i="11"/>
  <c r="A45" i="11"/>
  <c r="A46" i="11"/>
  <c r="E17" i="11"/>
  <c r="F17" i="11" s="1"/>
  <c r="C17" i="11"/>
  <c r="M17" i="11"/>
  <c r="L13" i="11"/>
  <c r="L14" i="11"/>
  <c r="L15" i="11"/>
  <c r="L16" i="11"/>
  <c r="L17" i="11"/>
  <c r="J17" i="11"/>
  <c r="J16" i="11"/>
  <c r="J15" i="11"/>
  <c r="J14" i="11"/>
  <c r="J13" i="11"/>
  <c r="J12" i="11"/>
  <c r="J11" i="11"/>
  <c r="J10" i="11"/>
  <c r="E10" i="11"/>
  <c r="E11" i="11"/>
  <c r="E12" i="11"/>
  <c r="E13" i="11"/>
  <c r="E14" i="11"/>
  <c r="E15" i="11"/>
  <c r="E16" i="11"/>
  <c r="E9" i="11"/>
  <c r="C11" i="11"/>
  <c r="C12" i="11"/>
  <c r="C13" i="11"/>
  <c r="C14" i="11"/>
  <c r="C15" i="11"/>
  <c r="C16" i="11"/>
  <c r="C10" i="11"/>
  <c r="A4" i="11"/>
  <c r="F13" i="13" l="1"/>
  <c r="B52" i="13" s="1"/>
  <c r="F11" i="13"/>
  <c r="B50" i="13" s="1"/>
  <c r="F10" i="13"/>
  <c r="B49" i="13" s="1"/>
  <c r="F19" i="13"/>
  <c r="B58" i="13" s="1"/>
  <c r="F25" i="13"/>
  <c r="B64" i="13" s="1"/>
  <c r="F23" i="13"/>
  <c r="B62" i="13" s="1"/>
  <c r="D62" i="13" s="1"/>
  <c r="F15" i="13"/>
  <c r="B54" i="13" s="1"/>
  <c r="D54" i="13" s="1"/>
  <c r="M10" i="13"/>
  <c r="C49" i="13" s="1"/>
  <c r="F18" i="13"/>
  <c r="B57" i="13" s="1"/>
  <c r="F22" i="13"/>
  <c r="B61" i="13" s="1"/>
  <c r="F14" i="13"/>
  <c r="B53" i="13" s="1"/>
  <c r="D53" i="13" s="1"/>
  <c r="F17" i="13"/>
  <c r="B56" i="13" s="1"/>
  <c r="F24" i="13"/>
  <c r="B63" i="13" s="1"/>
  <c r="D63" i="13" s="1"/>
  <c r="M12" i="13"/>
  <c r="C51" i="13" s="1"/>
  <c r="M21" i="13"/>
  <c r="C60" i="13" s="1"/>
  <c r="F26" i="13"/>
  <c r="B65" i="13" s="1"/>
  <c r="F16" i="13"/>
  <c r="B55" i="13" s="1"/>
  <c r="D55" i="13" s="1"/>
  <c r="F20" i="13"/>
  <c r="B59" i="13" s="1"/>
  <c r="D59" i="13" s="1"/>
  <c r="F12" i="13"/>
  <c r="B51" i="13" s="1"/>
  <c r="M13" i="13"/>
  <c r="C52" i="13" s="1"/>
  <c r="D52" i="13" s="1"/>
  <c r="M22" i="13"/>
  <c r="C61" i="13" s="1"/>
  <c r="D58" i="13"/>
  <c r="M17" i="13"/>
  <c r="C56" i="13" s="1"/>
  <c r="M25" i="13"/>
  <c r="C64" i="13" s="1"/>
  <c r="D64" i="13" s="1"/>
  <c r="M18" i="13"/>
  <c r="C57" i="13" s="1"/>
  <c r="M26" i="13"/>
  <c r="C65" i="13" s="1"/>
  <c r="M11" i="13"/>
  <c r="C50" i="13" s="1"/>
  <c r="D50" i="13" s="1"/>
  <c r="M19" i="13"/>
  <c r="C58" i="13" s="1"/>
  <c r="F21" i="13"/>
  <c r="B60" i="13" s="1"/>
  <c r="F9" i="13"/>
  <c r="B48" i="13" s="1"/>
  <c r="D48" i="13" s="1"/>
  <c r="L11" i="12"/>
  <c r="L15" i="12"/>
  <c r="E13" i="12"/>
  <c r="E17" i="12"/>
  <c r="E9" i="12"/>
  <c r="F9" i="12" s="1"/>
  <c r="L10" i="12"/>
  <c r="L14" i="12"/>
  <c r="E12" i="12"/>
  <c r="E16" i="12"/>
  <c r="L9" i="12"/>
  <c r="M9" i="12" s="1"/>
  <c r="L13" i="12"/>
  <c r="L17" i="12"/>
  <c r="E11" i="12"/>
  <c r="D56" i="13" l="1"/>
  <c r="D60" i="13"/>
  <c r="D51" i="13"/>
  <c r="D65" i="13"/>
  <c r="D57" i="13"/>
  <c r="D61" i="13"/>
  <c r="D49" i="13"/>
  <c r="M15" i="12"/>
  <c r="F11" i="12"/>
  <c r="F17" i="12"/>
  <c r="M17" i="12"/>
  <c r="M13" i="12"/>
  <c r="F10" i="12"/>
  <c r="F14" i="12"/>
  <c r="F13" i="12"/>
  <c r="F16" i="12"/>
  <c r="M14" i="12"/>
  <c r="M16" i="12"/>
  <c r="M11" i="12"/>
  <c r="F12" i="12"/>
  <c r="F15" i="12"/>
  <c r="M10" i="12"/>
  <c r="M12" i="12"/>
  <c r="L12" i="11" l="1"/>
  <c r="L9" i="11"/>
  <c r="M9" i="11" s="1"/>
  <c r="M12" i="11" l="1"/>
  <c r="M13" i="11"/>
  <c r="M16" i="11"/>
  <c r="L11" i="11"/>
  <c r="M11" i="11" s="1"/>
  <c r="M15" i="11"/>
  <c r="L10" i="11"/>
  <c r="M10" i="11" s="1"/>
  <c r="M14" i="11"/>
  <c r="F13" i="11"/>
  <c r="D43" i="10"/>
  <c r="D44" i="10"/>
  <c r="D45" i="10"/>
  <c r="D46" i="10"/>
  <c r="D47" i="10"/>
  <c r="D48" i="10"/>
  <c r="D49" i="10"/>
  <c r="D50" i="10"/>
  <c r="D51" i="10"/>
  <c r="D52" i="10"/>
  <c r="D53" i="10"/>
  <c r="D54" i="10"/>
  <c r="D42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J21" i="10"/>
  <c r="M13" i="10"/>
  <c r="M14" i="10"/>
  <c r="M18" i="10"/>
  <c r="M19" i="10"/>
  <c r="M20" i="10"/>
  <c r="M21" i="10"/>
  <c r="L14" i="10"/>
  <c r="L15" i="10"/>
  <c r="M15" i="10" s="1"/>
  <c r="L16" i="10"/>
  <c r="M16" i="10" s="1"/>
  <c r="L17" i="10"/>
  <c r="M17" i="10" s="1"/>
  <c r="L18" i="10"/>
  <c r="L19" i="10"/>
  <c r="L20" i="10"/>
  <c r="L21" i="10"/>
  <c r="J14" i="10"/>
  <c r="J15" i="10"/>
  <c r="J16" i="10"/>
  <c r="J17" i="10"/>
  <c r="M9" i="10"/>
  <c r="J11" i="10"/>
  <c r="J12" i="10"/>
  <c r="J13" i="10"/>
  <c r="J10" i="10"/>
  <c r="J9" i="10"/>
  <c r="F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J18" i="10"/>
  <c r="J19" i="10" s="1"/>
  <c r="J20" i="10" s="1"/>
  <c r="C17" i="10"/>
  <c r="C18" i="10" s="1"/>
  <c r="C19" i="10" s="1"/>
  <c r="C20" i="10" s="1"/>
  <c r="C21" i="10" s="1"/>
  <c r="C16" i="10"/>
  <c r="C15" i="10"/>
  <c r="C14" i="10"/>
  <c r="C13" i="10"/>
  <c r="C12" i="10"/>
  <c r="C11" i="10"/>
  <c r="C10" i="10"/>
  <c r="C9" i="10"/>
  <c r="A4" i="10"/>
  <c r="C53" i="9"/>
  <c r="D43" i="9"/>
  <c r="D44" i="9"/>
  <c r="D45" i="9"/>
  <c r="D46" i="9"/>
  <c r="D47" i="9"/>
  <c r="D48" i="9"/>
  <c r="D49" i="9"/>
  <c r="D50" i="9"/>
  <c r="D51" i="9"/>
  <c r="D52" i="9"/>
  <c r="D53" i="9"/>
  <c r="D42" i="9"/>
  <c r="C42" i="9"/>
  <c r="C43" i="9"/>
  <c r="C44" i="9"/>
  <c r="C45" i="9"/>
  <c r="C46" i="9"/>
  <c r="C47" i="9"/>
  <c r="C48" i="9"/>
  <c r="C49" i="9"/>
  <c r="C50" i="9"/>
  <c r="C51" i="9"/>
  <c r="C52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M10" i="9"/>
  <c r="M11" i="9"/>
  <c r="M12" i="9"/>
  <c r="M13" i="9"/>
  <c r="M14" i="9"/>
  <c r="M15" i="9"/>
  <c r="M16" i="9"/>
  <c r="M17" i="9"/>
  <c r="M18" i="9"/>
  <c r="M19" i="9"/>
  <c r="M20" i="9"/>
  <c r="M9" i="9"/>
  <c r="J18" i="9"/>
  <c r="J19" i="9" s="1"/>
  <c r="J20" i="9" s="1"/>
  <c r="J14" i="9"/>
  <c r="J15" i="9"/>
  <c r="J16" i="9"/>
  <c r="J17" i="9"/>
  <c r="J10" i="9"/>
  <c r="J11" i="9"/>
  <c r="J12" i="9"/>
  <c r="J13" i="9"/>
  <c r="J9" i="9"/>
  <c r="L10" i="9"/>
  <c r="L11" i="9"/>
  <c r="L12" i="9"/>
  <c r="L13" i="9"/>
  <c r="L14" i="9"/>
  <c r="L15" i="9"/>
  <c r="L16" i="9"/>
  <c r="L17" i="9"/>
  <c r="L18" i="9"/>
  <c r="L19" i="9"/>
  <c r="L20" i="9"/>
  <c r="L9" i="9"/>
  <c r="E10" i="9"/>
  <c r="E11" i="9"/>
  <c r="E12" i="9"/>
  <c r="E13" i="9"/>
  <c r="E14" i="9"/>
  <c r="E15" i="9"/>
  <c r="E16" i="9"/>
  <c r="E17" i="9"/>
  <c r="E18" i="9"/>
  <c r="E19" i="9"/>
  <c r="E20" i="9"/>
  <c r="E21" i="9"/>
  <c r="E9" i="9"/>
  <c r="F9" i="9" s="1"/>
  <c r="C13" i="9"/>
  <c r="C14" i="9"/>
  <c r="C15" i="9"/>
  <c r="C16" i="9"/>
  <c r="C17" i="9"/>
  <c r="C18" i="9" s="1"/>
  <c r="C19" i="9" s="1"/>
  <c r="C20" i="9" s="1"/>
  <c r="C21" i="9" s="1"/>
  <c r="C10" i="9"/>
  <c r="C11" i="9"/>
  <c r="C12" i="9"/>
  <c r="C9" i="9"/>
  <c r="A4" i="9"/>
  <c r="F14" i="11" l="1"/>
  <c r="F10" i="11"/>
  <c r="F16" i="11"/>
  <c r="F11" i="11"/>
  <c r="F12" i="11"/>
  <c r="F15" i="11"/>
  <c r="L9" i="10"/>
  <c r="L13" i="10"/>
  <c r="L12" i="10"/>
  <c r="L11" i="10"/>
  <c r="F17" i="10"/>
  <c r="L10" i="10"/>
  <c r="M10" i="10" l="1"/>
  <c r="F13" i="10"/>
  <c r="F10" i="10"/>
  <c r="F11" i="10"/>
  <c r="F18" i="10"/>
  <c r="F21" i="10"/>
  <c r="F14" i="10"/>
  <c r="F20" i="10"/>
  <c r="F16" i="10"/>
  <c r="F19" i="10"/>
  <c r="M12" i="10"/>
  <c r="M11" i="10"/>
  <c r="F15" i="10"/>
  <c r="F12" i="10"/>
  <c r="F12" i="9"/>
  <c r="F17" i="9"/>
  <c r="F13" i="9"/>
  <c r="F14" i="9"/>
  <c r="F18" i="9"/>
  <c r="F21" i="9"/>
  <c r="F10" i="9"/>
  <c r="F16" i="9"/>
  <c r="F15" i="9"/>
  <c r="F19" i="9"/>
  <c r="F20" i="9"/>
  <c r="F11" i="9"/>
  <c r="D48" i="7" l="1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47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L11" i="7"/>
  <c r="L12" i="7"/>
  <c r="M12" i="7" s="1"/>
  <c r="L13" i="7"/>
  <c r="M13" i="7" s="1"/>
  <c r="L14" i="7"/>
  <c r="L15" i="7"/>
  <c r="L16" i="7"/>
  <c r="M16" i="7" s="1"/>
  <c r="L17" i="7"/>
  <c r="L18" i="7"/>
  <c r="L19" i="7"/>
  <c r="L20" i="7"/>
  <c r="M20" i="7" s="1"/>
  <c r="L21" i="7"/>
  <c r="M21" i="7" s="1"/>
  <c r="L22" i="7"/>
  <c r="J22" i="7"/>
  <c r="J23" i="7" s="1"/>
  <c r="J24" i="7" s="1"/>
  <c r="J25" i="7" s="1"/>
  <c r="J26" i="7" s="1"/>
  <c r="J21" i="7"/>
  <c r="J20" i="7"/>
  <c r="J11" i="7"/>
  <c r="J12" i="7"/>
  <c r="J13" i="7"/>
  <c r="J14" i="7"/>
  <c r="J15" i="7"/>
  <c r="J16" i="7"/>
  <c r="J17" i="7"/>
  <c r="J18" i="7"/>
  <c r="J19" i="7"/>
  <c r="J10" i="7"/>
  <c r="L26" i="7"/>
  <c r="M26" i="7" s="1"/>
  <c r="L25" i="7"/>
  <c r="M25" i="7" s="1"/>
  <c r="L24" i="7"/>
  <c r="M24" i="7" s="1"/>
  <c r="L23" i="7"/>
  <c r="M23" i="7" s="1"/>
  <c r="M22" i="7"/>
  <c r="M19" i="7"/>
  <c r="M18" i="7"/>
  <c r="M17" i="7"/>
  <c r="M15" i="7"/>
  <c r="M14" i="7"/>
  <c r="M11" i="7"/>
  <c r="L10" i="7"/>
  <c r="M10" i="7" s="1"/>
  <c r="L9" i="7"/>
  <c r="M9" i="7" s="1"/>
  <c r="C11" i="7"/>
  <c r="C12" i="7"/>
  <c r="C13" i="7"/>
  <c r="C14" i="7"/>
  <c r="C15" i="7"/>
  <c r="C16" i="7"/>
  <c r="C17" i="7"/>
  <c r="C18" i="7"/>
  <c r="C19" i="7"/>
  <c r="C9" i="7"/>
  <c r="C10" i="7"/>
  <c r="A4" i="7"/>
  <c r="E26" i="7" l="1"/>
  <c r="E23" i="7"/>
  <c r="C22" i="7"/>
  <c r="C23" i="7" s="1"/>
  <c r="C24" i="7" s="1"/>
  <c r="C25" i="7" s="1"/>
  <c r="C26" i="7" s="1"/>
  <c r="E21" i="7"/>
  <c r="C21" i="7"/>
  <c r="E20" i="7"/>
  <c r="C20" i="7"/>
  <c r="E18" i="7"/>
  <c r="E17" i="7"/>
  <c r="E15" i="7"/>
  <c r="E13" i="7"/>
  <c r="E12" i="7"/>
  <c r="E10" i="7"/>
  <c r="E9" i="7"/>
  <c r="F9" i="7" s="1"/>
  <c r="E25" i="7"/>
  <c r="F9" i="6"/>
  <c r="F17" i="7" l="1"/>
  <c r="F25" i="7"/>
  <c r="F13" i="7"/>
  <c r="F26" i="7"/>
  <c r="F10" i="7"/>
  <c r="F15" i="7"/>
  <c r="F20" i="7"/>
  <c r="F18" i="7"/>
  <c r="F12" i="7"/>
  <c r="F21" i="7"/>
  <c r="F23" i="7"/>
  <c r="E16" i="7"/>
  <c r="F16" i="7" s="1"/>
  <c r="E24" i="7"/>
  <c r="F24" i="7" s="1"/>
  <c r="E11" i="7"/>
  <c r="F11" i="7" s="1"/>
  <c r="E19" i="7"/>
  <c r="F19" i="7" s="1"/>
  <c r="E14" i="7"/>
  <c r="F14" i="7" s="1"/>
  <c r="E22" i="7"/>
  <c r="F22" i="7" s="1"/>
  <c r="E9" i="6" l="1"/>
  <c r="C22" i="6" l="1"/>
  <c r="C23" i="6" s="1"/>
  <c r="C24" i="6" s="1"/>
  <c r="C25" i="6" s="1"/>
  <c r="C26" i="6" s="1"/>
  <c r="C21" i="6"/>
  <c r="C20" i="6"/>
  <c r="E19" i="6"/>
  <c r="C19" i="6"/>
  <c r="C18" i="6"/>
  <c r="C17" i="6"/>
  <c r="C16" i="6"/>
  <c r="C15" i="6"/>
  <c r="C14" i="6"/>
  <c r="C13" i="6"/>
  <c r="C12" i="6"/>
  <c r="E11" i="6"/>
  <c r="C11" i="6"/>
  <c r="C10" i="6"/>
  <c r="A4" i="6"/>
  <c r="E24" i="6" s="1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49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M28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J21" i="5"/>
  <c r="J22" i="5"/>
  <c r="C29" i="5"/>
  <c r="E29" i="5"/>
  <c r="F29" i="5" s="1"/>
  <c r="J11" i="5"/>
  <c r="J12" i="5"/>
  <c r="J13" i="5"/>
  <c r="J14" i="5"/>
  <c r="J15" i="5"/>
  <c r="J16" i="5"/>
  <c r="J17" i="5"/>
  <c r="J18" i="5"/>
  <c r="J19" i="5"/>
  <c r="J10" i="5"/>
  <c r="M10" i="5"/>
  <c r="M11" i="5"/>
  <c r="M12" i="5"/>
  <c r="M13" i="5"/>
  <c r="M14" i="5"/>
  <c r="M15" i="5"/>
  <c r="M16" i="5"/>
  <c r="M17" i="5"/>
  <c r="M18" i="5"/>
  <c r="M19" i="5"/>
  <c r="M9" i="5"/>
  <c r="J23" i="5"/>
  <c r="J24" i="5" s="1"/>
  <c r="J25" i="5" s="1"/>
  <c r="J26" i="5" s="1"/>
  <c r="J27" i="5" s="1"/>
  <c r="J28" i="5" s="1"/>
  <c r="J20" i="5"/>
  <c r="E14" i="6" l="1"/>
  <c r="E22" i="6"/>
  <c r="E17" i="6"/>
  <c r="F17" i="6" s="1"/>
  <c r="E25" i="6"/>
  <c r="F25" i="6" s="1"/>
  <c r="E12" i="6"/>
  <c r="F12" i="6" s="1"/>
  <c r="E20" i="6"/>
  <c r="E15" i="6"/>
  <c r="E23" i="6"/>
  <c r="E10" i="6"/>
  <c r="F10" i="6" s="1"/>
  <c r="E18" i="6"/>
  <c r="F18" i="6" s="1"/>
  <c r="E26" i="6"/>
  <c r="F26" i="6" s="1"/>
  <c r="E13" i="6"/>
  <c r="F13" i="6" s="1"/>
  <c r="E21" i="6"/>
  <c r="E16" i="6"/>
  <c r="E19" i="5"/>
  <c r="E20" i="5"/>
  <c r="E21" i="5"/>
  <c r="E22" i="5"/>
  <c r="E25" i="5"/>
  <c r="E26" i="5"/>
  <c r="E27" i="5"/>
  <c r="E28" i="5"/>
  <c r="C23" i="5"/>
  <c r="C22" i="5"/>
  <c r="C21" i="5"/>
  <c r="C20" i="5"/>
  <c r="E13" i="5"/>
  <c r="E16" i="5"/>
  <c r="E17" i="5"/>
  <c r="C18" i="5"/>
  <c r="C19" i="5"/>
  <c r="C10" i="5"/>
  <c r="C17" i="5"/>
  <c r="C16" i="5"/>
  <c r="C15" i="5"/>
  <c r="C14" i="5"/>
  <c r="C13" i="5"/>
  <c r="C12" i="5"/>
  <c r="C11" i="5"/>
  <c r="A4" i="5"/>
  <c r="E24" i="5" s="1"/>
  <c r="F23" i="6" l="1"/>
  <c r="F19" i="6"/>
  <c r="F16" i="6"/>
  <c r="F14" i="6"/>
  <c r="F11" i="6"/>
  <c r="F22" i="6"/>
  <c r="F15" i="6"/>
  <c r="F21" i="6"/>
  <c r="F20" i="6"/>
  <c r="B58" i="6" s="1"/>
  <c r="D58" i="6" s="1"/>
  <c r="F24" i="6"/>
  <c r="F22" i="5"/>
  <c r="F24" i="5"/>
  <c r="F20" i="5"/>
  <c r="F19" i="5"/>
  <c r="E10" i="5"/>
  <c r="L15" i="5"/>
  <c r="L24" i="5"/>
  <c r="M24" i="5" s="1"/>
  <c r="L22" i="5"/>
  <c r="M22" i="5" s="1"/>
  <c r="L18" i="5"/>
  <c r="L12" i="5"/>
  <c r="L26" i="5"/>
  <c r="M26" i="5" s="1"/>
  <c r="L16" i="5"/>
  <c r="L23" i="5"/>
  <c r="M23" i="5" s="1"/>
  <c r="L13" i="5"/>
  <c r="L9" i="5"/>
  <c r="L17" i="5"/>
  <c r="L21" i="5"/>
  <c r="M21" i="5" s="1"/>
  <c r="L20" i="5"/>
  <c r="M20" i="5" s="1"/>
  <c r="L11" i="5"/>
  <c r="L25" i="5"/>
  <c r="M25" i="5" s="1"/>
  <c r="L10" i="5"/>
  <c r="L28" i="5"/>
  <c r="L27" i="5"/>
  <c r="M27" i="5" s="1"/>
  <c r="L14" i="5"/>
  <c r="L19" i="5"/>
  <c r="E23" i="5"/>
  <c r="F23" i="5" s="1"/>
  <c r="C24" i="5"/>
  <c r="C25" i="5" s="1"/>
  <c r="C26" i="5" s="1"/>
  <c r="C27" i="5" s="1"/>
  <c r="C28" i="5" s="1"/>
  <c r="E15" i="5"/>
  <c r="F15" i="5" s="1"/>
  <c r="E14" i="5"/>
  <c r="F14" i="5" s="1"/>
  <c r="E9" i="5"/>
  <c r="E12" i="5"/>
  <c r="E11" i="5"/>
  <c r="E18" i="5"/>
  <c r="F18" i="5" s="1"/>
  <c r="F11" i="5"/>
  <c r="F9" i="5"/>
  <c r="F27" i="5" l="1"/>
  <c r="F25" i="5"/>
  <c r="F26" i="5"/>
  <c r="F28" i="5"/>
  <c r="F21" i="5"/>
  <c r="F16" i="5"/>
  <c r="F10" i="5"/>
  <c r="F13" i="5"/>
  <c r="F17" i="5"/>
  <c r="F12" i="5"/>
  <c r="D43" i="2" l="1"/>
  <c r="D44" i="2"/>
  <c r="D45" i="2"/>
  <c r="D46" i="2"/>
  <c r="D47" i="2"/>
  <c r="D48" i="2"/>
  <c r="D49" i="2"/>
  <c r="D50" i="2"/>
  <c r="D51" i="2"/>
  <c r="D52" i="2"/>
  <c r="D53" i="2"/>
  <c r="D54" i="2"/>
  <c r="D42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K18" i="2"/>
  <c r="K19" i="2" s="1"/>
  <c r="K20" i="2" s="1"/>
  <c r="K21" i="2" s="1"/>
  <c r="C17" i="2"/>
  <c r="C16" i="2"/>
  <c r="K15" i="2"/>
  <c r="C15" i="2"/>
  <c r="K17" i="2"/>
  <c r="N10" i="2"/>
  <c r="N11" i="2"/>
  <c r="N12" i="2"/>
  <c r="N13" i="2"/>
  <c r="N14" i="2"/>
  <c r="N15" i="2"/>
  <c r="N16" i="2"/>
  <c r="N17" i="2"/>
  <c r="N18" i="2"/>
  <c r="N19" i="2"/>
  <c r="N20" i="2"/>
  <c r="N21" i="2"/>
  <c r="N9" i="2"/>
  <c r="M18" i="2"/>
  <c r="M19" i="2"/>
  <c r="M20" i="2"/>
  <c r="M21" i="2"/>
  <c r="K11" i="2"/>
  <c r="K12" i="2"/>
  <c r="K13" i="2"/>
  <c r="K14" i="2"/>
  <c r="K16" i="2"/>
  <c r="K10" i="2"/>
  <c r="M10" i="2"/>
  <c r="M11" i="2"/>
  <c r="M12" i="2"/>
  <c r="M13" i="2"/>
  <c r="M14" i="2"/>
  <c r="M15" i="2"/>
  <c r="M16" i="2"/>
  <c r="M17" i="2"/>
  <c r="M9" i="2"/>
  <c r="E10" i="2" l="1"/>
  <c r="E11" i="2"/>
  <c r="E12" i="2"/>
  <c r="E18" i="2"/>
  <c r="E19" i="2"/>
  <c r="E20" i="2"/>
  <c r="A4" i="2"/>
  <c r="E13" i="2" s="1"/>
  <c r="C11" i="2"/>
  <c r="C12" i="2"/>
  <c r="C13" i="2"/>
  <c r="C14" i="2"/>
  <c r="C10" i="2"/>
  <c r="E17" i="2" l="1"/>
  <c r="E16" i="2"/>
  <c r="E9" i="2"/>
  <c r="E14" i="2"/>
  <c r="E15" i="2"/>
  <c r="E21" i="2"/>
  <c r="O10" i="3"/>
  <c r="O9" i="3"/>
  <c r="O10" i="1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O21" i="4"/>
  <c r="O22" i="4"/>
  <c r="O23" i="4"/>
  <c r="O24" i="4"/>
  <c r="O25" i="4"/>
  <c r="P25" i="4" s="1"/>
  <c r="C72" i="4" s="1"/>
  <c r="D72" i="4" s="1"/>
  <c r="O26" i="4"/>
  <c r="O27" i="4"/>
  <c r="P27" i="4" s="1"/>
  <c r="C74" i="4" s="1"/>
  <c r="D74" i="4" s="1"/>
  <c r="O28" i="4"/>
  <c r="P28" i="4" s="1"/>
  <c r="C75" i="4" s="1"/>
  <c r="D75" i="4" s="1"/>
  <c r="O29" i="4"/>
  <c r="O30" i="4"/>
  <c r="O31" i="4"/>
  <c r="O32" i="4"/>
  <c r="O33" i="4"/>
  <c r="P33" i="4" s="1"/>
  <c r="C80" i="4" s="1"/>
  <c r="D80" i="4" s="1"/>
  <c r="O34" i="4"/>
  <c r="P34" i="4" s="1"/>
  <c r="C81" i="4" s="1"/>
  <c r="D81" i="4" s="1"/>
  <c r="O35" i="4"/>
  <c r="P35" i="4" s="1"/>
  <c r="C82" i="4" s="1"/>
  <c r="D82" i="4" s="1"/>
  <c r="M24" i="4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21" i="4"/>
  <c r="M12" i="4"/>
  <c r="M11" i="4"/>
  <c r="M13" i="4"/>
  <c r="M14" i="4"/>
  <c r="M15" i="4"/>
  <c r="M16" i="4"/>
  <c r="M17" i="4"/>
  <c r="M18" i="4"/>
  <c r="M19" i="4"/>
  <c r="M20" i="4"/>
  <c r="M22" i="4"/>
  <c r="M23" i="4"/>
  <c r="M10" i="4"/>
  <c r="O20" i="4"/>
  <c r="P20" i="4" s="1"/>
  <c r="C67" i="4" s="1"/>
  <c r="D67" i="4" s="1"/>
  <c r="O19" i="4"/>
  <c r="P19" i="4" s="1"/>
  <c r="C66" i="4" s="1"/>
  <c r="D66" i="4" s="1"/>
  <c r="O18" i="4"/>
  <c r="O17" i="4"/>
  <c r="O16" i="4"/>
  <c r="O15" i="4"/>
  <c r="O14" i="4"/>
  <c r="O13" i="4"/>
  <c r="P13" i="4" s="1"/>
  <c r="C60" i="4" s="1"/>
  <c r="D60" i="4" s="1"/>
  <c r="O12" i="4"/>
  <c r="P12" i="4" s="1"/>
  <c r="C59" i="4" s="1"/>
  <c r="D59" i="4" s="1"/>
  <c r="O11" i="4"/>
  <c r="P11" i="4" s="1"/>
  <c r="C58" i="4" s="1"/>
  <c r="D58" i="4" s="1"/>
  <c r="O10" i="4"/>
  <c r="P10" i="4" s="1"/>
  <c r="C57" i="4" s="1"/>
  <c r="D57" i="4" s="1"/>
  <c r="B5" i="4"/>
  <c r="E14" i="4"/>
  <c r="E15" i="4"/>
  <c r="E17" i="4"/>
  <c r="E18" i="4"/>
  <c r="E19" i="4"/>
  <c r="E22" i="4"/>
  <c r="E23" i="4"/>
  <c r="E25" i="4"/>
  <c r="E26" i="4"/>
  <c r="E27" i="4"/>
  <c r="E30" i="4"/>
  <c r="E31" i="4"/>
  <c r="E33" i="4"/>
  <c r="E34" i="4"/>
  <c r="E35" i="4"/>
  <c r="C35" i="4"/>
  <c r="C34" i="4"/>
  <c r="C33" i="4"/>
  <c r="C32" i="4"/>
  <c r="C31" i="4"/>
  <c r="C30" i="4"/>
  <c r="C29" i="4"/>
  <c r="C28" i="4"/>
  <c r="C24" i="4"/>
  <c r="C23" i="4"/>
  <c r="C22" i="4"/>
  <c r="C21" i="4"/>
  <c r="C12" i="4"/>
  <c r="C13" i="4"/>
  <c r="C14" i="4"/>
  <c r="C15" i="4"/>
  <c r="C16" i="4"/>
  <c r="C17" i="4"/>
  <c r="C18" i="4"/>
  <c r="C19" i="4"/>
  <c r="C20" i="4"/>
  <c r="C10" i="4"/>
  <c r="C11" i="4"/>
  <c r="P26" i="4" l="1"/>
  <c r="C73" i="4" s="1"/>
  <c r="D73" i="4" s="1"/>
  <c r="P17" i="4"/>
  <c r="C64" i="4" s="1"/>
  <c r="D64" i="4" s="1"/>
  <c r="P30" i="4"/>
  <c r="C77" i="4" s="1"/>
  <c r="D77" i="4" s="1"/>
  <c r="P22" i="4"/>
  <c r="C69" i="4" s="1"/>
  <c r="D69" i="4" s="1"/>
  <c r="P18" i="4"/>
  <c r="C65" i="4" s="1"/>
  <c r="D65" i="4" s="1"/>
  <c r="P29" i="4"/>
  <c r="C76" i="4" s="1"/>
  <c r="D76" i="4" s="1"/>
  <c r="P21" i="4"/>
  <c r="C68" i="4" s="1"/>
  <c r="D68" i="4" s="1"/>
  <c r="P23" i="4"/>
  <c r="C70" i="4" s="1"/>
  <c r="D70" i="4" s="1"/>
  <c r="P32" i="4"/>
  <c r="C79" i="4" s="1"/>
  <c r="D79" i="4" s="1"/>
  <c r="P24" i="4"/>
  <c r="C71" i="4" s="1"/>
  <c r="D71" i="4" s="1"/>
  <c r="P16" i="4"/>
  <c r="C63" i="4" s="1"/>
  <c r="D63" i="4" s="1"/>
  <c r="P31" i="4"/>
  <c r="C78" i="4" s="1"/>
  <c r="D78" i="4" s="1"/>
  <c r="P14" i="4"/>
  <c r="C61" i="4" s="1"/>
  <c r="D61" i="4" s="1"/>
  <c r="P15" i="4"/>
  <c r="C62" i="4" s="1"/>
  <c r="D62" i="4" s="1"/>
  <c r="F21" i="2"/>
  <c r="F9" i="2"/>
  <c r="F16" i="2"/>
  <c r="F17" i="2"/>
  <c r="F15" i="2"/>
  <c r="F10" i="2"/>
  <c r="F11" i="2"/>
  <c r="F18" i="2"/>
  <c r="F20" i="2"/>
  <c r="F12" i="2"/>
  <c r="F14" i="2"/>
  <c r="F19" i="2"/>
  <c r="F13" i="2"/>
  <c r="E32" i="4"/>
  <c r="E24" i="4"/>
  <c r="E16" i="4"/>
  <c r="E21" i="4"/>
  <c r="E29" i="4"/>
  <c r="E28" i="4"/>
  <c r="E20" i="4"/>
  <c r="C25" i="4" l="1"/>
  <c r="C26" i="4" s="1"/>
  <c r="C27" i="4" s="1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49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C23" i="3"/>
  <c r="Q22" i="3"/>
  <c r="Q23" i="3"/>
  <c r="Q24" i="3"/>
  <c r="Q25" i="3"/>
  <c r="Q26" i="3"/>
  <c r="Q27" i="3"/>
  <c r="Q28" i="3"/>
  <c r="Q29" i="3"/>
  <c r="N10" i="3"/>
  <c r="N11" i="3"/>
  <c r="O11" i="3" s="1"/>
  <c r="N12" i="3"/>
  <c r="N13" i="3"/>
  <c r="N14" i="3"/>
  <c r="N15" i="3"/>
  <c r="N16" i="3"/>
  <c r="O16" i="3" s="1"/>
  <c r="N17" i="3"/>
  <c r="O17" i="3" s="1"/>
  <c r="N18" i="3"/>
  <c r="O18" i="3" s="1"/>
  <c r="N19" i="3"/>
  <c r="O19" i="3" s="1"/>
  <c r="N20" i="3"/>
  <c r="N21" i="3"/>
  <c r="N22" i="3"/>
  <c r="N23" i="3"/>
  <c r="N24" i="3"/>
  <c r="O24" i="3" s="1"/>
  <c r="N25" i="3"/>
  <c r="O25" i="3" s="1"/>
  <c r="N26" i="3"/>
  <c r="O26" i="3" s="1"/>
  <c r="N27" i="3"/>
  <c r="O27" i="3" s="1"/>
  <c r="N28" i="3"/>
  <c r="N29" i="3"/>
  <c r="O12" i="3"/>
  <c r="O13" i="3"/>
  <c r="O14" i="3"/>
  <c r="O15" i="3"/>
  <c r="O20" i="3"/>
  <c r="O21" i="3"/>
  <c r="O22" i="3"/>
  <c r="O23" i="3"/>
  <c r="O28" i="3"/>
  <c r="O29" i="3"/>
  <c r="L29" i="3"/>
  <c r="L28" i="3"/>
  <c r="L27" i="3"/>
  <c r="L26" i="3"/>
  <c r="L25" i="3"/>
  <c r="L24" i="3"/>
  <c r="L23" i="3"/>
  <c r="L21" i="3"/>
  <c r="L20" i="3"/>
  <c r="L11" i="3"/>
  <c r="L12" i="3"/>
  <c r="L13" i="3"/>
  <c r="L14" i="3"/>
  <c r="L15" i="3"/>
  <c r="L16" i="3"/>
  <c r="L17" i="3"/>
  <c r="L18" i="3"/>
  <c r="L19" i="3"/>
  <c r="L10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E10" i="4" l="1"/>
  <c r="E12" i="4"/>
  <c r="E11" i="4"/>
  <c r="E13" i="4"/>
  <c r="F10" i="4" l="1"/>
  <c r="F25" i="4"/>
  <c r="F33" i="4"/>
  <c r="F34" i="4"/>
  <c r="F19" i="4"/>
  <c r="F30" i="4"/>
  <c r="F35" i="4"/>
  <c r="F23" i="4"/>
  <c r="F22" i="4"/>
  <c r="F31" i="4"/>
  <c r="F27" i="4"/>
  <c r="F26" i="4"/>
  <c r="F20" i="4"/>
  <c r="F24" i="4"/>
  <c r="F29" i="4"/>
  <c r="F28" i="4"/>
  <c r="F21" i="4"/>
  <c r="F32" i="4"/>
  <c r="F15" i="4"/>
  <c r="F13" i="4"/>
  <c r="F18" i="4"/>
  <c r="F16" i="4"/>
  <c r="F11" i="4"/>
  <c r="F14" i="4"/>
  <c r="F17" i="4"/>
  <c r="F12" i="4"/>
  <c r="C24" i="3" l="1"/>
  <c r="C25" i="3" s="1"/>
  <c r="C26" i="3" s="1"/>
  <c r="C27" i="3" s="1"/>
  <c r="C28" i="3" s="1"/>
  <c r="C29" i="3" s="1"/>
  <c r="B4" i="3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51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N20" i="1"/>
  <c r="O2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O11" i="1"/>
  <c r="O12" i="1"/>
  <c r="O13" i="1"/>
  <c r="O14" i="1"/>
  <c r="O15" i="1"/>
  <c r="O16" i="1"/>
  <c r="O17" i="1"/>
  <c r="O18" i="1"/>
  <c r="O19" i="1"/>
  <c r="O21" i="1"/>
  <c r="O22" i="1"/>
  <c r="O23" i="1"/>
  <c r="O24" i="1"/>
  <c r="O25" i="1"/>
  <c r="O26" i="1"/>
  <c r="O27" i="1"/>
  <c r="C23" i="1"/>
  <c r="C24" i="1" s="1"/>
  <c r="C25" i="1" s="1"/>
  <c r="C26" i="1" s="1"/>
  <c r="C27" i="1" s="1"/>
  <c r="C22" i="1"/>
  <c r="C21" i="1"/>
  <c r="C12" i="1"/>
  <c r="C13" i="1"/>
  <c r="C14" i="1"/>
  <c r="C15" i="1"/>
  <c r="C16" i="1"/>
  <c r="C17" i="1"/>
  <c r="C18" i="1"/>
  <c r="C19" i="1"/>
  <c r="C20" i="1"/>
  <c r="C11" i="1"/>
  <c r="E13" i="1"/>
  <c r="F13" i="1" s="1"/>
  <c r="E14" i="1"/>
  <c r="F14" i="1" s="1"/>
  <c r="E15" i="1"/>
  <c r="F15" i="1" s="1"/>
  <c r="E17" i="1"/>
  <c r="F17" i="1" s="1"/>
  <c r="E10" i="1"/>
  <c r="F10" i="1" s="1"/>
  <c r="Q11" i="1"/>
  <c r="Q12" i="1"/>
  <c r="Q14" i="1"/>
  <c r="Q18" i="1"/>
  <c r="Q19" i="1"/>
  <c r="Q20" i="1"/>
  <c r="Q22" i="1"/>
  <c r="Q26" i="1"/>
  <c r="Q27" i="1"/>
  <c r="N11" i="1"/>
  <c r="N13" i="1"/>
  <c r="N17" i="1"/>
  <c r="N18" i="1"/>
  <c r="N19" i="1"/>
  <c r="N22" i="1"/>
  <c r="N26" i="1"/>
  <c r="N27" i="1"/>
  <c r="Q10" i="1"/>
  <c r="H11" i="1"/>
  <c r="H15" i="1"/>
  <c r="H16" i="1"/>
  <c r="H17" i="1"/>
  <c r="H19" i="1"/>
  <c r="H23" i="1"/>
  <c r="H24" i="1"/>
  <c r="H25" i="1"/>
  <c r="H27" i="1"/>
  <c r="E23" i="1"/>
  <c r="F23" i="1" s="1"/>
  <c r="E24" i="1"/>
  <c r="F24" i="1" s="1"/>
  <c r="E25" i="1"/>
  <c r="F25" i="1" s="1"/>
  <c r="E27" i="1"/>
  <c r="F27" i="1" s="1"/>
  <c r="B5" i="1"/>
  <c r="E16" i="1" s="1"/>
  <c r="F16" i="1" s="1"/>
  <c r="H10" i="3" l="1"/>
  <c r="H11" i="3"/>
  <c r="H12" i="3"/>
  <c r="H13" i="3"/>
  <c r="E10" i="3"/>
  <c r="F10" i="3" s="1"/>
  <c r="E13" i="3"/>
  <c r="F13" i="3" s="1"/>
  <c r="E12" i="3"/>
  <c r="Q10" i="3"/>
  <c r="Q11" i="3"/>
  <c r="Q12" i="3"/>
  <c r="Q13" i="3"/>
  <c r="E11" i="3"/>
  <c r="F11" i="3" s="1"/>
  <c r="Q21" i="3"/>
  <c r="Q9" i="3"/>
  <c r="Q20" i="3"/>
  <c r="Q16" i="3"/>
  <c r="N9" i="3"/>
  <c r="Q15" i="3"/>
  <c r="Q19" i="3"/>
  <c r="Q18" i="3"/>
  <c r="Q14" i="3"/>
  <c r="Q17" i="3"/>
  <c r="H16" i="3"/>
  <c r="H24" i="3"/>
  <c r="E15" i="3"/>
  <c r="H17" i="3"/>
  <c r="H25" i="3"/>
  <c r="E16" i="3"/>
  <c r="H18" i="3"/>
  <c r="H26" i="3"/>
  <c r="E17" i="3"/>
  <c r="E25" i="3"/>
  <c r="E26" i="3"/>
  <c r="H20" i="3"/>
  <c r="H28" i="3"/>
  <c r="E19" i="3"/>
  <c r="F19" i="3" s="1"/>
  <c r="E29" i="3"/>
  <c r="H15" i="3"/>
  <c r="E22" i="3"/>
  <c r="H19" i="3"/>
  <c r="H27" i="3"/>
  <c r="E18" i="3"/>
  <c r="F18" i="3" s="1"/>
  <c r="E27" i="3"/>
  <c r="H23" i="3"/>
  <c r="E9" i="3"/>
  <c r="F9" i="3" s="1"/>
  <c r="H21" i="3"/>
  <c r="H29" i="3"/>
  <c r="E20" i="3"/>
  <c r="E28" i="3"/>
  <c r="H14" i="3"/>
  <c r="H22" i="3"/>
  <c r="H9" i="3"/>
  <c r="E21" i="3"/>
  <c r="F21" i="3" s="1"/>
  <c r="E14" i="3"/>
  <c r="F14" i="3" s="1"/>
  <c r="E23" i="3"/>
  <c r="E24" i="3"/>
  <c r="E22" i="1"/>
  <c r="F22" i="1" s="1"/>
  <c r="H22" i="1"/>
  <c r="H14" i="1"/>
  <c r="N25" i="1"/>
  <c r="N16" i="1"/>
  <c r="Q25" i="1"/>
  <c r="Q17" i="1"/>
  <c r="E20" i="1"/>
  <c r="F20" i="1" s="1"/>
  <c r="E12" i="1"/>
  <c r="F12" i="1" s="1"/>
  <c r="E21" i="1"/>
  <c r="F21" i="1" s="1"/>
  <c r="H21" i="1"/>
  <c r="H13" i="1"/>
  <c r="N24" i="1"/>
  <c r="N15" i="1"/>
  <c r="Q24" i="1"/>
  <c r="Q16" i="1"/>
  <c r="E19" i="1"/>
  <c r="F19" i="1" s="1"/>
  <c r="E11" i="1"/>
  <c r="F11" i="1" s="1"/>
  <c r="H10" i="1"/>
  <c r="H20" i="1"/>
  <c r="H12" i="1"/>
  <c r="N23" i="1"/>
  <c r="N14" i="1"/>
  <c r="Q23" i="1"/>
  <c r="Q15" i="1"/>
  <c r="E18" i="1"/>
  <c r="F18" i="1" s="1"/>
  <c r="E26" i="1"/>
  <c r="F26" i="1" s="1"/>
  <c r="H26" i="1"/>
  <c r="H18" i="1"/>
  <c r="N10" i="1"/>
  <c r="N21" i="1"/>
  <c r="N12" i="1"/>
  <c r="Q21" i="1"/>
  <c r="Q13" i="1"/>
  <c r="F12" i="3" l="1"/>
  <c r="F22" i="3"/>
  <c r="F25" i="3"/>
  <c r="F15" i="3"/>
  <c r="F16" i="3"/>
  <c r="F26" i="3"/>
  <c r="F24" i="3"/>
  <c r="F28" i="3"/>
  <c r="F27" i="3"/>
  <c r="F17" i="3"/>
  <c r="F23" i="3"/>
  <c r="F20" i="3"/>
  <c r="F29" i="3"/>
  <c r="L12" i="1" l="1"/>
  <c r="L13" i="1"/>
  <c r="L14" i="1"/>
  <c r="L15" i="1"/>
  <c r="L16" i="1"/>
  <c r="L17" i="1"/>
  <c r="L18" i="1"/>
  <c r="L19" i="1"/>
  <c r="L20" i="1"/>
  <c r="L21" i="1"/>
  <c r="L22" i="1"/>
  <c r="L23" i="1"/>
  <c r="L24" i="1" s="1"/>
  <c r="L25" i="1" s="1"/>
  <c r="L26" i="1" s="1"/>
  <c r="L27" i="1" s="1"/>
  <c r="L11" i="1"/>
  <c r="C10" i="1"/>
  <c r="C18" i="2" l="1"/>
  <c r="C19" i="2" s="1"/>
  <c r="C20" i="2" s="1"/>
  <c r="C21" i="2" s="1"/>
</calcChain>
</file>

<file path=xl/sharedStrings.xml><?xml version="1.0" encoding="utf-8"?>
<sst xmlns="http://schemas.openxmlformats.org/spreadsheetml/2006/main" count="411" uniqueCount="105">
  <si>
    <t>t (s)</t>
  </si>
  <si>
    <t>ag2 Lat A 0,15 µM</t>
  </si>
  <si>
    <t>image 17</t>
  </si>
  <si>
    <t xml:space="preserve">image </t>
  </si>
  <si>
    <t>ag5 Lat A 0,15 µM</t>
  </si>
  <si>
    <t>dt=1s</t>
  </si>
  <si>
    <t>dt=1min</t>
  </si>
  <si>
    <t>2 mm=1023 pixels</t>
  </si>
  <si>
    <t>µm/pixels</t>
  </si>
  <si>
    <t>Hauteur (pixels)</t>
  </si>
  <si>
    <t>Hauteur (µm)</t>
  </si>
  <si>
    <t>Hauteur (%)</t>
  </si>
  <si>
    <t>ag 2</t>
  </si>
  <si>
    <t>ag 5</t>
  </si>
  <si>
    <t>ag3 Lat A 0,25 µM</t>
  </si>
  <si>
    <t>ag4 Lat A 0,25 µM</t>
  </si>
  <si>
    <t>ag 3</t>
  </si>
  <si>
    <t>ag 4</t>
  </si>
  <si>
    <t>V= 5,20 E-10 m^3</t>
  </si>
  <si>
    <t>V= 5,85 E-10 m^3</t>
  </si>
  <si>
    <t>V= 7,44 E-10 m^3</t>
  </si>
  <si>
    <t>V= 7,21 E-10 m^3</t>
  </si>
  <si>
    <t>2 mm=982 pixels</t>
  </si>
  <si>
    <t>ag1 2,5 mM EGTA</t>
  </si>
  <si>
    <t>V= 6,96 E-10 m^3</t>
  </si>
  <si>
    <t>V= 6,41 E-10 m^3</t>
  </si>
  <si>
    <t>ag3 2,5 mM EGTA</t>
  </si>
  <si>
    <t>ag 1</t>
  </si>
  <si>
    <t>ag7 20/12/2019</t>
  </si>
  <si>
    <t>V= 7,51 E-10 m^3</t>
  </si>
  <si>
    <t>ag8 20/12/2019</t>
  </si>
  <si>
    <t>V= 8,76 E-10 m^3</t>
  </si>
  <si>
    <t>ag 7</t>
  </si>
  <si>
    <t>ag 8</t>
  </si>
  <si>
    <t>V= 9,66 E-10 m^3</t>
  </si>
  <si>
    <t>V= 8,71 E-10 m^3</t>
  </si>
  <si>
    <t>ag9 13/03/2020</t>
  </si>
  <si>
    <t>ag10 13/03/2020</t>
  </si>
  <si>
    <t>2 mm=904 pixels</t>
  </si>
  <si>
    <t>ag 9</t>
  </si>
  <si>
    <t>ag 10</t>
  </si>
  <si>
    <t>V= 9,87 E-10 m^3</t>
  </si>
  <si>
    <t>ag4 13/03/2020</t>
  </si>
  <si>
    <t>V= 9,61 E-10 m^3</t>
  </si>
  <si>
    <t>2 mm=923 pixels</t>
  </si>
  <si>
    <t>ag3 11/03/2020</t>
  </si>
  <si>
    <t>ag7 11/03/2020</t>
  </si>
  <si>
    <t>V= 9,09 E-10 m^3</t>
  </si>
  <si>
    <t>2 mm=1062 pixels</t>
  </si>
  <si>
    <t>V= 8,34 E-10 m^3</t>
  </si>
  <si>
    <t>ag3 24/01/2020</t>
  </si>
  <si>
    <t>ag6 24/01/2020</t>
  </si>
  <si>
    <t>V= 8,28 E-10 m^3</t>
  </si>
  <si>
    <t>ag 6</t>
  </si>
  <si>
    <t>ag1 24/01/2020</t>
  </si>
  <si>
    <t>ag5 24/01/2020</t>
  </si>
  <si>
    <t>V= 5,63 E-10 m^3</t>
  </si>
  <si>
    <t>V= 5,56 E-10 m^3</t>
  </si>
  <si>
    <t>ag2 31/01/2020</t>
  </si>
  <si>
    <t>2 mm=1011 pixels</t>
  </si>
  <si>
    <t>ag3 31/01/2020</t>
  </si>
  <si>
    <t>V= 5,12 E-10 m^3</t>
  </si>
  <si>
    <t>ag6 31/01/2020</t>
  </si>
  <si>
    <t>V= 6,65 E-10 m^3</t>
  </si>
  <si>
    <t>ag8 31/01/2020</t>
  </si>
  <si>
    <t>V= 6,34 E-10 m^3</t>
  </si>
  <si>
    <t>ag1 21/02/2020</t>
  </si>
  <si>
    <t>ag7 21/02/2020</t>
  </si>
  <si>
    <t>V= 8,64 E-10 m^3</t>
  </si>
  <si>
    <t>2 mm=919 pixels</t>
  </si>
  <si>
    <t>V= 6,20 E-10 m^3</t>
  </si>
  <si>
    <t>ag2 21/02/2020</t>
  </si>
  <si>
    <t>ag8 21/02/2020</t>
  </si>
  <si>
    <t>V= 7,00 E-10 m^3</t>
  </si>
  <si>
    <t>RG(pixels)</t>
  </si>
  <si>
    <t>S1/2 (pixels)</t>
  </si>
  <si>
    <t>V (m^3)</t>
  </si>
  <si>
    <t>ag15 13/03/2020</t>
  </si>
  <si>
    <t>ag16 13/03/2020</t>
  </si>
  <si>
    <t>ag5 13/03/2020</t>
  </si>
  <si>
    <t>V= 8,49 E-10 m^3</t>
  </si>
  <si>
    <t>V= 8,63 E-10 m^3</t>
  </si>
  <si>
    <t>V= 7,81 E-10 m^3</t>
  </si>
  <si>
    <t>ag 15</t>
  </si>
  <si>
    <t>ag 16</t>
  </si>
  <si>
    <t>ag1 DMEMc</t>
  </si>
  <si>
    <t>V= 6,22 E-10 m^3</t>
  </si>
  <si>
    <t>ag8 DMEMc</t>
  </si>
  <si>
    <t>V= 7,04 E-10 m^3</t>
  </si>
  <si>
    <t>122 au lieu de 137</t>
  </si>
  <si>
    <t>dt=1s_1</t>
  </si>
  <si>
    <t>dt=1s_2</t>
  </si>
  <si>
    <t>ag9 DMEMc</t>
  </si>
  <si>
    <t>ag1</t>
  </si>
  <si>
    <t>Beads 1,6 mm</t>
  </si>
  <si>
    <t>height (pixels)</t>
  </si>
  <si>
    <t>height (µm)</t>
  </si>
  <si>
    <t>height(%)</t>
  </si>
  <si>
    <t>uncertainty (pixels)</t>
  </si>
  <si>
    <t>uncertainty  (µm)</t>
  </si>
  <si>
    <t>height (%)</t>
  </si>
  <si>
    <t>Average</t>
  </si>
  <si>
    <t>Standard deviation</t>
  </si>
  <si>
    <t>Height (%)</t>
  </si>
  <si>
    <t>Height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</si>
</sst>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quotePrefix="1"/>
    <xf numFmtId="0" fontId="2" fillId="0" borderId="0" xfId="0" applyFont="1"/>
    <xf numFmtId="11" fontId="0" fillId="0" borderId="0" xfId="0" applyNumberFormat="1"/>
    <xf numFmtId="164" fontId="0" fillId="0" borderId="0" xfId="0" applyNumberFormat="1"/>
    <xf numFmtId="1" fontId="2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'0,15 µM Lat A'!$H$10:$H$27</c:f>
                <c:numCache>
                  <c:formatCode>General</c:formatCode>
                  <c:ptCount val="18"/>
                  <c:pt idx="0">
                    <c:v>9.7751710654936463</c:v>
                  </c:pt>
                  <c:pt idx="1">
                    <c:v>9.7751710654936463</c:v>
                  </c:pt>
                  <c:pt idx="2">
                    <c:v>9.7751710654936463</c:v>
                  </c:pt>
                  <c:pt idx="3">
                    <c:v>9.7751710654936463</c:v>
                  </c:pt>
                  <c:pt idx="4">
                    <c:v>9.7751710654936463</c:v>
                  </c:pt>
                  <c:pt idx="5">
                    <c:v>9.7751710654936463</c:v>
                  </c:pt>
                  <c:pt idx="6">
                    <c:v>9.7751710654936463</c:v>
                  </c:pt>
                  <c:pt idx="7">
                    <c:v>9.7751710654936463</c:v>
                  </c:pt>
                  <c:pt idx="8">
                    <c:v>9.7751710654936463</c:v>
                  </c:pt>
                  <c:pt idx="9">
                    <c:v>9.7751710654936463</c:v>
                  </c:pt>
                  <c:pt idx="10">
                    <c:v>9.7751710654936463</c:v>
                  </c:pt>
                  <c:pt idx="11">
                    <c:v>9.7751710654936463</c:v>
                  </c:pt>
                  <c:pt idx="12">
                    <c:v>9.7751710654936463</c:v>
                  </c:pt>
                  <c:pt idx="13">
                    <c:v>9.7751710654936463</c:v>
                  </c:pt>
                  <c:pt idx="14">
                    <c:v>9.7751710654936463</c:v>
                  </c:pt>
                  <c:pt idx="15">
                    <c:v>9.7751710654936463</c:v>
                  </c:pt>
                  <c:pt idx="16">
                    <c:v>9.7751710654936463</c:v>
                  </c:pt>
                  <c:pt idx="17">
                    <c:v>9.7751710654936463</c:v>
                  </c:pt>
                </c:numCache>
              </c:numRef>
            </c:plus>
            <c:minus>
              <c:numRef>
                <c:f>'0,15 µM Lat A'!$H$10:$H$27</c:f>
                <c:numCache>
                  <c:formatCode>General</c:formatCode>
                  <c:ptCount val="18"/>
                  <c:pt idx="0">
                    <c:v>9.7751710654936463</c:v>
                  </c:pt>
                  <c:pt idx="1">
                    <c:v>9.7751710654936463</c:v>
                  </c:pt>
                  <c:pt idx="2">
                    <c:v>9.7751710654936463</c:v>
                  </c:pt>
                  <c:pt idx="3">
                    <c:v>9.7751710654936463</c:v>
                  </c:pt>
                  <c:pt idx="4">
                    <c:v>9.7751710654936463</c:v>
                  </c:pt>
                  <c:pt idx="5">
                    <c:v>9.7751710654936463</c:v>
                  </c:pt>
                  <c:pt idx="6">
                    <c:v>9.7751710654936463</c:v>
                  </c:pt>
                  <c:pt idx="7">
                    <c:v>9.7751710654936463</c:v>
                  </c:pt>
                  <c:pt idx="8">
                    <c:v>9.7751710654936463</c:v>
                  </c:pt>
                  <c:pt idx="9">
                    <c:v>9.7751710654936463</c:v>
                  </c:pt>
                  <c:pt idx="10">
                    <c:v>9.7751710654936463</c:v>
                  </c:pt>
                  <c:pt idx="11">
                    <c:v>9.7751710654936463</c:v>
                  </c:pt>
                  <c:pt idx="12">
                    <c:v>9.7751710654936463</c:v>
                  </c:pt>
                  <c:pt idx="13">
                    <c:v>9.7751710654936463</c:v>
                  </c:pt>
                  <c:pt idx="14">
                    <c:v>9.7751710654936463</c:v>
                  </c:pt>
                  <c:pt idx="15">
                    <c:v>9.7751710654936463</c:v>
                  </c:pt>
                  <c:pt idx="16">
                    <c:v>9.7751710654936463</c:v>
                  </c:pt>
                  <c:pt idx="17">
                    <c:v>9.7751710654936463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'0,15 µM Lat A'!$C$10:$C$27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'0,15 µM Lat A'!$E$10:$E$27</c:f>
              <c:numCache>
                <c:formatCode>0</c:formatCode>
                <c:ptCount val="18"/>
                <c:pt idx="0">
                  <c:v>1149.5601173020527</c:v>
                </c:pt>
                <c:pt idx="1">
                  <c:v>1108.5043988269795</c:v>
                </c:pt>
                <c:pt idx="2">
                  <c:v>1100.6842619745846</c:v>
                </c:pt>
                <c:pt idx="3">
                  <c:v>1102.6392961876834</c:v>
                </c:pt>
                <c:pt idx="4">
                  <c:v>1098.7292277614858</c:v>
                </c:pt>
                <c:pt idx="5">
                  <c:v>1088.9540566959922</c:v>
                </c:pt>
                <c:pt idx="6">
                  <c:v>1069.403714565005</c:v>
                </c:pt>
                <c:pt idx="7">
                  <c:v>1055.7184750733138</c:v>
                </c:pt>
                <c:pt idx="8">
                  <c:v>1036.1681329423266</c:v>
                </c:pt>
                <c:pt idx="9">
                  <c:v>1022.4828934506354</c:v>
                </c:pt>
                <c:pt idx="10">
                  <c:v>1026.3929618768329</c:v>
                </c:pt>
                <c:pt idx="11">
                  <c:v>1000.9775171065494</c:v>
                </c:pt>
                <c:pt idx="12">
                  <c:v>993.15738025415442</c:v>
                </c:pt>
                <c:pt idx="13">
                  <c:v>1000.9775171065494</c:v>
                </c:pt>
                <c:pt idx="14">
                  <c:v>997.06744868035196</c:v>
                </c:pt>
                <c:pt idx="15">
                  <c:v>991.20234604105576</c:v>
                </c:pt>
                <c:pt idx="16">
                  <c:v>991.20234604105576</c:v>
                </c:pt>
                <c:pt idx="17">
                  <c:v>1000.9775171065494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08-47F1-894C-037BEB76C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89791"/>
        <c:axId val="49298175"/>
      </c:scatterChart>
      <c:valAx>
        <c:axId val="19788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298175"/>
        <c:crosses val="autoZero"/>
        <c:crossBetween val="midCat"/>
      </c:valAx>
      <c:valAx>
        <c:axId val="4929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88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C2C12 WT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EGTA'!$A$42:$A$54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EGTA'!$D$42:$D$54</c:f>
              <c:numCache>
                <c:formatCode>0</c:formatCode>
                <c:ptCount val="13"/>
                <c:pt idx="0">
                  <c:v>100</c:v>
                </c:pt>
                <c:pt idx="1">
                  <c:v>97.485206151160412</c:v>
                </c:pt>
                <c:pt idx="2">
                  <c:v>96.734602844526592</c:v>
                </c:pt>
                <c:pt idx="3">
                  <c:v>96.126963955637706</c:v>
                </c:pt>
                <c:pt idx="4">
                  <c:v>95.247676627644267</c:v>
                </c:pt>
                <c:pt idx="5">
                  <c:v>94.8892226329842</c:v>
                </c:pt>
                <c:pt idx="6">
                  <c:v>94.824880622304363</c:v>
                </c:pt>
                <c:pt idx="7">
                  <c:v>94.813648849866496</c:v>
                </c:pt>
                <c:pt idx="8">
                  <c:v>94.368389299650858</c:v>
                </c:pt>
                <c:pt idx="9">
                  <c:v>94.287199630314234</c:v>
                </c:pt>
                <c:pt idx="10">
                  <c:v>94.11358851920312</c:v>
                </c:pt>
                <c:pt idx="11">
                  <c:v>94.189162302320796</c:v>
                </c:pt>
                <c:pt idx="12">
                  <c:v>94.553232183199825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38-4D0E-8704-97B05513D682}"/>
            </c:ext>
          </c:extLst>
        </c:ser>
        <c:ser>
          <c:idx val="0"/>
          <c:order val="1"/>
          <c:tx>
            <c:v>2,5 mM EGTA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2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'2,5 mM EGTA'!$A$57:$A$82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  <c:pt idx="20">
                  <c:v>960</c:v>
                </c:pt>
                <c:pt idx="21">
                  <c:v>1080</c:v>
                </c:pt>
                <c:pt idx="22">
                  <c:v>1200</c:v>
                </c:pt>
                <c:pt idx="23">
                  <c:v>1320</c:v>
                </c:pt>
                <c:pt idx="24">
                  <c:v>1440</c:v>
                </c:pt>
                <c:pt idx="25">
                  <c:v>1560</c:v>
                </c:pt>
              </c:numCache>
            </c:numRef>
          </c:xVal>
          <c:yVal>
            <c:numRef>
              <c:f>'2,5 mM EGTA'!$D$57:$D$82</c:f>
              <c:numCache>
                <c:formatCode>0</c:formatCode>
                <c:ptCount val="26"/>
                <c:pt idx="0">
                  <c:v>100</c:v>
                </c:pt>
                <c:pt idx="1">
                  <c:v>98.407769451353772</c:v>
                </c:pt>
                <c:pt idx="2">
                  <c:v>97.314200161599516</c:v>
                </c:pt>
                <c:pt idx="3">
                  <c:v>95.426694022402117</c:v>
                </c:pt>
                <c:pt idx="4">
                  <c:v>92.848033080371991</c:v>
                </c:pt>
                <c:pt idx="5">
                  <c:v>91.155198909995391</c:v>
                </c:pt>
                <c:pt idx="6">
                  <c:v>89.361761117888435</c:v>
                </c:pt>
                <c:pt idx="7">
                  <c:v>88.869635133636464</c:v>
                </c:pt>
                <c:pt idx="8">
                  <c:v>88.762496237266106</c:v>
                </c:pt>
                <c:pt idx="9">
                  <c:v>89.162732299307663</c:v>
                </c:pt>
                <c:pt idx="10">
                  <c:v>88.963703480726878</c:v>
                </c:pt>
                <c:pt idx="11">
                  <c:v>87.26651246059032</c:v>
                </c:pt>
                <c:pt idx="12">
                  <c:v>84.692208368320152</c:v>
                </c:pt>
                <c:pt idx="13">
                  <c:v>83.712313249576198</c:v>
                </c:pt>
                <c:pt idx="14">
                  <c:v>81.525174670067642</c:v>
                </c:pt>
                <c:pt idx="15">
                  <c:v>80.131972940002214</c:v>
                </c:pt>
                <c:pt idx="16">
                  <c:v>79.4342828625295</c:v>
                </c:pt>
                <c:pt idx="17">
                  <c:v>79.526172784739941</c:v>
                </c:pt>
                <c:pt idx="18">
                  <c:v>79.034046800487971</c:v>
                </c:pt>
                <c:pt idx="19">
                  <c:v>78.7344143601768</c:v>
                </c:pt>
                <c:pt idx="20">
                  <c:v>77.931763811213742</c:v>
                </c:pt>
                <c:pt idx="21">
                  <c:v>77.339034205231385</c:v>
                </c:pt>
                <c:pt idx="22">
                  <c:v>77.240609008381</c:v>
                </c:pt>
                <c:pt idx="23">
                  <c:v>76.846908220979415</c:v>
                </c:pt>
                <c:pt idx="24">
                  <c:v>76.542918930908286</c:v>
                </c:pt>
                <c:pt idx="25">
                  <c:v>76.341711687447514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3B-4724-AFE7-793451D7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  <c:max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4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4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sz="14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sz="14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54643727205498"/>
          <c:y val="0.3326826165960024"/>
          <c:w val="0.19957217847769029"/>
          <c:h val="0.15478760347264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EGTA'!$C$9:$C$21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EGTA'!$E$9:$E$21</c:f>
              <c:numCache>
                <c:formatCode>0</c:formatCode>
                <c:ptCount val="13"/>
                <c:pt idx="0">
                  <c:v>1101.8329938900204</c:v>
                </c:pt>
                <c:pt idx="1">
                  <c:v>1071.2830957230142</c:v>
                </c:pt>
                <c:pt idx="2">
                  <c:v>1050.9164969450101</c:v>
                </c:pt>
                <c:pt idx="3">
                  <c:v>1050.9164969450101</c:v>
                </c:pt>
                <c:pt idx="4">
                  <c:v>1046.8431771894093</c:v>
                </c:pt>
                <c:pt idx="5">
                  <c:v>1042.7698574338085</c:v>
                </c:pt>
                <c:pt idx="6">
                  <c:v>1050.9164969450101</c:v>
                </c:pt>
                <c:pt idx="7">
                  <c:v>1046.8431771894093</c:v>
                </c:pt>
                <c:pt idx="8">
                  <c:v>1042.7698574338085</c:v>
                </c:pt>
                <c:pt idx="9">
                  <c:v>1044.806517311609</c:v>
                </c:pt>
                <c:pt idx="10">
                  <c:v>1044.806517311609</c:v>
                </c:pt>
                <c:pt idx="11">
                  <c:v>1040.733197556008</c:v>
                </c:pt>
                <c:pt idx="12">
                  <c:v>1046.8431771894093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06-4388-978A-158118E98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15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'C2C12 WT - EGTA'!$K$9:$K$21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EGTA'!$K$9:$K$21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EGTA'!$M$9:$M$21</c:f>
              <c:numCache>
                <c:formatCode>0</c:formatCode>
                <c:ptCount val="13"/>
                <c:pt idx="0">
                  <c:v>1173.1160896130345</c:v>
                </c:pt>
                <c:pt idx="1">
                  <c:v>1146.6395112016294</c:v>
                </c:pt>
                <c:pt idx="2">
                  <c:v>1150.7128309572302</c:v>
                </c:pt>
                <c:pt idx="3">
                  <c:v>1136.4562118126273</c:v>
                </c:pt>
                <c:pt idx="4">
                  <c:v>1120.162932790224</c:v>
                </c:pt>
                <c:pt idx="5">
                  <c:v>1116.0896130346232</c:v>
                </c:pt>
                <c:pt idx="6">
                  <c:v>1105.9063136456211</c:v>
                </c:pt>
                <c:pt idx="7">
                  <c:v>1109.9796334012219</c:v>
                </c:pt>
                <c:pt idx="8">
                  <c:v>1103.8696537678206</c:v>
                </c:pt>
                <c:pt idx="9">
                  <c:v>1099.7963340122199</c:v>
                </c:pt>
                <c:pt idx="10">
                  <c:v>1095.7230142566191</c:v>
                </c:pt>
                <c:pt idx="11">
                  <c:v>1101.8329938900204</c:v>
                </c:pt>
                <c:pt idx="12">
                  <c:v>1103.8696537678206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6C-4F38-B0BC-09E1F11FA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200"/>
          <c:min val="10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DMEMc</a:t>
            </a:r>
          </a:p>
        </c:rich>
      </c:tx>
      <c:layout>
        <c:manualLayout>
          <c:xMode val="edge"/>
          <c:yMode val="edge"/>
          <c:x val="0.35277341674315255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EGTA'!$A$42:$A$54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EGTA'!$D$42:$D$54</c:f>
              <c:numCache>
                <c:formatCode>0</c:formatCode>
                <c:ptCount val="13"/>
                <c:pt idx="0">
                  <c:v>100</c:v>
                </c:pt>
                <c:pt idx="1">
                  <c:v>97.485206151160412</c:v>
                </c:pt>
                <c:pt idx="2">
                  <c:v>96.734602844526592</c:v>
                </c:pt>
                <c:pt idx="3">
                  <c:v>96.126963955637706</c:v>
                </c:pt>
                <c:pt idx="4">
                  <c:v>95.247676627644267</c:v>
                </c:pt>
                <c:pt idx="5">
                  <c:v>94.8892226329842</c:v>
                </c:pt>
                <c:pt idx="6">
                  <c:v>94.824880622304363</c:v>
                </c:pt>
                <c:pt idx="7">
                  <c:v>94.813648849866496</c:v>
                </c:pt>
                <c:pt idx="8">
                  <c:v>94.368389299650858</c:v>
                </c:pt>
                <c:pt idx="9">
                  <c:v>94.287199630314234</c:v>
                </c:pt>
                <c:pt idx="10">
                  <c:v>94.11358851920312</c:v>
                </c:pt>
                <c:pt idx="11">
                  <c:v>94.189162302320796</c:v>
                </c:pt>
                <c:pt idx="12">
                  <c:v>94.553232183199825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D3-4939-A341-3C9AA370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Relative height </a:t>
                </a:r>
                <a:r>
                  <a:rPr lang="fr-FR" baseline="0"/>
                  <a:t>(%)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Bleb'!$C$9:$C$21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Bleb'!$E$9:$E$21</c:f>
              <c:numCache>
                <c:formatCode>0</c:formatCode>
                <c:ptCount val="13"/>
                <c:pt idx="0">
                  <c:v>1185.8407079646017</c:v>
                </c:pt>
                <c:pt idx="1">
                  <c:v>1168.141592920354</c:v>
                </c:pt>
                <c:pt idx="2">
                  <c:v>1168.141592920354</c:v>
                </c:pt>
                <c:pt idx="3">
                  <c:v>1165.929203539823</c:v>
                </c:pt>
                <c:pt idx="4">
                  <c:v>1157.0796460176991</c:v>
                </c:pt>
                <c:pt idx="5">
                  <c:v>1168.141592920354</c:v>
                </c:pt>
                <c:pt idx="6">
                  <c:v>1157.0796460176991</c:v>
                </c:pt>
                <c:pt idx="7">
                  <c:v>1150.4424778761061</c:v>
                </c:pt>
                <c:pt idx="8">
                  <c:v>1154.8672566371681</c:v>
                </c:pt>
                <c:pt idx="9">
                  <c:v>1148.2300884955753</c:v>
                </c:pt>
                <c:pt idx="10">
                  <c:v>1148.2300884955753</c:v>
                </c:pt>
                <c:pt idx="11">
                  <c:v>1152.6548672566371</c:v>
                </c:pt>
                <c:pt idx="12">
                  <c:v>1148.2300884955753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15-4BDB-A879-3269C349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200"/>
          <c:min val="1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'C2C12 WT - EGTA'!$K$9:$K$21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Bleb'!$K$9:$K$21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Bleb'!$M$9:$M$21</c:f>
              <c:numCache>
                <c:formatCode>0</c:formatCode>
                <c:ptCount val="13"/>
                <c:pt idx="0">
                  <c:v>1150.4424778761061</c:v>
                </c:pt>
                <c:pt idx="1">
                  <c:v>1134.9557522123894</c:v>
                </c:pt>
                <c:pt idx="2">
                  <c:v>1119.4690265486724</c:v>
                </c:pt>
                <c:pt idx="3">
                  <c:v>1126.1061946902655</c:v>
                </c:pt>
                <c:pt idx="4">
                  <c:v>1119.4690265486724</c:v>
                </c:pt>
                <c:pt idx="5">
                  <c:v>1115.0442477876106</c:v>
                </c:pt>
                <c:pt idx="6">
                  <c:v>1097.3451327433627</c:v>
                </c:pt>
                <c:pt idx="7">
                  <c:v>1110.6194690265486</c:v>
                </c:pt>
                <c:pt idx="8">
                  <c:v>1101.7699115044247</c:v>
                </c:pt>
                <c:pt idx="9">
                  <c:v>1115.0442477876106</c:v>
                </c:pt>
                <c:pt idx="10">
                  <c:v>1106.1946902654868</c:v>
                </c:pt>
                <c:pt idx="11">
                  <c:v>1115.0442477876106</c:v>
                </c:pt>
                <c:pt idx="12">
                  <c:v>1112.8318584070796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9-4299-B56B-178C2E93E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200"/>
          <c:min val="10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DMEMc</a:t>
            </a:r>
          </a:p>
        </c:rich>
      </c:tx>
      <c:layout>
        <c:manualLayout>
          <c:xMode val="edge"/>
          <c:yMode val="edge"/>
          <c:x val="0.35277341674315255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Bleb'!$A$42:$A$54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Bleb'!$D$42:$D$54</c:f>
              <c:numCache>
                <c:formatCode>0</c:formatCode>
                <c:ptCount val="13"/>
                <c:pt idx="0">
                  <c:v>100</c:v>
                </c:pt>
                <c:pt idx="1">
                  <c:v>98.580654420206656</c:v>
                </c:pt>
                <c:pt idx="2">
                  <c:v>97.907577497129736</c:v>
                </c:pt>
                <c:pt idx="3">
                  <c:v>98.102755453501715</c:v>
                </c:pt>
                <c:pt idx="4">
                  <c:v>97.441159586681977</c:v>
                </c:pt>
                <c:pt idx="5">
                  <c:v>97.715269804822043</c:v>
                </c:pt>
                <c:pt idx="6">
                  <c:v>96.47962112514351</c:v>
                </c:pt>
                <c:pt idx="7">
                  <c:v>96.776693455797925</c:v>
                </c:pt>
                <c:pt idx="8">
                  <c:v>96.578645235361648</c:v>
                </c:pt>
                <c:pt idx="9">
                  <c:v>96.875717566016078</c:v>
                </c:pt>
                <c:pt idx="10">
                  <c:v>96.491102181400692</c:v>
                </c:pt>
                <c:pt idx="11">
                  <c:v>97.062284730195188</c:v>
                </c:pt>
                <c:pt idx="12">
                  <c:v>96.779563719862239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14-4F63-BA19-DF13FD9EA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Relative height </a:t>
                </a:r>
                <a:r>
                  <a:rPr lang="fr-FR" baseline="0"/>
                  <a:t>(%)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LatA'!$C$9:$C$21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LatA'!$E$9:$E$21</c:f>
              <c:numCache>
                <c:formatCode>0</c:formatCode>
                <c:ptCount val="13"/>
                <c:pt idx="0">
                  <c:v>1071.3587487781037</c:v>
                </c:pt>
                <c:pt idx="1">
                  <c:v>1063.5386119257087</c:v>
                </c:pt>
                <c:pt idx="2">
                  <c:v>1047.898338220919</c:v>
                </c:pt>
                <c:pt idx="3">
                  <c:v>0</c:v>
                </c:pt>
                <c:pt idx="4">
                  <c:v>0</c:v>
                </c:pt>
                <c:pt idx="5">
                  <c:v>1042.0332355816226</c:v>
                </c:pt>
                <c:pt idx="6">
                  <c:v>1047.898338220919</c:v>
                </c:pt>
                <c:pt idx="7">
                  <c:v>1047.898338220919</c:v>
                </c:pt>
                <c:pt idx="8">
                  <c:v>1045.9433040078202</c:v>
                </c:pt>
                <c:pt idx="9">
                  <c:v>1040.0782013685239</c:v>
                </c:pt>
                <c:pt idx="10">
                  <c:v>1040.0782013685239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E0-47C0-9C6C-27CDCE4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15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'C2C12 WT - LatA'!$K$9:$K$21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LatA'!$K$9:$K$21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LatA'!$M$9:$M$21</c:f>
              <c:numCache>
                <c:formatCode>0</c:formatCode>
                <c:ptCount val="13"/>
                <c:pt idx="0">
                  <c:v>1053.763440860215</c:v>
                </c:pt>
                <c:pt idx="1">
                  <c:v>1047.898338220919</c:v>
                </c:pt>
                <c:pt idx="2">
                  <c:v>1032.258064516129</c:v>
                </c:pt>
                <c:pt idx="3">
                  <c:v>1026.3929618768329</c:v>
                </c:pt>
                <c:pt idx="4">
                  <c:v>1022.4828934506354</c:v>
                </c:pt>
                <c:pt idx="5">
                  <c:v>1016.6177908113392</c:v>
                </c:pt>
                <c:pt idx="6">
                  <c:v>1010.752688172043</c:v>
                </c:pt>
                <c:pt idx="7">
                  <c:v>1008.7976539589444</c:v>
                </c:pt>
                <c:pt idx="8">
                  <c:v>1012.7077223851418</c:v>
                </c:pt>
                <c:pt idx="9">
                  <c:v>1006.8426197458456</c:v>
                </c:pt>
                <c:pt idx="10">
                  <c:v>1002.9325513196482</c:v>
                </c:pt>
                <c:pt idx="11">
                  <c:v>1006.8426197458456</c:v>
                </c:pt>
                <c:pt idx="12">
                  <c:v>1008.7976539589444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CF-49FB-ADC1-332FEC2FE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10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DMEMc</a:t>
            </a:r>
          </a:p>
        </c:rich>
      </c:tx>
      <c:layout>
        <c:manualLayout>
          <c:xMode val="edge"/>
          <c:yMode val="edge"/>
          <c:x val="0.35277341674315255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LatA'!$A$42:$A$54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LatA'!$E$42:$E$54</c:f>
              <c:numCache>
                <c:formatCode>0</c:formatCode>
                <c:ptCount val="13"/>
                <c:pt idx="0">
                  <c:v>100</c:v>
                </c:pt>
                <c:pt idx="1">
                  <c:v>99.356743360914379</c:v>
                </c:pt>
                <c:pt idx="2">
                  <c:v>97.884701325785784</c:v>
                </c:pt>
                <c:pt idx="3">
                  <c:v>97.402597402597408</c:v>
                </c:pt>
                <c:pt idx="4">
                  <c:v>97.031539888682744</c:v>
                </c:pt>
                <c:pt idx="5">
                  <c:v>96.868863670219241</c:v>
                </c:pt>
                <c:pt idx="6">
                  <c:v>96.864293162520482</c:v>
                </c:pt>
                <c:pt idx="7">
                  <c:v>95.069908078250094</c:v>
                </c:pt>
                <c:pt idx="8">
                  <c:v>94.906009295998885</c:v>
                </c:pt>
                <c:pt idx="9">
                  <c:v>94.708066814427596</c:v>
                </c:pt>
                <c:pt idx="10">
                  <c:v>94.64107031885969</c:v>
                </c:pt>
                <c:pt idx="11">
                  <c:v>94.681302824159957</c:v>
                </c:pt>
                <c:pt idx="12">
                  <c:v>94.856524427952991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B1-4F56-BD9A-B1222CA74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Relative height </a:t>
                </a:r>
                <a:r>
                  <a:rPr lang="fr-FR" baseline="0"/>
                  <a:t>(%)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'0,15 µM Lat A'!$Q$10:$Q$27</c:f>
                <c:numCache>
                  <c:formatCode>General</c:formatCode>
                  <c:ptCount val="18"/>
                  <c:pt idx="0">
                    <c:v>9.7751710654936463</c:v>
                  </c:pt>
                  <c:pt idx="1">
                    <c:v>9.7751710654936463</c:v>
                  </c:pt>
                  <c:pt idx="2">
                    <c:v>9.7751710654936463</c:v>
                  </c:pt>
                  <c:pt idx="3">
                    <c:v>9.7751710654936463</c:v>
                  </c:pt>
                  <c:pt idx="4">
                    <c:v>9.7751710654936463</c:v>
                  </c:pt>
                  <c:pt idx="5">
                    <c:v>9.7751710654936463</c:v>
                  </c:pt>
                  <c:pt idx="6">
                    <c:v>9.7751710654936463</c:v>
                  </c:pt>
                  <c:pt idx="7">
                    <c:v>9.7751710654936463</c:v>
                  </c:pt>
                  <c:pt idx="8">
                    <c:v>9.7751710654936463</c:v>
                  </c:pt>
                  <c:pt idx="9">
                    <c:v>9.7751710654936463</c:v>
                  </c:pt>
                  <c:pt idx="10">
                    <c:v>9.7751710654936463</c:v>
                  </c:pt>
                  <c:pt idx="11">
                    <c:v>9.7751710654936463</c:v>
                  </c:pt>
                  <c:pt idx="12">
                    <c:v>9.7751710654936463</c:v>
                  </c:pt>
                  <c:pt idx="13">
                    <c:v>9.7751710654936463</c:v>
                  </c:pt>
                  <c:pt idx="14">
                    <c:v>9.7751710654936463</c:v>
                  </c:pt>
                  <c:pt idx="15">
                    <c:v>9.7751710654936463</c:v>
                  </c:pt>
                  <c:pt idx="16">
                    <c:v>9.7751710654936463</c:v>
                  </c:pt>
                  <c:pt idx="17">
                    <c:v>9.7751710654936463</c:v>
                  </c:pt>
                </c:numCache>
              </c:numRef>
            </c:plus>
            <c:minus>
              <c:numRef>
                <c:f>'0,15 µM Lat A'!$Q$10:$Q$27</c:f>
                <c:numCache>
                  <c:formatCode>General</c:formatCode>
                  <c:ptCount val="18"/>
                  <c:pt idx="0">
                    <c:v>9.7751710654936463</c:v>
                  </c:pt>
                  <c:pt idx="1">
                    <c:v>9.7751710654936463</c:v>
                  </c:pt>
                  <c:pt idx="2">
                    <c:v>9.7751710654936463</c:v>
                  </c:pt>
                  <c:pt idx="3">
                    <c:v>9.7751710654936463</c:v>
                  </c:pt>
                  <c:pt idx="4">
                    <c:v>9.7751710654936463</c:v>
                  </c:pt>
                  <c:pt idx="5">
                    <c:v>9.7751710654936463</c:v>
                  </c:pt>
                  <c:pt idx="6">
                    <c:v>9.7751710654936463</c:v>
                  </c:pt>
                  <c:pt idx="7">
                    <c:v>9.7751710654936463</c:v>
                  </c:pt>
                  <c:pt idx="8">
                    <c:v>9.7751710654936463</c:v>
                  </c:pt>
                  <c:pt idx="9">
                    <c:v>9.7751710654936463</c:v>
                  </c:pt>
                  <c:pt idx="10">
                    <c:v>9.7751710654936463</c:v>
                  </c:pt>
                  <c:pt idx="11">
                    <c:v>9.7751710654936463</c:v>
                  </c:pt>
                  <c:pt idx="12">
                    <c:v>9.7751710654936463</c:v>
                  </c:pt>
                  <c:pt idx="13">
                    <c:v>9.7751710654936463</c:v>
                  </c:pt>
                  <c:pt idx="14">
                    <c:v>9.7751710654936463</c:v>
                  </c:pt>
                  <c:pt idx="15">
                    <c:v>9.7751710654936463</c:v>
                  </c:pt>
                  <c:pt idx="16">
                    <c:v>9.7751710654936463</c:v>
                  </c:pt>
                  <c:pt idx="17">
                    <c:v>9.7751710654936463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'0,15 µM Lat A'!$L$10:$L$27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'0,15 µM Lat A'!$N$10:$N$27</c:f>
              <c:numCache>
                <c:formatCode>0</c:formatCode>
                <c:ptCount val="18"/>
                <c:pt idx="0">
                  <c:v>1051.8084066471163</c:v>
                </c:pt>
                <c:pt idx="1">
                  <c:v>1014.6627565982404</c:v>
                </c:pt>
                <c:pt idx="2">
                  <c:v>1000.9775171065494</c:v>
                </c:pt>
                <c:pt idx="3">
                  <c:v>983.3822091886608</c:v>
                </c:pt>
                <c:pt idx="4">
                  <c:v>977.5171065493646</c:v>
                </c:pt>
                <c:pt idx="5">
                  <c:v>977.5171065493646</c:v>
                </c:pt>
                <c:pt idx="6">
                  <c:v>977.5171065493646</c:v>
                </c:pt>
                <c:pt idx="7">
                  <c:v>965.7869012707722</c:v>
                </c:pt>
                <c:pt idx="8">
                  <c:v>961.87683284457478</c:v>
                </c:pt>
                <c:pt idx="9">
                  <c:v>959.92179863147612</c:v>
                </c:pt>
                <c:pt idx="10">
                  <c:v>961.87683284457478</c:v>
                </c:pt>
                <c:pt idx="11">
                  <c:v>956.01173020527858</c:v>
                </c:pt>
                <c:pt idx="12">
                  <c:v>956.01173020527858</c:v>
                </c:pt>
                <c:pt idx="13">
                  <c:v>950.14662756598239</c:v>
                </c:pt>
                <c:pt idx="14">
                  <c:v>950.14662756598239</c:v>
                </c:pt>
                <c:pt idx="15">
                  <c:v>948.19159335288373</c:v>
                </c:pt>
                <c:pt idx="16">
                  <c:v>950.14662756598239</c:v>
                </c:pt>
                <c:pt idx="17">
                  <c:v>950.14662756598239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83-42BB-BC4B-B58B6D0B9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519119"/>
        <c:axId val="203038559"/>
      </c:scatterChart>
      <c:valAx>
        <c:axId val="199519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038559"/>
        <c:crosses val="autoZero"/>
        <c:crossBetween val="midCat"/>
      </c:valAx>
      <c:valAx>
        <c:axId val="20303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519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10 µM'!$C$9:$C$26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'(+-)-Bleb 10 µM'!$E$9:$E$26</c:f>
              <c:numCache>
                <c:formatCode>0</c:formatCode>
                <c:ptCount val="18"/>
                <c:pt idx="0">
                  <c:v>1209.1007583965331</c:v>
                </c:pt>
                <c:pt idx="1">
                  <c:v>1183.0985915492959</c:v>
                </c:pt>
                <c:pt idx="2">
                  <c:v>1161.4301191765981</c:v>
                </c:pt>
                <c:pt idx="3">
                  <c:v>1167.9306608884074</c:v>
                </c:pt>
                <c:pt idx="4">
                  <c:v>1167.9306608884074</c:v>
                </c:pt>
                <c:pt idx="5">
                  <c:v>1170.0975081256772</c:v>
                </c:pt>
                <c:pt idx="6">
                  <c:v>1152.7627302275189</c:v>
                </c:pt>
                <c:pt idx="7">
                  <c:v>1159.2632719393282</c:v>
                </c:pt>
                <c:pt idx="8">
                  <c:v>1163.5969664138679</c:v>
                </c:pt>
                <c:pt idx="9">
                  <c:v>1157.0964247020586</c:v>
                </c:pt>
                <c:pt idx="10">
                  <c:v>1154.9295774647887</c:v>
                </c:pt>
                <c:pt idx="11">
                  <c:v>1135.4279523293608</c:v>
                </c:pt>
                <c:pt idx="12">
                  <c:v>1126.7605633802816</c:v>
                </c:pt>
                <c:pt idx="13">
                  <c:v>1126.7605633802816</c:v>
                </c:pt>
                <c:pt idx="14">
                  <c:v>1128.9274106175515</c:v>
                </c:pt>
                <c:pt idx="15">
                  <c:v>1120.2600216684723</c:v>
                </c:pt>
                <c:pt idx="16">
                  <c:v>1131.0942578548213</c:v>
                </c:pt>
                <c:pt idx="17">
                  <c:v>1131.0942578548213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B7-4155-A874-A0C8A7D7F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250"/>
          <c:min val="1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10 µM'!$J$9:$J$26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'(+-)-Bleb 10 µM'!$L$9:$L$26</c:f>
              <c:numCache>
                <c:formatCode>0</c:formatCode>
                <c:ptCount val="18"/>
                <c:pt idx="0">
                  <c:v>1204.7670639219934</c:v>
                </c:pt>
                <c:pt idx="1">
                  <c:v>1170.0975081256772</c:v>
                </c:pt>
                <c:pt idx="2">
                  <c:v>1163.5969664138679</c:v>
                </c:pt>
                <c:pt idx="3">
                  <c:v>1152.7627302275189</c:v>
                </c:pt>
                <c:pt idx="4">
                  <c:v>1154.9295774647887</c:v>
                </c:pt>
                <c:pt idx="5">
                  <c:v>1159.2632719393282</c:v>
                </c:pt>
                <c:pt idx="6">
                  <c:v>1161.4301191765981</c:v>
                </c:pt>
                <c:pt idx="7">
                  <c:v>1146.2621885157096</c:v>
                </c:pt>
                <c:pt idx="8">
                  <c:v>1148.4290357529794</c:v>
                </c:pt>
                <c:pt idx="9">
                  <c:v>1150.5958829902493</c:v>
                </c:pt>
                <c:pt idx="10">
                  <c:v>1139.7616468039002</c:v>
                </c:pt>
                <c:pt idx="11">
                  <c:v>1135.4279523293608</c:v>
                </c:pt>
                <c:pt idx="12">
                  <c:v>1126.7605633802816</c:v>
                </c:pt>
                <c:pt idx="13">
                  <c:v>1118.0931744312027</c:v>
                </c:pt>
                <c:pt idx="14">
                  <c:v>1118.0931744312027</c:v>
                </c:pt>
                <c:pt idx="15">
                  <c:v>1111.5926327193934</c:v>
                </c:pt>
                <c:pt idx="16">
                  <c:v>1109.4257854821235</c:v>
                </c:pt>
                <c:pt idx="17">
                  <c:v>1120.2600216684723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AA-4CC0-AB7E-1FEB17E9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250"/>
          <c:min val="10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10 µM (+/-)-Blebbistatin</a:t>
            </a:r>
          </a:p>
        </c:rich>
      </c:tx>
      <c:layout>
        <c:manualLayout>
          <c:xMode val="edge"/>
          <c:yMode val="edge"/>
          <c:x val="0.35277341674315255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10 µM'!$A$47:$A$64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'(+-)-Bleb 10 µM'!$D$47:$D$64</c:f>
              <c:numCache>
                <c:formatCode>0</c:formatCode>
                <c:ptCount val="18"/>
                <c:pt idx="0">
                  <c:v>99.820788530465933</c:v>
                </c:pt>
                <c:pt idx="1">
                  <c:v>97.311827956989248</c:v>
                </c:pt>
                <c:pt idx="2">
                  <c:v>96.146953405017911</c:v>
                </c:pt>
                <c:pt idx="3">
                  <c:v>95.967741935483858</c:v>
                </c:pt>
                <c:pt idx="4">
                  <c:v>96.057347670250891</c:v>
                </c:pt>
                <c:pt idx="5">
                  <c:v>96.326164874551978</c:v>
                </c:pt>
                <c:pt idx="6">
                  <c:v>95.698924731182785</c:v>
                </c:pt>
                <c:pt idx="7">
                  <c:v>95.340501792114679</c:v>
                </c:pt>
                <c:pt idx="8">
                  <c:v>95.609318996415766</c:v>
                </c:pt>
                <c:pt idx="9">
                  <c:v>95.430107526881727</c:v>
                </c:pt>
                <c:pt idx="10">
                  <c:v>94.892473118279568</c:v>
                </c:pt>
                <c:pt idx="11">
                  <c:v>93.906810035842298</c:v>
                </c:pt>
                <c:pt idx="12">
                  <c:v>93.189964157706086</c:v>
                </c:pt>
                <c:pt idx="13">
                  <c:v>92.831541218637994</c:v>
                </c:pt>
                <c:pt idx="14">
                  <c:v>92.921146953405014</c:v>
                </c:pt>
                <c:pt idx="15">
                  <c:v>92.293906810035836</c:v>
                </c:pt>
                <c:pt idx="16">
                  <c:v>92.652329749103927</c:v>
                </c:pt>
                <c:pt idx="17">
                  <c:v>93.100358422939053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F1-47DC-B4B0-3ABBCA5A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Relative height </a:t>
                </a:r>
                <a:r>
                  <a:rPr lang="fr-FR" baseline="0"/>
                  <a:t>(%)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40 µM'!$C$9:$C$26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'(+-)-Bleb 40 µM'!$E$9:$E$26</c:f>
              <c:numCache>
                <c:formatCode>0</c:formatCode>
                <c:ptCount val="18"/>
                <c:pt idx="0">
                  <c:v>1219.0265486725664</c:v>
                </c:pt>
                <c:pt idx="1">
                  <c:v>1203.5398230088495</c:v>
                </c:pt>
                <c:pt idx="2">
                  <c:v>1207.9646017699115</c:v>
                </c:pt>
                <c:pt idx="3">
                  <c:v>1176.9911504424779</c:v>
                </c:pt>
                <c:pt idx="4">
                  <c:v>1146.0176991150443</c:v>
                </c:pt>
                <c:pt idx="5">
                  <c:v>1097.3451327433627</c:v>
                </c:pt>
                <c:pt idx="6">
                  <c:v>1088.4955752212388</c:v>
                </c:pt>
                <c:pt idx="7">
                  <c:v>1084.070796460177</c:v>
                </c:pt>
                <c:pt idx="8">
                  <c:v>1077.4336283185839</c:v>
                </c:pt>
                <c:pt idx="9">
                  <c:v>1068.5840707964601</c:v>
                </c:pt>
                <c:pt idx="10">
                  <c:v>1075.2212389380531</c:v>
                </c:pt>
                <c:pt idx="11">
                  <c:v>1053.0973451327434</c:v>
                </c:pt>
                <c:pt idx="12">
                  <c:v>1026.5486725663716</c:v>
                </c:pt>
                <c:pt idx="13">
                  <c:v>1008.8495575221239</c:v>
                </c:pt>
                <c:pt idx="14">
                  <c:v>1019.9115044247787</c:v>
                </c:pt>
                <c:pt idx="15">
                  <c:v>1015.4867256637168</c:v>
                </c:pt>
                <c:pt idx="16">
                  <c:v>1022.1238938053096</c:v>
                </c:pt>
                <c:pt idx="17">
                  <c:v>1019.9115044247787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05-4F58-BA94-08E92C9FF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300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40 µM'!$J$9:$J$26</c:f>
              <c:numCache>
                <c:formatCode>General</c:formatCode>
                <c:ptCount val="18"/>
                <c:pt idx="0">
                  <c:v>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'(+-)-Bleb 40 µM'!$L$9:$L$26</c:f>
              <c:numCache>
                <c:formatCode>0</c:formatCode>
                <c:ptCount val="18"/>
                <c:pt idx="0">
                  <c:v>1128.3185840707963</c:v>
                </c:pt>
                <c:pt idx="12">
                  <c:v>993.36283185840705</c:v>
                </c:pt>
                <c:pt idx="13">
                  <c:v>984.51327433628319</c:v>
                </c:pt>
                <c:pt idx="14">
                  <c:v>975.66371681415922</c:v>
                </c:pt>
                <c:pt idx="15">
                  <c:v>984.51327433628319</c:v>
                </c:pt>
                <c:pt idx="16">
                  <c:v>984.51327433628319</c:v>
                </c:pt>
                <c:pt idx="17">
                  <c:v>988.93805309734512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BE-4272-8C00-CDF7968D1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300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40 µM (+/-)-Blebbistatin</a:t>
            </a:r>
          </a:p>
        </c:rich>
      </c:tx>
      <c:layout>
        <c:manualLayout>
          <c:xMode val="edge"/>
          <c:yMode val="edge"/>
          <c:x val="0.35277341674315255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40 µM'!$A$47:$A$64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'(+-)-Bleb 40 µM'!$D$47:$D$64</c:f>
              <c:numCache>
                <c:formatCode>0</c:formatCode>
                <c:ptCount val="18"/>
                <c:pt idx="0">
                  <c:v>100</c:v>
                </c:pt>
                <c:pt idx="1">
                  <c:v>98.729582577132476</c:v>
                </c:pt>
                <c:pt idx="2">
                  <c:v>99.092558983666052</c:v>
                </c:pt>
                <c:pt idx="3">
                  <c:v>96.551724137931032</c:v>
                </c:pt>
                <c:pt idx="4">
                  <c:v>94.010889292196012</c:v>
                </c:pt>
                <c:pt idx="5">
                  <c:v>90.018148820326672</c:v>
                </c:pt>
                <c:pt idx="6">
                  <c:v>89.29219600725952</c:v>
                </c:pt>
                <c:pt idx="7">
                  <c:v>88.929219600725958</c:v>
                </c:pt>
                <c:pt idx="8">
                  <c:v>88.384754990925572</c:v>
                </c:pt>
                <c:pt idx="9">
                  <c:v>87.658802177858433</c:v>
                </c:pt>
                <c:pt idx="10">
                  <c:v>88.203266787658805</c:v>
                </c:pt>
                <c:pt idx="11">
                  <c:v>86.388384754990938</c:v>
                </c:pt>
                <c:pt idx="12">
                  <c:v>86.124871001031991</c:v>
                </c:pt>
                <c:pt idx="13">
                  <c:v>85.006761325219742</c:v>
                </c:pt>
                <c:pt idx="14">
                  <c:v>85.068324970641612</c:v>
                </c:pt>
                <c:pt idx="15">
                  <c:v>85.278993630119928</c:v>
                </c:pt>
                <c:pt idx="16">
                  <c:v>85.551225935020113</c:v>
                </c:pt>
                <c:pt idx="17">
                  <c:v>85.656560264759264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F3-4C74-8A95-8D8728653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Relative height </a:t>
                </a:r>
                <a:r>
                  <a:rPr lang="fr-FR" baseline="0"/>
                  <a:t>(%)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160 µM'!$C$9:$C$29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  <c:pt idx="20">
                  <c:v>960</c:v>
                </c:pt>
              </c:numCache>
            </c:numRef>
          </c:xVal>
          <c:yVal>
            <c:numRef>
              <c:f>'(+-)-Bleb 160 µM'!$E$9:$E$29</c:f>
              <c:numCache>
                <c:formatCode>0</c:formatCode>
                <c:ptCount val="21"/>
                <c:pt idx="0">
                  <c:v>1225.6637168141592</c:v>
                </c:pt>
                <c:pt idx="1">
                  <c:v>1174.7787610619469</c:v>
                </c:pt>
                <c:pt idx="2">
                  <c:v>1117.2566371681414</c:v>
                </c:pt>
                <c:pt idx="3">
                  <c:v>1059.7345132743362</c:v>
                </c:pt>
                <c:pt idx="4">
                  <c:v>1055.3097345132742</c:v>
                </c:pt>
                <c:pt idx="5">
                  <c:v>1046.4601769911503</c:v>
                </c:pt>
                <c:pt idx="6">
                  <c:v>1033.1858407079646</c:v>
                </c:pt>
                <c:pt idx="7">
                  <c:v>1024.3362831858406</c:v>
                </c:pt>
                <c:pt idx="8">
                  <c:v>1028.7610619469026</c:v>
                </c:pt>
                <c:pt idx="9">
                  <c:v>1022.1238938053096</c:v>
                </c:pt>
                <c:pt idx="10">
                  <c:v>1017.6991150442477</c:v>
                </c:pt>
                <c:pt idx="11">
                  <c:v>988.93805309734512</c:v>
                </c:pt>
                <c:pt idx="12">
                  <c:v>969.02654867256638</c:v>
                </c:pt>
                <c:pt idx="13">
                  <c:v>953.53982300884945</c:v>
                </c:pt>
                <c:pt idx="14">
                  <c:v>944.69026548672559</c:v>
                </c:pt>
                <c:pt idx="15">
                  <c:v>935.84070796460173</c:v>
                </c:pt>
                <c:pt idx="16">
                  <c:v>935.84070796460173</c:v>
                </c:pt>
                <c:pt idx="17">
                  <c:v>944.69026548672559</c:v>
                </c:pt>
                <c:pt idx="18">
                  <c:v>944.69026548672559</c:v>
                </c:pt>
                <c:pt idx="19">
                  <c:v>944.69026548672559</c:v>
                </c:pt>
                <c:pt idx="20">
                  <c:v>940.26548672566366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B8-4048-BDD1-27FAEF609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300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160 µM'!$J$9:$J$28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</c:numCache>
            </c:numRef>
          </c:xVal>
          <c:yVal>
            <c:numRef>
              <c:f>'(+-)-Bleb 160 µM'!$L$9:$L$28</c:f>
              <c:numCache>
                <c:formatCode>0</c:formatCode>
                <c:ptCount val="20"/>
                <c:pt idx="0">
                  <c:v>1123.8938053097345</c:v>
                </c:pt>
                <c:pt idx="1">
                  <c:v>1099.5575221238937</c:v>
                </c:pt>
                <c:pt idx="2">
                  <c:v>1055.3097345132742</c:v>
                </c:pt>
                <c:pt idx="3">
                  <c:v>1017.6991150442477</c:v>
                </c:pt>
                <c:pt idx="4">
                  <c:v>993.36283185840705</c:v>
                </c:pt>
                <c:pt idx="5">
                  <c:v>984.51327433628319</c:v>
                </c:pt>
                <c:pt idx="6">
                  <c:v>984.51327433628319</c:v>
                </c:pt>
                <c:pt idx="7">
                  <c:v>984.51327433628319</c:v>
                </c:pt>
                <c:pt idx="8">
                  <c:v>973.45132743362831</c:v>
                </c:pt>
                <c:pt idx="9">
                  <c:v>971.23893805309729</c:v>
                </c:pt>
                <c:pt idx="10">
                  <c:v>973.45132743362831</c:v>
                </c:pt>
                <c:pt idx="11">
                  <c:v>933.62831858407071</c:v>
                </c:pt>
                <c:pt idx="12">
                  <c:v>915.92920353982299</c:v>
                </c:pt>
                <c:pt idx="13">
                  <c:v>907.07964601769902</c:v>
                </c:pt>
                <c:pt idx="14">
                  <c:v>889.3805309734513</c:v>
                </c:pt>
                <c:pt idx="15">
                  <c:v>891.59292035398221</c:v>
                </c:pt>
                <c:pt idx="16">
                  <c:v>889.3805309734513</c:v>
                </c:pt>
                <c:pt idx="17">
                  <c:v>891.59292035398221</c:v>
                </c:pt>
                <c:pt idx="18">
                  <c:v>893.80530973451323</c:v>
                </c:pt>
                <c:pt idx="19">
                  <c:v>896.01769911504425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72-4021-814F-57628FC86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150"/>
          <c:min val="8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0 µM Blebbistatin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'C2C12 WT - Bleb'!$A$42:$A$54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'C2C12 WT - Bleb'!$D$42:$D$54</c:f>
              <c:numCache>
                <c:formatCode>0</c:formatCode>
                <c:ptCount val="13"/>
                <c:pt idx="0">
                  <c:v>100</c:v>
                </c:pt>
                <c:pt idx="1">
                  <c:v>98.580654420206656</c:v>
                </c:pt>
                <c:pt idx="2">
                  <c:v>97.907577497129736</c:v>
                </c:pt>
                <c:pt idx="3">
                  <c:v>98.102755453501715</c:v>
                </c:pt>
                <c:pt idx="4">
                  <c:v>97.441159586681977</c:v>
                </c:pt>
                <c:pt idx="5">
                  <c:v>97.715269804822043</c:v>
                </c:pt>
                <c:pt idx="6">
                  <c:v>96.47962112514351</c:v>
                </c:pt>
                <c:pt idx="7">
                  <c:v>96.776693455797925</c:v>
                </c:pt>
                <c:pt idx="8">
                  <c:v>96.578645235361648</c:v>
                </c:pt>
                <c:pt idx="9">
                  <c:v>96.875717566016078</c:v>
                </c:pt>
                <c:pt idx="10">
                  <c:v>96.491102181400692</c:v>
                </c:pt>
                <c:pt idx="11">
                  <c:v>97.062284730195188</c:v>
                </c:pt>
                <c:pt idx="12">
                  <c:v>96.779563719862239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0B-4EEC-A2D4-3024CE1894D9}"/>
            </c:ext>
          </c:extLst>
        </c:ser>
        <c:ser>
          <c:idx val="2"/>
          <c:order val="1"/>
          <c:tx>
            <c:v>10 µM Blebbistatin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10 µM'!$A$47:$A$64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'(+-)-Bleb 10 µM'!$D$47:$D$64</c:f>
              <c:numCache>
                <c:formatCode>0</c:formatCode>
                <c:ptCount val="18"/>
                <c:pt idx="0">
                  <c:v>99.820788530465933</c:v>
                </c:pt>
                <c:pt idx="1">
                  <c:v>97.311827956989248</c:v>
                </c:pt>
                <c:pt idx="2">
                  <c:v>96.146953405017911</c:v>
                </c:pt>
                <c:pt idx="3">
                  <c:v>95.967741935483858</c:v>
                </c:pt>
                <c:pt idx="4">
                  <c:v>96.057347670250891</c:v>
                </c:pt>
                <c:pt idx="5">
                  <c:v>96.326164874551978</c:v>
                </c:pt>
                <c:pt idx="6">
                  <c:v>95.698924731182785</c:v>
                </c:pt>
                <c:pt idx="7">
                  <c:v>95.340501792114679</c:v>
                </c:pt>
                <c:pt idx="8">
                  <c:v>95.609318996415766</c:v>
                </c:pt>
                <c:pt idx="9">
                  <c:v>95.430107526881727</c:v>
                </c:pt>
                <c:pt idx="10">
                  <c:v>94.892473118279568</c:v>
                </c:pt>
                <c:pt idx="11">
                  <c:v>93.906810035842298</c:v>
                </c:pt>
                <c:pt idx="12">
                  <c:v>93.189964157706086</c:v>
                </c:pt>
                <c:pt idx="13">
                  <c:v>92.831541218637994</c:v>
                </c:pt>
                <c:pt idx="14">
                  <c:v>92.921146953405014</c:v>
                </c:pt>
                <c:pt idx="15">
                  <c:v>92.293906810035836</c:v>
                </c:pt>
                <c:pt idx="16">
                  <c:v>92.652329749103927</c:v>
                </c:pt>
                <c:pt idx="17">
                  <c:v>93.100358422939053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0B-4EEC-A2D4-3024CE1894D9}"/>
            </c:ext>
          </c:extLst>
        </c:ser>
        <c:ser>
          <c:idx val="1"/>
          <c:order val="2"/>
          <c:tx>
            <c:v>40 µM Blebbistatin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40 µM'!$A$47:$A$64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'(+-)-Bleb 40 µM'!$D$47:$D$64</c:f>
              <c:numCache>
                <c:formatCode>0</c:formatCode>
                <c:ptCount val="18"/>
                <c:pt idx="0">
                  <c:v>100</c:v>
                </c:pt>
                <c:pt idx="1">
                  <c:v>98.729582577132476</c:v>
                </c:pt>
                <c:pt idx="2">
                  <c:v>99.092558983666052</c:v>
                </c:pt>
                <c:pt idx="3">
                  <c:v>96.551724137931032</c:v>
                </c:pt>
                <c:pt idx="4">
                  <c:v>94.010889292196012</c:v>
                </c:pt>
                <c:pt idx="5">
                  <c:v>90.018148820326672</c:v>
                </c:pt>
                <c:pt idx="6">
                  <c:v>89.29219600725952</c:v>
                </c:pt>
                <c:pt idx="7">
                  <c:v>88.929219600725958</c:v>
                </c:pt>
                <c:pt idx="8">
                  <c:v>88.384754990925572</c:v>
                </c:pt>
                <c:pt idx="9">
                  <c:v>87.658802177858433</c:v>
                </c:pt>
                <c:pt idx="10">
                  <c:v>88.203266787658805</c:v>
                </c:pt>
                <c:pt idx="11">
                  <c:v>86.388384754990938</c:v>
                </c:pt>
                <c:pt idx="12">
                  <c:v>86.124871001031991</c:v>
                </c:pt>
                <c:pt idx="13">
                  <c:v>85.006761325219742</c:v>
                </c:pt>
                <c:pt idx="14">
                  <c:v>85.068324970641612</c:v>
                </c:pt>
                <c:pt idx="15">
                  <c:v>85.278993630119928</c:v>
                </c:pt>
                <c:pt idx="16">
                  <c:v>85.551225935020113</c:v>
                </c:pt>
                <c:pt idx="17">
                  <c:v>85.656560264759264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0B-4EEC-A2D4-3024CE1894D9}"/>
            </c:ext>
          </c:extLst>
        </c:ser>
        <c:ser>
          <c:idx val="0"/>
          <c:order val="3"/>
          <c:tx>
            <c:v>160 µM Blebbistatin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2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'(+-)-Bleb 160 µM'!$A$49:$A$68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</c:numCache>
            </c:numRef>
          </c:xVal>
          <c:yVal>
            <c:numRef>
              <c:f>'(+-)-Bleb 160 µM'!$D$49:$D$68</c:f>
              <c:numCache>
                <c:formatCode>0</c:formatCode>
                <c:ptCount val="20"/>
                <c:pt idx="0">
                  <c:v>100</c:v>
                </c:pt>
                <c:pt idx="1">
                  <c:v>96.841510560277442</c:v>
                </c:pt>
                <c:pt idx="2">
                  <c:v>92.526436226157642</c:v>
                </c:pt>
                <c:pt idx="3">
                  <c:v>88.506637482589042</c:v>
                </c:pt>
                <c:pt idx="4">
                  <c:v>87.243454902072244</c:v>
                </c:pt>
                <c:pt idx="5">
                  <c:v>86.488743284345773</c:v>
                </c:pt>
                <c:pt idx="6">
                  <c:v>85.947227038858415</c:v>
                </c:pt>
                <c:pt idx="7">
                  <c:v>85.5862162085335</c:v>
                </c:pt>
                <c:pt idx="8">
                  <c:v>85.274595639443987</c:v>
                </c:pt>
                <c:pt idx="9">
                  <c:v>84.905412319849916</c:v>
                </c:pt>
                <c:pt idx="10">
                  <c:v>84.823332101537858</c:v>
                </c:pt>
                <c:pt idx="11">
                  <c:v>81.878393359674817</c:v>
                </c:pt>
                <c:pt idx="12">
                  <c:v>80.278717416640603</c:v>
                </c:pt>
                <c:pt idx="13">
                  <c:v>79.253247676170446</c:v>
                </c:pt>
                <c:pt idx="14">
                  <c:v>78.10483527104239</c:v>
                </c:pt>
                <c:pt idx="15">
                  <c:v>77.842249637567861</c:v>
                </c:pt>
                <c:pt idx="16">
                  <c:v>77.743824440717475</c:v>
                </c:pt>
                <c:pt idx="17">
                  <c:v>78.203260467892775</c:v>
                </c:pt>
                <c:pt idx="18">
                  <c:v>78.301685664743175</c:v>
                </c:pt>
                <c:pt idx="19">
                  <c:v>78.400110861593561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94-49B5-8D73-0EE3468E9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  <c:max val="6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fr-FR"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fr-FR"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sz="12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sz="12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61566755717637"/>
          <c:y val="0.36744144430159092"/>
          <c:w val="0.20364123776016649"/>
          <c:h val="0.24008712051966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no HS'!$C$9:$C$21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'desWT-Cl29 no HS'!$E$9:$E$21</c:f>
              <c:numCache>
                <c:formatCode>0</c:formatCode>
                <c:ptCount val="13"/>
                <c:pt idx="0">
                  <c:v>1137.4764595103577</c:v>
                </c:pt>
                <c:pt idx="1">
                  <c:v>1124.2937853107344</c:v>
                </c:pt>
                <c:pt idx="2">
                  <c:v>1101.6949152542372</c:v>
                </c:pt>
                <c:pt idx="3">
                  <c:v>1099.8116760828625</c:v>
                </c:pt>
                <c:pt idx="4">
                  <c:v>1099.8116760828625</c:v>
                </c:pt>
                <c:pt idx="5">
                  <c:v>1099.8116760828625</c:v>
                </c:pt>
                <c:pt idx="6">
                  <c:v>1092.2787193973634</c:v>
                </c:pt>
                <c:pt idx="7">
                  <c:v>1090.3954802259886</c:v>
                </c:pt>
                <c:pt idx="8">
                  <c:v>1092.2787193973634</c:v>
                </c:pt>
                <c:pt idx="9">
                  <c:v>1086.6290018832392</c:v>
                </c:pt>
                <c:pt idx="10">
                  <c:v>1094.1619585687381</c:v>
                </c:pt>
                <c:pt idx="11">
                  <c:v>1099.8116760828625</c:v>
                </c:pt>
                <c:pt idx="12">
                  <c:v>1094.1619585687381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4C-4050-A353-9E149A2F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200"/>
          <c:min val="10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0,15 µM Lat 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'0,15 µM Lat A'!$B$51:$B$68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'0,15 µM Lat A'!$E$51:$E$68</c:f>
              <c:numCache>
                <c:formatCode>0</c:formatCode>
                <c:ptCount val="18"/>
                <c:pt idx="0">
                  <c:v>100</c:v>
                </c:pt>
                <c:pt idx="1">
                  <c:v>96.448486457780149</c:v>
                </c:pt>
                <c:pt idx="2">
                  <c:v>95.457792782540537</c:v>
                </c:pt>
                <c:pt idx="3">
                  <c:v>94.706395569380192</c:v>
                </c:pt>
                <c:pt idx="4">
                  <c:v>94.257517133247347</c:v>
                </c:pt>
                <c:pt idx="5">
                  <c:v>93.832347065220148</c:v>
                </c:pt>
                <c:pt idx="6">
                  <c:v>92.982006929165721</c:v>
                </c:pt>
                <c:pt idx="7">
                  <c:v>91.829148016083764</c:v>
                </c:pt>
                <c:pt idx="8">
                  <c:v>90.792934274081389</c:v>
                </c:pt>
                <c:pt idx="9">
                  <c:v>90.104759375869321</c:v>
                </c:pt>
                <c:pt idx="10">
                  <c:v>90.367764206054176</c:v>
                </c:pt>
                <c:pt idx="11">
                  <c:v>88.983511620261496</c:v>
                </c:pt>
                <c:pt idx="12">
                  <c:v>88.643375565839733</c:v>
                </c:pt>
                <c:pt idx="13">
                  <c:v>88.704701211339568</c:v>
                </c:pt>
                <c:pt idx="14">
                  <c:v>88.534633184128666</c:v>
                </c:pt>
                <c:pt idx="15">
                  <c:v>88.186594340338374</c:v>
                </c:pt>
                <c:pt idx="16">
                  <c:v>88.27953114331234</c:v>
                </c:pt>
                <c:pt idx="17">
                  <c:v>88.704701211339568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0-42FF-89F3-F89F78205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Relative height </a:t>
                </a:r>
                <a:r>
                  <a:rPr lang="fr-FR" baseline="0"/>
                  <a:t>(%)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no HS'!$J$9:$J$20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</c:numCache>
            </c:numRef>
          </c:xVal>
          <c:yVal>
            <c:numRef>
              <c:f>'desWT-Cl29 no HS'!$L$9:$L$20</c:f>
              <c:numCache>
                <c:formatCode>0</c:formatCode>
                <c:ptCount val="12"/>
                <c:pt idx="0">
                  <c:v>1184.5574387947267</c:v>
                </c:pt>
                <c:pt idx="1">
                  <c:v>1169.4915254237287</c:v>
                </c:pt>
                <c:pt idx="2">
                  <c:v>1133.7099811676082</c:v>
                </c:pt>
                <c:pt idx="3">
                  <c:v>1139.3596986817324</c:v>
                </c:pt>
                <c:pt idx="4">
                  <c:v>1129.9435028248588</c:v>
                </c:pt>
                <c:pt idx="5">
                  <c:v>1118.6440677966102</c:v>
                </c:pt>
                <c:pt idx="6">
                  <c:v>1112.9943502824858</c:v>
                </c:pt>
                <c:pt idx="7">
                  <c:v>1103.578154425612</c:v>
                </c:pt>
                <c:pt idx="8">
                  <c:v>1092.2787193973634</c:v>
                </c:pt>
                <c:pt idx="9">
                  <c:v>1094.1619585687381</c:v>
                </c:pt>
                <c:pt idx="10">
                  <c:v>1096.0451977401128</c:v>
                </c:pt>
                <c:pt idx="11">
                  <c:v>1096.0451977401128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A8-4CDE-9BA6-76432412B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ax val="1200"/>
          <c:min val="10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desWT-Cl29</a:t>
            </a:r>
            <a:r>
              <a:rPr lang="fr-FR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no HS</a:t>
            </a:r>
            <a:endParaRPr lang="fr-FR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754728032462201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no HS'!$A$42:$A$53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</c:numCache>
            </c:numRef>
          </c:xVal>
          <c:yVal>
            <c:numRef>
              <c:f>'desWT-Cl29 no HS'!$D$42:$D$53</c:f>
              <c:numCache>
                <c:formatCode>0</c:formatCode>
                <c:ptCount val="12"/>
                <c:pt idx="0">
                  <c:v>100</c:v>
                </c:pt>
                <c:pt idx="1">
                  <c:v>98.784599753629749</c:v>
                </c:pt>
                <c:pt idx="2">
                  <c:v>96.280888406911004</c:v>
                </c:pt>
                <c:pt idx="3">
                  <c:v>96.436580717842901</c:v>
                </c:pt>
                <c:pt idx="4">
                  <c:v>96.039124438033681</c:v>
                </c:pt>
                <c:pt idx="5">
                  <c:v>95.562176902262621</c:v>
                </c:pt>
                <c:pt idx="6">
                  <c:v>94.992577306562509</c:v>
                </c:pt>
                <c:pt idx="7">
                  <c:v>94.51233956979965</c:v>
                </c:pt>
                <c:pt idx="8">
                  <c:v>94.11817349098223</c:v>
                </c:pt>
                <c:pt idx="9">
                  <c:v>93.949320376083136</c:v>
                </c:pt>
                <c:pt idx="10">
                  <c:v>94.359937459859538</c:v>
                </c:pt>
                <c:pt idx="11">
                  <c:v>94.608281830720472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65-41C9-AADF-72194E49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no HS'!$C$9:$C$21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'desD399Y-Cl26 no HS'!$E$9:$E$21</c:f>
              <c:numCache>
                <c:formatCode>0</c:formatCode>
                <c:ptCount val="13"/>
                <c:pt idx="0">
                  <c:v>1022.5988700564972</c:v>
                </c:pt>
                <c:pt idx="1">
                  <c:v>1018.8323917137476</c:v>
                </c:pt>
                <c:pt idx="2">
                  <c:v>1007.532956685499</c:v>
                </c:pt>
                <c:pt idx="3">
                  <c:v>998.11676082862516</c:v>
                </c:pt>
                <c:pt idx="4">
                  <c:v>990.58380414312614</c:v>
                </c:pt>
                <c:pt idx="5">
                  <c:v>986.81732580037658</c:v>
                </c:pt>
                <c:pt idx="6">
                  <c:v>964.21845574387942</c:v>
                </c:pt>
                <c:pt idx="7">
                  <c:v>964.21845574387942</c:v>
                </c:pt>
                <c:pt idx="8">
                  <c:v>967.98493408662898</c:v>
                </c:pt>
                <c:pt idx="9">
                  <c:v>964.21845574387942</c:v>
                </c:pt>
                <c:pt idx="10">
                  <c:v>971.75141242937843</c:v>
                </c:pt>
                <c:pt idx="11">
                  <c:v>973.63465160075327</c:v>
                </c:pt>
                <c:pt idx="12">
                  <c:v>964.21845574387942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E1-4806-8673-2A9E51F6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no HS'!$J$9:$J$21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'desD399Y-Cl26 no HS'!$L$9:$L$21</c:f>
              <c:numCache>
                <c:formatCode>0</c:formatCode>
                <c:ptCount val="13"/>
                <c:pt idx="0">
                  <c:v>1011.2994350282486</c:v>
                </c:pt>
                <c:pt idx="1">
                  <c:v>1003.7664783427495</c:v>
                </c:pt>
                <c:pt idx="2">
                  <c:v>996.23352165725044</c:v>
                </c:pt>
                <c:pt idx="3">
                  <c:v>971.75141242937843</c:v>
                </c:pt>
                <c:pt idx="4">
                  <c:v>973.63465160075327</c:v>
                </c:pt>
                <c:pt idx="5">
                  <c:v>964.21845574387942</c:v>
                </c:pt>
                <c:pt idx="6">
                  <c:v>958.56873822975513</c:v>
                </c:pt>
                <c:pt idx="7">
                  <c:v>960.45197740112985</c:v>
                </c:pt>
                <c:pt idx="8">
                  <c:v>962.33521657250469</c:v>
                </c:pt>
                <c:pt idx="9">
                  <c:v>958.56873822975513</c:v>
                </c:pt>
                <c:pt idx="10">
                  <c:v>960.45197740112985</c:v>
                </c:pt>
                <c:pt idx="11">
                  <c:v>958.56873822975513</c:v>
                </c:pt>
                <c:pt idx="12">
                  <c:v>958.56873822975513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32-4D2C-ABF9-02B377E7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desD399Y-Cl26 </a:t>
            </a:r>
          </a:p>
        </c:rich>
      </c:tx>
      <c:layout>
        <c:manualLayout>
          <c:xMode val="edge"/>
          <c:yMode val="edge"/>
          <c:x val="0.4754728032462201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no HS'!$A$42:$A$54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'desD399Y-Cl26 no HS'!$D$42:$D$54</c:f>
              <c:numCache>
                <c:formatCode>0</c:formatCode>
                <c:ptCount val="13"/>
                <c:pt idx="0">
                  <c:v>100</c:v>
                </c:pt>
                <c:pt idx="1">
                  <c:v>99.443398458800161</c:v>
                </c:pt>
                <c:pt idx="2">
                  <c:v>98.518472792370119</c:v>
                </c:pt>
                <c:pt idx="3">
                  <c:v>96.847639330432003</c:v>
                </c:pt>
                <c:pt idx="4">
                  <c:v>96.572425074847985</c:v>
                </c:pt>
                <c:pt idx="5">
                  <c:v>95.922713664001975</c:v>
                </c:pt>
                <c:pt idx="6">
                  <c:v>94.538411679372814</c:v>
                </c:pt>
                <c:pt idx="7">
                  <c:v>94.631521549018998</c:v>
                </c:pt>
                <c:pt idx="8">
                  <c:v>94.908793481280284</c:v>
                </c:pt>
                <c:pt idx="9">
                  <c:v>94.538411679372814</c:v>
                </c:pt>
                <c:pt idx="10">
                  <c:v>94.999845674249201</c:v>
                </c:pt>
                <c:pt idx="11">
                  <c:v>94.998816835910574</c:v>
                </c:pt>
                <c:pt idx="12">
                  <c:v>94.538411679372814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1A-47E5-9E75-DB9788F5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915048118985126"/>
          <c:y val="4.6296296296296294E-2"/>
          <c:w val="0.79962729658792653"/>
          <c:h val="0.7435032079323418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HS 30min'!$C$9:$C$26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'desWT-Cl29 HS 30min'!$E$9:$E$26</c:f>
              <c:numCache>
                <c:formatCode>0</c:formatCode>
                <c:ptCount val="18"/>
                <c:pt idx="0">
                  <c:v>1140.3699673558215</c:v>
                </c:pt>
                <c:pt idx="1">
                  <c:v>1133.841131664853</c:v>
                </c:pt>
                <c:pt idx="2">
                  <c:v>1109.9020674646354</c:v>
                </c:pt>
                <c:pt idx="3">
                  <c:v>1094.6681175190424</c:v>
                </c:pt>
                <c:pt idx="4">
                  <c:v>1062.0239390642002</c:v>
                </c:pt>
                <c:pt idx="5">
                  <c:v>1053.3188248095755</c:v>
                </c:pt>
                <c:pt idx="6">
                  <c:v>1053.3188248095755</c:v>
                </c:pt>
                <c:pt idx="7">
                  <c:v>1051.1425462459194</c:v>
                </c:pt>
                <c:pt idx="8">
                  <c:v>1051.1425462459194</c:v>
                </c:pt>
                <c:pt idx="9">
                  <c:v>1044.613710554951</c:v>
                </c:pt>
                <c:pt idx="10">
                  <c:v>1044.613710554951</c:v>
                </c:pt>
                <c:pt idx="11">
                  <c:v>1031.5560391730141</c:v>
                </c:pt>
                <c:pt idx="12">
                  <c:v>1031.5560391730141</c:v>
                </c:pt>
                <c:pt idx="13">
                  <c:v>1025.0272034820457</c:v>
                </c:pt>
                <c:pt idx="14">
                  <c:v>1020.6746463547333</c:v>
                </c:pt>
                <c:pt idx="15">
                  <c:v>1025.0272034820457</c:v>
                </c:pt>
                <c:pt idx="16">
                  <c:v>1025.0272034820457</c:v>
                </c:pt>
                <c:pt idx="17">
                  <c:v>1018.4983677910773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00-4C24-8DFB-4B26E751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915048118985126"/>
          <c:y val="4.6296296296296294E-2"/>
          <c:w val="0.79962729658792653"/>
          <c:h val="0.7435032079323418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HS 30min'!$J$9:$J$26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'desWT-Cl29 HS 30min'!$L$9:$L$26</c:f>
              <c:numCache>
                <c:formatCode>0</c:formatCode>
                <c:ptCount val="18"/>
                <c:pt idx="0">
                  <c:v>1166.4853101196952</c:v>
                </c:pt>
                <c:pt idx="1">
                  <c:v>1157.7801958650707</c:v>
                </c:pt>
                <c:pt idx="2">
                  <c:v>1138.1936887921654</c:v>
                </c:pt>
                <c:pt idx="3">
                  <c:v>1077.2578890097932</c:v>
                </c:pt>
                <c:pt idx="4">
                  <c:v>1046.7899891186071</c:v>
                </c:pt>
                <c:pt idx="5">
                  <c:v>1038.0848748639826</c:v>
                </c:pt>
                <c:pt idx="6">
                  <c:v>1040.2611534276386</c:v>
                </c:pt>
                <c:pt idx="7">
                  <c:v>1035.9085963003265</c:v>
                </c:pt>
                <c:pt idx="8">
                  <c:v>1033.7323177366702</c:v>
                </c:pt>
                <c:pt idx="9">
                  <c:v>1042.4374319912949</c:v>
                </c:pt>
                <c:pt idx="10">
                  <c:v>1042.4374319912949</c:v>
                </c:pt>
                <c:pt idx="12">
                  <c:v>1046.7899891186071</c:v>
                </c:pt>
                <c:pt idx="13">
                  <c:v>1038.0848748639826</c:v>
                </c:pt>
                <c:pt idx="14">
                  <c:v>1042.4374319912949</c:v>
                </c:pt>
                <c:pt idx="15">
                  <c:v>1035.9085963003265</c:v>
                </c:pt>
                <c:pt idx="16">
                  <c:v>1029.3797606093581</c:v>
                </c:pt>
                <c:pt idx="17">
                  <c:v>1031.5560391730141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3F-4CC0-8E9D-AE3818C9C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desWT-Cl29 HS 30 min</a:t>
            </a:r>
          </a:p>
        </c:rich>
      </c:tx>
      <c:layout>
        <c:manualLayout>
          <c:xMode val="edge"/>
          <c:yMode val="edge"/>
          <c:x val="0.4754728032462201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.5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HS 30min'!$A$48:$A$65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'desWT-Cl29 HS 30min'!$D$48:$D$65</c:f>
              <c:numCache>
                <c:formatCode>0</c:formatCode>
                <c:ptCount val="18"/>
                <c:pt idx="0">
                  <c:v>100</c:v>
                </c:pt>
                <c:pt idx="1">
                  <c:v>99.340606129657061</c:v>
                </c:pt>
                <c:pt idx="2">
                  <c:v>97.45143557024042</c:v>
                </c:pt>
                <c:pt idx="3">
                  <c:v>94.171556340435231</c:v>
                </c:pt>
                <c:pt idx="4">
                  <c:v>91.434288481257823</c:v>
                </c:pt>
                <c:pt idx="5">
                  <c:v>90.679474763586654</c:v>
                </c:pt>
                <c:pt idx="6">
                  <c:v>90.772758345676209</c:v>
                </c:pt>
                <c:pt idx="7">
                  <c:v>90.490771334168855</c:v>
                </c:pt>
                <c:pt idx="8">
                  <c:v>90.3974877520793</c:v>
                </c:pt>
                <c:pt idx="9">
                  <c:v>90.484362538452785</c:v>
                </c:pt>
                <c:pt idx="10">
                  <c:v>90.484362538452785</c:v>
                </c:pt>
                <c:pt idx="11">
                  <c:v>90.458015267175568</c:v>
                </c:pt>
                <c:pt idx="12">
                  <c:v>90.098410618662399</c:v>
                </c:pt>
                <c:pt idx="13">
                  <c:v>89.439016748319474</c:v>
                </c:pt>
                <c:pt idx="14">
                  <c:v>89.434744217842095</c:v>
                </c:pt>
                <c:pt idx="15">
                  <c:v>89.345733166229934</c:v>
                </c:pt>
                <c:pt idx="16">
                  <c:v>89.06588241996127</c:v>
                </c:pt>
                <c:pt idx="17">
                  <c:v>88.872906460066091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99-41A8-9FD6-460B01AFB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915048118985126"/>
          <c:y val="4.6296296296296294E-2"/>
          <c:w val="0.79962729658792653"/>
          <c:h val="0.7435032079323418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HS 30min'!$C$9:$C$26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'desD399Y-Cl26 HS 30min'!$E$9:$E$26</c:f>
              <c:numCache>
                <c:formatCode>0</c:formatCode>
                <c:ptCount val="18"/>
                <c:pt idx="0">
                  <c:v>1053.3188248095755</c:v>
                </c:pt>
                <c:pt idx="1">
                  <c:v>1022.8509249183895</c:v>
                </c:pt>
                <c:pt idx="2">
                  <c:v>1016.3220892274211</c:v>
                </c:pt>
                <c:pt idx="3">
                  <c:v>1005.4406964091403</c:v>
                </c:pt>
                <c:pt idx="4">
                  <c:v>1001.088139281828</c:v>
                </c:pt>
                <c:pt idx="5">
                  <c:v>985.85418933623498</c:v>
                </c:pt>
                <c:pt idx="6">
                  <c:v>981.50163220892273</c:v>
                </c:pt>
                <c:pt idx="7">
                  <c:v>970.62023939064193</c:v>
                </c:pt>
                <c:pt idx="8">
                  <c:v>974.97279651795429</c:v>
                </c:pt>
                <c:pt idx="9">
                  <c:v>968.44396082698586</c:v>
                </c:pt>
                <c:pt idx="10">
                  <c:v>970.62023939064193</c:v>
                </c:pt>
                <c:pt idx="11">
                  <c:v>955.38628944504899</c:v>
                </c:pt>
                <c:pt idx="12">
                  <c:v>953.2100108813928</c:v>
                </c:pt>
                <c:pt idx="13">
                  <c:v>953.2100108813928</c:v>
                </c:pt>
                <c:pt idx="14">
                  <c:v>951.03373231773662</c:v>
                </c:pt>
                <c:pt idx="15">
                  <c:v>951.03373231773662</c:v>
                </c:pt>
                <c:pt idx="16">
                  <c:v>948.85745375408044</c:v>
                </c:pt>
                <c:pt idx="17">
                  <c:v>951.03373231773662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62-4BC0-A336-2655170DD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915048118985126"/>
          <c:y val="4.6296296296296294E-2"/>
          <c:w val="0.79962729658792653"/>
          <c:h val="0.7435032079323418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HS 30min'!$J$9:$J$26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'desD399Y-Cl26 HS 30min'!$L$9:$L$26</c:f>
              <c:numCache>
                <c:formatCode>0</c:formatCode>
                <c:ptCount val="18"/>
                <c:pt idx="0">
                  <c:v>1094.6681175190424</c:v>
                </c:pt>
                <c:pt idx="1">
                  <c:v>1083.7867247007616</c:v>
                </c:pt>
                <c:pt idx="2">
                  <c:v>1053.3188248095755</c:v>
                </c:pt>
                <c:pt idx="3">
                  <c:v>1014.1458106637649</c:v>
                </c:pt>
                <c:pt idx="4">
                  <c:v>992.38302502720342</c:v>
                </c:pt>
                <c:pt idx="5">
                  <c:v>996.73558215451578</c:v>
                </c:pt>
                <c:pt idx="6">
                  <c:v>998.91186071817185</c:v>
                </c:pt>
                <c:pt idx="7">
                  <c:v>998.91186071817185</c:v>
                </c:pt>
                <c:pt idx="8">
                  <c:v>992.38302502720342</c:v>
                </c:pt>
                <c:pt idx="9">
                  <c:v>992.38302502720342</c:v>
                </c:pt>
                <c:pt idx="10">
                  <c:v>990.20674646354735</c:v>
                </c:pt>
                <c:pt idx="11">
                  <c:v>981.50163220892273</c:v>
                </c:pt>
                <c:pt idx="12">
                  <c:v>961.91512513601742</c:v>
                </c:pt>
                <c:pt idx="13">
                  <c:v>964.09140369967349</c:v>
                </c:pt>
                <c:pt idx="14">
                  <c:v>966.26768226332968</c:v>
                </c:pt>
                <c:pt idx="15">
                  <c:v>961.91512513601742</c:v>
                </c:pt>
                <c:pt idx="16">
                  <c:v>961.91512513601742</c:v>
                </c:pt>
                <c:pt idx="17">
                  <c:v>961.91512513601742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3E-420B-8AA2-EA308B77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'0,25 µM LatA'!$H$9:$H$29</c:f>
                <c:numCache>
                  <c:formatCode>General</c:formatCode>
                  <c:ptCount val="21"/>
                  <c:pt idx="0">
                    <c:v>9.7751710654936463</c:v>
                  </c:pt>
                  <c:pt idx="1">
                    <c:v>9.7751710654936463</c:v>
                  </c:pt>
                  <c:pt idx="2">
                    <c:v>9.7751710654936463</c:v>
                  </c:pt>
                  <c:pt idx="3">
                    <c:v>9.7751710654936463</c:v>
                  </c:pt>
                  <c:pt idx="4">
                    <c:v>9.7751710654936463</c:v>
                  </c:pt>
                  <c:pt idx="5">
                    <c:v>9.7751710654936463</c:v>
                  </c:pt>
                  <c:pt idx="6">
                    <c:v>9.7751710654936463</c:v>
                  </c:pt>
                  <c:pt idx="7">
                    <c:v>9.7751710654936463</c:v>
                  </c:pt>
                  <c:pt idx="8">
                    <c:v>9.7751710654936463</c:v>
                  </c:pt>
                  <c:pt idx="9">
                    <c:v>9.7751710654936463</c:v>
                  </c:pt>
                  <c:pt idx="10">
                    <c:v>9.7751710654936463</c:v>
                  </c:pt>
                  <c:pt idx="11">
                    <c:v>9.7751710654936463</c:v>
                  </c:pt>
                  <c:pt idx="12">
                    <c:v>9.7751710654936463</c:v>
                  </c:pt>
                  <c:pt idx="13">
                    <c:v>9.7751710654936463</c:v>
                  </c:pt>
                  <c:pt idx="14">
                    <c:v>9.7751710654936463</c:v>
                  </c:pt>
                  <c:pt idx="15">
                    <c:v>9.7751710654936463</c:v>
                  </c:pt>
                  <c:pt idx="16">
                    <c:v>9.7751710654936463</c:v>
                  </c:pt>
                  <c:pt idx="17">
                    <c:v>9.7751710654936463</c:v>
                  </c:pt>
                  <c:pt idx="18">
                    <c:v>9.7751710654936463</c:v>
                  </c:pt>
                  <c:pt idx="19">
                    <c:v>9.7751710654936463</c:v>
                  </c:pt>
                  <c:pt idx="20">
                    <c:v>9.7751710654936463</c:v>
                  </c:pt>
                </c:numCache>
              </c:numRef>
            </c:plus>
            <c:minus>
              <c:numRef>
                <c:f>'0,25 µM LatA'!$H$9:$H$29</c:f>
                <c:numCache>
                  <c:formatCode>General</c:formatCode>
                  <c:ptCount val="21"/>
                  <c:pt idx="0">
                    <c:v>9.7751710654936463</c:v>
                  </c:pt>
                  <c:pt idx="1">
                    <c:v>9.7751710654936463</c:v>
                  </c:pt>
                  <c:pt idx="2">
                    <c:v>9.7751710654936463</c:v>
                  </c:pt>
                  <c:pt idx="3">
                    <c:v>9.7751710654936463</c:v>
                  </c:pt>
                  <c:pt idx="4">
                    <c:v>9.7751710654936463</c:v>
                  </c:pt>
                  <c:pt idx="5">
                    <c:v>9.7751710654936463</c:v>
                  </c:pt>
                  <c:pt idx="6">
                    <c:v>9.7751710654936463</c:v>
                  </c:pt>
                  <c:pt idx="7">
                    <c:v>9.7751710654936463</c:v>
                  </c:pt>
                  <c:pt idx="8">
                    <c:v>9.7751710654936463</c:v>
                  </c:pt>
                  <c:pt idx="9">
                    <c:v>9.7751710654936463</c:v>
                  </c:pt>
                  <c:pt idx="10">
                    <c:v>9.7751710654936463</c:v>
                  </c:pt>
                  <c:pt idx="11">
                    <c:v>9.7751710654936463</c:v>
                  </c:pt>
                  <c:pt idx="12">
                    <c:v>9.7751710654936463</c:v>
                  </c:pt>
                  <c:pt idx="13">
                    <c:v>9.7751710654936463</c:v>
                  </c:pt>
                  <c:pt idx="14">
                    <c:v>9.7751710654936463</c:v>
                  </c:pt>
                  <c:pt idx="15">
                    <c:v>9.7751710654936463</c:v>
                  </c:pt>
                  <c:pt idx="16">
                    <c:v>9.7751710654936463</c:v>
                  </c:pt>
                  <c:pt idx="17">
                    <c:v>9.7751710654936463</c:v>
                  </c:pt>
                  <c:pt idx="18">
                    <c:v>9.7751710654936463</c:v>
                  </c:pt>
                  <c:pt idx="19">
                    <c:v>9.7751710654936463</c:v>
                  </c:pt>
                  <c:pt idx="20">
                    <c:v>9.7751710654936463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'0,25 µM LatA'!$C$9:$C$29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  <c:pt idx="20">
                  <c:v>960</c:v>
                </c:pt>
              </c:numCache>
            </c:numRef>
          </c:xVal>
          <c:yVal>
            <c:numRef>
              <c:f>'0,25 µM LatA'!$E$9:$E$29</c:f>
              <c:numCache>
                <c:formatCode>0</c:formatCode>
                <c:ptCount val="21"/>
                <c:pt idx="0">
                  <c:v>922.77614858260017</c:v>
                </c:pt>
                <c:pt idx="1">
                  <c:v>918.86608015640275</c:v>
                </c:pt>
                <c:pt idx="2">
                  <c:v>895.40566959921796</c:v>
                </c:pt>
                <c:pt idx="3">
                  <c:v>854.3499511241447</c:v>
                </c:pt>
                <c:pt idx="4">
                  <c:v>815.24926686217009</c:v>
                </c:pt>
                <c:pt idx="5">
                  <c:v>795.69892473118284</c:v>
                </c:pt>
                <c:pt idx="6">
                  <c:v>797.6539589442815</c:v>
                </c:pt>
                <c:pt idx="7">
                  <c:v>795.69892473118284</c:v>
                </c:pt>
                <c:pt idx="8">
                  <c:v>789.83382209188665</c:v>
                </c:pt>
                <c:pt idx="9">
                  <c:v>793.74389051808407</c:v>
                </c:pt>
                <c:pt idx="10">
                  <c:v>789.83382209188665</c:v>
                </c:pt>
                <c:pt idx="11">
                  <c:v>774.19354838709683</c:v>
                </c:pt>
                <c:pt idx="12">
                  <c:v>766.37341153470186</c:v>
                </c:pt>
                <c:pt idx="13">
                  <c:v>760.50830889540566</c:v>
                </c:pt>
                <c:pt idx="14">
                  <c:v>752.68817204301081</c:v>
                </c:pt>
                <c:pt idx="15">
                  <c:v>750.73313782991204</c:v>
                </c:pt>
                <c:pt idx="16">
                  <c:v>750.73313782991204</c:v>
                </c:pt>
                <c:pt idx="17">
                  <c:v>754.64320625610947</c:v>
                </c:pt>
                <c:pt idx="18">
                  <c:v>750.73313782991204</c:v>
                </c:pt>
                <c:pt idx="19">
                  <c:v>744.86803519061584</c:v>
                </c:pt>
                <c:pt idx="20">
                  <c:v>754.64320625610947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97-40D7-A433-69534D0F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desD399Y-Cl26 HS 30min</a:t>
            </a:r>
          </a:p>
        </c:rich>
      </c:tx>
      <c:layout>
        <c:manualLayout>
          <c:xMode val="edge"/>
          <c:yMode val="edge"/>
          <c:x val="0.4754728032462201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accent1">
                  <a:lumMod val="75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HS 30min'!$A$46:$A$63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'desD399Y-Cl26 HS 30min'!$D$46:$D$63</c:f>
              <c:numCache>
                <c:formatCode>0</c:formatCode>
                <c:ptCount val="18"/>
                <c:pt idx="0">
                  <c:v>100</c:v>
                </c:pt>
                <c:pt idx="1">
                  <c:v>98.056701115620328</c:v>
                </c:pt>
                <c:pt idx="2">
                  <c:v>96.355133660844842</c:v>
                </c:pt>
                <c:pt idx="3">
                  <c:v>94.049340321706126</c:v>
                </c:pt>
                <c:pt idx="4">
                  <c:v>92.848692966169921</c:v>
                </c:pt>
                <c:pt idx="5">
                  <c:v>92.324359627359811</c:v>
                </c:pt>
                <c:pt idx="6">
                  <c:v>92.217151635640704</c:v>
                </c:pt>
                <c:pt idx="7">
                  <c:v>91.700622710020866</c:v>
                </c:pt>
                <c:pt idx="8">
                  <c:v>91.609023544682316</c:v>
                </c:pt>
                <c:pt idx="9">
                  <c:v>91.299106189310407</c:v>
                </c:pt>
                <c:pt idx="10">
                  <c:v>91.30300839590555</c:v>
                </c:pt>
                <c:pt idx="11">
                  <c:v>90.182253585922496</c:v>
                </c:pt>
                <c:pt idx="12">
                  <c:v>89.184315594039077</c:v>
                </c:pt>
                <c:pt idx="13">
                  <c:v>89.283719172567899</c:v>
                </c:pt>
                <c:pt idx="14">
                  <c:v>89.279816965972771</c:v>
                </c:pt>
                <c:pt idx="15">
                  <c:v>89.081009808915113</c:v>
                </c:pt>
                <c:pt idx="16">
                  <c:v>88.977704023791148</c:v>
                </c:pt>
                <c:pt idx="17">
                  <c:v>89.081009808915113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59-4BF6-B09F-1B660523C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915048118985126"/>
          <c:y val="4.6296296296296294E-2"/>
          <c:w val="0.79962729658792653"/>
          <c:h val="0.7435032079323418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HS 2h'!$C$9:$C$17</c:f>
              <c:numCache>
                <c:formatCode>General</c:formatCode>
                <c:ptCount val="9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420</c:v>
                </c:pt>
                <c:pt idx="7">
                  <c:v>540</c:v>
                </c:pt>
                <c:pt idx="8">
                  <c:v>660</c:v>
                </c:pt>
              </c:numCache>
            </c:numRef>
          </c:xVal>
          <c:yVal>
            <c:numRef>
              <c:f>'desWT-Cl29 HS 2h'!$E$9:$E$17</c:f>
              <c:numCache>
                <c:formatCode>0</c:formatCode>
                <c:ptCount val="9"/>
                <c:pt idx="0">
                  <c:v>971.3155291790307</c:v>
                </c:pt>
                <c:pt idx="1">
                  <c:v>862.51236399604352</c:v>
                </c:pt>
                <c:pt idx="2">
                  <c:v>854.59940652818989</c:v>
                </c:pt>
                <c:pt idx="3">
                  <c:v>848.66468842729978</c:v>
                </c:pt>
                <c:pt idx="4">
                  <c:v>846.68644906033637</c:v>
                </c:pt>
                <c:pt idx="5">
                  <c:v>848.66468842729978</c:v>
                </c:pt>
                <c:pt idx="6">
                  <c:v>846.68644906033637</c:v>
                </c:pt>
                <c:pt idx="7">
                  <c:v>848.66468842729978</c:v>
                </c:pt>
                <c:pt idx="8">
                  <c:v>846.68644906033637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88-4F19-BEC9-FA560FCF5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915048118985126"/>
          <c:y val="4.6296296296296294E-2"/>
          <c:w val="0.79962729658792653"/>
          <c:h val="0.7435032079323418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HS 2h'!$J$9:$J$17</c:f>
              <c:numCache>
                <c:formatCode>General</c:formatCode>
                <c:ptCount val="9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420</c:v>
                </c:pt>
                <c:pt idx="7">
                  <c:v>540</c:v>
                </c:pt>
                <c:pt idx="8">
                  <c:v>660</c:v>
                </c:pt>
              </c:numCache>
            </c:numRef>
          </c:xVal>
          <c:yVal>
            <c:numRef>
              <c:f>'desWT-Cl29 HS 2h'!$L$9:$L$17</c:f>
              <c:numCache>
                <c:formatCode>0</c:formatCode>
                <c:ptCount val="9"/>
                <c:pt idx="0">
                  <c:v>937.68545994065289</c:v>
                </c:pt>
                <c:pt idx="1">
                  <c:v>858.5558852621167</c:v>
                </c:pt>
                <c:pt idx="2">
                  <c:v>846.68644906033637</c:v>
                </c:pt>
                <c:pt idx="3">
                  <c:v>834.81701285855593</c:v>
                </c:pt>
                <c:pt idx="4">
                  <c:v>838.77349159248274</c:v>
                </c:pt>
                <c:pt idx="5">
                  <c:v>838.77349159248274</c:v>
                </c:pt>
                <c:pt idx="6">
                  <c:v>836.79525222551933</c:v>
                </c:pt>
                <c:pt idx="7">
                  <c:v>838.77349159248274</c:v>
                </c:pt>
                <c:pt idx="8">
                  <c:v>840.75173095944615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64-4D4D-A80B-05754E69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desWT-Cl29 2h</a:t>
            </a:r>
          </a:p>
        </c:rich>
      </c:tx>
      <c:layout>
        <c:manualLayout>
          <c:xMode val="edge"/>
          <c:yMode val="edge"/>
          <c:x val="0.4754728032462201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.5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'desWT-Cl29 HS 2h'!$A$38:$A$46</c:f>
              <c:numCache>
                <c:formatCode>General</c:formatCode>
                <c:ptCount val="9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420</c:v>
                </c:pt>
                <c:pt idx="7">
                  <c:v>540</c:v>
                </c:pt>
                <c:pt idx="8">
                  <c:v>660</c:v>
                </c:pt>
              </c:numCache>
            </c:numRef>
          </c:xVal>
          <c:yVal>
            <c:numRef>
              <c:f>'desWT-Cl29 HS 2h'!$D$38:$D$46</c:f>
              <c:numCache>
                <c:formatCode>0</c:formatCode>
                <c:ptCount val="9"/>
                <c:pt idx="0">
                  <c:v>100</c:v>
                </c:pt>
                <c:pt idx="1">
                  <c:v>90.179776053348462</c:v>
                </c:pt>
                <c:pt idx="2">
                  <c:v>89.139532685383301</c:v>
                </c:pt>
                <c:pt idx="3">
                  <c:v>88.201122311308183</c:v>
                </c:pt>
                <c:pt idx="4">
                  <c:v>88.310259781553185</c:v>
                </c:pt>
                <c:pt idx="5">
                  <c:v>88.412092775443199</c:v>
                </c:pt>
                <c:pt idx="6">
                  <c:v>88.204774549485677</c:v>
                </c:pt>
                <c:pt idx="7">
                  <c:v>88.412092775443199</c:v>
                </c:pt>
                <c:pt idx="8">
                  <c:v>88.415745013620707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8E-4F8E-BE71-1CF3C8A8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HS 2h'!$C$9:$C$17</c:f>
              <c:numCache>
                <c:formatCode>General</c:formatCode>
                <c:ptCount val="9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420</c:v>
                </c:pt>
                <c:pt idx="7">
                  <c:v>540</c:v>
                </c:pt>
                <c:pt idx="8">
                  <c:v>660</c:v>
                </c:pt>
              </c:numCache>
            </c:numRef>
          </c:xVal>
          <c:yVal>
            <c:numRef>
              <c:f>'desD399Y-Cl26 HS 2h'!$E$9:$E$17</c:f>
              <c:numCache>
                <c:formatCode>0</c:formatCode>
                <c:ptCount val="9"/>
                <c:pt idx="0">
                  <c:v>1064.2927794263105</c:v>
                </c:pt>
                <c:pt idx="1">
                  <c:v>967.35905044510389</c:v>
                </c:pt>
                <c:pt idx="2">
                  <c:v>953.51137487636004</c:v>
                </c:pt>
                <c:pt idx="3">
                  <c:v>945.59841740850641</c:v>
                </c:pt>
                <c:pt idx="4">
                  <c:v>949.55489614243322</c:v>
                </c:pt>
                <c:pt idx="5">
                  <c:v>947.57665677546981</c:v>
                </c:pt>
                <c:pt idx="6">
                  <c:v>945.59841740850641</c:v>
                </c:pt>
                <c:pt idx="7">
                  <c:v>945.59841740850641</c:v>
                </c:pt>
                <c:pt idx="8">
                  <c:v>949.55489614243322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73-4531-96DB-E6A3AFA87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HS 2h'!$J$9:$J$17</c:f>
              <c:numCache>
                <c:formatCode>General</c:formatCode>
                <c:ptCount val="9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420</c:v>
                </c:pt>
                <c:pt idx="7">
                  <c:v>540</c:v>
                </c:pt>
                <c:pt idx="8">
                  <c:v>660</c:v>
                </c:pt>
              </c:numCache>
            </c:numRef>
          </c:xVal>
          <c:yVal>
            <c:numRef>
              <c:f>'desD399Y-Cl26 HS 2h'!$L$9:$L$17</c:f>
              <c:numCache>
                <c:formatCode>0</c:formatCode>
                <c:ptCount val="9"/>
                <c:pt idx="0">
                  <c:v>1006.9238377843719</c:v>
                </c:pt>
                <c:pt idx="1">
                  <c:v>933.72898120672608</c:v>
                </c:pt>
                <c:pt idx="2">
                  <c:v>913.946587537092</c:v>
                </c:pt>
                <c:pt idx="3">
                  <c:v>909.99010880316519</c:v>
                </c:pt>
                <c:pt idx="4">
                  <c:v>906.03363006923837</c:v>
                </c:pt>
                <c:pt idx="5">
                  <c:v>906.03363006923837</c:v>
                </c:pt>
                <c:pt idx="6">
                  <c:v>909.99010880316519</c:v>
                </c:pt>
                <c:pt idx="7">
                  <c:v>913.946587537092</c:v>
                </c:pt>
                <c:pt idx="8">
                  <c:v>902.07715133531156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CA-41CF-A63C-A0EC23AE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desD399Y-Cl26 HS 2h</a:t>
            </a:r>
          </a:p>
        </c:rich>
      </c:tx>
      <c:layout>
        <c:manualLayout>
          <c:xMode val="edge"/>
          <c:yMode val="edge"/>
          <c:x val="0.4754728032462201"/>
          <c:y val="3.912363067292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'desD399Y-Cl26 HS 2h'!$A$38:$A$46</c:f>
              <c:numCache>
                <c:formatCode>General</c:formatCode>
                <c:ptCount val="9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420</c:v>
                </c:pt>
                <c:pt idx="7">
                  <c:v>540</c:v>
                </c:pt>
                <c:pt idx="8">
                  <c:v>660</c:v>
                </c:pt>
              </c:numCache>
            </c:numRef>
          </c:xVal>
          <c:yVal>
            <c:numRef>
              <c:f>'desD399Y-Cl26 HS 2h'!$D$38:$D$46</c:f>
              <c:numCache>
                <c:formatCode>0</c:formatCode>
                <c:ptCount val="9"/>
                <c:pt idx="0">
                  <c:v>100</c:v>
                </c:pt>
                <c:pt idx="1">
                  <c:v>91.811519051131683</c:v>
                </c:pt>
                <c:pt idx="2">
                  <c:v>90.178643159193996</c:v>
                </c:pt>
                <c:pt idx="3">
                  <c:v>89.610432293074112</c:v>
                </c:pt>
                <c:pt idx="4">
                  <c:v>89.599842244798097</c:v>
                </c:pt>
                <c:pt idx="5">
                  <c:v>89.506905441824117</c:v>
                </c:pt>
                <c:pt idx="6">
                  <c:v>89.610432293074112</c:v>
                </c:pt>
                <c:pt idx="7">
                  <c:v>89.806895947298074</c:v>
                </c:pt>
                <c:pt idx="8">
                  <c:v>89.403378590574135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BC-4FED-A66B-D75899B58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  <c:max val="7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'0,25 µM LatA'!$H$9:$H$29</c:f>
                <c:numCache>
                  <c:formatCode>General</c:formatCode>
                  <c:ptCount val="21"/>
                  <c:pt idx="0">
                    <c:v>9.7751710654936463</c:v>
                  </c:pt>
                  <c:pt idx="1">
                    <c:v>9.7751710654936463</c:v>
                  </c:pt>
                  <c:pt idx="2">
                    <c:v>9.7751710654936463</c:v>
                  </c:pt>
                  <c:pt idx="3">
                    <c:v>9.7751710654936463</c:v>
                  </c:pt>
                  <c:pt idx="4">
                    <c:v>9.7751710654936463</c:v>
                  </c:pt>
                  <c:pt idx="5">
                    <c:v>9.7751710654936463</c:v>
                  </c:pt>
                  <c:pt idx="6">
                    <c:v>9.7751710654936463</c:v>
                  </c:pt>
                  <c:pt idx="7">
                    <c:v>9.7751710654936463</c:v>
                  </c:pt>
                  <c:pt idx="8">
                    <c:v>9.7751710654936463</c:v>
                  </c:pt>
                  <c:pt idx="9">
                    <c:v>9.7751710654936463</c:v>
                  </c:pt>
                  <c:pt idx="10">
                    <c:v>9.7751710654936463</c:v>
                  </c:pt>
                  <c:pt idx="11">
                    <c:v>9.7751710654936463</c:v>
                  </c:pt>
                  <c:pt idx="12">
                    <c:v>9.7751710654936463</c:v>
                  </c:pt>
                  <c:pt idx="13">
                    <c:v>9.7751710654936463</c:v>
                  </c:pt>
                  <c:pt idx="14">
                    <c:v>9.7751710654936463</c:v>
                  </c:pt>
                  <c:pt idx="15">
                    <c:v>9.7751710654936463</c:v>
                  </c:pt>
                  <c:pt idx="16">
                    <c:v>9.7751710654936463</c:v>
                  </c:pt>
                  <c:pt idx="17">
                    <c:v>9.7751710654936463</c:v>
                  </c:pt>
                  <c:pt idx="18">
                    <c:v>9.7751710654936463</c:v>
                  </c:pt>
                  <c:pt idx="19">
                    <c:v>9.7751710654936463</c:v>
                  </c:pt>
                  <c:pt idx="20">
                    <c:v>9.7751710654936463</c:v>
                  </c:pt>
                </c:numCache>
              </c:numRef>
            </c:plus>
            <c:minus>
              <c:numRef>
                <c:f>'0,25 µM LatA'!$H$9:$H$29</c:f>
                <c:numCache>
                  <c:formatCode>General</c:formatCode>
                  <c:ptCount val="21"/>
                  <c:pt idx="0">
                    <c:v>9.7751710654936463</c:v>
                  </c:pt>
                  <c:pt idx="1">
                    <c:v>9.7751710654936463</c:v>
                  </c:pt>
                  <c:pt idx="2">
                    <c:v>9.7751710654936463</c:v>
                  </c:pt>
                  <c:pt idx="3">
                    <c:v>9.7751710654936463</c:v>
                  </c:pt>
                  <c:pt idx="4">
                    <c:v>9.7751710654936463</c:v>
                  </c:pt>
                  <c:pt idx="5">
                    <c:v>9.7751710654936463</c:v>
                  </c:pt>
                  <c:pt idx="6">
                    <c:v>9.7751710654936463</c:v>
                  </c:pt>
                  <c:pt idx="7">
                    <c:v>9.7751710654936463</c:v>
                  </c:pt>
                  <c:pt idx="8">
                    <c:v>9.7751710654936463</c:v>
                  </c:pt>
                  <c:pt idx="9">
                    <c:v>9.7751710654936463</c:v>
                  </c:pt>
                  <c:pt idx="10">
                    <c:v>9.7751710654936463</c:v>
                  </c:pt>
                  <c:pt idx="11">
                    <c:v>9.7751710654936463</c:v>
                  </c:pt>
                  <c:pt idx="12">
                    <c:v>9.7751710654936463</c:v>
                  </c:pt>
                  <c:pt idx="13">
                    <c:v>9.7751710654936463</c:v>
                  </c:pt>
                  <c:pt idx="14">
                    <c:v>9.7751710654936463</c:v>
                  </c:pt>
                  <c:pt idx="15">
                    <c:v>9.7751710654936463</c:v>
                  </c:pt>
                  <c:pt idx="16">
                    <c:v>9.7751710654936463</c:v>
                  </c:pt>
                  <c:pt idx="17">
                    <c:v>9.7751710654936463</c:v>
                  </c:pt>
                  <c:pt idx="18">
                    <c:v>9.7751710654936463</c:v>
                  </c:pt>
                  <c:pt idx="19">
                    <c:v>9.7751710654936463</c:v>
                  </c:pt>
                  <c:pt idx="20">
                    <c:v>9.7751710654936463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'0,25 µM LatA'!$L$9:$L$32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  <c:pt idx="20">
                  <c:v>960</c:v>
                </c:pt>
              </c:numCache>
            </c:numRef>
          </c:xVal>
          <c:yVal>
            <c:numRef>
              <c:f>'0,25 µM LatA'!$N$9:$N$32</c:f>
              <c:numCache>
                <c:formatCode>0</c:formatCode>
                <c:ptCount val="24"/>
                <c:pt idx="0">
                  <c:v>1008.7976539589444</c:v>
                </c:pt>
                <c:pt idx="1">
                  <c:v>1010.752688172043</c:v>
                </c:pt>
                <c:pt idx="2">
                  <c:v>999.02248289345061</c:v>
                </c:pt>
                <c:pt idx="3">
                  <c:v>967.74193548387098</c:v>
                </c:pt>
                <c:pt idx="4">
                  <c:v>938.41642228739011</c:v>
                </c:pt>
                <c:pt idx="5">
                  <c:v>905.1808406647117</c:v>
                </c:pt>
                <c:pt idx="6">
                  <c:v>883.67546432062568</c:v>
                </c:pt>
                <c:pt idx="7">
                  <c:v>879.76539589442814</c:v>
                </c:pt>
                <c:pt idx="8">
                  <c:v>879.76539589442814</c:v>
                </c:pt>
                <c:pt idx="9">
                  <c:v>877.81036168132948</c:v>
                </c:pt>
                <c:pt idx="10">
                  <c:v>868.03519061583575</c:v>
                </c:pt>
                <c:pt idx="11">
                  <c:v>842.6197458455523</c:v>
                </c:pt>
                <c:pt idx="12">
                  <c:v>840.66471163245353</c:v>
                </c:pt>
                <c:pt idx="13">
                  <c:v>834.79960899315745</c:v>
                </c:pt>
                <c:pt idx="14">
                  <c:v>821.11436950146629</c:v>
                </c:pt>
                <c:pt idx="15">
                  <c:v>813.29423264907132</c:v>
                </c:pt>
                <c:pt idx="16">
                  <c:v>819.15933528836752</c:v>
                </c:pt>
                <c:pt idx="17">
                  <c:v>819.15933528836752</c:v>
                </c:pt>
                <c:pt idx="18">
                  <c:v>811.33919843597266</c:v>
                </c:pt>
                <c:pt idx="19">
                  <c:v>815.24926686217009</c:v>
                </c:pt>
                <c:pt idx="20">
                  <c:v>815.24926686217009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0-4A1B-BEA8-481C2A1D6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0,25 µM Lat 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'0,25 µM LatA'!$A$49:$A$69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  <c:pt idx="20">
                  <c:v>960</c:v>
                </c:pt>
              </c:numCache>
            </c:numRef>
          </c:xVal>
          <c:yVal>
            <c:numRef>
              <c:f>'0,25 µM LatA'!$D$49:$D$69</c:f>
              <c:numCache>
                <c:formatCode>0</c:formatCode>
                <c:ptCount val="21"/>
                <c:pt idx="0">
                  <c:v>100.21276595744681</c:v>
                </c:pt>
                <c:pt idx="1">
                  <c:v>100.09689922480621</c:v>
                </c:pt>
                <c:pt idx="2">
                  <c:v>98.238908131288127</c:v>
                </c:pt>
                <c:pt idx="3">
                  <c:v>94.454477981197414</c:v>
                </c:pt>
                <c:pt idx="4">
                  <c:v>90.873330034636325</c:v>
                </c:pt>
                <c:pt idx="5">
                  <c:v>88.162213425696848</c:v>
                </c:pt>
                <c:pt idx="6">
                  <c:v>87.202704931552034</c:v>
                </c:pt>
                <c:pt idx="7">
                  <c:v>86.90252350321623</c:v>
                </c:pt>
                <c:pt idx="8">
                  <c:v>86.583374567046008</c:v>
                </c:pt>
                <c:pt idx="9">
                  <c:v>86.699241299686634</c:v>
                </c:pt>
                <c:pt idx="10">
                  <c:v>86.001979218208803</c:v>
                </c:pt>
                <c:pt idx="11">
                  <c:v>83.891225465940948</c:v>
                </c:pt>
                <c:pt idx="12">
                  <c:v>83.36879432624113</c:v>
                </c:pt>
                <c:pt idx="13">
                  <c:v>82.758947715652312</c:v>
                </c:pt>
                <c:pt idx="14">
                  <c:v>81.655121227115288</c:v>
                </c:pt>
                <c:pt idx="15">
                  <c:v>81.161141349167067</c:v>
                </c:pt>
                <c:pt idx="16">
                  <c:v>81.451839023585677</c:v>
                </c:pt>
                <c:pt idx="17">
                  <c:v>81.664604981032483</c:v>
                </c:pt>
                <c:pt idx="18">
                  <c:v>81.064242124360874</c:v>
                </c:pt>
                <c:pt idx="19">
                  <c:v>80.938891637803067</c:v>
                </c:pt>
                <c:pt idx="20">
                  <c:v>81.470806531420095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89-48C9-9203-4ABCC6BDD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Relative height </a:t>
                </a:r>
                <a:r>
                  <a:rPr lang="fr-FR" baseline="0"/>
                  <a:t>(%)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5459639630937"/>
          <c:y val="4.3035993740219089E-2"/>
          <c:w val="0.81512067089174833"/>
          <c:h val="0.77614721575296042"/>
        </c:manualLayout>
      </c:layout>
      <c:scatterChart>
        <c:scatterStyle val="lineMarker"/>
        <c:varyColors val="0"/>
        <c:ser>
          <c:idx val="3"/>
          <c:order val="0"/>
          <c:tx>
            <c:v>0 µM Latrunculin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'[1]C2C12 WT - LatA'!$A$42:$A$54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30</c:v>
                </c:pt>
                <c:pt idx="7">
                  <c:v>60</c:v>
                </c:pt>
                <c:pt idx="8">
                  <c:v>120</c:v>
                </c:pt>
                <c:pt idx="9">
                  <c:v>240</c:v>
                </c:pt>
                <c:pt idx="10">
                  <c:v>360</c:v>
                </c:pt>
                <c:pt idx="11">
                  <c:v>480</c:v>
                </c:pt>
                <c:pt idx="12">
                  <c:v>600</c:v>
                </c:pt>
              </c:numCache>
            </c:numRef>
          </c:xVal>
          <c:yVal>
            <c:numRef>
              <c:f>'[1]C2C12 WT - LatA'!$E$42:$E$54</c:f>
              <c:numCache>
                <c:formatCode>0</c:formatCode>
                <c:ptCount val="13"/>
                <c:pt idx="0">
                  <c:v>100</c:v>
                </c:pt>
                <c:pt idx="1">
                  <c:v>99.356743360914379</c:v>
                </c:pt>
                <c:pt idx="2">
                  <c:v>97.884701325785784</c:v>
                </c:pt>
                <c:pt idx="3">
                  <c:v>97.402597402597408</c:v>
                </c:pt>
                <c:pt idx="4">
                  <c:v>97.031539888682744</c:v>
                </c:pt>
                <c:pt idx="5">
                  <c:v>96.868863670219241</c:v>
                </c:pt>
                <c:pt idx="6">
                  <c:v>96.864293162520482</c:v>
                </c:pt>
                <c:pt idx="7">
                  <c:v>95.069908078250094</c:v>
                </c:pt>
                <c:pt idx="8">
                  <c:v>94.906009295998885</c:v>
                </c:pt>
                <c:pt idx="9">
                  <c:v>94.708066814427596</c:v>
                </c:pt>
                <c:pt idx="10">
                  <c:v>94.64107031885969</c:v>
                </c:pt>
                <c:pt idx="11">
                  <c:v>94.681302824159957</c:v>
                </c:pt>
                <c:pt idx="12">
                  <c:v>94.856524427952991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7F-4744-B9D7-6FC13926DE08}"/>
            </c:ext>
          </c:extLst>
        </c:ser>
        <c:ser>
          <c:idx val="2"/>
          <c:order val="1"/>
          <c:tx>
            <c:v>0,15 µM Latrunculin 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.5"/>
            <c:spPr>
              <a:noFill/>
              <a:ln w="285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'[1]0,15 µM Lat A'!$B$51:$B$68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</c:numCache>
            </c:numRef>
          </c:xVal>
          <c:yVal>
            <c:numRef>
              <c:f>'[1]0,15 µM Lat A'!$E$51:$E$68</c:f>
              <c:numCache>
                <c:formatCode>0</c:formatCode>
                <c:ptCount val="18"/>
                <c:pt idx="0">
                  <c:v>100</c:v>
                </c:pt>
                <c:pt idx="1">
                  <c:v>96.448486457780149</c:v>
                </c:pt>
                <c:pt idx="2">
                  <c:v>95.457792782540537</c:v>
                </c:pt>
                <c:pt idx="3">
                  <c:v>94.706395569380192</c:v>
                </c:pt>
                <c:pt idx="4">
                  <c:v>94.257517133247347</c:v>
                </c:pt>
                <c:pt idx="5">
                  <c:v>93.832347065220148</c:v>
                </c:pt>
                <c:pt idx="6">
                  <c:v>92.982006929165721</c:v>
                </c:pt>
                <c:pt idx="7">
                  <c:v>91.829148016083764</c:v>
                </c:pt>
                <c:pt idx="8">
                  <c:v>90.792934274081389</c:v>
                </c:pt>
                <c:pt idx="9">
                  <c:v>90.104759375869321</c:v>
                </c:pt>
                <c:pt idx="10">
                  <c:v>90.367764206054176</c:v>
                </c:pt>
                <c:pt idx="11">
                  <c:v>88.983511620261496</c:v>
                </c:pt>
                <c:pt idx="12">
                  <c:v>88.643375565839733</c:v>
                </c:pt>
                <c:pt idx="13">
                  <c:v>88.704701211339568</c:v>
                </c:pt>
                <c:pt idx="14">
                  <c:v>88.534633184128666</c:v>
                </c:pt>
                <c:pt idx="15">
                  <c:v>88.186594340338374</c:v>
                </c:pt>
                <c:pt idx="16">
                  <c:v>88.27953114331234</c:v>
                </c:pt>
                <c:pt idx="17">
                  <c:v>88.704701211339568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7F-4744-B9D7-6FC13926DE08}"/>
            </c:ext>
          </c:extLst>
        </c:ser>
        <c:ser>
          <c:idx val="1"/>
          <c:order val="2"/>
          <c:tx>
            <c:v>0,25 µM Latrunculin 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75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.5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'[1]0,25 µM LatA'!$A$49:$A$69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  <c:pt idx="20">
                  <c:v>960</c:v>
                </c:pt>
              </c:numCache>
            </c:numRef>
          </c:xVal>
          <c:yVal>
            <c:numRef>
              <c:f>'[1]0,25 µM LatA'!$D$49:$D$69</c:f>
              <c:numCache>
                <c:formatCode>0</c:formatCode>
                <c:ptCount val="21"/>
                <c:pt idx="0">
                  <c:v>100.21276595744681</c:v>
                </c:pt>
                <c:pt idx="1">
                  <c:v>100.09689922480621</c:v>
                </c:pt>
                <c:pt idx="2">
                  <c:v>98.238908131288127</c:v>
                </c:pt>
                <c:pt idx="3">
                  <c:v>94.454477981197414</c:v>
                </c:pt>
                <c:pt idx="4">
                  <c:v>90.873330034636325</c:v>
                </c:pt>
                <c:pt idx="5">
                  <c:v>88.162213425696848</c:v>
                </c:pt>
                <c:pt idx="6">
                  <c:v>87.202704931552034</c:v>
                </c:pt>
                <c:pt idx="7">
                  <c:v>86.90252350321623</c:v>
                </c:pt>
                <c:pt idx="8">
                  <c:v>86.583374567046008</c:v>
                </c:pt>
                <c:pt idx="9">
                  <c:v>86.699241299686634</c:v>
                </c:pt>
                <c:pt idx="10">
                  <c:v>86.001979218208803</c:v>
                </c:pt>
                <c:pt idx="11">
                  <c:v>83.891225465940948</c:v>
                </c:pt>
                <c:pt idx="12">
                  <c:v>83.36879432624113</c:v>
                </c:pt>
                <c:pt idx="13">
                  <c:v>82.758947715652312</c:v>
                </c:pt>
                <c:pt idx="14">
                  <c:v>81.655121227115288</c:v>
                </c:pt>
                <c:pt idx="15">
                  <c:v>81.161141349167067</c:v>
                </c:pt>
                <c:pt idx="16">
                  <c:v>81.451839023585677</c:v>
                </c:pt>
                <c:pt idx="17">
                  <c:v>81.664604981032483</c:v>
                </c:pt>
                <c:pt idx="18">
                  <c:v>81.064242124360874</c:v>
                </c:pt>
                <c:pt idx="19">
                  <c:v>80.938891637803067</c:v>
                </c:pt>
                <c:pt idx="20">
                  <c:v>81.470806531420095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7F-4744-B9D7-6FC13926D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34463"/>
        <c:axId val="252337087"/>
      </c:scatterChart>
      <c:valAx>
        <c:axId val="253034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2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2337087"/>
        <c:crosses val="autoZero"/>
        <c:crossBetween val="midCat"/>
      </c:valAx>
      <c:valAx>
        <c:axId val="252337087"/>
        <c:scaling>
          <c:orientation val="minMax"/>
          <c:max val="10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2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height </a:t>
                </a:r>
                <a:r>
                  <a:rPr lang="fr-FR" sz="20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fr-FR" sz="20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034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497886648366785"/>
          <c:y val="0.15245930374696134"/>
          <c:w val="0.3251278300706984"/>
          <c:h val="0.25171203335962616"/>
        </c:manualLayout>
      </c:layout>
      <c:overlay val="0"/>
      <c:spPr>
        <a:noFill/>
        <a:ln w="12700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'2,5 mM EGTA'!$C$10:$C$35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  <c:pt idx="20">
                  <c:v>960</c:v>
                </c:pt>
                <c:pt idx="21">
                  <c:v>1080</c:v>
                </c:pt>
                <c:pt idx="22">
                  <c:v>1200</c:v>
                </c:pt>
                <c:pt idx="23">
                  <c:v>1320</c:v>
                </c:pt>
                <c:pt idx="24">
                  <c:v>1440</c:v>
                </c:pt>
                <c:pt idx="25">
                  <c:v>1560</c:v>
                </c:pt>
              </c:numCache>
            </c:numRef>
          </c:xVal>
          <c:yVal>
            <c:numRef>
              <c:f>'2,5 mM EGTA'!$E$10:$E$35</c:f>
              <c:numCache>
                <c:formatCode>0</c:formatCode>
                <c:ptCount val="26"/>
                <c:pt idx="0">
                  <c:v>1034.623217922607</c:v>
                </c:pt>
                <c:pt idx="1">
                  <c:v>1018.3299389002036</c:v>
                </c:pt>
                <c:pt idx="2">
                  <c:v>1006.1099796334012</c:v>
                </c:pt>
                <c:pt idx="3">
                  <c:v>983.70672097759666</c:v>
                </c:pt>
                <c:pt idx="4">
                  <c:v>949.08350305498982</c:v>
                </c:pt>
                <c:pt idx="5">
                  <c:v>932.79022403258648</c:v>
                </c:pt>
                <c:pt idx="6">
                  <c:v>916.49694501018325</c:v>
                </c:pt>
                <c:pt idx="7">
                  <c:v>906.31364562118119</c:v>
                </c:pt>
                <c:pt idx="8">
                  <c:v>912.42362525458248</c:v>
                </c:pt>
                <c:pt idx="9">
                  <c:v>914.46028513238286</c:v>
                </c:pt>
                <c:pt idx="10">
                  <c:v>912.42362525458248</c:v>
                </c:pt>
                <c:pt idx="11">
                  <c:v>900.20366598778003</c:v>
                </c:pt>
                <c:pt idx="12">
                  <c:v>861.50712830957229</c:v>
                </c:pt>
                <c:pt idx="13">
                  <c:v>837.0672097759674</c:v>
                </c:pt>
                <c:pt idx="14">
                  <c:v>812.6272912423625</c:v>
                </c:pt>
                <c:pt idx="15">
                  <c:v>798.37067209775967</c:v>
                </c:pt>
                <c:pt idx="16">
                  <c:v>792.26069246435839</c:v>
                </c:pt>
                <c:pt idx="17">
                  <c:v>800.40733197556006</c:v>
                </c:pt>
                <c:pt idx="18">
                  <c:v>790.224032586558</c:v>
                </c:pt>
                <c:pt idx="19">
                  <c:v>788.18737270875761</c:v>
                </c:pt>
                <c:pt idx="20">
                  <c:v>786.15071283095722</c:v>
                </c:pt>
                <c:pt idx="21">
                  <c:v>775.96741344195516</c:v>
                </c:pt>
                <c:pt idx="22">
                  <c:v>773.93075356415477</c:v>
                </c:pt>
                <c:pt idx="23">
                  <c:v>765.7841140529531</c:v>
                </c:pt>
                <c:pt idx="24">
                  <c:v>767.82077393075349</c:v>
                </c:pt>
                <c:pt idx="25">
                  <c:v>767.82077393075349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F-4DA7-9574-B1AB089D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'2,5 mM EGTA'!$M$10:$M$35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30</c:v>
                </c:pt>
                <c:pt idx="12">
                  <c:v>60</c:v>
                </c:pt>
                <c:pt idx="13">
                  <c:v>120</c:v>
                </c:pt>
                <c:pt idx="14">
                  <c:v>240</c:v>
                </c:pt>
                <c:pt idx="15">
                  <c:v>360</c:v>
                </c:pt>
                <c:pt idx="16">
                  <c:v>480</c:v>
                </c:pt>
                <c:pt idx="17">
                  <c:v>600</c:v>
                </c:pt>
                <c:pt idx="18">
                  <c:v>720</c:v>
                </c:pt>
                <c:pt idx="19">
                  <c:v>840</c:v>
                </c:pt>
                <c:pt idx="20">
                  <c:v>960</c:v>
                </c:pt>
                <c:pt idx="21">
                  <c:v>1080</c:v>
                </c:pt>
                <c:pt idx="22">
                  <c:v>1200</c:v>
                </c:pt>
                <c:pt idx="23">
                  <c:v>1320</c:v>
                </c:pt>
                <c:pt idx="24">
                  <c:v>1440</c:v>
                </c:pt>
                <c:pt idx="25">
                  <c:v>1560</c:v>
                </c:pt>
              </c:numCache>
            </c:numRef>
          </c:xVal>
          <c:yVal>
            <c:numRef>
              <c:f>'2,5 mM EGTA'!$O$10:$O$35</c:f>
              <c:numCache>
                <c:formatCode>0</c:formatCode>
                <c:ptCount val="26"/>
                <c:pt idx="0">
                  <c:v>1012.2199592668024</c:v>
                </c:pt>
                <c:pt idx="1">
                  <c:v>995.92668024439911</c:v>
                </c:pt>
                <c:pt idx="2">
                  <c:v>985.74338085539716</c:v>
                </c:pt>
                <c:pt idx="3">
                  <c:v>969.45010183299382</c:v>
                </c:pt>
                <c:pt idx="4">
                  <c:v>951.12016293279021</c:v>
                </c:pt>
                <c:pt idx="5">
                  <c:v>932.79022403258648</c:v>
                </c:pt>
                <c:pt idx="6">
                  <c:v>912.42362525458248</c:v>
                </c:pt>
                <c:pt idx="7">
                  <c:v>912.42362525458248</c:v>
                </c:pt>
                <c:pt idx="8">
                  <c:v>904.27698574338081</c:v>
                </c:pt>
                <c:pt idx="9">
                  <c:v>910.38696537678209</c:v>
                </c:pt>
                <c:pt idx="10">
                  <c:v>908.35030549898158</c:v>
                </c:pt>
                <c:pt idx="11">
                  <c:v>885.94704684317719</c:v>
                </c:pt>
                <c:pt idx="12">
                  <c:v>871.69042769857435</c:v>
                </c:pt>
                <c:pt idx="13">
                  <c:v>875.76374745417513</c:v>
                </c:pt>
                <c:pt idx="14">
                  <c:v>855.39714867617101</c:v>
                </c:pt>
                <c:pt idx="15">
                  <c:v>841.14052953156818</c:v>
                </c:pt>
                <c:pt idx="16">
                  <c:v>832.99389002036662</c:v>
                </c:pt>
                <c:pt idx="17">
                  <c:v>826.88391038696534</c:v>
                </c:pt>
                <c:pt idx="18">
                  <c:v>826.88391038696534</c:v>
                </c:pt>
                <c:pt idx="19">
                  <c:v>822.81059063136456</c:v>
                </c:pt>
                <c:pt idx="20">
                  <c:v>808.55397148676172</c:v>
                </c:pt>
                <c:pt idx="21">
                  <c:v>806.51731160896122</c:v>
                </c:pt>
                <c:pt idx="22">
                  <c:v>806.51731160896122</c:v>
                </c:pt>
                <c:pt idx="23">
                  <c:v>806.51731160896122</c:v>
                </c:pt>
                <c:pt idx="24">
                  <c:v>798.37067209775967</c:v>
                </c:pt>
                <c:pt idx="25">
                  <c:v>794.29735234215877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AB-4A5C-8F92-0E6C86EFA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78463"/>
        <c:axId val="414290063"/>
      </c:scatterChart>
      <c:valAx>
        <c:axId val="20337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290063"/>
        <c:crosses val="autoZero"/>
        <c:crossBetween val="midCat"/>
      </c:valAx>
      <c:valAx>
        <c:axId val="414290063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Height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37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30</xdr:row>
      <xdr:rowOff>163830</xdr:rowOff>
    </xdr:from>
    <xdr:to>
      <xdr:col>6</xdr:col>
      <xdr:colOff>1173480</xdr:colOff>
      <xdr:row>45</xdr:row>
      <xdr:rowOff>163830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6B3C78A-F633-47A6-8B2D-17B7BFE11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350520</xdr:colOff>
      <xdr:row>28</xdr:row>
      <xdr:rowOff>133350</xdr:rowOff>
    </xdr:from>
    <xdr:to>
      <xdr:col>17</xdr:col>
      <xdr:colOff>365760</xdr:colOff>
      <xdr:row>43</xdr:row>
      <xdr:rowOff>133350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7E483C6B-BEA6-4A86-A429-1FCA39068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274320</xdr:colOff>
      <xdr:row>50</xdr:row>
      <xdr:rowOff>11430</xdr:rowOff>
    </xdr:from>
    <xdr:to>
      <xdr:col>11</xdr:col>
      <xdr:colOff>800100</xdr:colOff>
      <xdr:row>67</xdr:row>
      <xdr:rowOff>148590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908D67D4-4705-4341-BA4E-BF9CA79F4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22</xdr:row>
      <xdr:rowOff>53340</xdr:rowOff>
    </xdr:from>
    <xdr:to>
      <xdr:col>6</xdr:col>
      <xdr:colOff>419100</xdr:colOff>
      <xdr:row>37</xdr:row>
      <xdr:rowOff>53340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268C38A-9296-4211-92D5-FB7A50B6C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510540</xdr:colOff>
      <xdr:row>22</xdr:row>
      <xdr:rowOff>0</xdr:rowOff>
    </xdr:from>
    <xdr:to>
      <xdr:col>13</xdr:col>
      <xdr:colOff>327660</xdr:colOff>
      <xdr:row>37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255B42D-6FCE-4993-AAF5-16F85EA06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85725</xdr:colOff>
      <xdr:row>39</xdr:row>
      <xdr:rowOff>57150</xdr:rowOff>
    </xdr:from>
    <xdr:to>
      <xdr:col>13</xdr:col>
      <xdr:colOff>110490</xdr:colOff>
      <xdr:row>57</xdr:row>
      <xdr:rowOff>3810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630A46B-D945-426B-9D14-F2DDF90BE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22</xdr:row>
      <xdr:rowOff>76200</xdr:rowOff>
    </xdr:from>
    <xdr:to>
      <xdr:col>6</xdr:col>
      <xdr:colOff>701040</xdr:colOff>
      <xdr:row>37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2AE8A19-6E8F-47E9-B796-ECEBC48A9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22</xdr:row>
      <xdr:rowOff>99060</xdr:rowOff>
    </xdr:from>
    <xdr:to>
      <xdr:col>13</xdr:col>
      <xdr:colOff>609600</xdr:colOff>
      <xdr:row>37</xdr:row>
      <xdr:rowOff>99060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FFD7C65-8EFC-4CF6-AF19-E55D12AF5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563880</xdr:colOff>
      <xdr:row>40</xdr:row>
      <xdr:rowOff>3810</xdr:rowOff>
    </xdr:from>
    <xdr:to>
      <xdr:col>13</xdr:col>
      <xdr:colOff>129540</xdr:colOff>
      <xdr:row>57</xdr:row>
      <xdr:rowOff>148590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2761104-D61D-47B2-9789-D66970711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27</xdr:row>
      <xdr:rowOff>142875</xdr:rowOff>
    </xdr:from>
    <xdr:to>
      <xdr:col>6</xdr:col>
      <xdr:colOff>57150</xdr:colOff>
      <xdr:row>42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03EB883-DB22-46EF-88AB-60B22E1DD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638175</xdr:colOff>
      <xdr:row>27</xdr:row>
      <xdr:rowOff>47625</xdr:rowOff>
    </xdr:from>
    <xdr:to>
      <xdr:col>13</xdr:col>
      <xdr:colOff>455295</xdr:colOff>
      <xdr:row>42</xdr:row>
      <xdr:rowOff>47625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A119F32-F3B2-4E2E-AE86-36270CA33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201930</xdr:colOff>
      <xdr:row>48</xdr:row>
      <xdr:rowOff>116205</xdr:rowOff>
    </xdr:from>
    <xdr:to>
      <xdr:col>13</xdr:col>
      <xdr:colOff>226695</xdr:colOff>
      <xdr:row>66</xdr:row>
      <xdr:rowOff>62865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812E99F-58CE-4313-86B4-94F9C5ECB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26</xdr:row>
      <xdr:rowOff>121920</xdr:rowOff>
    </xdr:from>
    <xdr:to>
      <xdr:col>6</xdr:col>
      <xdr:colOff>213360</xdr:colOff>
      <xdr:row>41</xdr:row>
      <xdr:rowOff>121920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847AC74-1C99-4CBE-AD7E-0969963B9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640080</xdr:colOff>
      <xdr:row>26</xdr:row>
      <xdr:rowOff>152400</xdr:rowOff>
    </xdr:from>
    <xdr:to>
      <xdr:col>13</xdr:col>
      <xdr:colOff>457200</xdr:colOff>
      <xdr:row>41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7890833-0AE4-4861-8BA4-8A3AB523F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556260</xdr:colOff>
      <xdr:row>44</xdr:row>
      <xdr:rowOff>160020</xdr:rowOff>
    </xdr:from>
    <xdr:to>
      <xdr:col>11</xdr:col>
      <xdr:colOff>769620</xdr:colOff>
      <xdr:row>62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0BAA953-D941-4E20-8796-9416249BB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18</xdr:row>
      <xdr:rowOff>137160</xdr:rowOff>
    </xdr:from>
    <xdr:to>
      <xdr:col>6</xdr:col>
      <xdr:colOff>365760</xdr:colOff>
      <xdr:row>33</xdr:row>
      <xdr:rowOff>137160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AB44749-54EA-40F6-BB2D-9F9ADB8DB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640080</xdr:colOff>
      <xdr:row>18</xdr:row>
      <xdr:rowOff>76200</xdr:rowOff>
    </xdr:from>
    <xdr:to>
      <xdr:col>13</xdr:col>
      <xdr:colOff>457200</xdr:colOff>
      <xdr:row>33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105FC2-7462-46FB-BFDF-CA3653E4E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485775</xdr:colOff>
      <xdr:row>35</xdr:row>
      <xdr:rowOff>76200</xdr:rowOff>
    </xdr:from>
    <xdr:to>
      <xdr:col>13</xdr:col>
      <xdr:colOff>81915</xdr:colOff>
      <xdr:row>53</xdr:row>
      <xdr:rowOff>22860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C4C520E-7255-420F-A7E4-543F0C220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18</xdr:row>
      <xdr:rowOff>160020</xdr:rowOff>
    </xdr:from>
    <xdr:to>
      <xdr:col>6</xdr:col>
      <xdr:colOff>784860</xdr:colOff>
      <xdr:row>33</xdr:row>
      <xdr:rowOff>160020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0D7C3EE-78A0-483C-B9B8-4368680DC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83820</xdr:colOff>
      <xdr:row>19</xdr:row>
      <xdr:rowOff>0</xdr:rowOff>
    </xdr:from>
    <xdr:to>
      <xdr:col>13</xdr:col>
      <xdr:colOff>693420</xdr:colOff>
      <xdr:row>34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6C437C1-720F-463C-9948-4C278C902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632460</xdr:colOff>
      <xdr:row>36</xdr:row>
      <xdr:rowOff>144780</xdr:rowOff>
    </xdr:from>
    <xdr:to>
      <xdr:col>12</xdr:col>
      <xdr:colOff>53340</xdr:colOff>
      <xdr:row>54</xdr:row>
      <xdr:rowOff>99060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33A8E3B3-5D40-4388-BE9C-91941BD5F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29</xdr:row>
      <xdr:rowOff>3810</xdr:rowOff>
    </xdr:from>
    <xdr:to>
      <xdr:col>7</xdr:col>
      <xdr:colOff>365760</xdr:colOff>
      <xdr:row>44</xdr:row>
      <xdr:rowOff>3810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CE270D-4D5C-48BF-BA6F-7E1993A6A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121920</xdr:colOff>
      <xdr:row>30</xdr:row>
      <xdr:rowOff>45720</xdr:rowOff>
    </xdr:from>
    <xdr:to>
      <xdr:col>15</xdr:col>
      <xdr:colOff>731520</xdr:colOff>
      <xdr:row>45</xdr:row>
      <xdr:rowOff>45720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5860E2-ACF2-478F-80C9-4E6CCB212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266700</xdr:colOff>
      <xdr:row>49</xdr:row>
      <xdr:rowOff>66675</xdr:rowOff>
    </xdr:from>
    <xdr:to>
      <xdr:col>12</xdr:col>
      <xdr:colOff>175260</xdr:colOff>
      <xdr:row>67</xdr:row>
      <xdr:rowOff>13335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33582BA-DEFE-4A75-B8A8-2EBD1335F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1009650</xdr:colOff>
      <xdr:row>68</xdr:row>
      <xdr:rowOff>180975</xdr:rowOff>
    </xdr:from>
    <xdr:to>
      <xdr:col>12</xdr:col>
      <xdr:colOff>335280</xdr:colOff>
      <xdr:row>92</xdr:row>
      <xdr:rowOff>127635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D895D73-3938-42CA-8CE0-DBDFD2387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670560</xdr:colOff>
      <xdr:row>35</xdr:row>
      <xdr:rowOff>167640</xdr:rowOff>
    </xdr:from>
    <xdr:to>
      <xdr:col>6</xdr:col>
      <xdr:colOff>487680</xdr:colOff>
      <xdr:row>50</xdr:row>
      <xdr:rowOff>167640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D3A93DD-B872-426C-90DF-514B35EE2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516255</xdr:colOff>
      <xdr:row>36</xdr:row>
      <xdr:rowOff>5715</xdr:rowOff>
    </xdr:from>
    <xdr:to>
      <xdr:col>16</xdr:col>
      <xdr:colOff>401955</xdr:colOff>
      <xdr:row>51</xdr:row>
      <xdr:rowOff>5715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1436990-050C-4DDF-9B23-0B55472FF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60960</xdr:colOff>
      <xdr:row>54</xdr:row>
      <xdr:rowOff>15240</xdr:rowOff>
    </xdr:from>
    <xdr:to>
      <xdr:col>14</xdr:col>
      <xdr:colOff>167640</xdr:colOff>
      <xdr:row>80</xdr:row>
      <xdr:rowOff>15240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73E4CF5-5A1B-43E7-990A-2D02F72A1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609600</xdr:colOff>
      <xdr:row>38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72AE6B-6D0D-48CC-94D6-9D87F7D74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563880</xdr:colOff>
      <xdr:row>23</xdr:row>
      <xdr:rowOff>160020</xdr:rowOff>
    </xdr:from>
    <xdr:to>
      <xdr:col>14</xdr:col>
      <xdr:colOff>381000</xdr:colOff>
      <xdr:row>38</xdr:row>
      <xdr:rowOff>160020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178AF0-C18A-4A30-BDC2-C7722A339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510540</xdr:colOff>
      <xdr:row>42</xdr:row>
      <xdr:rowOff>60960</xdr:rowOff>
    </xdr:from>
    <xdr:to>
      <xdr:col>12</xdr:col>
      <xdr:colOff>723900</xdr:colOff>
      <xdr:row>60</xdr:row>
      <xdr:rowOff>15240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09C345C-E96C-423F-B51B-F61F8FB4F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21</xdr:row>
      <xdr:rowOff>180975</xdr:rowOff>
    </xdr:from>
    <xdr:to>
      <xdr:col>6</xdr:col>
      <xdr:colOff>695325</xdr:colOff>
      <xdr:row>36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72AE6B-6D0D-48CC-94D6-9D87F7D74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163830</xdr:colOff>
      <xdr:row>22</xdr:row>
      <xdr:rowOff>7620</xdr:rowOff>
    </xdr:from>
    <xdr:to>
      <xdr:col>14</xdr:col>
      <xdr:colOff>742950</xdr:colOff>
      <xdr:row>37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178AF0-C18A-4A30-BDC2-C7722A339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571500</xdr:colOff>
      <xdr:row>43</xdr:row>
      <xdr:rowOff>180975</xdr:rowOff>
    </xdr:from>
    <xdr:to>
      <xdr:col>13</xdr:col>
      <xdr:colOff>22860</xdr:colOff>
      <xdr:row>61</xdr:row>
      <xdr:rowOff>135255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09C345C-E96C-423F-B51B-F61F8FB4F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609600</xdr:colOff>
      <xdr:row>38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72AE6B-6D0D-48CC-94D6-9D87F7D74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169273</xdr:colOff>
      <xdr:row>23</xdr:row>
      <xdr:rowOff>89263</xdr:rowOff>
    </xdr:from>
    <xdr:to>
      <xdr:col>13</xdr:col>
      <xdr:colOff>748393</xdr:colOff>
      <xdr:row>38</xdr:row>
      <xdr:rowOff>89263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178AF0-C18A-4A30-BDC2-C7722A339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510540</xdr:colOff>
      <xdr:row>42</xdr:row>
      <xdr:rowOff>60960</xdr:rowOff>
    </xdr:from>
    <xdr:to>
      <xdr:col>12</xdr:col>
      <xdr:colOff>723900</xdr:colOff>
      <xdr:row>60</xdr:row>
      <xdr:rowOff>15240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09C345C-E96C-423F-B51B-F61F8FB4F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26</xdr:row>
      <xdr:rowOff>129540</xdr:rowOff>
    </xdr:from>
    <xdr:to>
      <xdr:col>6</xdr:col>
      <xdr:colOff>518160</xdr:colOff>
      <xdr:row>43</xdr:row>
      <xdr:rowOff>53340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8AE68AF-6BC4-422B-A55A-A0D645DF1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670560</xdr:colOff>
      <xdr:row>26</xdr:row>
      <xdr:rowOff>83820</xdr:rowOff>
    </xdr:from>
    <xdr:to>
      <xdr:col>14</xdr:col>
      <xdr:colOff>22860</xdr:colOff>
      <xdr:row>43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291B24E-DE87-4222-A092-5E11FDA35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48</xdr:row>
      <xdr:rowOff>0</xdr:rowOff>
    </xdr:from>
    <xdr:to>
      <xdr:col>11</xdr:col>
      <xdr:colOff>213360</xdr:colOff>
      <xdr:row>65</xdr:row>
      <xdr:rowOff>137160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684CB1-EBA5-4382-B32A-EEC2FE370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6</xdr:col>
      <xdr:colOff>609600</xdr:colOff>
      <xdr:row>42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A3DB7A-EA60-4FE2-A50B-06DDB6810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26</xdr:row>
      <xdr:rowOff>161925</xdr:rowOff>
    </xdr:from>
    <xdr:to>
      <xdr:col>14</xdr:col>
      <xdr:colOff>47625</xdr:colOff>
      <xdr:row>41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3A3DB7A-EA60-4FE2-A50B-06DDB6810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276225</xdr:colOff>
      <xdr:row>46</xdr:row>
      <xdr:rowOff>66675</xdr:rowOff>
    </xdr:from>
    <xdr:to>
      <xdr:col>12</xdr:col>
      <xdr:colOff>489585</xdr:colOff>
      <xdr:row>64</xdr:row>
      <xdr:rowOff>13335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684CB1-EBA5-4382-B32A-EEC2FE370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30</xdr:row>
      <xdr:rowOff>76200</xdr:rowOff>
    </xdr:from>
    <xdr:to>
      <xdr:col>6</xdr:col>
      <xdr:colOff>266700</xdr:colOff>
      <xdr:row>45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1442AAB-8EEB-4BD5-BB38-674A212F2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30</xdr:row>
      <xdr:rowOff>137160</xdr:rowOff>
    </xdr:from>
    <xdr:to>
      <xdr:col>14</xdr:col>
      <xdr:colOff>198120</xdr:colOff>
      <xdr:row>45</xdr:row>
      <xdr:rowOff>137160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E923164-61F9-46A6-BAE2-F59ED092E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114671</xdr:colOff>
      <xdr:row>48</xdr:row>
      <xdr:rowOff>6182</xdr:rowOff>
    </xdr:from>
    <xdr:to>
      <xdr:col>15</xdr:col>
      <xdr:colOff>224117</xdr:colOff>
      <xdr:row>70</xdr:row>
      <xdr:rowOff>16693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5E8AA83-1FEB-46A6-8130-2ABD92976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ip/Dynamique%20agr&#233;gats/Dynamique%20hauteur%20agr&#233;g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,15 µM Lat A"/>
      <sheetName val="0,25 µM LatA"/>
      <sheetName val="2,5 mM EGTA"/>
      <sheetName val="C2C12 WT - EGTA"/>
      <sheetName val="C2C12 WT - Bleb"/>
      <sheetName val="C2C12 WT - LatA"/>
      <sheetName val="Bleb 10 µM"/>
      <sheetName val="Bleb 40 µM"/>
      <sheetName val="Bleb 160 µM"/>
      <sheetName val="A29WT"/>
      <sheetName val="C26D399Y"/>
      <sheetName val="A29WT30min"/>
      <sheetName val="C26D399Y30min"/>
      <sheetName val="A29WT2h"/>
      <sheetName val="C26D399Y2h"/>
      <sheetName val="S180 Ecad GFP"/>
    </sheetNames>
    <sheetDataSet>
      <sheetData sheetId="0">
        <row r="51">
          <cell r="B51">
            <v>0</v>
          </cell>
          <cell r="E51">
            <v>100</v>
          </cell>
        </row>
        <row r="52">
          <cell r="B52">
            <v>1</v>
          </cell>
          <cell r="E52">
            <v>96.448486457780149</v>
          </cell>
        </row>
        <row r="53">
          <cell r="B53">
            <v>2</v>
          </cell>
          <cell r="E53">
            <v>95.457792782540537</v>
          </cell>
        </row>
        <row r="54">
          <cell r="B54">
            <v>3</v>
          </cell>
          <cell r="E54">
            <v>94.706395569380192</v>
          </cell>
        </row>
        <row r="55">
          <cell r="B55">
            <v>4</v>
          </cell>
          <cell r="E55">
            <v>94.257517133247347</v>
          </cell>
        </row>
        <row r="56">
          <cell r="B56">
            <v>5</v>
          </cell>
          <cell r="E56">
            <v>93.832347065220148</v>
          </cell>
        </row>
        <row r="57">
          <cell r="B57">
            <v>6</v>
          </cell>
          <cell r="E57">
            <v>92.982006929165721</v>
          </cell>
        </row>
        <row r="58">
          <cell r="B58">
            <v>7</v>
          </cell>
          <cell r="E58">
            <v>91.829148016083764</v>
          </cell>
        </row>
        <row r="59">
          <cell r="B59">
            <v>8</v>
          </cell>
          <cell r="E59">
            <v>90.792934274081389</v>
          </cell>
        </row>
        <row r="60">
          <cell r="B60">
            <v>9</v>
          </cell>
          <cell r="E60">
            <v>90.104759375869321</v>
          </cell>
        </row>
        <row r="61">
          <cell r="B61">
            <v>10</v>
          </cell>
          <cell r="E61">
            <v>90.367764206054176</v>
          </cell>
        </row>
        <row r="62">
          <cell r="B62">
            <v>30</v>
          </cell>
          <cell r="E62">
            <v>88.983511620261496</v>
          </cell>
        </row>
        <row r="63">
          <cell r="B63">
            <v>60</v>
          </cell>
          <cell r="E63">
            <v>88.643375565839733</v>
          </cell>
        </row>
        <row r="64">
          <cell r="B64">
            <v>120</v>
          </cell>
          <cell r="E64">
            <v>88.704701211339568</v>
          </cell>
        </row>
        <row r="65">
          <cell r="B65">
            <v>240</v>
          </cell>
          <cell r="E65">
            <v>88.534633184128666</v>
          </cell>
        </row>
        <row r="66">
          <cell r="B66">
            <v>360</v>
          </cell>
          <cell r="E66">
            <v>88.186594340338374</v>
          </cell>
        </row>
        <row r="67">
          <cell r="B67">
            <v>480</v>
          </cell>
          <cell r="E67">
            <v>88.27953114331234</v>
          </cell>
        </row>
        <row r="68">
          <cell r="B68">
            <v>600</v>
          </cell>
          <cell r="E68">
            <v>88.704701211339568</v>
          </cell>
        </row>
      </sheetData>
      <sheetData sheetId="1">
        <row r="49">
          <cell r="A49">
            <v>0</v>
          </cell>
          <cell r="D49">
            <v>100.21276595744681</v>
          </cell>
        </row>
        <row r="50">
          <cell r="A50">
            <v>1</v>
          </cell>
          <cell r="D50">
            <v>100.09689922480621</v>
          </cell>
        </row>
        <row r="51">
          <cell r="A51">
            <v>2</v>
          </cell>
          <cell r="D51">
            <v>98.238908131288127</v>
          </cell>
        </row>
        <row r="52">
          <cell r="A52">
            <v>3</v>
          </cell>
          <cell r="D52">
            <v>94.454477981197414</v>
          </cell>
        </row>
        <row r="53">
          <cell r="A53">
            <v>4</v>
          </cell>
          <cell r="D53">
            <v>90.873330034636325</v>
          </cell>
        </row>
        <row r="54">
          <cell r="A54">
            <v>5</v>
          </cell>
          <cell r="D54">
            <v>88.162213425696848</v>
          </cell>
        </row>
        <row r="55">
          <cell r="A55">
            <v>6</v>
          </cell>
          <cell r="D55">
            <v>87.202704931552034</v>
          </cell>
        </row>
        <row r="56">
          <cell r="A56">
            <v>7</v>
          </cell>
          <cell r="D56">
            <v>86.90252350321623</v>
          </cell>
        </row>
        <row r="57">
          <cell r="A57">
            <v>8</v>
          </cell>
          <cell r="D57">
            <v>86.583374567046008</v>
          </cell>
        </row>
        <row r="58">
          <cell r="A58">
            <v>9</v>
          </cell>
          <cell r="D58">
            <v>86.699241299686634</v>
          </cell>
        </row>
        <row r="59">
          <cell r="A59">
            <v>10</v>
          </cell>
          <cell r="D59">
            <v>86.001979218208803</v>
          </cell>
        </row>
        <row r="60">
          <cell r="A60">
            <v>30</v>
          </cell>
          <cell r="D60">
            <v>83.891225465940948</v>
          </cell>
        </row>
        <row r="61">
          <cell r="A61">
            <v>60</v>
          </cell>
          <cell r="D61">
            <v>83.36879432624113</v>
          </cell>
        </row>
        <row r="62">
          <cell r="A62">
            <v>120</v>
          </cell>
          <cell r="D62">
            <v>82.758947715652312</v>
          </cell>
        </row>
        <row r="63">
          <cell r="A63">
            <v>240</v>
          </cell>
          <cell r="D63">
            <v>81.655121227115288</v>
          </cell>
        </row>
        <row r="64">
          <cell r="A64">
            <v>360</v>
          </cell>
          <cell r="D64">
            <v>81.161141349167067</v>
          </cell>
        </row>
        <row r="65">
          <cell r="A65">
            <v>480</v>
          </cell>
          <cell r="D65">
            <v>81.451839023585677</v>
          </cell>
        </row>
        <row r="66">
          <cell r="A66">
            <v>600</v>
          </cell>
          <cell r="D66">
            <v>81.664604981032483</v>
          </cell>
        </row>
        <row r="67">
          <cell r="A67">
            <v>720</v>
          </cell>
          <cell r="D67">
            <v>81.064242124360874</v>
          </cell>
        </row>
        <row r="68">
          <cell r="A68">
            <v>840</v>
          </cell>
          <cell r="D68">
            <v>80.938891637803067</v>
          </cell>
        </row>
        <row r="69">
          <cell r="A69">
            <v>960</v>
          </cell>
          <cell r="D69">
            <v>81.470806531420095</v>
          </cell>
        </row>
      </sheetData>
      <sheetData sheetId="2"/>
      <sheetData sheetId="3"/>
      <sheetData sheetId="4"/>
      <sheetData sheetId="5">
        <row r="42">
          <cell r="A42">
            <v>0</v>
          </cell>
          <cell r="E42">
            <v>100</v>
          </cell>
        </row>
        <row r="43">
          <cell r="A43">
            <v>1</v>
          </cell>
          <cell r="E43">
            <v>99.356743360914379</v>
          </cell>
        </row>
        <row r="44">
          <cell r="A44">
            <v>2</v>
          </cell>
          <cell r="E44">
            <v>97.884701325785784</v>
          </cell>
        </row>
        <row r="45">
          <cell r="A45">
            <v>3</v>
          </cell>
          <cell r="E45">
            <v>97.402597402597408</v>
          </cell>
        </row>
        <row r="46">
          <cell r="A46">
            <v>4</v>
          </cell>
          <cell r="E46">
            <v>97.031539888682744</v>
          </cell>
        </row>
        <row r="47">
          <cell r="A47">
            <v>5</v>
          </cell>
          <cell r="E47">
            <v>96.868863670219241</v>
          </cell>
        </row>
        <row r="48">
          <cell r="A48">
            <v>30</v>
          </cell>
          <cell r="E48">
            <v>96.864293162520482</v>
          </cell>
        </row>
        <row r="49">
          <cell r="A49">
            <v>60</v>
          </cell>
          <cell r="E49">
            <v>95.069908078250094</v>
          </cell>
        </row>
        <row r="50">
          <cell r="A50">
            <v>120</v>
          </cell>
          <cell r="E50">
            <v>94.906009295998885</v>
          </cell>
        </row>
        <row r="51">
          <cell r="A51">
            <v>240</v>
          </cell>
          <cell r="E51">
            <v>94.708066814427596</v>
          </cell>
        </row>
        <row r="52">
          <cell r="A52">
            <v>360</v>
          </cell>
          <cell r="E52">
            <v>94.64107031885969</v>
          </cell>
        </row>
        <row r="53">
          <cell r="A53">
            <v>480</v>
          </cell>
          <cell r="E53">
            <v>94.681302824159957</v>
          </cell>
        </row>
        <row r="54">
          <cell r="A54">
            <v>600</v>
          </cell>
          <cell r="E54">
            <v>94.856524427952991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8"/>
  <sheetViews>
    <sheetView topLeftCell="A28" workbookViewId="0">
      <selection activeCell="N67" sqref="N67"/>
    </sheetView>
  </sheetViews>
  <sheetFormatPr baseColWidth="10" defaultColWidth="8.85546875" defaultRowHeight="15" x14ac:dyDescent="0.25"/>
  <cols>
    <col min="4" max="5" width="13.140625" customWidth="1"/>
    <col min="6" max="6" width="17.85546875" bestFit="1" customWidth="1"/>
    <col min="7" max="7" width="18" customWidth="1"/>
    <col min="8" max="8" width="16.42578125" bestFit="1" customWidth="1"/>
    <col min="11" max="11" width="14.140625" customWidth="1"/>
    <col min="12" max="12" width="16.7109375" customWidth="1"/>
    <col min="13" max="13" width="14" customWidth="1"/>
    <col min="14" max="15" width="13.85546875" customWidth="1"/>
    <col min="16" max="16" width="17.42578125" customWidth="1"/>
    <col min="17" max="17" width="15.28515625" customWidth="1"/>
    <col min="20" max="20" width="10.5703125" bestFit="1" customWidth="1"/>
    <col min="26" max="26" width="10.5703125" bestFit="1" customWidth="1"/>
  </cols>
  <sheetData>
    <row r="2" spans="1:26" x14ac:dyDescent="0.25">
      <c r="B2" t="s">
        <v>94</v>
      </c>
      <c r="Z2" s="1"/>
    </row>
    <row r="3" spans="1:26" x14ac:dyDescent="0.25">
      <c r="B3" s="2"/>
      <c r="C3" s="2"/>
      <c r="D3" s="2"/>
      <c r="E3" s="2"/>
      <c r="F3" s="2"/>
    </row>
    <row r="4" spans="1:26" x14ac:dyDescent="0.25">
      <c r="B4" s="2" t="s">
        <v>7</v>
      </c>
      <c r="C4" s="2"/>
      <c r="D4" s="2"/>
      <c r="E4" s="2"/>
      <c r="F4" s="2"/>
    </row>
    <row r="5" spans="1:26" x14ac:dyDescent="0.25">
      <c r="A5" t="s">
        <v>2</v>
      </c>
      <c r="B5" s="2">
        <f>2000/1023</f>
        <v>1.9550342130987293</v>
      </c>
      <c r="C5" s="2"/>
      <c r="D5" s="2" t="s">
        <v>8</v>
      </c>
      <c r="E5" s="2"/>
      <c r="F5" s="2"/>
    </row>
    <row r="7" spans="1:26" x14ac:dyDescent="0.25">
      <c r="C7" t="s">
        <v>1</v>
      </c>
      <c r="E7" s="1">
        <v>43846</v>
      </c>
      <c r="G7" t="s">
        <v>20</v>
      </c>
      <c r="L7" t="s">
        <v>4</v>
      </c>
      <c r="M7" s="1">
        <v>43846</v>
      </c>
      <c r="O7" t="s">
        <v>21</v>
      </c>
    </row>
    <row r="9" spans="1:26" x14ac:dyDescent="0.25">
      <c r="B9" t="s">
        <v>3</v>
      </c>
      <c r="C9" t="s">
        <v>0</v>
      </c>
      <c r="D9" t="s">
        <v>95</v>
      </c>
      <c r="E9" t="s">
        <v>96</v>
      </c>
      <c r="F9" t="s">
        <v>97</v>
      </c>
      <c r="G9" t="s">
        <v>98</v>
      </c>
      <c r="H9" t="s">
        <v>99</v>
      </c>
      <c r="K9" t="s">
        <v>3</v>
      </c>
      <c r="L9" t="s">
        <v>0</v>
      </c>
      <c r="M9" t="s">
        <v>95</v>
      </c>
      <c r="N9" t="s">
        <v>96</v>
      </c>
      <c r="O9" t="s">
        <v>97</v>
      </c>
      <c r="P9" t="s">
        <v>98</v>
      </c>
      <c r="Q9" t="s">
        <v>99</v>
      </c>
    </row>
    <row r="10" spans="1:26" x14ac:dyDescent="0.25">
      <c r="A10" t="s">
        <v>5</v>
      </c>
      <c r="B10">
        <v>0</v>
      </c>
      <c r="C10">
        <f>B10-$B$10</f>
        <v>0</v>
      </c>
      <c r="D10">
        <v>588</v>
      </c>
      <c r="E10" s="3">
        <f>D10*$B$5</f>
        <v>1149.5601173020527</v>
      </c>
      <c r="F10" s="3">
        <f>E10/$E$10*100</f>
        <v>100</v>
      </c>
      <c r="G10">
        <v>5</v>
      </c>
      <c r="H10" s="3">
        <f>G10*$B$5</f>
        <v>9.7751710654936463</v>
      </c>
      <c r="J10" t="s">
        <v>5</v>
      </c>
      <c r="K10">
        <v>0</v>
      </c>
      <c r="L10">
        <v>0</v>
      </c>
      <c r="M10">
        <v>538</v>
      </c>
      <c r="N10" s="3">
        <f t="shared" ref="N10:N27" si="0">M10*$B$5</f>
        <v>1051.8084066471163</v>
      </c>
      <c r="O10" s="3">
        <f>N10/$N$10*100</f>
        <v>100</v>
      </c>
      <c r="P10">
        <v>5</v>
      </c>
      <c r="Q10" s="3">
        <f>P10*$B$5</f>
        <v>9.7751710654936463</v>
      </c>
    </row>
    <row r="11" spans="1:26" x14ac:dyDescent="0.25">
      <c r="B11">
        <v>32</v>
      </c>
      <c r="C11">
        <f>B11-$B$11+1</f>
        <v>1</v>
      </c>
      <c r="D11">
        <v>567</v>
      </c>
      <c r="E11" s="3">
        <f t="shared" ref="E11:E20" si="1">D11*$B$5</f>
        <v>1108.5043988269795</v>
      </c>
      <c r="F11" s="3">
        <f t="shared" ref="F11:F27" si="2">E11/$E$10*100</f>
        <v>96.428571428571431</v>
      </c>
      <c r="G11">
        <v>5</v>
      </c>
      <c r="H11" s="3">
        <f t="shared" ref="H11:H27" si="3">G11*$B$5</f>
        <v>9.7751710654936463</v>
      </c>
      <c r="K11">
        <v>19</v>
      </c>
      <c r="L11">
        <f t="shared" ref="L11:L23" si="4">K11-$K$11+1</f>
        <v>1</v>
      </c>
      <c r="M11">
        <v>519</v>
      </c>
      <c r="N11" s="3">
        <f t="shared" si="0"/>
        <v>1014.6627565982404</v>
      </c>
      <c r="O11" s="3">
        <f t="shared" ref="O11:O27" si="5">N11/$N$10*100</f>
        <v>96.468401486988853</v>
      </c>
      <c r="P11">
        <v>5</v>
      </c>
      <c r="Q11" s="3">
        <f t="shared" ref="Q11:Q27" si="6">P11*$B$5</f>
        <v>9.7751710654936463</v>
      </c>
    </row>
    <row r="12" spans="1:26" x14ac:dyDescent="0.25">
      <c r="B12">
        <v>33</v>
      </c>
      <c r="C12">
        <f t="shared" ref="C12:C23" si="7">B12-$B$11+1</f>
        <v>2</v>
      </c>
      <c r="D12">
        <v>563</v>
      </c>
      <c r="E12" s="3">
        <f t="shared" si="1"/>
        <v>1100.6842619745846</v>
      </c>
      <c r="F12" s="3">
        <f t="shared" si="2"/>
        <v>95.748299319727906</v>
      </c>
      <c r="G12">
        <v>5</v>
      </c>
      <c r="H12" s="3">
        <f t="shared" si="3"/>
        <v>9.7751710654936463</v>
      </c>
      <c r="K12">
        <v>20</v>
      </c>
      <c r="L12">
        <f t="shared" si="4"/>
        <v>2</v>
      </c>
      <c r="M12">
        <v>512</v>
      </c>
      <c r="N12" s="3">
        <f t="shared" si="0"/>
        <v>1000.9775171065494</v>
      </c>
      <c r="O12" s="3">
        <f t="shared" si="5"/>
        <v>95.167286245353168</v>
      </c>
      <c r="P12">
        <v>5</v>
      </c>
      <c r="Q12" s="3">
        <f t="shared" si="6"/>
        <v>9.7751710654936463</v>
      </c>
    </row>
    <row r="13" spans="1:26" x14ac:dyDescent="0.25">
      <c r="B13">
        <v>34</v>
      </c>
      <c r="C13">
        <f t="shared" si="7"/>
        <v>3</v>
      </c>
      <c r="D13">
        <v>564</v>
      </c>
      <c r="E13" s="3">
        <f t="shared" si="1"/>
        <v>1102.6392961876834</v>
      </c>
      <c r="F13" s="3">
        <f t="shared" si="2"/>
        <v>95.918367346938794</v>
      </c>
      <c r="G13">
        <v>5</v>
      </c>
      <c r="H13" s="3">
        <f t="shared" si="3"/>
        <v>9.7751710654936463</v>
      </c>
      <c r="K13">
        <v>21</v>
      </c>
      <c r="L13">
        <f t="shared" si="4"/>
        <v>3</v>
      </c>
      <c r="M13">
        <v>503</v>
      </c>
      <c r="N13" s="3">
        <f t="shared" si="0"/>
        <v>983.3822091886608</v>
      </c>
      <c r="O13" s="3">
        <f t="shared" si="5"/>
        <v>93.494423791821575</v>
      </c>
      <c r="P13">
        <v>5</v>
      </c>
      <c r="Q13" s="3">
        <f t="shared" si="6"/>
        <v>9.7751710654936463</v>
      </c>
    </row>
    <row r="14" spans="1:26" x14ac:dyDescent="0.25">
      <c r="B14">
        <v>35</v>
      </c>
      <c r="C14">
        <f t="shared" si="7"/>
        <v>4</v>
      </c>
      <c r="D14">
        <v>562</v>
      </c>
      <c r="E14" s="3">
        <f t="shared" si="1"/>
        <v>1098.7292277614858</v>
      </c>
      <c r="F14" s="3">
        <f t="shared" si="2"/>
        <v>95.578231292517017</v>
      </c>
      <c r="G14">
        <v>5</v>
      </c>
      <c r="H14" s="3">
        <f t="shared" si="3"/>
        <v>9.7751710654936463</v>
      </c>
      <c r="K14">
        <v>22</v>
      </c>
      <c r="L14">
        <f t="shared" si="4"/>
        <v>4</v>
      </c>
      <c r="M14">
        <v>500</v>
      </c>
      <c r="N14" s="3">
        <f t="shared" si="0"/>
        <v>977.5171065493646</v>
      </c>
      <c r="O14" s="3">
        <f t="shared" si="5"/>
        <v>92.936802973977692</v>
      </c>
      <c r="P14">
        <v>5</v>
      </c>
      <c r="Q14" s="3">
        <f t="shared" si="6"/>
        <v>9.7751710654936463</v>
      </c>
    </row>
    <row r="15" spans="1:26" x14ac:dyDescent="0.25">
      <c r="B15">
        <v>36</v>
      </c>
      <c r="C15">
        <f t="shared" si="7"/>
        <v>5</v>
      </c>
      <c r="D15">
        <v>557</v>
      </c>
      <c r="E15" s="3">
        <f t="shared" si="1"/>
        <v>1088.9540566959922</v>
      </c>
      <c r="F15" s="3">
        <f t="shared" si="2"/>
        <v>94.72789115646259</v>
      </c>
      <c r="G15">
        <v>5</v>
      </c>
      <c r="H15" s="3">
        <f t="shared" si="3"/>
        <v>9.7751710654936463</v>
      </c>
      <c r="K15">
        <v>23</v>
      </c>
      <c r="L15">
        <f t="shared" si="4"/>
        <v>5</v>
      </c>
      <c r="M15">
        <v>500</v>
      </c>
      <c r="N15" s="3">
        <f t="shared" si="0"/>
        <v>977.5171065493646</v>
      </c>
      <c r="O15" s="3">
        <f t="shared" si="5"/>
        <v>92.936802973977692</v>
      </c>
      <c r="P15">
        <v>5</v>
      </c>
      <c r="Q15" s="3">
        <f t="shared" si="6"/>
        <v>9.7751710654936463</v>
      </c>
    </row>
    <row r="16" spans="1:26" x14ac:dyDescent="0.25">
      <c r="B16">
        <v>37</v>
      </c>
      <c r="C16">
        <f t="shared" si="7"/>
        <v>6</v>
      </c>
      <c r="D16">
        <v>547</v>
      </c>
      <c r="E16" s="3">
        <f t="shared" si="1"/>
        <v>1069.403714565005</v>
      </c>
      <c r="F16" s="3">
        <f t="shared" si="2"/>
        <v>93.02721088435375</v>
      </c>
      <c r="G16">
        <v>5</v>
      </c>
      <c r="H16" s="3">
        <f t="shared" si="3"/>
        <v>9.7751710654936463</v>
      </c>
      <c r="K16">
        <v>24</v>
      </c>
      <c r="L16">
        <f t="shared" si="4"/>
        <v>6</v>
      </c>
      <c r="M16">
        <v>500</v>
      </c>
      <c r="N16" s="3">
        <f t="shared" si="0"/>
        <v>977.5171065493646</v>
      </c>
      <c r="O16" s="3">
        <f t="shared" si="5"/>
        <v>92.936802973977692</v>
      </c>
      <c r="P16">
        <v>5</v>
      </c>
      <c r="Q16" s="3">
        <f t="shared" si="6"/>
        <v>9.7751710654936463</v>
      </c>
    </row>
    <row r="17" spans="1:17" x14ac:dyDescent="0.25">
      <c r="B17">
        <v>38</v>
      </c>
      <c r="C17">
        <f t="shared" si="7"/>
        <v>7</v>
      </c>
      <c r="D17">
        <v>540</v>
      </c>
      <c r="E17" s="3">
        <f t="shared" si="1"/>
        <v>1055.7184750733138</v>
      </c>
      <c r="F17" s="3">
        <f t="shared" si="2"/>
        <v>91.83673469387756</v>
      </c>
      <c r="G17">
        <v>5</v>
      </c>
      <c r="H17" s="3">
        <f t="shared" si="3"/>
        <v>9.7751710654936463</v>
      </c>
      <c r="K17">
        <v>25</v>
      </c>
      <c r="L17">
        <f t="shared" si="4"/>
        <v>7</v>
      </c>
      <c r="M17">
        <v>494</v>
      </c>
      <c r="N17" s="3">
        <f t="shared" si="0"/>
        <v>965.7869012707722</v>
      </c>
      <c r="O17" s="3">
        <f t="shared" si="5"/>
        <v>91.821561338289968</v>
      </c>
      <c r="P17">
        <v>5</v>
      </c>
      <c r="Q17" s="3">
        <f t="shared" si="6"/>
        <v>9.7751710654936463</v>
      </c>
    </row>
    <row r="18" spans="1:17" x14ac:dyDescent="0.25">
      <c r="B18">
        <v>39</v>
      </c>
      <c r="C18">
        <f t="shared" si="7"/>
        <v>8</v>
      </c>
      <c r="D18">
        <v>530</v>
      </c>
      <c r="E18" s="3">
        <f t="shared" si="1"/>
        <v>1036.1681329423266</v>
      </c>
      <c r="F18" s="3">
        <f t="shared" si="2"/>
        <v>90.136054421768719</v>
      </c>
      <c r="G18">
        <v>5</v>
      </c>
      <c r="H18" s="3">
        <f t="shared" si="3"/>
        <v>9.7751710654936463</v>
      </c>
      <c r="K18">
        <v>26</v>
      </c>
      <c r="L18">
        <f t="shared" si="4"/>
        <v>8</v>
      </c>
      <c r="M18">
        <v>492</v>
      </c>
      <c r="N18" s="3">
        <f t="shared" si="0"/>
        <v>961.87683284457478</v>
      </c>
      <c r="O18" s="3">
        <f t="shared" si="5"/>
        <v>91.44981412639406</v>
      </c>
      <c r="P18">
        <v>5</v>
      </c>
      <c r="Q18" s="3">
        <f t="shared" si="6"/>
        <v>9.7751710654936463</v>
      </c>
    </row>
    <row r="19" spans="1:17" x14ac:dyDescent="0.25">
      <c r="B19">
        <v>40</v>
      </c>
      <c r="C19">
        <f t="shared" si="7"/>
        <v>9</v>
      </c>
      <c r="D19">
        <v>523</v>
      </c>
      <c r="E19" s="3">
        <f t="shared" si="1"/>
        <v>1022.4828934506354</v>
      </c>
      <c r="F19" s="3">
        <f t="shared" si="2"/>
        <v>88.945578231292515</v>
      </c>
      <c r="G19">
        <v>5</v>
      </c>
      <c r="H19" s="3">
        <f t="shared" si="3"/>
        <v>9.7751710654936463</v>
      </c>
      <c r="K19">
        <v>27</v>
      </c>
      <c r="L19">
        <f t="shared" si="4"/>
        <v>9</v>
      </c>
      <c r="M19">
        <v>491</v>
      </c>
      <c r="N19" s="3">
        <f t="shared" si="0"/>
        <v>959.92179863147612</v>
      </c>
      <c r="O19" s="3">
        <f t="shared" si="5"/>
        <v>91.263940520446113</v>
      </c>
      <c r="P19">
        <v>5</v>
      </c>
      <c r="Q19" s="3">
        <f t="shared" si="6"/>
        <v>9.7751710654936463</v>
      </c>
    </row>
    <row r="20" spans="1:17" x14ac:dyDescent="0.25">
      <c r="B20">
        <v>41</v>
      </c>
      <c r="C20">
        <f t="shared" si="7"/>
        <v>10</v>
      </c>
      <c r="D20">
        <v>525</v>
      </c>
      <c r="E20" s="3">
        <f t="shared" si="1"/>
        <v>1026.3929618768329</v>
      </c>
      <c r="F20" s="3">
        <f t="shared" si="2"/>
        <v>89.285714285714306</v>
      </c>
      <c r="G20">
        <v>5</v>
      </c>
      <c r="H20" s="3">
        <f t="shared" si="3"/>
        <v>9.7751710654936463</v>
      </c>
      <c r="K20">
        <v>28</v>
      </c>
      <c r="L20">
        <f t="shared" si="4"/>
        <v>10</v>
      </c>
      <c r="M20">
        <v>492</v>
      </c>
      <c r="N20" s="3">
        <f t="shared" si="0"/>
        <v>961.87683284457478</v>
      </c>
      <c r="O20" s="3">
        <f t="shared" si="5"/>
        <v>91.44981412639406</v>
      </c>
      <c r="P20">
        <v>5</v>
      </c>
      <c r="Q20" s="3">
        <f t="shared" si="6"/>
        <v>9.7751710654936463</v>
      </c>
    </row>
    <row r="21" spans="1:17" x14ac:dyDescent="0.25">
      <c r="B21">
        <v>61</v>
      </c>
      <c r="C21">
        <f t="shared" si="7"/>
        <v>30</v>
      </c>
      <c r="D21">
        <v>512</v>
      </c>
      <c r="E21" s="3">
        <f t="shared" ref="E21:E27" si="8">D21*$B$5</f>
        <v>1000.9775171065494</v>
      </c>
      <c r="F21" s="3">
        <f t="shared" si="2"/>
        <v>87.074829931972801</v>
      </c>
      <c r="G21">
        <v>5</v>
      </c>
      <c r="H21" s="3">
        <f t="shared" si="3"/>
        <v>9.7751710654936463</v>
      </c>
      <c r="K21">
        <v>48</v>
      </c>
      <c r="L21">
        <f t="shared" si="4"/>
        <v>30</v>
      </c>
      <c r="M21">
        <v>489</v>
      </c>
      <c r="N21" s="3">
        <f t="shared" si="0"/>
        <v>956.01173020527858</v>
      </c>
      <c r="O21" s="3">
        <f t="shared" si="5"/>
        <v>90.892193308550191</v>
      </c>
      <c r="P21">
        <v>5</v>
      </c>
      <c r="Q21" s="3">
        <f t="shared" si="6"/>
        <v>9.7751710654936463</v>
      </c>
    </row>
    <row r="22" spans="1:17" x14ac:dyDescent="0.25">
      <c r="B22">
        <v>91</v>
      </c>
      <c r="C22">
        <f t="shared" si="7"/>
        <v>60</v>
      </c>
      <c r="D22">
        <v>508</v>
      </c>
      <c r="E22" s="3">
        <f t="shared" si="8"/>
        <v>993.15738025415442</v>
      </c>
      <c r="F22" s="3">
        <f t="shared" si="2"/>
        <v>86.394557823129261</v>
      </c>
      <c r="G22">
        <v>5</v>
      </c>
      <c r="H22" s="3">
        <f t="shared" si="3"/>
        <v>9.7751710654936463</v>
      </c>
      <c r="K22">
        <v>78</v>
      </c>
      <c r="L22">
        <f t="shared" si="4"/>
        <v>60</v>
      </c>
      <c r="M22">
        <v>489</v>
      </c>
      <c r="N22" s="3">
        <f t="shared" si="0"/>
        <v>956.01173020527858</v>
      </c>
      <c r="O22" s="3">
        <f t="shared" si="5"/>
        <v>90.892193308550191</v>
      </c>
      <c r="P22">
        <v>5</v>
      </c>
      <c r="Q22" s="3">
        <f t="shared" si="6"/>
        <v>9.7751710654936463</v>
      </c>
    </row>
    <row r="23" spans="1:17" x14ac:dyDescent="0.25">
      <c r="B23">
        <v>151</v>
      </c>
      <c r="C23">
        <f t="shared" si="7"/>
        <v>120</v>
      </c>
      <c r="D23">
        <v>512</v>
      </c>
      <c r="E23" s="3">
        <f t="shared" si="8"/>
        <v>1000.9775171065494</v>
      </c>
      <c r="F23" s="3">
        <f t="shared" si="2"/>
        <v>87.074829931972801</v>
      </c>
      <c r="G23">
        <v>5</v>
      </c>
      <c r="H23" s="3">
        <f t="shared" si="3"/>
        <v>9.7751710654936463</v>
      </c>
      <c r="K23">
        <v>138</v>
      </c>
      <c r="L23">
        <f t="shared" si="4"/>
        <v>120</v>
      </c>
      <c r="M23">
        <v>486</v>
      </c>
      <c r="N23" s="3">
        <f t="shared" si="0"/>
        <v>950.14662756598239</v>
      </c>
      <c r="O23" s="3">
        <f t="shared" si="5"/>
        <v>90.334572490706321</v>
      </c>
      <c r="P23">
        <v>5</v>
      </c>
      <c r="Q23" s="3">
        <f t="shared" si="6"/>
        <v>9.7751710654936463</v>
      </c>
    </row>
    <row r="24" spans="1:17" x14ac:dyDescent="0.25">
      <c r="A24" t="s">
        <v>6</v>
      </c>
      <c r="B24">
        <v>3</v>
      </c>
      <c r="C24">
        <f>C23+2*60</f>
        <v>240</v>
      </c>
      <c r="D24">
        <v>510</v>
      </c>
      <c r="E24" s="3">
        <f t="shared" si="8"/>
        <v>997.06744868035196</v>
      </c>
      <c r="F24" s="3">
        <f t="shared" si="2"/>
        <v>86.734693877551024</v>
      </c>
      <c r="G24">
        <v>5</v>
      </c>
      <c r="H24" s="3">
        <f t="shared" si="3"/>
        <v>9.7751710654936463</v>
      </c>
      <c r="J24" t="s">
        <v>6</v>
      </c>
      <c r="K24">
        <v>3</v>
      </c>
      <c r="L24">
        <f>L23+2*60</f>
        <v>240</v>
      </c>
      <c r="M24">
        <v>486</v>
      </c>
      <c r="N24" s="3">
        <f t="shared" si="0"/>
        <v>950.14662756598239</v>
      </c>
      <c r="O24" s="3">
        <f t="shared" si="5"/>
        <v>90.334572490706321</v>
      </c>
      <c r="P24">
        <v>5</v>
      </c>
      <c r="Q24" s="3">
        <f t="shared" si="6"/>
        <v>9.7751710654936463</v>
      </c>
    </row>
    <row r="25" spans="1:17" x14ac:dyDescent="0.25">
      <c r="B25">
        <v>5</v>
      </c>
      <c r="C25">
        <f t="shared" ref="C25:C27" si="9">C24+2*60</f>
        <v>360</v>
      </c>
      <c r="D25">
        <v>507</v>
      </c>
      <c r="E25" s="3">
        <f t="shared" si="8"/>
        <v>991.20234604105576</v>
      </c>
      <c r="F25" s="3">
        <f t="shared" si="2"/>
        <v>86.224489795918373</v>
      </c>
      <c r="G25">
        <v>5</v>
      </c>
      <c r="H25" s="3">
        <f t="shared" si="3"/>
        <v>9.7751710654936463</v>
      </c>
      <c r="K25">
        <v>5</v>
      </c>
      <c r="L25">
        <f>L24+2*60</f>
        <v>360</v>
      </c>
      <c r="M25">
        <v>485</v>
      </c>
      <c r="N25" s="3">
        <f t="shared" si="0"/>
        <v>948.19159335288373</v>
      </c>
      <c r="O25" s="3">
        <f t="shared" si="5"/>
        <v>90.148698884758375</v>
      </c>
      <c r="P25">
        <v>5</v>
      </c>
      <c r="Q25" s="3">
        <f t="shared" si="6"/>
        <v>9.7751710654936463</v>
      </c>
    </row>
    <row r="26" spans="1:17" x14ac:dyDescent="0.25">
      <c r="B26">
        <v>7</v>
      </c>
      <c r="C26">
        <f t="shared" si="9"/>
        <v>480</v>
      </c>
      <c r="D26">
        <v>507</v>
      </c>
      <c r="E26" s="3">
        <f t="shared" si="8"/>
        <v>991.20234604105576</v>
      </c>
      <c r="F26" s="3">
        <f t="shared" si="2"/>
        <v>86.224489795918373</v>
      </c>
      <c r="G26">
        <v>5</v>
      </c>
      <c r="H26" s="3">
        <f t="shared" si="3"/>
        <v>9.7751710654936463</v>
      </c>
      <c r="K26">
        <v>7</v>
      </c>
      <c r="L26">
        <f>L25+2*60</f>
        <v>480</v>
      </c>
      <c r="M26">
        <v>486</v>
      </c>
      <c r="N26" s="3">
        <f t="shared" si="0"/>
        <v>950.14662756598239</v>
      </c>
      <c r="O26" s="3">
        <f t="shared" si="5"/>
        <v>90.334572490706321</v>
      </c>
      <c r="P26">
        <v>5</v>
      </c>
      <c r="Q26" s="3">
        <f t="shared" si="6"/>
        <v>9.7751710654936463</v>
      </c>
    </row>
    <row r="27" spans="1:17" x14ac:dyDescent="0.25">
      <c r="B27">
        <v>9</v>
      </c>
      <c r="C27">
        <f t="shared" si="9"/>
        <v>600</v>
      </c>
      <c r="D27">
        <v>512</v>
      </c>
      <c r="E27" s="3">
        <f t="shared" si="8"/>
        <v>1000.9775171065494</v>
      </c>
      <c r="F27" s="3">
        <f t="shared" si="2"/>
        <v>87.074829931972801</v>
      </c>
      <c r="G27">
        <v>5</v>
      </c>
      <c r="H27" s="3">
        <f t="shared" si="3"/>
        <v>9.7751710654936463</v>
      </c>
      <c r="K27">
        <v>9</v>
      </c>
      <c r="L27">
        <f>L26+2*60</f>
        <v>600</v>
      </c>
      <c r="M27">
        <v>486</v>
      </c>
      <c r="N27" s="3">
        <f t="shared" si="0"/>
        <v>950.14662756598239</v>
      </c>
      <c r="O27" s="3">
        <f t="shared" si="5"/>
        <v>90.334572490706321</v>
      </c>
      <c r="P27">
        <v>5</v>
      </c>
      <c r="Q27" s="3">
        <f t="shared" si="6"/>
        <v>9.7751710654936463</v>
      </c>
    </row>
    <row r="28" spans="1:17" x14ac:dyDescent="0.25">
      <c r="E28" s="3"/>
      <c r="F28" s="3"/>
      <c r="H28" s="3"/>
    </row>
    <row r="29" spans="1:17" x14ac:dyDescent="0.25">
      <c r="E29" s="3"/>
      <c r="F29" s="3"/>
      <c r="H29" s="3"/>
    </row>
    <row r="30" spans="1:17" x14ac:dyDescent="0.25">
      <c r="E30" s="3"/>
      <c r="F30" s="3"/>
      <c r="H30" s="3"/>
    </row>
    <row r="31" spans="1:17" x14ac:dyDescent="0.25">
      <c r="E31" s="3"/>
      <c r="F31" s="3"/>
      <c r="H31" s="3"/>
    </row>
    <row r="32" spans="1:17" x14ac:dyDescent="0.25">
      <c r="E32" s="3"/>
      <c r="F32" s="3"/>
      <c r="H32" s="3"/>
    </row>
    <row r="33" spans="5:8" x14ac:dyDescent="0.25">
      <c r="E33" s="3"/>
      <c r="F33" s="3"/>
      <c r="H33" s="3"/>
    </row>
    <row r="34" spans="5:8" x14ac:dyDescent="0.25">
      <c r="E34" s="3"/>
      <c r="F34" s="3"/>
      <c r="H34" s="3"/>
    </row>
    <row r="35" spans="5:8" x14ac:dyDescent="0.25">
      <c r="E35" s="3"/>
      <c r="F35" s="3"/>
      <c r="H35" s="3"/>
    </row>
    <row r="36" spans="5:8" x14ac:dyDescent="0.25">
      <c r="E36" s="3"/>
      <c r="F36" s="3"/>
      <c r="H36" s="3"/>
    </row>
    <row r="37" spans="5:8" x14ac:dyDescent="0.25">
      <c r="E37" s="3"/>
      <c r="F37" s="3"/>
      <c r="H37" s="3"/>
    </row>
    <row r="38" spans="5:8" x14ac:dyDescent="0.25">
      <c r="E38" s="3"/>
      <c r="F38" s="3"/>
      <c r="H38" s="3"/>
    </row>
    <row r="39" spans="5:8" x14ac:dyDescent="0.25">
      <c r="E39" s="3"/>
      <c r="F39" s="3"/>
      <c r="H39" s="3"/>
    </row>
    <row r="49" spans="2:6" x14ac:dyDescent="0.25">
      <c r="C49" s="11" t="s">
        <v>100</v>
      </c>
      <c r="D49" s="11"/>
    </row>
    <row r="50" spans="2:6" x14ac:dyDescent="0.25">
      <c r="B50" s="4" t="str">
        <f t="shared" ref="B50:B68" si="10">C9</f>
        <v>t (s)</v>
      </c>
      <c r="C50" s="4" t="s">
        <v>12</v>
      </c>
      <c r="D50" s="4" t="s">
        <v>13</v>
      </c>
      <c r="E50" t="s">
        <v>101</v>
      </c>
      <c r="F50" s="4" t="s">
        <v>102</v>
      </c>
    </row>
    <row r="51" spans="2:6" x14ac:dyDescent="0.25">
      <c r="B51" s="4">
        <f t="shared" si="10"/>
        <v>0</v>
      </c>
      <c r="C51" s="5">
        <f t="shared" ref="C51:C68" si="11">F10</f>
        <v>100</v>
      </c>
      <c r="D51" s="5">
        <f t="shared" ref="D51:D68" si="12">O10</f>
        <v>100</v>
      </c>
      <c r="E51" s="3">
        <f>AVERAGE(C51:D51)</f>
        <v>100</v>
      </c>
      <c r="F51">
        <v>1.5</v>
      </c>
    </row>
    <row r="52" spans="2:6" x14ac:dyDescent="0.25">
      <c r="B52" s="4">
        <f t="shared" si="10"/>
        <v>1</v>
      </c>
      <c r="C52" s="5">
        <f t="shared" si="11"/>
        <v>96.428571428571431</v>
      </c>
      <c r="D52" s="5">
        <f t="shared" si="12"/>
        <v>96.468401486988853</v>
      </c>
      <c r="E52" s="3">
        <f t="shared" ref="E52:E68" si="13">AVERAGE(C52:D52)</f>
        <v>96.448486457780149</v>
      </c>
    </row>
    <row r="53" spans="2:6" x14ac:dyDescent="0.25">
      <c r="B53" s="4">
        <f t="shared" si="10"/>
        <v>2</v>
      </c>
      <c r="C53" s="5">
        <f t="shared" si="11"/>
        <v>95.748299319727906</v>
      </c>
      <c r="D53" s="5">
        <f t="shared" si="12"/>
        <v>95.167286245353168</v>
      </c>
      <c r="E53" s="3">
        <f t="shared" si="13"/>
        <v>95.457792782540537</v>
      </c>
    </row>
    <row r="54" spans="2:6" x14ac:dyDescent="0.25">
      <c r="B54" s="4">
        <f t="shared" si="10"/>
        <v>3</v>
      </c>
      <c r="C54" s="5">
        <f t="shared" si="11"/>
        <v>95.918367346938794</v>
      </c>
      <c r="D54" s="5">
        <f t="shared" si="12"/>
        <v>93.494423791821575</v>
      </c>
      <c r="E54" s="3">
        <f t="shared" si="13"/>
        <v>94.706395569380192</v>
      </c>
    </row>
    <row r="55" spans="2:6" x14ac:dyDescent="0.25">
      <c r="B55" s="4">
        <f t="shared" si="10"/>
        <v>4</v>
      </c>
      <c r="C55" s="5">
        <f t="shared" si="11"/>
        <v>95.578231292517017</v>
      </c>
      <c r="D55" s="5">
        <f t="shared" si="12"/>
        <v>92.936802973977692</v>
      </c>
      <c r="E55" s="3">
        <f t="shared" si="13"/>
        <v>94.257517133247347</v>
      </c>
    </row>
    <row r="56" spans="2:6" x14ac:dyDescent="0.25">
      <c r="B56" s="4">
        <f t="shared" si="10"/>
        <v>5</v>
      </c>
      <c r="C56" s="5">
        <f t="shared" si="11"/>
        <v>94.72789115646259</v>
      </c>
      <c r="D56" s="5">
        <f t="shared" si="12"/>
        <v>92.936802973977692</v>
      </c>
      <c r="E56" s="3">
        <f t="shared" si="13"/>
        <v>93.832347065220148</v>
      </c>
    </row>
    <row r="57" spans="2:6" x14ac:dyDescent="0.25">
      <c r="B57" s="4">
        <f t="shared" si="10"/>
        <v>6</v>
      </c>
      <c r="C57" s="5">
        <f t="shared" si="11"/>
        <v>93.02721088435375</v>
      </c>
      <c r="D57" s="5">
        <f t="shared" si="12"/>
        <v>92.936802973977692</v>
      </c>
      <c r="E57" s="3">
        <f t="shared" si="13"/>
        <v>92.982006929165721</v>
      </c>
    </row>
    <row r="58" spans="2:6" x14ac:dyDescent="0.25">
      <c r="B58" s="4">
        <f t="shared" si="10"/>
        <v>7</v>
      </c>
      <c r="C58" s="5">
        <f t="shared" si="11"/>
        <v>91.83673469387756</v>
      </c>
      <c r="D58" s="5">
        <f t="shared" si="12"/>
        <v>91.821561338289968</v>
      </c>
      <c r="E58" s="3">
        <f t="shared" si="13"/>
        <v>91.829148016083764</v>
      </c>
    </row>
    <row r="59" spans="2:6" x14ac:dyDescent="0.25">
      <c r="B59" s="4">
        <f t="shared" si="10"/>
        <v>8</v>
      </c>
      <c r="C59" s="5">
        <f t="shared" si="11"/>
        <v>90.136054421768719</v>
      </c>
      <c r="D59" s="5">
        <f t="shared" si="12"/>
        <v>91.44981412639406</v>
      </c>
      <c r="E59" s="3">
        <f t="shared" si="13"/>
        <v>90.792934274081389</v>
      </c>
    </row>
    <row r="60" spans="2:6" x14ac:dyDescent="0.25">
      <c r="B60" s="4">
        <f t="shared" si="10"/>
        <v>9</v>
      </c>
      <c r="C60" s="5">
        <f t="shared" si="11"/>
        <v>88.945578231292515</v>
      </c>
      <c r="D60" s="5">
        <f t="shared" si="12"/>
        <v>91.263940520446113</v>
      </c>
      <c r="E60" s="3">
        <f t="shared" si="13"/>
        <v>90.104759375869321</v>
      </c>
    </row>
    <row r="61" spans="2:6" x14ac:dyDescent="0.25">
      <c r="B61" s="4">
        <f t="shared" si="10"/>
        <v>10</v>
      </c>
      <c r="C61" s="5">
        <f t="shared" si="11"/>
        <v>89.285714285714306</v>
      </c>
      <c r="D61" s="5">
        <f t="shared" si="12"/>
        <v>91.44981412639406</v>
      </c>
      <c r="E61" s="3">
        <f t="shared" si="13"/>
        <v>90.367764206054176</v>
      </c>
    </row>
    <row r="62" spans="2:6" x14ac:dyDescent="0.25">
      <c r="B62" s="4">
        <f t="shared" si="10"/>
        <v>30</v>
      </c>
      <c r="C62" s="5">
        <f t="shared" si="11"/>
        <v>87.074829931972801</v>
      </c>
      <c r="D62" s="5">
        <f t="shared" si="12"/>
        <v>90.892193308550191</v>
      </c>
      <c r="E62" s="3">
        <f t="shared" si="13"/>
        <v>88.983511620261496</v>
      </c>
    </row>
    <row r="63" spans="2:6" x14ac:dyDescent="0.25">
      <c r="B63" s="4">
        <f t="shared" si="10"/>
        <v>60</v>
      </c>
      <c r="C63" s="5">
        <f t="shared" si="11"/>
        <v>86.394557823129261</v>
      </c>
      <c r="D63" s="5">
        <f t="shared" si="12"/>
        <v>90.892193308550191</v>
      </c>
      <c r="E63" s="3">
        <f t="shared" si="13"/>
        <v>88.643375565839733</v>
      </c>
    </row>
    <row r="64" spans="2:6" x14ac:dyDescent="0.25">
      <c r="B64" s="4">
        <f t="shared" si="10"/>
        <v>120</v>
      </c>
      <c r="C64" s="5">
        <f t="shared" si="11"/>
        <v>87.074829931972801</v>
      </c>
      <c r="D64" s="5">
        <f t="shared" si="12"/>
        <v>90.334572490706321</v>
      </c>
      <c r="E64" s="3">
        <f t="shared" si="13"/>
        <v>88.704701211339568</v>
      </c>
    </row>
    <row r="65" spans="2:5" x14ac:dyDescent="0.25">
      <c r="B65" s="4">
        <f t="shared" si="10"/>
        <v>240</v>
      </c>
      <c r="C65" s="5">
        <f t="shared" si="11"/>
        <v>86.734693877551024</v>
      </c>
      <c r="D65" s="5">
        <f t="shared" si="12"/>
        <v>90.334572490706321</v>
      </c>
      <c r="E65" s="3">
        <f t="shared" si="13"/>
        <v>88.534633184128666</v>
      </c>
    </row>
    <row r="66" spans="2:5" x14ac:dyDescent="0.25">
      <c r="B66" s="4">
        <f t="shared" si="10"/>
        <v>360</v>
      </c>
      <c r="C66" s="5">
        <f t="shared" si="11"/>
        <v>86.224489795918373</v>
      </c>
      <c r="D66" s="5">
        <f t="shared" si="12"/>
        <v>90.148698884758375</v>
      </c>
      <c r="E66" s="3">
        <f t="shared" si="13"/>
        <v>88.186594340338374</v>
      </c>
    </row>
    <row r="67" spans="2:5" x14ac:dyDescent="0.25">
      <c r="B67" s="4">
        <f t="shared" si="10"/>
        <v>480</v>
      </c>
      <c r="C67" s="5">
        <f t="shared" si="11"/>
        <v>86.224489795918373</v>
      </c>
      <c r="D67" s="5">
        <f t="shared" si="12"/>
        <v>90.334572490706321</v>
      </c>
      <c r="E67" s="3">
        <f t="shared" si="13"/>
        <v>88.27953114331234</v>
      </c>
    </row>
    <row r="68" spans="2:5" x14ac:dyDescent="0.25">
      <c r="B68" s="4">
        <f t="shared" si="10"/>
        <v>600</v>
      </c>
      <c r="C68" s="5">
        <f t="shared" si="11"/>
        <v>87.074829931972801</v>
      </c>
      <c r="D68" s="5">
        <f t="shared" si="12"/>
        <v>90.334572490706321</v>
      </c>
      <c r="E68" s="3">
        <f t="shared" si="13"/>
        <v>88.704701211339568</v>
      </c>
    </row>
  </sheetData>
  <mergeCells count="1">
    <mergeCell ref="C49:D4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9" workbookViewId="0">
      <selection activeCell="Q54" sqref="Q54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11" max="11" width="13.85546875" bestFit="1" customWidth="1"/>
  </cols>
  <sheetData>
    <row r="1" spans="1:13" x14ac:dyDescent="0.25">
      <c r="A1" t="s">
        <v>94</v>
      </c>
    </row>
    <row r="2" spans="1:13" x14ac:dyDescent="0.25">
      <c r="A2" s="2"/>
      <c r="B2" s="2"/>
      <c r="C2" s="2"/>
    </row>
    <row r="3" spans="1:13" x14ac:dyDescent="0.25">
      <c r="A3" s="2" t="s">
        <v>48</v>
      </c>
      <c r="B3" s="2"/>
      <c r="C3" s="2"/>
    </row>
    <row r="4" spans="1:13" x14ac:dyDescent="0.25">
      <c r="A4" s="2">
        <f>2000/1062</f>
        <v>1.8832391713747645</v>
      </c>
      <c r="B4" s="2"/>
      <c r="C4" s="2" t="s">
        <v>8</v>
      </c>
    </row>
    <row r="5" spans="1:13" x14ac:dyDescent="0.25">
      <c r="B5" s="2"/>
      <c r="C5" s="2"/>
      <c r="D5" s="2"/>
    </row>
    <row r="6" spans="1:13" x14ac:dyDescent="0.25">
      <c r="A6" t="s">
        <v>50</v>
      </c>
      <c r="C6" t="s">
        <v>49</v>
      </c>
      <c r="H6" t="s">
        <v>51</v>
      </c>
      <c r="J6" t="s">
        <v>52</v>
      </c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95</v>
      </c>
      <c r="L8" t="s">
        <v>96</v>
      </c>
      <c r="M8" t="s">
        <v>97</v>
      </c>
    </row>
    <row r="9" spans="1:13" x14ac:dyDescent="0.25">
      <c r="A9" t="s">
        <v>5</v>
      </c>
      <c r="B9">
        <v>18</v>
      </c>
      <c r="C9">
        <f>B9-$B$9</f>
        <v>0</v>
      </c>
      <c r="D9">
        <v>604</v>
      </c>
      <c r="E9" s="3">
        <f>D9*$A$4</f>
        <v>1137.4764595103577</v>
      </c>
      <c r="F9" s="3">
        <f>E9/$E$9*100</f>
        <v>100</v>
      </c>
      <c r="H9" t="s">
        <v>5</v>
      </c>
      <c r="I9">
        <v>27</v>
      </c>
      <c r="J9">
        <f>I9-$I$9</f>
        <v>0</v>
      </c>
      <c r="K9">
        <v>629</v>
      </c>
      <c r="L9" s="3">
        <f>K9*$A$4</f>
        <v>1184.5574387947267</v>
      </c>
      <c r="M9" s="3">
        <f>L9/$L$9*100</f>
        <v>100</v>
      </c>
    </row>
    <row r="10" spans="1:13" x14ac:dyDescent="0.25">
      <c r="B10">
        <v>19</v>
      </c>
      <c r="C10">
        <f t="shared" ref="C10:C17" si="0">B10-$B$9</f>
        <v>1</v>
      </c>
      <c r="D10">
        <v>597</v>
      </c>
      <c r="E10" s="3">
        <f t="shared" ref="E10:E21" si="1">D10*$A$4</f>
        <v>1124.2937853107344</v>
      </c>
      <c r="F10" s="3">
        <f t="shared" ref="F10:F21" si="2">E10/$E$9*100</f>
        <v>98.841059602649011</v>
      </c>
      <c r="I10">
        <v>28</v>
      </c>
      <c r="J10">
        <f t="shared" ref="J10:J17" si="3">I10-$I$9</f>
        <v>1</v>
      </c>
      <c r="K10">
        <v>621</v>
      </c>
      <c r="L10" s="3">
        <f t="shared" ref="L10:L20" si="4">K10*$A$4</f>
        <v>1169.4915254237287</v>
      </c>
      <c r="M10" s="3">
        <f t="shared" ref="M10:M20" si="5">L10/$L$9*100</f>
        <v>98.728139904610501</v>
      </c>
    </row>
    <row r="11" spans="1:13" x14ac:dyDescent="0.25">
      <c r="B11">
        <v>20</v>
      </c>
      <c r="C11">
        <f t="shared" si="0"/>
        <v>2</v>
      </c>
      <c r="D11">
        <v>585</v>
      </c>
      <c r="E11" s="3">
        <f t="shared" si="1"/>
        <v>1101.6949152542372</v>
      </c>
      <c r="F11" s="3">
        <f t="shared" si="2"/>
        <v>96.854304635761594</v>
      </c>
      <c r="I11">
        <v>29</v>
      </c>
      <c r="J11">
        <f t="shared" si="3"/>
        <v>2</v>
      </c>
      <c r="K11">
        <v>602</v>
      </c>
      <c r="L11" s="3">
        <f t="shared" si="4"/>
        <v>1133.7099811676082</v>
      </c>
      <c r="M11" s="3">
        <f t="shared" si="5"/>
        <v>95.707472178060428</v>
      </c>
    </row>
    <row r="12" spans="1:13" x14ac:dyDescent="0.25">
      <c r="B12">
        <v>21</v>
      </c>
      <c r="C12">
        <f t="shared" si="0"/>
        <v>3</v>
      </c>
      <c r="D12">
        <v>584</v>
      </c>
      <c r="E12" s="3">
        <f t="shared" si="1"/>
        <v>1099.8116760828625</v>
      </c>
      <c r="F12" s="3">
        <f t="shared" si="2"/>
        <v>96.688741721854313</v>
      </c>
      <c r="I12">
        <v>30</v>
      </c>
      <c r="J12">
        <f t="shared" si="3"/>
        <v>3</v>
      </c>
      <c r="K12">
        <v>605</v>
      </c>
      <c r="L12" s="3">
        <f t="shared" si="4"/>
        <v>1139.3596986817324</v>
      </c>
      <c r="M12" s="3">
        <f t="shared" si="5"/>
        <v>96.184419713831488</v>
      </c>
    </row>
    <row r="13" spans="1:13" x14ac:dyDescent="0.25">
      <c r="B13">
        <v>22</v>
      </c>
      <c r="C13">
        <f t="shared" si="0"/>
        <v>4</v>
      </c>
      <c r="D13">
        <v>584</v>
      </c>
      <c r="E13" s="3">
        <f t="shared" si="1"/>
        <v>1099.8116760828625</v>
      </c>
      <c r="F13" s="3">
        <f t="shared" si="2"/>
        <v>96.688741721854313</v>
      </c>
      <c r="I13">
        <v>31</v>
      </c>
      <c r="J13">
        <f t="shared" si="3"/>
        <v>4</v>
      </c>
      <c r="K13">
        <v>600</v>
      </c>
      <c r="L13" s="3">
        <f t="shared" si="4"/>
        <v>1129.9435028248588</v>
      </c>
      <c r="M13" s="3">
        <f t="shared" si="5"/>
        <v>95.389507154213049</v>
      </c>
    </row>
    <row r="14" spans="1:13" x14ac:dyDescent="0.25">
      <c r="B14">
        <v>23</v>
      </c>
      <c r="C14">
        <f t="shared" si="0"/>
        <v>5</v>
      </c>
      <c r="D14">
        <v>584</v>
      </c>
      <c r="E14" s="3">
        <f t="shared" si="1"/>
        <v>1099.8116760828625</v>
      </c>
      <c r="F14" s="3">
        <f t="shared" si="2"/>
        <v>96.688741721854313</v>
      </c>
      <c r="I14">
        <v>32</v>
      </c>
      <c r="J14">
        <f t="shared" si="3"/>
        <v>5</v>
      </c>
      <c r="K14">
        <v>594</v>
      </c>
      <c r="L14" s="3">
        <f t="shared" si="4"/>
        <v>1118.6440677966102</v>
      </c>
      <c r="M14" s="3">
        <f t="shared" si="5"/>
        <v>94.435612082670929</v>
      </c>
    </row>
    <row r="15" spans="1:13" x14ac:dyDescent="0.25">
      <c r="B15">
        <v>48</v>
      </c>
      <c r="C15">
        <f t="shared" si="0"/>
        <v>30</v>
      </c>
      <c r="D15">
        <v>580</v>
      </c>
      <c r="E15" s="3">
        <f t="shared" si="1"/>
        <v>1092.2787193973634</v>
      </c>
      <c r="F15" s="3">
        <f t="shared" si="2"/>
        <v>96.026490066225165</v>
      </c>
      <c r="I15">
        <v>57</v>
      </c>
      <c r="J15">
        <f t="shared" si="3"/>
        <v>30</v>
      </c>
      <c r="K15">
        <v>591</v>
      </c>
      <c r="L15" s="3">
        <f t="shared" si="4"/>
        <v>1112.9943502824858</v>
      </c>
      <c r="M15" s="3">
        <f t="shared" si="5"/>
        <v>93.958664546899854</v>
      </c>
    </row>
    <row r="16" spans="1:13" x14ac:dyDescent="0.25">
      <c r="B16">
        <v>78</v>
      </c>
      <c r="C16">
        <f t="shared" si="0"/>
        <v>60</v>
      </c>
      <c r="D16">
        <v>579</v>
      </c>
      <c r="E16" s="3">
        <f t="shared" si="1"/>
        <v>1090.3954802259886</v>
      </c>
      <c r="F16" s="3">
        <f t="shared" si="2"/>
        <v>95.860927152317885</v>
      </c>
      <c r="I16">
        <v>87</v>
      </c>
      <c r="J16">
        <f t="shared" si="3"/>
        <v>60</v>
      </c>
      <c r="K16">
        <v>586</v>
      </c>
      <c r="L16" s="3">
        <f t="shared" si="4"/>
        <v>1103.578154425612</v>
      </c>
      <c r="M16" s="3">
        <f t="shared" si="5"/>
        <v>93.163751987281401</v>
      </c>
    </row>
    <row r="17" spans="1:13" x14ac:dyDescent="0.25">
      <c r="B17">
        <v>138</v>
      </c>
      <c r="C17">
        <f t="shared" si="0"/>
        <v>120</v>
      </c>
      <c r="D17">
        <v>580</v>
      </c>
      <c r="E17" s="3">
        <f t="shared" si="1"/>
        <v>1092.2787193973634</v>
      </c>
      <c r="F17" s="3">
        <f t="shared" si="2"/>
        <v>96.026490066225165</v>
      </c>
      <c r="I17">
        <v>147</v>
      </c>
      <c r="J17">
        <f t="shared" si="3"/>
        <v>120</v>
      </c>
      <c r="K17">
        <v>580</v>
      </c>
      <c r="L17" s="3">
        <f t="shared" si="4"/>
        <v>1092.2787193973634</v>
      </c>
      <c r="M17" s="3">
        <f t="shared" si="5"/>
        <v>92.20985691573928</v>
      </c>
    </row>
    <row r="18" spans="1:13" x14ac:dyDescent="0.25">
      <c r="A18" t="s">
        <v>6</v>
      </c>
      <c r="B18">
        <v>3</v>
      </c>
      <c r="C18">
        <f t="shared" ref="C18:C20" si="6">C17+2*60</f>
        <v>240</v>
      </c>
      <c r="D18">
        <v>577</v>
      </c>
      <c r="E18" s="3">
        <f t="shared" si="1"/>
        <v>1086.6290018832392</v>
      </c>
      <c r="F18" s="3">
        <f t="shared" si="2"/>
        <v>95.529801324503325</v>
      </c>
      <c r="H18" t="s">
        <v>6</v>
      </c>
      <c r="I18">
        <v>1</v>
      </c>
      <c r="J18">
        <f t="shared" ref="J18:J20" si="7">J17+2*60</f>
        <v>240</v>
      </c>
      <c r="K18">
        <v>581</v>
      </c>
      <c r="L18" s="3">
        <f t="shared" si="4"/>
        <v>1094.1619585687381</v>
      </c>
      <c r="M18" s="3">
        <f t="shared" si="5"/>
        <v>92.368839427662962</v>
      </c>
    </row>
    <row r="19" spans="1:13" x14ac:dyDescent="0.25">
      <c r="B19">
        <v>5</v>
      </c>
      <c r="C19">
        <f t="shared" si="6"/>
        <v>360</v>
      </c>
      <c r="D19">
        <v>581</v>
      </c>
      <c r="E19" s="3">
        <f t="shared" si="1"/>
        <v>1094.1619585687381</v>
      </c>
      <c r="F19" s="3">
        <f t="shared" si="2"/>
        <v>96.192052980132445</v>
      </c>
      <c r="I19">
        <v>3</v>
      </c>
      <c r="J19">
        <f t="shared" si="7"/>
        <v>360</v>
      </c>
      <c r="K19">
        <v>582</v>
      </c>
      <c r="L19" s="3">
        <f t="shared" si="4"/>
        <v>1096.0451977401128</v>
      </c>
      <c r="M19" s="3">
        <f t="shared" si="5"/>
        <v>92.527821939586644</v>
      </c>
    </row>
    <row r="20" spans="1:13" x14ac:dyDescent="0.25">
      <c r="B20">
        <v>7</v>
      </c>
      <c r="C20">
        <f t="shared" si="6"/>
        <v>480</v>
      </c>
      <c r="D20">
        <v>584</v>
      </c>
      <c r="E20" s="3">
        <f t="shared" si="1"/>
        <v>1099.8116760828625</v>
      </c>
      <c r="F20" s="3">
        <f t="shared" si="2"/>
        <v>96.688741721854313</v>
      </c>
      <c r="I20">
        <v>5</v>
      </c>
      <c r="J20">
        <f t="shared" si="7"/>
        <v>480</v>
      </c>
      <c r="K20">
        <v>582</v>
      </c>
      <c r="L20" s="3">
        <f t="shared" si="4"/>
        <v>1096.0451977401128</v>
      </c>
      <c r="M20" s="3">
        <f t="shared" si="5"/>
        <v>92.527821939586644</v>
      </c>
    </row>
    <row r="21" spans="1:13" x14ac:dyDescent="0.25">
      <c r="B21">
        <v>9</v>
      </c>
      <c r="C21">
        <f>C20+2*60</f>
        <v>600</v>
      </c>
      <c r="D21">
        <v>581</v>
      </c>
      <c r="E21" s="3">
        <f t="shared" si="1"/>
        <v>1094.1619585687381</v>
      </c>
      <c r="F21" s="3">
        <f t="shared" si="2"/>
        <v>96.192052980132445</v>
      </c>
      <c r="L21" s="3"/>
      <c r="M21" s="3"/>
    </row>
    <row r="40" spans="1:5" x14ac:dyDescent="0.25">
      <c r="B40" s="11" t="s">
        <v>103</v>
      </c>
      <c r="C40" s="11"/>
    </row>
    <row r="41" spans="1:5" x14ac:dyDescent="0.25">
      <c r="A41" t="str">
        <f t="shared" ref="A41:A54" si="8">C8</f>
        <v>t (s)</v>
      </c>
      <c r="B41" s="4" t="s">
        <v>16</v>
      </c>
      <c r="C41" s="4" t="s">
        <v>53</v>
      </c>
      <c r="D41" t="s">
        <v>101</v>
      </c>
      <c r="E41" s="4" t="s">
        <v>102</v>
      </c>
    </row>
    <row r="42" spans="1:5" x14ac:dyDescent="0.25">
      <c r="A42">
        <f t="shared" si="8"/>
        <v>0</v>
      </c>
      <c r="B42" s="3">
        <f t="shared" ref="B42:B54" si="9">F9</f>
        <v>100</v>
      </c>
      <c r="C42" s="3">
        <f t="shared" ref="C42:C52" si="10">M9</f>
        <v>100</v>
      </c>
      <c r="D42" s="3">
        <f>AVERAGE(B42:C42)</f>
        <v>100</v>
      </c>
      <c r="E42">
        <v>1.5</v>
      </c>
    </row>
    <row r="43" spans="1:5" x14ac:dyDescent="0.25">
      <c r="A43">
        <f t="shared" si="8"/>
        <v>1</v>
      </c>
      <c r="B43" s="3">
        <f t="shared" si="9"/>
        <v>98.841059602649011</v>
      </c>
      <c r="C43" s="3">
        <f t="shared" si="10"/>
        <v>98.728139904610501</v>
      </c>
      <c r="D43" s="3">
        <f t="shared" ref="D43:D53" si="11">AVERAGE(B43:C43)</f>
        <v>98.784599753629749</v>
      </c>
    </row>
    <row r="44" spans="1:5" x14ac:dyDescent="0.25">
      <c r="A44">
        <f t="shared" si="8"/>
        <v>2</v>
      </c>
      <c r="B44" s="3">
        <f t="shared" si="9"/>
        <v>96.854304635761594</v>
      </c>
      <c r="C44" s="3">
        <f t="shared" si="10"/>
        <v>95.707472178060428</v>
      </c>
      <c r="D44" s="3">
        <f t="shared" si="11"/>
        <v>96.280888406911004</v>
      </c>
    </row>
    <row r="45" spans="1:5" x14ac:dyDescent="0.25">
      <c r="A45">
        <f t="shared" si="8"/>
        <v>3</v>
      </c>
      <c r="B45" s="3">
        <f t="shared" si="9"/>
        <v>96.688741721854313</v>
      </c>
      <c r="C45" s="3">
        <f t="shared" si="10"/>
        <v>96.184419713831488</v>
      </c>
      <c r="D45" s="3">
        <f t="shared" si="11"/>
        <v>96.436580717842901</v>
      </c>
    </row>
    <row r="46" spans="1:5" x14ac:dyDescent="0.25">
      <c r="A46">
        <f t="shared" si="8"/>
        <v>4</v>
      </c>
      <c r="B46" s="3">
        <f t="shared" si="9"/>
        <v>96.688741721854313</v>
      </c>
      <c r="C46" s="3">
        <f t="shared" si="10"/>
        <v>95.389507154213049</v>
      </c>
      <c r="D46" s="3">
        <f t="shared" si="11"/>
        <v>96.039124438033681</v>
      </c>
    </row>
    <row r="47" spans="1:5" x14ac:dyDescent="0.25">
      <c r="A47">
        <f t="shared" si="8"/>
        <v>5</v>
      </c>
      <c r="B47" s="3">
        <f t="shared" si="9"/>
        <v>96.688741721854313</v>
      </c>
      <c r="C47" s="3">
        <f t="shared" si="10"/>
        <v>94.435612082670929</v>
      </c>
      <c r="D47" s="3">
        <f t="shared" si="11"/>
        <v>95.562176902262621</v>
      </c>
    </row>
    <row r="48" spans="1:5" x14ac:dyDescent="0.25">
      <c r="A48">
        <f t="shared" si="8"/>
        <v>30</v>
      </c>
      <c r="B48" s="3">
        <f t="shared" si="9"/>
        <v>96.026490066225165</v>
      </c>
      <c r="C48" s="3">
        <f t="shared" si="10"/>
        <v>93.958664546899854</v>
      </c>
      <c r="D48" s="3">
        <f t="shared" si="11"/>
        <v>94.992577306562509</v>
      </c>
    </row>
    <row r="49" spans="1:4" x14ac:dyDescent="0.25">
      <c r="A49">
        <f t="shared" si="8"/>
        <v>60</v>
      </c>
      <c r="B49" s="3">
        <f t="shared" si="9"/>
        <v>95.860927152317885</v>
      </c>
      <c r="C49" s="3">
        <f t="shared" si="10"/>
        <v>93.163751987281401</v>
      </c>
      <c r="D49" s="3">
        <f t="shared" si="11"/>
        <v>94.51233956979965</v>
      </c>
    </row>
    <row r="50" spans="1:4" x14ac:dyDescent="0.25">
      <c r="A50">
        <f t="shared" si="8"/>
        <v>120</v>
      </c>
      <c r="B50" s="3">
        <f t="shared" si="9"/>
        <v>96.026490066225165</v>
      </c>
      <c r="C50" s="3">
        <f t="shared" si="10"/>
        <v>92.20985691573928</v>
      </c>
      <c r="D50" s="3">
        <f t="shared" si="11"/>
        <v>94.11817349098223</v>
      </c>
    </row>
    <row r="51" spans="1:4" x14ac:dyDescent="0.25">
      <c r="A51">
        <f t="shared" si="8"/>
        <v>240</v>
      </c>
      <c r="B51" s="3">
        <f t="shared" si="9"/>
        <v>95.529801324503325</v>
      </c>
      <c r="C51" s="3">
        <f t="shared" si="10"/>
        <v>92.368839427662962</v>
      </c>
      <c r="D51" s="3">
        <f t="shared" si="11"/>
        <v>93.949320376083136</v>
      </c>
    </row>
    <row r="52" spans="1:4" x14ac:dyDescent="0.25">
      <c r="A52">
        <f t="shared" si="8"/>
        <v>360</v>
      </c>
      <c r="B52" s="3">
        <f t="shared" si="9"/>
        <v>96.192052980132445</v>
      </c>
      <c r="C52" s="3">
        <f t="shared" si="10"/>
        <v>92.527821939586644</v>
      </c>
      <c r="D52" s="3">
        <f t="shared" si="11"/>
        <v>94.359937459859538</v>
      </c>
    </row>
    <row r="53" spans="1:4" x14ac:dyDescent="0.25">
      <c r="A53">
        <f t="shared" si="8"/>
        <v>480</v>
      </c>
      <c r="B53" s="3">
        <f t="shared" si="9"/>
        <v>96.688741721854313</v>
      </c>
      <c r="C53" s="3">
        <f>M20</f>
        <v>92.527821939586644</v>
      </c>
      <c r="D53" s="3">
        <f t="shared" si="11"/>
        <v>94.608281830720472</v>
      </c>
    </row>
    <row r="54" spans="1:4" x14ac:dyDescent="0.25">
      <c r="A54">
        <f t="shared" si="8"/>
        <v>600</v>
      </c>
      <c r="B54" s="3">
        <f t="shared" si="9"/>
        <v>96.192052980132445</v>
      </c>
      <c r="D54" s="3"/>
    </row>
  </sheetData>
  <mergeCells count="1">
    <mergeCell ref="B40:C4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K8" sqref="K8"/>
    </sheetView>
  </sheetViews>
  <sheetFormatPr baseColWidth="10" defaultRowHeight="15" x14ac:dyDescent="0.25"/>
  <cols>
    <col min="4" max="4" width="13.85546875" bestFit="1" customWidth="1"/>
    <col min="11" max="11" width="15.28515625" bestFit="1" customWidth="1"/>
    <col min="12" max="12" width="12.85546875" bestFit="1" customWidth="1"/>
  </cols>
  <sheetData>
    <row r="1" spans="1:13" x14ac:dyDescent="0.25">
      <c r="A1" t="s">
        <v>94</v>
      </c>
    </row>
    <row r="2" spans="1:13" x14ac:dyDescent="0.25">
      <c r="A2" s="2"/>
      <c r="B2" s="2"/>
      <c r="C2" s="2"/>
    </row>
    <row r="3" spans="1:13" x14ac:dyDescent="0.25">
      <c r="A3" s="2" t="s">
        <v>48</v>
      </c>
      <c r="B3" s="2"/>
      <c r="C3" s="2"/>
    </row>
    <row r="4" spans="1:13" x14ac:dyDescent="0.25">
      <c r="A4" s="2">
        <f>2000/1062</f>
        <v>1.8832391713747645</v>
      </c>
      <c r="B4" s="2"/>
      <c r="C4" s="2" t="s">
        <v>8</v>
      </c>
    </row>
    <row r="5" spans="1:13" x14ac:dyDescent="0.25">
      <c r="B5" s="2"/>
      <c r="C5" s="2"/>
      <c r="D5" s="2"/>
    </row>
    <row r="6" spans="1:13" x14ac:dyDescent="0.25">
      <c r="A6" t="s">
        <v>54</v>
      </c>
      <c r="C6" t="s">
        <v>56</v>
      </c>
      <c r="H6" t="s">
        <v>55</v>
      </c>
      <c r="J6" t="s">
        <v>56</v>
      </c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</v>
      </c>
      <c r="L8" t="s">
        <v>10</v>
      </c>
      <c r="M8" t="s">
        <v>11</v>
      </c>
    </row>
    <row r="9" spans="1:13" x14ac:dyDescent="0.25">
      <c r="A9" t="s">
        <v>5</v>
      </c>
      <c r="B9">
        <v>42</v>
      </c>
      <c r="C9">
        <f>B9-$B$9</f>
        <v>0</v>
      </c>
      <c r="D9">
        <v>543</v>
      </c>
      <c r="E9" s="3">
        <f>D9*$A$4</f>
        <v>1022.5988700564972</v>
      </c>
      <c r="F9" s="3">
        <f>E9/$E$9*100</f>
        <v>100</v>
      </c>
      <c r="H9" t="s">
        <v>5</v>
      </c>
      <c r="I9">
        <v>0</v>
      </c>
      <c r="J9">
        <f>I9-$I$9</f>
        <v>0</v>
      </c>
      <c r="K9">
        <v>537</v>
      </c>
      <c r="L9" s="3">
        <f>K9*$A$4</f>
        <v>1011.2994350282486</v>
      </c>
      <c r="M9" s="3">
        <f>L9/$L$9*100</f>
        <v>100</v>
      </c>
    </row>
    <row r="10" spans="1:13" x14ac:dyDescent="0.25">
      <c r="B10">
        <v>43</v>
      </c>
      <c r="C10">
        <f t="shared" ref="C10:C17" si="0">B10-$B$9</f>
        <v>1</v>
      </c>
      <c r="D10">
        <v>541</v>
      </c>
      <c r="E10" s="3">
        <f t="shared" ref="E10:E21" si="1">D10*$A$4</f>
        <v>1018.8323917137476</v>
      </c>
      <c r="F10" s="3">
        <f t="shared" ref="F10:F21" si="2">E10/$E$9*100</f>
        <v>99.631675874769797</v>
      </c>
      <c r="I10">
        <v>20</v>
      </c>
      <c r="J10">
        <f>I10-$I$10+1</f>
        <v>1</v>
      </c>
      <c r="K10">
        <v>533</v>
      </c>
      <c r="L10" s="3">
        <f t="shared" ref="L10:L21" si="3">K10*$A$4</f>
        <v>1003.7664783427495</v>
      </c>
      <c r="M10" s="3">
        <f t="shared" ref="M10:M21" si="4">L10/$L$9*100</f>
        <v>99.255121042830524</v>
      </c>
    </row>
    <row r="11" spans="1:13" x14ac:dyDescent="0.25">
      <c r="B11">
        <v>44</v>
      </c>
      <c r="C11">
        <f t="shared" si="0"/>
        <v>2</v>
      </c>
      <c r="D11">
        <v>535</v>
      </c>
      <c r="E11" s="3">
        <f t="shared" si="1"/>
        <v>1007.532956685499</v>
      </c>
      <c r="F11" s="3">
        <f t="shared" si="2"/>
        <v>98.526703499079176</v>
      </c>
      <c r="I11">
        <v>21</v>
      </c>
      <c r="J11">
        <f t="shared" ref="J11:J17" si="5">I11-$I$10+1</f>
        <v>2</v>
      </c>
      <c r="K11">
        <v>529</v>
      </c>
      <c r="L11" s="3">
        <f t="shared" si="3"/>
        <v>996.23352165725044</v>
      </c>
      <c r="M11" s="3">
        <f t="shared" si="4"/>
        <v>98.510242085661076</v>
      </c>
    </row>
    <row r="12" spans="1:13" x14ac:dyDescent="0.25">
      <c r="B12">
        <v>45</v>
      </c>
      <c r="C12">
        <f t="shared" si="0"/>
        <v>3</v>
      </c>
      <c r="D12">
        <v>530</v>
      </c>
      <c r="E12" s="3">
        <f t="shared" si="1"/>
        <v>998.11676082862516</v>
      </c>
      <c r="F12" s="3">
        <f t="shared" si="2"/>
        <v>97.605893186003684</v>
      </c>
      <c r="I12">
        <v>22</v>
      </c>
      <c r="J12">
        <f t="shared" si="5"/>
        <v>3</v>
      </c>
      <c r="K12">
        <v>516</v>
      </c>
      <c r="L12" s="3">
        <f t="shared" si="3"/>
        <v>971.75141242937843</v>
      </c>
      <c r="M12" s="3">
        <f t="shared" si="4"/>
        <v>96.089385474860322</v>
      </c>
    </row>
    <row r="13" spans="1:13" x14ac:dyDescent="0.25">
      <c r="B13">
        <v>46</v>
      </c>
      <c r="C13">
        <f t="shared" si="0"/>
        <v>4</v>
      </c>
      <c r="D13">
        <v>526</v>
      </c>
      <c r="E13" s="3">
        <f t="shared" si="1"/>
        <v>990.58380414312614</v>
      </c>
      <c r="F13" s="3">
        <f t="shared" si="2"/>
        <v>96.869244935543279</v>
      </c>
      <c r="I13">
        <v>23</v>
      </c>
      <c r="J13">
        <f t="shared" si="5"/>
        <v>4</v>
      </c>
      <c r="K13">
        <v>517</v>
      </c>
      <c r="L13" s="3">
        <f t="shared" si="3"/>
        <v>973.63465160075327</v>
      </c>
      <c r="M13" s="3">
        <f t="shared" si="4"/>
        <v>96.275605214152691</v>
      </c>
    </row>
    <row r="14" spans="1:13" x14ac:dyDescent="0.25">
      <c r="B14">
        <v>47</v>
      </c>
      <c r="C14">
        <f t="shared" si="0"/>
        <v>5</v>
      </c>
      <c r="D14">
        <v>524</v>
      </c>
      <c r="E14" s="3">
        <f t="shared" si="1"/>
        <v>986.81732580037658</v>
      </c>
      <c r="F14" s="3">
        <f t="shared" si="2"/>
        <v>96.500920810313076</v>
      </c>
      <c r="I14">
        <v>24</v>
      </c>
      <c r="J14">
        <f t="shared" si="5"/>
        <v>5</v>
      </c>
      <c r="K14">
        <v>512</v>
      </c>
      <c r="L14" s="3">
        <f t="shared" si="3"/>
        <v>964.21845574387942</v>
      </c>
      <c r="M14" s="3">
        <f t="shared" si="4"/>
        <v>95.344506517690874</v>
      </c>
    </row>
    <row r="15" spans="1:13" x14ac:dyDescent="0.25">
      <c r="B15">
        <v>72</v>
      </c>
      <c r="C15">
        <f t="shared" si="0"/>
        <v>30</v>
      </c>
      <c r="D15">
        <v>512</v>
      </c>
      <c r="E15" s="3">
        <f t="shared" si="1"/>
        <v>964.21845574387942</v>
      </c>
      <c r="F15" s="3">
        <f t="shared" si="2"/>
        <v>94.290976058931847</v>
      </c>
      <c r="I15">
        <v>49</v>
      </c>
      <c r="J15">
        <f t="shared" si="5"/>
        <v>30</v>
      </c>
      <c r="K15">
        <v>509</v>
      </c>
      <c r="L15" s="3">
        <f t="shared" si="3"/>
        <v>958.56873822975513</v>
      </c>
      <c r="M15" s="3">
        <f t="shared" si="4"/>
        <v>94.785847299813781</v>
      </c>
    </row>
    <row r="16" spans="1:13" x14ac:dyDescent="0.25">
      <c r="B16">
        <v>102</v>
      </c>
      <c r="C16">
        <f t="shared" si="0"/>
        <v>60</v>
      </c>
      <c r="D16">
        <v>512</v>
      </c>
      <c r="E16" s="3">
        <f t="shared" si="1"/>
        <v>964.21845574387942</v>
      </c>
      <c r="F16" s="3">
        <f t="shared" si="2"/>
        <v>94.290976058931847</v>
      </c>
      <c r="I16">
        <v>79</v>
      </c>
      <c r="J16">
        <f t="shared" si="5"/>
        <v>60</v>
      </c>
      <c r="K16">
        <v>510</v>
      </c>
      <c r="L16" s="3">
        <f t="shared" si="3"/>
        <v>960.45197740112985</v>
      </c>
      <c r="M16" s="3">
        <f t="shared" si="4"/>
        <v>94.972067039106136</v>
      </c>
    </row>
    <row r="17" spans="1:13" x14ac:dyDescent="0.25">
      <c r="B17">
        <v>162</v>
      </c>
      <c r="C17">
        <f t="shared" si="0"/>
        <v>120</v>
      </c>
      <c r="D17">
        <v>514</v>
      </c>
      <c r="E17" s="3">
        <f t="shared" si="1"/>
        <v>967.98493408662898</v>
      </c>
      <c r="F17" s="3">
        <f t="shared" si="2"/>
        <v>94.659300184162063</v>
      </c>
      <c r="I17">
        <v>139</v>
      </c>
      <c r="J17">
        <f t="shared" si="5"/>
        <v>120</v>
      </c>
      <c r="K17">
        <v>511</v>
      </c>
      <c r="L17" s="3">
        <f t="shared" si="3"/>
        <v>962.33521657250469</v>
      </c>
      <c r="M17" s="3">
        <f t="shared" si="4"/>
        <v>95.158286778398505</v>
      </c>
    </row>
    <row r="18" spans="1:13" x14ac:dyDescent="0.25">
      <c r="A18" t="s">
        <v>6</v>
      </c>
      <c r="B18">
        <v>3</v>
      </c>
      <c r="C18">
        <f t="shared" ref="C18:C20" si="6">C17+2*60</f>
        <v>240</v>
      </c>
      <c r="D18">
        <v>512</v>
      </c>
      <c r="E18" s="3">
        <f t="shared" si="1"/>
        <v>964.21845574387942</v>
      </c>
      <c r="F18" s="3">
        <f t="shared" si="2"/>
        <v>94.290976058931847</v>
      </c>
      <c r="H18" t="s">
        <v>6</v>
      </c>
      <c r="I18">
        <v>3</v>
      </c>
      <c r="J18">
        <f t="shared" ref="J18:J21" si="7">J17+2*60</f>
        <v>240</v>
      </c>
      <c r="K18">
        <v>509</v>
      </c>
      <c r="L18" s="3">
        <f t="shared" si="3"/>
        <v>958.56873822975513</v>
      </c>
      <c r="M18" s="3">
        <f t="shared" si="4"/>
        <v>94.785847299813781</v>
      </c>
    </row>
    <row r="19" spans="1:13" x14ac:dyDescent="0.25">
      <c r="B19">
        <v>5</v>
      </c>
      <c r="C19">
        <f t="shared" si="6"/>
        <v>360</v>
      </c>
      <c r="D19">
        <v>516</v>
      </c>
      <c r="E19" s="3">
        <f t="shared" si="1"/>
        <v>971.75141242937843</v>
      </c>
      <c r="F19" s="3">
        <f t="shared" si="2"/>
        <v>95.027624309392252</v>
      </c>
      <c r="I19">
        <v>5</v>
      </c>
      <c r="J19">
        <f t="shared" si="7"/>
        <v>360</v>
      </c>
      <c r="K19">
        <v>510</v>
      </c>
      <c r="L19" s="3">
        <f t="shared" si="3"/>
        <v>960.45197740112985</v>
      </c>
      <c r="M19" s="3">
        <f t="shared" si="4"/>
        <v>94.972067039106136</v>
      </c>
    </row>
    <row r="20" spans="1:13" x14ac:dyDescent="0.25">
      <c r="B20">
        <v>7</v>
      </c>
      <c r="C20">
        <f t="shared" si="6"/>
        <v>480</v>
      </c>
      <c r="D20">
        <v>517</v>
      </c>
      <c r="E20" s="3">
        <f t="shared" si="1"/>
        <v>973.63465160075327</v>
      </c>
      <c r="F20" s="3">
        <f t="shared" si="2"/>
        <v>95.211786372007367</v>
      </c>
      <c r="I20">
        <v>7</v>
      </c>
      <c r="J20">
        <f t="shared" si="7"/>
        <v>480</v>
      </c>
      <c r="K20">
        <v>509</v>
      </c>
      <c r="L20" s="3">
        <f t="shared" si="3"/>
        <v>958.56873822975513</v>
      </c>
      <c r="M20" s="3">
        <f t="shared" si="4"/>
        <v>94.785847299813781</v>
      </c>
    </row>
    <row r="21" spans="1:13" x14ac:dyDescent="0.25">
      <c r="B21">
        <v>9</v>
      </c>
      <c r="C21">
        <f>C20+2*60</f>
        <v>600</v>
      </c>
      <c r="D21">
        <v>512</v>
      </c>
      <c r="E21" s="3">
        <f t="shared" si="1"/>
        <v>964.21845574387942</v>
      </c>
      <c r="F21" s="3">
        <f t="shared" si="2"/>
        <v>94.290976058931847</v>
      </c>
      <c r="I21">
        <v>9</v>
      </c>
      <c r="J21">
        <f t="shared" si="7"/>
        <v>600</v>
      </c>
      <c r="K21">
        <v>509</v>
      </c>
      <c r="L21" s="3">
        <f t="shared" si="3"/>
        <v>958.56873822975513</v>
      </c>
      <c r="M21" s="3">
        <f t="shared" si="4"/>
        <v>94.785847299813781</v>
      </c>
    </row>
    <row r="40" spans="1:5" x14ac:dyDescent="0.25">
      <c r="B40" s="11" t="s">
        <v>103</v>
      </c>
      <c r="C40" s="11"/>
    </row>
    <row r="41" spans="1:5" x14ac:dyDescent="0.25">
      <c r="A41" t="str">
        <f t="shared" ref="A41:A54" si="8">C8</f>
        <v>t (s)</v>
      </c>
      <c r="B41" s="4" t="s">
        <v>27</v>
      </c>
      <c r="C41" s="4" t="s">
        <v>13</v>
      </c>
      <c r="D41" t="s">
        <v>101</v>
      </c>
      <c r="E41" s="4" t="s">
        <v>102</v>
      </c>
    </row>
    <row r="42" spans="1:5" x14ac:dyDescent="0.25">
      <c r="A42">
        <f t="shared" si="8"/>
        <v>0</v>
      </c>
      <c r="B42" s="3">
        <f t="shared" ref="B42:B54" si="9">F9</f>
        <v>100</v>
      </c>
      <c r="C42" s="3">
        <f t="shared" ref="C42:C54" si="10">M9</f>
        <v>100</v>
      </c>
      <c r="D42" s="3">
        <f>AVERAGE(B42:C42)</f>
        <v>100</v>
      </c>
      <c r="E42">
        <v>1</v>
      </c>
    </row>
    <row r="43" spans="1:5" x14ac:dyDescent="0.25">
      <c r="A43">
        <f t="shared" si="8"/>
        <v>1</v>
      </c>
      <c r="B43" s="3">
        <f t="shared" si="9"/>
        <v>99.631675874769797</v>
      </c>
      <c r="C43" s="3">
        <f t="shared" si="10"/>
        <v>99.255121042830524</v>
      </c>
      <c r="D43" s="3">
        <f t="shared" ref="D43:D54" si="11">AVERAGE(B43:C43)</f>
        <v>99.443398458800161</v>
      </c>
    </row>
    <row r="44" spans="1:5" x14ac:dyDescent="0.25">
      <c r="A44">
        <f t="shared" si="8"/>
        <v>2</v>
      </c>
      <c r="B44" s="3">
        <f t="shared" si="9"/>
        <v>98.526703499079176</v>
      </c>
      <c r="C44" s="3">
        <f t="shared" si="10"/>
        <v>98.510242085661076</v>
      </c>
      <c r="D44" s="3">
        <f t="shared" si="11"/>
        <v>98.518472792370119</v>
      </c>
    </row>
    <row r="45" spans="1:5" x14ac:dyDescent="0.25">
      <c r="A45">
        <f t="shared" si="8"/>
        <v>3</v>
      </c>
      <c r="B45" s="3">
        <f t="shared" si="9"/>
        <v>97.605893186003684</v>
      </c>
      <c r="C45" s="3">
        <f t="shared" si="10"/>
        <v>96.089385474860322</v>
      </c>
      <c r="D45" s="3">
        <f t="shared" si="11"/>
        <v>96.847639330432003</v>
      </c>
    </row>
    <row r="46" spans="1:5" x14ac:dyDescent="0.25">
      <c r="A46">
        <f t="shared" si="8"/>
        <v>4</v>
      </c>
      <c r="B46" s="3">
        <f t="shared" si="9"/>
        <v>96.869244935543279</v>
      </c>
      <c r="C46" s="3">
        <f t="shared" si="10"/>
        <v>96.275605214152691</v>
      </c>
      <c r="D46" s="3">
        <f t="shared" si="11"/>
        <v>96.572425074847985</v>
      </c>
    </row>
    <row r="47" spans="1:5" x14ac:dyDescent="0.25">
      <c r="A47">
        <f t="shared" si="8"/>
        <v>5</v>
      </c>
      <c r="B47" s="3">
        <f t="shared" si="9"/>
        <v>96.500920810313076</v>
      </c>
      <c r="C47" s="3">
        <f t="shared" si="10"/>
        <v>95.344506517690874</v>
      </c>
      <c r="D47" s="3">
        <f t="shared" si="11"/>
        <v>95.922713664001975</v>
      </c>
    </row>
    <row r="48" spans="1:5" x14ac:dyDescent="0.25">
      <c r="A48">
        <f t="shared" si="8"/>
        <v>30</v>
      </c>
      <c r="B48" s="3">
        <f t="shared" si="9"/>
        <v>94.290976058931847</v>
      </c>
      <c r="C48" s="3">
        <f t="shared" si="10"/>
        <v>94.785847299813781</v>
      </c>
      <c r="D48" s="3">
        <f t="shared" si="11"/>
        <v>94.538411679372814</v>
      </c>
    </row>
    <row r="49" spans="1:4" x14ac:dyDescent="0.25">
      <c r="A49">
        <f t="shared" si="8"/>
        <v>60</v>
      </c>
      <c r="B49" s="3">
        <f t="shared" si="9"/>
        <v>94.290976058931847</v>
      </c>
      <c r="C49" s="3">
        <f t="shared" si="10"/>
        <v>94.972067039106136</v>
      </c>
      <c r="D49" s="3">
        <f t="shared" si="11"/>
        <v>94.631521549018998</v>
      </c>
    </row>
    <row r="50" spans="1:4" x14ac:dyDescent="0.25">
      <c r="A50">
        <f t="shared" si="8"/>
        <v>120</v>
      </c>
      <c r="B50" s="3">
        <f t="shared" si="9"/>
        <v>94.659300184162063</v>
      </c>
      <c r="C50" s="3">
        <f t="shared" si="10"/>
        <v>95.158286778398505</v>
      </c>
      <c r="D50" s="3">
        <f t="shared" si="11"/>
        <v>94.908793481280284</v>
      </c>
    </row>
    <row r="51" spans="1:4" x14ac:dyDescent="0.25">
      <c r="A51">
        <f t="shared" si="8"/>
        <v>240</v>
      </c>
      <c r="B51" s="3">
        <f t="shared" si="9"/>
        <v>94.290976058931847</v>
      </c>
      <c r="C51" s="3">
        <f t="shared" si="10"/>
        <v>94.785847299813781</v>
      </c>
      <c r="D51" s="3">
        <f t="shared" si="11"/>
        <v>94.538411679372814</v>
      </c>
    </row>
    <row r="52" spans="1:4" x14ac:dyDescent="0.25">
      <c r="A52">
        <f t="shared" si="8"/>
        <v>360</v>
      </c>
      <c r="B52" s="3">
        <f t="shared" si="9"/>
        <v>95.027624309392252</v>
      </c>
      <c r="C52" s="3">
        <f t="shared" si="10"/>
        <v>94.972067039106136</v>
      </c>
      <c r="D52" s="3">
        <f t="shared" si="11"/>
        <v>94.999845674249201</v>
      </c>
    </row>
    <row r="53" spans="1:4" x14ac:dyDescent="0.25">
      <c r="A53">
        <f t="shared" si="8"/>
        <v>480</v>
      </c>
      <c r="B53" s="3">
        <f t="shared" si="9"/>
        <v>95.211786372007367</v>
      </c>
      <c r="C53" s="3">
        <f t="shared" si="10"/>
        <v>94.785847299813781</v>
      </c>
      <c r="D53" s="3">
        <f t="shared" si="11"/>
        <v>94.998816835910574</v>
      </c>
    </row>
    <row r="54" spans="1:4" x14ac:dyDescent="0.25">
      <c r="A54">
        <f t="shared" si="8"/>
        <v>600</v>
      </c>
      <c r="B54" s="3">
        <f t="shared" si="9"/>
        <v>94.290976058931847</v>
      </c>
      <c r="C54" s="3">
        <f t="shared" si="10"/>
        <v>94.785847299813781</v>
      </c>
      <c r="D54" s="3">
        <f t="shared" si="11"/>
        <v>94.538411679372814</v>
      </c>
    </row>
  </sheetData>
  <mergeCells count="1">
    <mergeCell ref="B40:C4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40" workbookViewId="0">
      <selection activeCell="O66" sqref="O66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11" max="11" width="13.85546875" bestFit="1" customWidth="1"/>
  </cols>
  <sheetData>
    <row r="1" spans="1:13" x14ac:dyDescent="0.25">
      <c r="A1" t="s">
        <v>94</v>
      </c>
      <c r="B1" s="2"/>
      <c r="C1" s="2"/>
      <c r="D1" s="7"/>
      <c r="E1" s="7"/>
      <c r="F1" s="7"/>
      <c r="G1" s="7"/>
      <c r="H1" s="7"/>
      <c r="I1" s="7"/>
      <c r="J1" s="7"/>
      <c r="K1" s="7"/>
    </row>
    <row r="2" spans="1:13" x14ac:dyDescent="0.25">
      <c r="A2" s="2"/>
      <c r="B2" s="2"/>
      <c r="C2" s="2"/>
      <c r="D2" s="7"/>
      <c r="E2" s="7"/>
      <c r="F2" s="7"/>
      <c r="G2" s="7"/>
      <c r="H2" s="7"/>
      <c r="I2" s="7"/>
      <c r="J2" s="7"/>
      <c r="K2" s="7"/>
    </row>
    <row r="3" spans="1:13" x14ac:dyDescent="0.25">
      <c r="A3" s="2" t="s">
        <v>69</v>
      </c>
      <c r="B3" s="2"/>
      <c r="C3" s="2"/>
      <c r="D3" s="7"/>
      <c r="E3" s="7"/>
      <c r="F3" s="7"/>
      <c r="G3" s="7"/>
      <c r="H3" s="7"/>
      <c r="I3" s="7"/>
      <c r="J3" s="7"/>
      <c r="K3" s="7"/>
    </row>
    <row r="4" spans="1:13" x14ac:dyDescent="0.25">
      <c r="A4" s="2">
        <f>2000/919</f>
        <v>2.1762785636561479</v>
      </c>
      <c r="B4" s="2"/>
      <c r="C4" s="2" t="s">
        <v>8</v>
      </c>
      <c r="D4" s="7"/>
      <c r="E4" s="7"/>
      <c r="F4" s="7"/>
      <c r="G4" s="7"/>
      <c r="H4" s="7"/>
      <c r="I4" s="7"/>
      <c r="J4" s="7"/>
      <c r="K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x14ac:dyDescent="0.25">
      <c r="A6" s="2" t="s">
        <v>66</v>
      </c>
      <c r="B6" s="2"/>
      <c r="C6" s="2" t="s">
        <v>47</v>
      </c>
      <c r="D6" s="2"/>
      <c r="E6" s="2"/>
      <c r="F6" s="7"/>
      <c r="G6" s="7"/>
      <c r="H6" s="2" t="s">
        <v>67</v>
      </c>
      <c r="I6" s="2"/>
      <c r="J6" s="2" t="s">
        <v>68</v>
      </c>
      <c r="K6" s="2"/>
      <c r="L6" s="2"/>
    </row>
    <row r="7" spans="1:13" x14ac:dyDescent="0.25">
      <c r="H7" s="2"/>
      <c r="I7" s="2"/>
      <c r="J7" s="2"/>
      <c r="K7" s="2"/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95</v>
      </c>
      <c r="L8" t="s">
        <v>96</v>
      </c>
      <c r="M8" t="s">
        <v>97</v>
      </c>
    </row>
    <row r="9" spans="1:13" x14ac:dyDescent="0.25">
      <c r="A9" t="s">
        <v>5</v>
      </c>
      <c r="B9">
        <v>0</v>
      </c>
      <c r="C9">
        <f>B9-$B$9</f>
        <v>0</v>
      </c>
      <c r="D9">
        <v>524</v>
      </c>
      <c r="E9" s="3">
        <f>D9*$A$4</f>
        <v>1140.3699673558215</v>
      </c>
      <c r="F9" s="3">
        <f>E9/$E$9*100</f>
        <v>100</v>
      </c>
      <c r="H9" t="s">
        <v>5</v>
      </c>
      <c r="I9">
        <v>0</v>
      </c>
      <c r="J9">
        <f>I9-$B$9</f>
        <v>0</v>
      </c>
      <c r="K9">
        <v>536</v>
      </c>
      <c r="L9" s="3">
        <f>K9*$A$4</f>
        <v>1166.4853101196952</v>
      </c>
      <c r="M9" s="3">
        <f>L9/$L$9*100</f>
        <v>100</v>
      </c>
    </row>
    <row r="10" spans="1:13" x14ac:dyDescent="0.25">
      <c r="B10">
        <v>24</v>
      </c>
      <c r="C10">
        <f>B10-$B$10+1</f>
        <v>1</v>
      </c>
      <c r="D10">
        <v>521</v>
      </c>
      <c r="E10" s="3">
        <f t="shared" ref="E10:E26" si="0">D10*$A$4</f>
        <v>1133.841131664853</v>
      </c>
      <c r="F10" s="3">
        <f t="shared" ref="F10:F26" si="1">E10/$E$9*100</f>
        <v>99.427480916030532</v>
      </c>
      <c r="I10">
        <v>20</v>
      </c>
      <c r="J10">
        <f>I10-$I$10+1</f>
        <v>1</v>
      </c>
      <c r="K10">
        <v>532</v>
      </c>
      <c r="L10" s="3">
        <f t="shared" ref="L10:L26" si="2">K10*$A$4</f>
        <v>1157.7801958650707</v>
      </c>
      <c r="M10" s="3">
        <f t="shared" ref="M10:M26" si="3">L10/$L$9*100</f>
        <v>99.25373134328359</v>
      </c>
    </row>
    <row r="11" spans="1:13" x14ac:dyDescent="0.25">
      <c r="B11">
        <v>25</v>
      </c>
      <c r="C11">
        <f t="shared" ref="C11:C22" si="4">B11-$B$10+1</f>
        <v>2</v>
      </c>
      <c r="D11">
        <v>510</v>
      </c>
      <c r="E11" s="3">
        <f t="shared" si="0"/>
        <v>1109.9020674646354</v>
      </c>
      <c r="F11" s="3">
        <f t="shared" si="1"/>
        <v>97.328244274809165</v>
      </c>
      <c r="I11">
        <v>21</v>
      </c>
      <c r="J11">
        <f t="shared" ref="J11:J22" si="5">I11-$I$10+1</f>
        <v>2</v>
      </c>
      <c r="K11">
        <v>523</v>
      </c>
      <c r="L11" s="3">
        <f t="shared" si="2"/>
        <v>1138.1936887921654</v>
      </c>
      <c r="M11" s="3">
        <f t="shared" si="3"/>
        <v>97.574626865671661</v>
      </c>
    </row>
    <row r="12" spans="1:13" x14ac:dyDescent="0.25">
      <c r="B12">
        <v>26</v>
      </c>
      <c r="C12">
        <f t="shared" si="4"/>
        <v>3</v>
      </c>
      <c r="D12">
        <v>503</v>
      </c>
      <c r="E12" s="3">
        <f t="shared" si="0"/>
        <v>1094.6681175190424</v>
      </c>
      <c r="F12" s="3">
        <f t="shared" si="1"/>
        <v>95.992366412213741</v>
      </c>
      <c r="I12">
        <v>22</v>
      </c>
      <c r="J12">
        <f t="shared" si="5"/>
        <v>3</v>
      </c>
      <c r="K12">
        <v>495</v>
      </c>
      <c r="L12" s="3">
        <f t="shared" si="2"/>
        <v>1077.2578890097932</v>
      </c>
      <c r="M12" s="3">
        <f t="shared" si="3"/>
        <v>92.350746268656721</v>
      </c>
    </row>
    <row r="13" spans="1:13" x14ac:dyDescent="0.25">
      <c r="B13">
        <v>27</v>
      </c>
      <c r="C13">
        <f t="shared" si="4"/>
        <v>4</v>
      </c>
      <c r="D13">
        <v>488</v>
      </c>
      <c r="E13" s="3">
        <f t="shared" si="0"/>
        <v>1062.0239390642002</v>
      </c>
      <c r="F13" s="3">
        <f t="shared" si="1"/>
        <v>93.129770992366417</v>
      </c>
      <c r="I13">
        <v>23</v>
      </c>
      <c r="J13">
        <f t="shared" si="5"/>
        <v>4</v>
      </c>
      <c r="K13">
        <v>481</v>
      </c>
      <c r="L13" s="3">
        <f t="shared" si="2"/>
        <v>1046.7899891186071</v>
      </c>
      <c r="M13" s="3">
        <f t="shared" si="3"/>
        <v>89.738805970149244</v>
      </c>
    </row>
    <row r="14" spans="1:13" x14ac:dyDescent="0.25">
      <c r="B14">
        <v>28</v>
      </c>
      <c r="C14">
        <f t="shared" si="4"/>
        <v>5</v>
      </c>
      <c r="D14">
        <v>484</v>
      </c>
      <c r="E14" s="3">
        <f t="shared" si="0"/>
        <v>1053.3188248095755</v>
      </c>
      <c r="F14" s="3">
        <f t="shared" si="1"/>
        <v>92.36641221374046</v>
      </c>
      <c r="I14">
        <v>24</v>
      </c>
      <c r="J14">
        <f t="shared" si="5"/>
        <v>5</v>
      </c>
      <c r="K14">
        <v>477</v>
      </c>
      <c r="L14" s="3">
        <f t="shared" si="2"/>
        <v>1038.0848748639826</v>
      </c>
      <c r="M14" s="3">
        <f t="shared" si="3"/>
        <v>88.992537313432834</v>
      </c>
    </row>
    <row r="15" spans="1:13" x14ac:dyDescent="0.25">
      <c r="B15">
        <v>29</v>
      </c>
      <c r="C15">
        <f t="shared" si="4"/>
        <v>6</v>
      </c>
      <c r="D15">
        <v>484</v>
      </c>
      <c r="E15" s="3">
        <f t="shared" si="0"/>
        <v>1053.3188248095755</v>
      </c>
      <c r="F15" s="3">
        <f t="shared" si="1"/>
        <v>92.36641221374046</v>
      </c>
      <c r="I15">
        <v>25</v>
      </c>
      <c r="J15">
        <f t="shared" si="5"/>
        <v>6</v>
      </c>
      <c r="K15">
        <v>478</v>
      </c>
      <c r="L15" s="3">
        <f t="shared" si="2"/>
        <v>1040.2611534276386</v>
      </c>
      <c r="M15" s="3">
        <f t="shared" si="3"/>
        <v>89.179104477611943</v>
      </c>
    </row>
    <row r="16" spans="1:13" x14ac:dyDescent="0.25">
      <c r="B16">
        <v>30</v>
      </c>
      <c r="C16">
        <f t="shared" si="4"/>
        <v>7</v>
      </c>
      <c r="D16">
        <v>483</v>
      </c>
      <c r="E16" s="3">
        <f t="shared" si="0"/>
        <v>1051.1425462459194</v>
      </c>
      <c r="F16" s="3">
        <f t="shared" si="1"/>
        <v>92.175572519083971</v>
      </c>
      <c r="I16">
        <v>26</v>
      </c>
      <c r="J16">
        <f t="shared" si="5"/>
        <v>7</v>
      </c>
      <c r="K16">
        <v>476</v>
      </c>
      <c r="L16" s="3">
        <f t="shared" si="2"/>
        <v>1035.9085963003265</v>
      </c>
      <c r="M16" s="3">
        <f t="shared" si="3"/>
        <v>88.805970149253739</v>
      </c>
    </row>
    <row r="17" spans="1:13" x14ac:dyDescent="0.25">
      <c r="B17">
        <v>31</v>
      </c>
      <c r="C17">
        <f t="shared" si="4"/>
        <v>8</v>
      </c>
      <c r="D17">
        <v>483</v>
      </c>
      <c r="E17" s="3">
        <f t="shared" si="0"/>
        <v>1051.1425462459194</v>
      </c>
      <c r="F17" s="3">
        <f t="shared" si="1"/>
        <v>92.175572519083971</v>
      </c>
      <c r="I17">
        <v>27</v>
      </c>
      <c r="J17">
        <f t="shared" si="5"/>
        <v>8</v>
      </c>
      <c r="K17">
        <v>475</v>
      </c>
      <c r="L17" s="3">
        <f t="shared" si="2"/>
        <v>1033.7323177366702</v>
      </c>
      <c r="M17" s="3">
        <f t="shared" si="3"/>
        <v>88.619402985074629</v>
      </c>
    </row>
    <row r="18" spans="1:13" x14ac:dyDescent="0.25">
      <c r="B18">
        <v>32</v>
      </c>
      <c r="C18">
        <f t="shared" si="4"/>
        <v>9</v>
      </c>
      <c r="D18">
        <v>480</v>
      </c>
      <c r="E18" s="3">
        <f t="shared" si="0"/>
        <v>1044.613710554951</v>
      </c>
      <c r="F18" s="3">
        <f t="shared" si="1"/>
        <v>91.603053435114518</v>
      </c>
      <c r="I18">
        <v>28</v>
      </c>
      <c r="J18">
        <f t="shared" si="5"/>
        <v>9</v>
      </c>
      <c r="K18">
        <v>479</v>
      </c>
      <c r="L18" s="3">
        <f t="shared" si="2"/>
        <v>1042.4374319912949</v>
      </c>
      <c r="M18" s="3">
        <f t="shared" si="3"/>
        <v>89.365671641791053</v>
      </c>
    </row>
    <row r="19" spans="1:13" x14ac:dyDescent="0.25">
      <c r="B19">
        <v>33</v>
      </c>
      <c r="C19">
        <f t="shared" si="4"/>
        <v>10</v>
      </c>
      <c r="D19">
        <v>480</v>
      </c>
      <c r="E19" s="3">
        <f t="shared" si="0"/>
        <v>1044.613710554951</v>
      </c>
      <c r="F19" s="3">
        <f t="shared" si="1"/>
        <v>91.603053435114518</v>
      </c>
      <c r="I19">
        <v>29</v>
      </c>
      <c r="J19">
        <f t="shared" si="5"/>
        <v>10</v>
      </c>
      <c r="K19">
        <v>479</v>
      </c>
      <c r="L19" s="3">
        <f t="shared" si="2"/>
        <v>1042.4374319912949</v>
      </c>
      <c r="M19" s="3">
        <f t="shared" si="3"/>
        <v>89.365671641791053</v>
      </c>
    </row>
    <row r="20" spans="1:13" x14ac:dyDescent="0.25">
      <c r="B20">
        <v>53</v>
      </c>
      <c r="C20">
        <f t="shared" si="4"/>
        <v>30</v>
      </c>
      <c r="D20">
        <v>474</v>
      </c>
      <c r="E20" s="3">
        <f t="shared" si="0"/>
        <v>1031.5560391730141</v>
      </c>
      <c r="F20" s="3">
        <f t="shared" si="1"/>
        <v>90.458015267175568</v>
      </c>
      <c r="I20">
        <v>49</v>
      </c>
      <c r="J20">
        <f t="shared" si="5"/>
        <v>30</v>
      </c>
      <c r="L20" s="3"/>
      <c r="M20" s="3"/>
    </row>
    <row r="21" spans="1:13" x14ac:dyDescent="0.25">
      <c r="B21">
        <v>83</v>
      </c>
      <c r="C21">
        <f t="shared" si="4"/>
        <v>60</v>
      </c>
      <c r="D21">
        <v>474</v>
      </c>
      <c r="E21" s="3">
        <f t="shared" si="0"/>
        <v>1031.5560391730141</v>
      </c>
      <c r="F21" s="3">
        <f t="shared" si="1"/>
        <v>90.458015267175568</v>
      </c>
      <c r="I21">
        <v>79</v>
      </c>
      <c r="J21">
        <f t="shared" si="5"/>
        <v>60</v>
      </c>
      <c r="K21">
        <v>481</v>
      </c>
      <c r="L21" s="3">
        <f t="shared" si="2"/>
        <v>1046.7899891186071</v>
      </c>
      <c r="M21" s="3">
        <f t="shared" si="3"/>
        <v>89.738805970149244</v>
      </c>
    </row>
    <row r="22" spans="1:13" x14ac:dyDescent="0.25">
      <c r="B22">
        <v>143</v>
      </c>
      <c r="C22">
        <f t="shared" si="4"/>
        <v>120</v>
      </c>
      <c r="D22">
        <v>471</v>
      </c>
      <c r="E22" s="3">
        <f t="shared" si="0"/>
        <v>1025.0272034820457</v>
      </c>
      <c r="F22" s="3">
        <f t="shared" si="1"/>
        <v>89.885496183206115</v>
      </c>
      <c r="I22">
        <v>139</v>
      </c>
      <c r="J22">
        <f t="shared" si="5"/>
        <v>120</v>
      </c>
      <c r="K22">
        <v>477</v>
      </c>
      <c r="L22" s="3">
        <f t="shared" si="2"/>
        <v>1038.0848748639826</v>
      </c>
      <c r="M22" s="3">
        <f t="shared" si="3"/>
        <v>88.992537313432834</v>
      </c>
    </row>
    <row r="23" spans="1:13" x14ac:dyDescent="0.25">
      <c r="A23" t="s">
        <v>6</v>
      </c>
      <c r="B23">
        <v>3</v>
      </c>
      <c r="C23">
        <f>C22+2*60</f>
        <v>240</v>
      </c>
      <c r="D23">
        <v>469</v>
      </c>
      <c r="E23" s="3">
        <f t="shared" si="0"/>
        <v>1020.6746463547333</v>
      </c>
      <c r="F23" s="3">
        <f t="shared" si="1"/>
        <v>89.503816793893137</v>
      </c>
      <c r="H23" t="s">
        <v>6</v>
      </c>
      <c r="I23">
        <v>3</v>
      </c>
      <c r="J23">
        <f>J22+2*60</f>
        <v>240</v>
      </c>
      <c r="K23">
        <v>479</v>
      </c>
      <c r="L23" s="3">
        <f t="shared" si="2"/>
        <v>1042.4374319912949</v>
      </c>
      <c r="M23" s="3">
        <f t="shared" si="3"/>
        <v>89.365671641791053</v>
      </c>
    </row>
    <row r="24" spans="1:13" x14ac:dyDescent="0.25">
      <c r="B24">
        <v>5</v>
      </c>
      <c r="C24">
        <f>C23+2*60</f>
        <v>360</v>
      </c>
      <c r="D24">
        <v>471</v>
      </c>
      <c r="E24" s="3">
        <f t="shared" si="0"/>
        <v>1025.0272034820457</v>
      </c>
      <c r="F24" s="3">
        <f t="shared" si="1"/>
        <v>89.885496183206115</v>
      </c>
      <c r="I24">
        <v>5</v>
      </c>
      <c r="J24">
        <f>J23+2*60</f>
        <v>360</v>
      </c>
      <c r="K24">
        <v>476</v>
      </c>
      <c r="L24" s="3">
        <f t="shared" si="2"/>
        <v>1035.9085963003265</v>
      </c>
      <c r="M24" s="3">
        <f t="shared" si="3"/>
        <v>88.805970149253739</v>
      </c>
    </row>
    <row r="25" spans="1:13" x14ac:dyDescent="0.25">
      <c r="B25">
        <v>7</v>
      </c>
      <c r="C25">
        <f>C24+2*60</f>
        <v>480</v>
      </c>
      <c r="D25">
        <v>471</v>
      </c>
      <c r="E25" s="3">
        <f t="shared" si="0"/>
        <v>1025.0272034820457</v>
      </c>
      <c r="F25" s="3">
        <f t="shared" si="1"/>
        <v>89.885496183206115</v>
      </c>
      <c r="I25">
        <v>7</v>
      </c>
      <c r="J25">
        <f>J24+2*60</f>
        <v>480</v>
      </c>
      <c r="K25">
        <v>473</v>
      </c>
      <c r="L25" s="3">
        <f t="shared" si="2"/>
        <v>1029.3797606093581</v>
      </c>
      <c r="M25" s="3">
        <f t="shared" si="3"/>
        <v>88.246268656716438</v>
      </c>
    </row>
    <row r="26" spans="1:13" x14ac:dyDescent="0.25">
      <c r="B26">
        <v>9</v>
      </c>
      <c r="C26">
        <f>C25+2*60</f>
        <v>600</v>
      </c>
      <c r="D26">
        <v>468</v>
      </c>
      <c r="E26" s="3">
        <f t="shared" si="0"/>
        <v>1018.4983677910773</v>
      </c>
      <c r="F26" s="3">
        <f t="shared" si="1"/>
        <v>89.312977099236647</v>
      </c>
      <c r="I26">
        <v>9</v>
      </c>
      <c r="J26">
        <f>J25+2*60</f>
        <v>600</v>
      </c>
      <c r="K26">
        <v>474</v>
      </c>
      <c r="L26" s="3">
        <f t="shared" si="2"/>
        <v>1031.5560391730141</v>
      </c>
      <c r="M26" s="3">
        <f t="shared" si="3"/>
        <v>88.432835820895534</v>
      </c>
    </row>
    <row r="46" spans="1:5" x14ac:dyDescent="0.25">
      <c r="B46" s="11" t="s">
        <v>103</v>
      </c>
      <c r="C46" s="11"/>
    </row>
    <row r="47" spans="1:5" x14ac:dyDescent="0.25">
      <c r="A47" t="str">
        <f t="shared" ref="A47:A65" si="6">C8</f>
        <v>t (s)</v>
      </c>
      <c r="B47" s="4" t="s">
        <v>27</v>
      </c>
      <c r="C47" s="4" t="s">
        <v>32</v>
      </c>
      <c r="D47" t="s">
        <v>101</v>
      </c>
      <c r="E47" s="4" t="s">
        <v>102</v>
      </c>
    </row>
    <row r="48" spans="1:5" x14ac:dyDescent="0.25">
      <c r="A48">
        <f t="shared" si="6"/>
        <v>0</v>
      </c>
      <c r="B48" s="3">
        <f t="shared" ref="B48:B65" si="7">F9</f>
        <v>100</v>
      </c>
      <c r="C48" s="3">
        <f t="shared" ref="C48:C65" si="8">M9</f>
        <v>100</v>
      </c>
      <c r="D48" s="3">
        <f>AVERAGE(B48:C48)</f>
        <v>100</v>
      </c>
      <c r="E48">
        <v>1.5</v>
      </c>
    </row>
    <row r="49" spans="1:4" x14ac:dyDescent="0.25">
      <c r="A49">
        <f t="shared" si="6"/>
        <v>1</v>
      </c>
      <c r="B49" s="3">
        <f t="shared" si="7"/>
        <v>99.427480916030532</v>
      </c>
      <c r="C49" s="3">
        <f t="shared" si="8"/>
        <v>99.25373134328359</v>
      </c>
      <c r="D49" s="3">
        <f t="shared" ref="D49:D65" si="9">AVERAGE(B49:C49)</f>
        <v>99.340606129657061</v>
      </c>
    </row>
    <row r="50" spans="1:4" x14ac:dyDescent="0.25">
      <c r="A50">
        <f t="shared" si="6"/>
        <v>2</v>
      </c>
      <c r="B50" s="3">
        <f t="shared" si="7"/>
        <v>97.328244274809165</v>
      </c>
      <c r="C50" s="3">
        <f t="shared" si="8"/>
        <v>97.574626865671661</v>
      </c>
      <c r="D50" s="3">
        <f t="shared" si="9"/>
        <v>97.45143557024042</v>
      </c>
    </row>
    <row r="51" spans="1:4" x14ac:dyDescent="0.25">
      <c r="A51">
        <f t="shared" si="6"/>
        <v>3</v>
      </c>
      <c r="B51" s="3">
        <f t="shared" si="7"/>
        <v>95.992366412213741</v>
      </c>
      <c r="C51" s="3">
        <f t="shared" si="8"/>
        <v>92.350746268656721</v>
      </c>
      <c r="D51" s="3">
        <f t="shared" si="9"/>
        <v>94.171556340435231</v>
      </c>
    </row>
    <row r="52" spans="1:4" x14ac:dyDescent="0.25">
      <c r="A52">
        <f t="shared" si="6"/>
        <v>4</v>
      </c>
      <c r="B52" s="3">
        <f t="shared" si="7"/>
        <v>93.129770992366417</v>
      </c>
      <c r="C52" s="3">
        <f t="shared" si="8"/>
        <v>89.738805970149244</v>
      </c>
      <c r="D52" s="3">
        <f t="shared" si="9"/>
        <v>91.434288481257823</v>
      </c>
    </row>
    <row r="53" spans="1:4" x14ac:dyDescent="0.25">
      <c r="A53">
        <f t="shared" si="6"/>
        <v>5</v>
      </c>
      <c r="B53" s="3">
        <f t="shared" si="7"/>
        <v>92.36641221374046</v>
      </c>
      <c r="C53" s="3">
        <f t="shared" si="8"/>
        <v>88.992537313432834</v>
      </c>
      <c r="D53" s="3">
        <f t="shared" si="9"/>
        <v>90.679474763586654</v>
      </c>
    </row>
    <row r="54" spans="1:4" x14ac:dyDescent="0.25">
      <c r="A54">
        <f t="shared" si="6"/>
        <v>6</v>
      </c>
      <c r="B54" s="3">
        <f t="shared" si="7"/>
        <v>92.36641221374046</v>
      </c>
      <c r="C54" s="3">
        <f t="shared" si="8"/>
        <v>89.179104477611943</v>
      </c>
      <c r="D54" s="3">
        <f t="shared" si="9"/>
        <v>90.772758345676209</v>
      </c>
    </row>
    <row r="55" spans="1:4" x14ac:dyDescent="0.25">
      <c r="A55">
        <f t="shared" si="6"/>
        <v>7</v>
      </c>
      <c r="B55" s="3">
        <f t="shared" si="7"/>
        <v>92.175572519083971</v>
      </c>
      <c r="C55" s="3">
        <f t="shared" si="8"/>
        <v>88.805970149253739</v>
      </c>
      <c r="D55" s="3">
        <f t="shared" si="9"/>
        <v>90.490771334168855</v>
      </c>
    </row>
    <row r="56" spans="1:4" x14ac:dyDescent="0.25">
      <c r="A56">
        <f t="shared" si="6"/>
        <v>8</v>
      </c>
      <c r="B56" s="3">
        <f t="shared" si="7"/>
        <v>92.175572519083971</v>
      </c>
      <c r="C56" s="3">
        <f t="shared" si="8"/>
        <v>88.619402985074629</v>
      </c>
      <c r="D56" s="3">
        <f t="shared" si="9"/>
        <v>90.3974877520793</v>
      </c>
    </row>
    <row r="57" spans="1:4" x14ac:dyDescent="0.25">
      <c r="A57">
        <f t="shared" si="6"/>
        <v>9</v>
      </c>
      <c r="B57" s="3">
        <f t="shared" si="7"/>
        <v>91.603053435114518</v>
      </c>
      <c r="C57" s="3">
        <f t="shared" si="8"/>
        <v>89.365671641791053</v>
      </c>
      <c r="D57" s="3">
        <f t="shared" si="9"/>
        <v>90.484362538452785</v>
      </c>
    </row>
    <row r="58" spans="1:4" x14ac:dyDescent="0.25">
      <c r="A58">
        <f t="shared" si="6"/>
        <v>10</v>
      </c>
      <c r="B58" s="3">
        <f t="shared" si="7"/>
        <v>91.603053435114518</v>
      </c>
      <c r="C58" s="3">
        <f t="shared" si="8"/>
        <v>89.365671641791053</v>
      </c>
      <c r="D58" s="3">
        <f t="shared" si="9"/>
        <v>90.484362538452785</v>
      </c>
    </row>
    <row r="59" spans="1:4" x14ac:dyDescent="0.25">
      <c r="A59">
        <f t="shared" si="6"/>
        <v>30</v>
      </c>
      <c r="B59" s="3">
        <f t="shared" si="7"/>
        <v>90.458015267175568</v>
      </c>
      <c r="C59" s="3"/>
      <c r="D59" s="3">
        <f t="shared" si="9"/>
        <v>90.458015267175568</v>
      </c>
    </row>
    <row r="60" spans="1:4" x14ac:dyDescent="0.25">
      <c r="A60">
        <f t="shared" si="6"/>
        <v>60</v>
      </c>
      <c r="B60" s="3">
        <f t="shared" si="7"/>
        <v>90.458015267175568</v>
      </c>
      <c r="C60" s="3">
        <f t="shared" si="8"/>
        <v>89.738805970149244</v>
      </c>
      <c r="D60" s="3">
        <f t="shared" si="9"/>
        <v>90.098410618662399</v>
      </c>
    </row>
    <row r="61" spans="1:4" x14ac:dyDescent="0.25">
      <c r="A61">
        <f t="shared" si="6"/>
        <v>120</v>
      </c>
      <c r="B61" s="3">
        <f t="shared" si="7"/>
        <v>89.885496183206115</v>
      </c>
      <c r="C61" s="3">
        <f t="shared" si="8"/>
        <v>88.992537313432834</v>
      </c>
      <c r="D61" s="3">
        <f t="shared" si="9"/>
        <v>89.439016748319474</v>
      </c>
    </row>
    <row r="62" spans="1:4" x14ac:dyDescent="0.25">
      <c r="A62">
        <f t="shared" si="6"/>
        <v>240</v>
      </c>
      <c r="B62" s="3">
        <f t="shared" si="7"/>
        <v>89.503816793893137</v>
      </c>
      <c r="C62" s="3">
        <f t="shared" si="8"/>
        <v>89.365671641791053</v>
      </c>
      <c r="D62" s="3">
        <f t="shared" si="9"/>
        <v>89.434744217842095</v>
      </c>
    </row>
    <row r="63" spans="1:4" x14ac:dyDescent="0.25">
      <c r="A63">
        <f t="shared" si="6"/>
        <v>360</v>
      </c>
      <c r="B63" s="3">
        <f t="shared" si="7"/>
        <v>89.885496183206115</v>
      </c>
      <c r="C63" s="3">
        <f t="shared" si="8"/>
        <v>88.805970149253739</v>
      </c>
      <c r="D63" s="3">
        <f t="shared" si="9"/>
        <v>89.345733166229934</v>
      </c>
    </row>
    <row r="64" spans="1:4" x14ac:dyDescent="0.25">
      <c r="A64">
        <f t="shared" si="6"/>
        <v>480</v>
      </c>
      <c r="B64" s="3">
        <f t="shared" si="7"/>
        <v>89.885496183206115</v>
      </c>
      <c r="C64" s="3">
        <f t="shared" si="8"/>
        <v>88.246268656716438</v>
      </c>
      <c r="D64" s="3">
        <f t="shared" si="9"/>
        <v>89.06588241996127</v>
      </c>
    </row>
    <row r="65" spans="1:4" x14ac:dyDescent="0.25">
      <c r="A65">
        <f t="shared" si="6"/>
        <v>600</v>
      </c>
      <c r="B65" s="3">
        <f t="shared" si="7"/>
        <v>89.312977099236647</v>
      </c>
      <c r="C65" s="3">
        <f t="shared" si="8"/>
        <v>88.432835820895534</v>
      </c>
      <c r="D65" s="3">
        <f t="shared" si="9"/>
        <v>88.872906460066091</v>
      </c>
    </row>
  </sheetData>
  <mergeCells count="1">
    <mergeCell ref="B46:C4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40" workbookViewId="0">
      <selection activeCell="R61" sqref="R61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11" max="11" width="13.85546875" bestFit="1" customWidth="1"/>
  </cols>
  <sheetData>
    <row r="1" spans="1:13" x14ac:dyDescent="0.25">
      <c r="A1" t="s">
        <v>94</v>
      </c>
      <c r="B1" s="2"/>
      <c r="C1" s="2"/>
      <c r="D1" s="7"/>
      <c r="E1" s="7"/>
      <c r="F1" s="7"/>
      <c r="G1" s="7"/>
      <c r="H1" s="7"/>
      <c r="I1" s="7"/>
      <c r="J1" s="7"/>
      <c r="K1" s="7"/>
    </row>
    <row r="2" spans="1:13" x14ac:dyDescent="0.25">
      <c r="A2" s="2"/>
      <c r="B2" s="2"/>
      <c r="C2" s="2"/>
      <c r="D2" s="7"/>
      <c r="E2" s="7"/>
      <c r="F2" s="7"/>
      <c r="G2" s="7"/>
      <c r="H2" s="7"/>
      <c r="I2" s="7"/>
      <c r="J2" s="7"/>
      <c r="K2" s="7"/>
    </row>
    <row r="3" spans="1:13" x14ac:dyDescent="0.25">
      <c r="A3" s="2" t="s">
        <v>69</v>
      </c>
      <c r="B3" s="2"/>
      <c r="C3" s="2"/>
      <c r="D3" s="7"/>
      <c r="E3" s="7"/>
      <c r="F3" s="7"/>
      <c r="G3" s="7"/>
      <c r="H3" s="7"/>
      <c r="I3" s="7"/>
      <c r="J3" s="7"/>
      <c r="K3" s="7"/>
    </row>
    <row r="4" spans="1:13" x14ac:dyDescent="0.25">
      <c r="A4" s="2">
        <f>2000/919</f>
        <v>2.1762785636561479</v>
      </c>
      <c r="B4" s="2"/>
      <c r="C4" s="2" t="s">
        <v>8</v>
      </c>
      <c r="D4" s="7"/>
      <c r="E4" s="7"/>
      <c r="F4" s="7"/>
      <c r="G4" s="7"/>
      <c r="H4" s="2"/>
      <c r="I4" s="2"/>
      <c r="J4" s="2"/>
      <c r="K4" s="2"/>
    </row>
    <row r="5" spans="1:13" x14ac:dyDescent="0.25">
      <c r="A5" s="7"/>
      <c r="B5" s="7"/>
      <c r="C5" s="7"/>
      <c r="D5" s="7"/>
      <c r="E5" s="7"/>
      <c r="F5" s="7"/>
      <c r="G5" s="7"/>
      <c r="H5" s="2"/>
      <c r="I5" s="2"/>
      <c r="J5" s="2"/>
      <c r="K5" s="2"/>
    </row>
    <row r="6" spans="1:13" x14ac:dyDescent="0.25">
      <c r="A6" s="2" t="s">
        <v>71</v>
      </c>
      <c r="B6" s="2"/>
      <c r="C6" s="2" t="s">
        <v>70</v>
      </c>
      <c r="D6" s="7"/>
      <c r="E6" s="2"/>
      <c r="F6" s="7"/>
      <c r="G6" s="7"/>
      <c r="H6" s="2" t="s">
        <v>72</v>
      </c>
      <c r="I6" s="2"/>
      <c r="J6" s="2" t="s">
        <v>73</v>
      </c>
      <c r="K6" s="2"/>
      <c r="L6" s="2"/>
    </row>
    <row r="7" spans="1:13" x14ac:dyDescent="0.25">
      <c r="H7" s="2"/>
      <c r="I7" s="2"/>
      <c r="J7" s="2"/>
      <c r="K7" s="2"/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95</v>
      </c>
      <c r="L8" t="s">
        <v>96</v>
      </c>
      <c r="M8" t="s">
        <v>97</v>
      </c>
    </row>
    <row r="9" spans="1:13" x14ac:dyDescent="0.25">
      <c r="A9" t="s">
        <v>5</v>
      </c>
      <c r="B9">
        <v>0</v>
      </c>
      <c r="C9">
        <f>B9-$B$9</f>
        <v>0</v>
      </c>
      <c r="D9">
        <v>484</v>
      </c>
      <c r="E9" s="3">
        <f>D9*$A$4</f>
        <v>1053.3188248095755</v>
      </c>
      <c r="F9" s="3">
        <f>E9/$E$9*100</f>
        <v>100</v>
      </c>
      <c r="H9" t="s">
        <v>5</v>
      </c>
      <c r="I9">
        <v>21</v>
      </c>
      <c r="J9">
        <f>I9-$I$10+1</f>
        <v>0</v>
      </c>
      <c r="K9">
        <v>503</v>
      </c>
      <c r="L9" s="3">
        <f>K9*$A$4</f>
        <v>1094.6681175190424</v>
      </c>
      <c r="M9" s="3">
        <f>L9/$L$9*100</f>
        <v>100</v>
      </c>
    </row>
    <row r="10" spans="1:13" x14ac:dyDescent="0.25">
      <c r="B10">
        <v>21</v>
      </c>
      <c r="C10">
        <f>B10-$B$10+1</f>
        <v>1</v>
      </c>
      <c r="D10">
        <v>470</v>
      </c>
      <c r="E10" s="3">
        <f t="shared" ref="E10:E26" si="0">D10*$A$4</f>
        <v>1022.8509249183895</v>
      </c>
      <c r="F10" s="3">
        <f t="shared" ref="F10:F26" si="1">E10/$E$9*100</f>
        <v>97.107438016528931</v>
      </c>
      <c r="I10">
        <v>22</v>
      </c>
      <c r="J10">
        <f>I10-$I$10+1</f>
        <v>1</v>
      </c>
      <c r="K10">
        <v>498</v>
      </c>
      <c r="L10" s="3">
        <f t="shared" ref="L10:L26" si="2">K10*$A$4</f>
        <v>1083.7867247007616</v>
      </c>
      <c r="M10" s="3">
        <f t="shared" ref="M10:M26" si="3">L10/$L$9*100</f>
        <v>99.005964214711724</v>
      </c>
    </row>
    <row r="11" spans="1:13" x14ac:dyDescent="0.25">
      <c r="B11">
        <v>22</v>
      </c>
      <c r="C11">
        <f t="shared" ref="C11:C22" si="4">B11-$B$10+1</f>
        <v>2</v>
      </c>
      <c r="D11">
        <v>467</v>
      </c>
      <c r="E11" s="3">
        <f t="shared" si="0"/>
        <v>1016.3220892274211</v>
      </c>
      <c r="F11" s="3">
        <f t="shared" si="1"/>
        <v>96.487603305785129</v>
      </c>
      <c r="I11">
        <v>23</v>
      </c>
      <c r="J11">
        <f t="shared" ref="J11:J22" si="5">I11-$I$10+1</f>
        <v>2</v>
      </c>
      <c r="K11">
        <v>484</v>
      </c>
      <c r="L11" s="3">
        <f t="shared" si="2"/>
        <v>1053.3188248095755</v>
      </c>
      <c r="M11" s="3">
        <f t="shared" si="3"/>
        <v>96.22266401590457</v>
      </c>
    </row>
    <row r="12" spans="1:13" x14ac:dyDescent="0.25">
      <c r="B12">
        <v>23</v>
      </c>
      <c r="C12">
        <f t="shared" si="4"/>
        <v>3</v>
      </c>
      <c r="D12">
        <v>462</v>
      </c>
      <c r="E12" s="3">
        <f t="shared" si="0"/>
        <v>1005.4406964091403</v>
      </c>
      <c r="F12" s="3">
        <f t="shared" si="1"/>
        <v>95.454545454545453</v>
      </c>
      <c r="I12">
        <v>24</v>
      </c>
      <c r="J12">
        <f t="shared" si="5"/>
        <v>3</v>
      </c>
      <c r="K12">
        <v>466</v>
      </c>
      <c r="L12" s="3">
        <f t="shared" si="2"/>
        <v>1014.1458106637649</v>
      </c>
      <c r="M12" s="3">
        <f t="shared" si="3"/>
        <v>92.644135188866798</v>
      </c>
    </row>
    <row r="13" spans="1:13" x14ac:dyDescent="0.25">
      <c r="B13">
        <v>24</v>
      </c>
      <c r="C13">
        <f t="shared" si="4"/>
        <v>4</v>
      </c>
      <c r="D13">
        <v>460</v>
      </c>
      <c r="E13" s="3">
        <f t="shared" si="0"/>
        <v>1001.088139281828</v>
      </c>
      <c r="F13" s="3">
        <f t="shared" si="1"/>
        <v>95.041322314049594</v>
      </c>
      <c r="I13">
        <v>25</v>
      </c>
      <c r="J13">
        <f t="shared" si="5"/>
        <v>4</v>
      </c>
      <c r="K13">
        <v>456</v>
      </c>
      <c r="L13" s="3">
        <f t="shared" si="2"/>
        <v>992.38302502720342</v>
      </c>
      <c r="M13" s="3">
        <f t="shared" si="3"/>
        <v>90.656063618290247</v>
      </c>
    </row>
    <row r="14" spans="1:13" x14ac:dyDescent="0.25">
      <c r="B14">
        <v>25</v>
      </c>
      <c r="C14">
        <f t="shared" si="4"/>
        <v>5</v>
      </c>
      <c r="D14">
        <v>453</v>
      </c>
      <c r="E14" s="3">
        <f t="shared" si="0"/>
        <v>985.85418933623498</v>
      </c>
      <c r="F14" s="3">
        <f t="shared" si="1"/>
        <v>93.59504132231406</v>
      </c>
      <c r="I14">
        <v>26</v>
      </c>
      <c r="J14">
        <f t="shared" si="5"/>
        <v>5</v>
      </c>
      <c r="K14">
        <v>458</v>
      </c>
      <c r="L14" s="3">
        <f t="shared" si="2"/>
        <v>996.73558215451578</v>
      </c>
      <c r="M14" s="3">
        <f t="shared" si="3"/>
        <v>91.053677932405563</v>
      </c>
    </row>
    <row r="15" spans="1:13" x14ac:dyDescent="0.25">
      <c r="B15">
        <v>26</v>
      </c>
      <c r="C15">
        <f t="shared" si="4"/>
        <v>6</v>
      </c>
      <c r="D15">
        <v>451</v>
      </c>
      <c r="E15" s="3">
        <f t="shared" si="0"/>
        <v>981.50163220892273</v>
      </c>
      <c r="F15" s="3">
        <f t="shared" si="1"/>
        <v>93.181818181818187</v>
      </c>
      <c r="I15">
        <v>27</v>
      </c>
      <c r="J15">
        <f t="shared" si="5"/>
        <v>6</v>
      </c>
      <c r="K15">
        <v>459</v>
      </c>
      <c r="L15" s="3">
        <f t="shared" si="2"/>
        <v>998.91186071817185</v>
      </c>
      <c r="M15" s="3">
        <f t="shared" si="3"/>
        <v>91.252485089463221</v>
      </c>
    </row>
    <row r="16" spans="1:13" x14ac:dyDescent="0.25">
      <c r="B16">
        <v>27</v>
      </c>
      <c r="C16">
        <f t="shared" si="4"/>
        <v>7</v>
      </c>
      <c r="D16">
        <v>446</v>
      </c>
      <c r="E16" s="3">
        <f t="shared" si="0"/>
        <v>970.62023939064193</v>
      </c>
      <c r="F16" s="3">
        <f t="shared" si="1"/>
        <v>92.148760330578511</v>
      </c>
      <c r="I16">
        <v>28</v>
      </c>
      <c r="J16">
        <f t="shared" si="5"/>
        <v>7</v>
      </c>
      <c r="K16">
        <v>459</v>
      </c>
      <c r="L16" s="3">
        <f t="shared" si="2"/>
        <v>998.91186071817185</v>
      </c>
      <c r="M16" s="3">
        <f t="shared" si="3"/>
        <v>91.252485089463221</v>
      </c>
    </row>
    <row r="17" spans="1:13" x14ac:dyDescent="0.25">
      <c r="B17">
        <v>28</v>
      </c>
      <c r="C17">
        <f t="shared" si="4"/>
        <v>8</v>
      </c>
      <c r="D17">
        <v>448</v>
      </c>
      <c r="E17" s="3">
        <f t="shared" si="0"/>
        <v>974.97279651795429</v>
      </c>
      <c r="F17" s="3">
        <f t="shared" si="1"/>
        <v>92.561983471074399</v>
      </c>
      <c r="I17">
        <v>29</v>
      </c>
      <c r="J17">
        <f t="shared" si="5"/>
        <v>8</v>
      </c>
      <c r="K17">
        <v>456</v>
      </c>
      <c r="L17" s="3">
        <f t="shared" si="2"/>
        <v>992.38302502720342</v>
      </c>
      <c r="M17" s="3">
        <f t="shared" si="3"/>
        <v>90.656063618290247</v>
      </c>
    </row>
    <row r="18" spans="1:13" x14ac:dyDescent="0.25">
      <c r="B18">
        <v>29</v>
      </c>
      <c r="C18">
        <f t="shared" si="4"/>
        <v>9</v>
      </c>
      <c r="D18">
        <v>445</v>
      </c>
      <c r="E18" s="3">
        <f t="shared" si="0"/>
        <v>968.44396082698586</v>
      </c>
      <c r="F18" s="3">
        <f t="shared" si="1"/>
        <v>91.942148760330582</v>
      </c>
      <c r="I18">
        <v>30</v>
      </c>
      <c r="J18">
        <f t="shared" si="5"/>
        <v>9</v>
      </c>
      <c r="K18">
        <v>456</v>
      </c>
      <c r="L18" s="3">
        <f t="shared" si="2"/>
        <v>992.38302502720342</v>
      </c>
      <c r="M18" s="3">
        <f t="shared" si="3"/>
        <v>90.656063618290247</v>
      </c>
    </row>
    <row r="19" spans="1:13" x14ac:dyDescent="0.25">
      <c r="B19">
        <v>30</v>
      </c>
      <c r="C19">
        <f t="shared" si="4"/>
        <v>10</v>
      </c>
      <c r="D19">
        <v>446</v>
      </c>
      <c r="E19" s="3">
        <f t="shared" si="0"/>
        <v>970.62023939064193</v>
      </c>
      <c r="F19" s="3">
        <f t="shared" si="1"/>
        <v>92.148760330578511</v>
      </c>
      <c r="I19">
        <v>31</v>
      </c>
      <c r="J19">
        <f t="shared" si="5"/>
        <v>10</v>
      </c>
      <c r="K19">
        <v>455</v>
      </c>
      <c r="L19" s="3">
        <f t="shared" si="2"/>
        <v>990.20674646354735</v>
      </c>
      <c r="M19" s="3">
        <f t="shared" si="3"/>
        <v>90.457256461232603</v>
      </c>
    </row>
    <row r="20" spans="1:13" x14ac:dyDescent="0.25">
      <c r="B20">
        <v>50</v>
      </c>
      <c r="C20">
        <f t="shared" si="4"/>
        <v>30</v>
      </c>
      <c r="D20">
        <v>439</v>
      </c>
      <c r="E20" s="3">
        <f t="shared" si="0"/>
        <v>955.38628944504899</v>
      </c>
      <c r="F20" s="3">
        <f t="shared" si="1"/>
        <v>90.702479338842991</v>
      </c>
      <c r="I20">
        <v>51</v>
      </c>
      <c r="J20">
        <f t="shared" si="5"/>
        <v>30</v>
      </c>
      <c r="K20">
        <v>451</v>
      </c>
      <c r="L20" s="3">
        <f t="shared" si="2"/>
        <v>981.50163220892273</v>
      </c>
      <c r="M20" s="3">
        <f t="shared" si="3"/>
        <v>89.662027833001986</v>
      </c>
    </row>
    <row r="21" spans="1:13" x14ac:dyDescent="0.25">
      <c r="B21">
        <v>80</v>
      </c>
      <c r="C21">
        <f t="shared" si="4"/>
        <v>60</v>
      </c>
      <c r="D21">
        <v>438</v>
      </c>
      <c r="E21" s="3">
        <f t="shared" si="0"/>
        <v>953.2100108813928</v>
      </c>
      <c r="F21" s="3">
        <f t="shared" si="1"/>
        <v>90.495867768595048</v>
      </c>
      <c r="I21">
        <v>81</v>
      </c>
      <c r="J21">
        <f t="shared" si="5"/>
        <v>60</v>
      </c>
      <c r="K21">
        <v>442</v>
      </c>
      <c r="L21" s="3">
        <f t="shared" si="2"/>
        <v>961.91512513601742</v>
      </c>
      <c r="M21" s="3">
        <f t="shared" si="3"/>
        <v>87.872763419483107</v>
      </c>
    </row>
    <row r="22" spans="1:13" x14ac:dyDescent="0.25">
      <c r="B22">
        <v>140</v>
      </c>
      <c r="C22">
        <f t="shared" si="4"/>
        <v>120</v>
      </c>
      <c r="D22">
        <v>438</v>
      </c>
      <c r="E22" s="3">
        <f t="shared" si="0"/>
        <v>953.2100108813928</v>
      </c>
      <c r="F22" s="3">
        <f t="shared" si="1"/>
        <v>90.495867768595048</v>
      </c>
      <c r="I22">
        <v>141</v>
      </c>
      <c r="J22">
        <f t="shared" si="5"/>
        <v>120</v>
      </c>
      <c r="K22">
        <v>443</v>
      </c>
      <c r="L22" s="3">
        <f t="shared" si="2"/>
        <v>964.09140369967349</v>
      </c>
      <c r="M22" s="3">
        <f t="shared" si="3"/>
        <v>88.071570576540751</v>
      </c>
    </row>
    <row r="23" spans="1:13" x14ac:dyDescent="0.25">
      <c r="A23" t="s">
        <v>6</v>
      </c>
      <c r="B23">
        <v>3</v>
      </c>
      <c r="C23">
        <f>C22+2*60</f>
        <v>240</v>
      </c>
      <c r="D23">
        <v>437</v>
      </c>
      <c r="E23" s="3">
        <f t="shared" si="0"/>
        <v>951.03373231773662</v>
      </c>
      <c r="F23" s="3">
        <f t="shared" si="1"/>
        <v>90.289256198347118</v>
      </c>
      <c r="H23" t="s">
        <v>6</v>
      </c>
      <c r="I23">
        <v>3</v>
      </c>
      <c r="J23">
        <f>J22+2*60</f>
        <v>240</v>
      </c>
      <c r="K23">
        <v>444</v>
      </c>
      <c r="L23" s="3">
        <f t="shared" si="2"/>
        <v>966.26768226332968</v>
      </c>
      <c r="M23" s="3">
        <f t="shared" si="3"/>
        <v>88.270377733598409</v>
      </c>
    </row>
    <row r="24" spans="1:13" x14ac:dyDescent="0.25">
      <c r="B24">
        <v>5</v>
      </c>
      <c r="C24">
        <f>C23+2*60</f>
        <v>360</v>
      </c>
      <c r="D24">
        <v>437</v>
      </c>
      <c r="E24" s="3">
        <f t="shared" si="0"/>
        <v>951.03373231773662</v>
      </c>
      <c r="F24" s="3">
        <f t="shared" si="1"/>
        <v>90.289256198347118</v>
      </c>
      <c r="I24">
        <v>5</v>
      </c>
      <c r="J24">
        <f>J23+2*60</f>
        <v>360</v>
      </c>
      <c r="K24">
        <v>442</v>
      </c>
      <c r="L24" s="3">
        <f t="shared" si="2"/>
        <v>961.91512513601742</v>
      </c>
      <c r="M24" s="3">
        <f t="shared" si="3"/>
        <v>87.872763419483107</v>
      </c>
    </row>
    <row r="25" spans="1:13" x14ac:dyDescent="0.25">
      <c r="B25">
        <v>7</v>
      </c>
      <c r="C25">
        <f>C24+2*60</f>
        <v>480</v>
      </c>
      <c r="D25">
        <v>436</v>
      </c>
      <c r="E25" s="3">
        <f t="shared" si="0"/>
        <v>948.85745375408044</v>
      </c>
      <c r="F25" s="3">
        <f t="shared" si="1"/>
        <v>90.082644628099175</v>
      </c>
      <c r="I25">
        <v>7</v>
      </c>
      <c r="J25">
        <f>J24+2*60</f>
        <v>480</v>
      </c>
      <c r="K25">
        <v>442</v>
      </c>
      <c r="L25" s="3">
        <f t="shared" si="2"/>
        <v>961.91512513601742</v>
      </c>
      <c r="M25" s="3">
        <f t="shared" si="3"/>
        <v>87.872763419483107</v>
      </c>
    </row>
    <row r="26" spans="1:13" x14ac:dyDescent="0.25">
      <c r="B26">
        <v>9</v>
      </c>
      <c r="C26">
        <f>C25+2*60</f>
        <v>600</v>
      </c>
      <c r="D26">
        <v>437</v>
      </c>
      <c r="E26" s="3">
        <f t="shared" si="0"/>
        <v>951.03373231773662</v>
      </c>
      <c r="F26" s="3">
        <f t="shared" si="1"/>
        <v>90.289256198347118</v>
      </c>
      <c r="I26">
        <v>9</v>
      </c>
      <c r="J26">
        <f>J25+2*60</f>
        <v>600</v>
      </c>
      <c r="K26">
        <v>442</v>
      </c>
      <c r="L26" s="3">
        <f t="shared" si="2"/>
        <v>961.91512513601742</v>
      </c>
      <c r="M26" s="3">
        <f t="shared" si="3"/>
        <v>87.872763419483107</v>
      </c>
    </row>
    <row r="44" spans="1:5" x14ac:dyDescent="0.25">
      <c r="B44" s="11" t="s">
        <v>103</v>
      </c>
      <c r="C44" s="11"/>
    </row>
    <row r="45" spans="1:5" x14ac:dyDescent="0.25">
      <c r="A45" t="str">
        <f t="shared" ref="A45:A63" si="6">C8</f>
        <v>t (s)</v>
      </c>
      <c r="B45" s="4" t="s">
        <v>12</v>
      </c>
      <c r="C45" s="4" t="s">
        <v>33</v>
      </c>
      <c r="D45" t="s">
        <v>101</v>
      </c>
      <c r="E45" s="4" t="s">
        <v>102</v>
      </c>
    </row>
    <row r="46" spans="1:5" x14ac:dyDescent="0.25">
      <c r="A46">
        <f t="shared" si="6"/>
        <v>0</v>
      </c>
      <c r="B46" s="3">
        <f t="shared" ref="B46:B63" si="7">F9</f>
        <v>100</v>
      </c>
      <c r="C46" s="3">
        <f t="shared" ref="C46:C63" si="8">M9</f>
        <v>100</v>
      </c>
      <c r="D46" s="3">
        <f>AVERAGE(B46:C46)</f>
        <v>100</v>
      </c>
      <c r="E46">
        <v>1.5</v>
      </c>
    </row>
    <row r="47" spans="1:5" x14ac:dyDescent="0.25">
      <c r="A47">
        <f t="shared" si="6"/>
        <v>1</v>
      </c>
      <c r="B47" s="3">
        <f t="shared" si="7"/>
        <v>97.107438016528931</v>
      </c>
      <c r="C47" s="3">
        <f t="shared" si="8"/>
        <v>99.005964214711724</v>
      </c>
      <c r="D47" s="3">
        <f t="shared" ref="D47:D63" si="9">AVERAGE(B47:C47)</f>
        <v>98.056701115620328</v>
      </c>
    </row>
    <row r="48" spans="1:5" x14ac:dyDescent="0.25">
      <c r="A48">
        <f t="shared" si="6"/>
        <v>2</v>
      </c>
      <c r="B48" s="3">
        <f t="shared" si="7"/>
        <v>96.487603305785129</v>
      </c>
      <c r="C48" s="3">
        <f t="shared" si="8"/>
        <v>96.22266401590457</v>
      </c>
      <c r="D48" s="3">
        <f t="shared" si="9"/>
        <v>96.355133660844842</v>
      </c>
    </row>
    <row r="49" spans="1:4" x14ac:dyDescent="0.25">
      <c r="A49">
        <f t="shared" si="6"/>
        <v>3</v>
      </c>
      <c r="B49" s="3">
        <f t="shared" si="7"/>
        <v>95.454545454545453</v>
      </c>
      <c r="C49" s="3">
        <f t="shared" si="8"/>
        <v>92.644135188866798</v>
      </c>
      <c r="D49" s="3">
        <f t="shared" si="9"/>
        <v>94.049340321706126</v>
      </c>
    </row>
    <row r="50" spans="1:4" x14ac:dyDescent="0.25">
      <c r="A50">
        <f t="shared" si="6"/>
        <v>4</v>
      </c>
      <c r="B50" s="3">
        <f t="shared" si="7"/>
        <v>95.041322314049594</v>
      </c>
      <c r="C50" s="3">
        <f t="shared" si="8"/>
        <v>90.656063618290247</v>
      </c>
      <c r="D50" s="3">
        <f t="shared" si="9"/>
        <v>92.848692966169921</v>
      </c>
    </row>
    <row r="51" spans="1:4" x14ac:dyDescent="0.25">
      <c r="A51">
        <f t="shared" si="6"/>
        <v>5</v>
      </c>
      <c r="B51" s="3">
        <f t="shared" si="7"/>
        <v>93.59504132231406</v>
      </c>
      <c r="C51" s="3">
        <f t="shared" si="8"/>
        <v>91.053677932405563</v>
      </c>
      <c r="D51" s="3">
        <f t="shared" si="9"/>
        <v>92.324359627359811</v>
      </c>
    </row>
    <row r="52" spans="1:4" x14ac:dyDescent="0.25">
      <c r="A52">
        <f t="shared" si="6"/>
        <v>6</v>
      </c>
      <c r="B52" s="3">
        <f t="shared" si="7"/>
        <v>93.181818181818187</v>
      </c>
      <c r="C52" s="3">
        <f t="shared" si="8"/>
        <v>91.252485089463221</v>
      </c>
      <c r="D52" s="3">
        <f t="shared" si="9"/>
        <v>92.217151635640704</v>
      </c>
    </row>
    <row r="53" spans="1:4" x14ac:dyDescent="0.25">
      <c r="A53">
        <f t="shared" si="6"/>
        <v>7</v>
      </c>
      <c r="B53" s="3">
        <f t="shared" si="7"/>
        <v>92.148760330578511</v>
      </c>
      <c r="C53" s="3">
        <f t="shared" si="8"/>
        <v>91.252485089463221</v>
      </c>
      <c r="D53" s="3">
        <f t="shared" si="9"/>
        <v>91.700622710020866</v>
      </c>
    </row>
    <row r="54" spans="1:4" x14ac:dyDescent="0.25">
      <c r="A54">
        <f t="shared" si="6"/>
        <v>8</v>
      </c>
      <c r="B54" s="3">
        <f t="shared" si="7"/>
        <v>92.561983471074399</v>
      </c>
      <c r="C54" s="3">
        <f t="shared" si="8"/>
        <v>90.656063618290247</v>
      </c>
      <c r="D54" s="3">
        <f t="shared" si="9"/>
        <v>91.609023544682316</v>
      </c>
    </row>
    <row r="55" spans="1:4" x14ac:dyDescent="0.25">
      <c r="A55">
        <f t="shared" si="6"/>
        <v>9</v>
      </c>
      <c r="B55" s="3">
        <f t="shared" si="7"/>
        <v>91.942148760330582</v>
      </c>
      <c r="C55" s="3">
        <f t="shared" si="8"/>
        <v>90.656063618290247</v>
      </c>
      <c r="D55" s="3">
        <f t="shared" si="9"/>
        <v>91.299106189310407</v>
      </c>
    </row>
    <row r="56" spans="1:4" x14ac:dyDescent="0.25">
      <c r="A56">
        <f t="shared" si="6"/>
        <v>10</v>
      </c>
      <c r="B56" s="3">
        <f t="shared" si="7"/>
        <v>92.148760330578511</v>
      </c>
      <c r="C56" s="3">
        <f t="shared" si="8"/>
        <v>90.457256461232603</v>
      </c>
      <c r="D56" s="3">
        <f t="shared" si="9"/>
        <v>91.30300839590555</v>
      </c>
    </row>
    <row r="57" spans="1:4" x14ac:dyDescent="0.25">
      <c r="A57">
        <f t="shared" si="6"/>
        <v>30</v>
      </c>
      <c r="B57" s="3">
        <f t="shared" si="7"/>
        <v>90.702479338842991</v>
      </c>
      <c r="C57" s="3">
        <f t="shared" si="8"/>
        <v>89.662027833001986</v>
      </c>
      <c r="D57" s="3">
        <f t="shared" si="9"/>
        <v>90.182253585922496</v>
      </c>
    </row>
    <row r="58" spans="1:4" x14ac:dyDescent="0.25">
      <c r="A58">
        <f t="shared" si="6"/>
        <v>60</v>
      </c>
      <c r="B58" s="3">
        <f t="shared" si="7"/>
        <v>90.495867768595048</v>
      </c>
      <c r="C58" s="3">
        <f t="shared" si="8"/>
        <v>87.872763419483107</v>
      </c>
      <c r="D58" s="3">
        <f t="shared" si="9"/>
        <v>89.184315594039077</v>
      </c>
    </row>
    <row r="59" spans="1:4" x14ac:dyDescent="0.25">
      <c r="A59">
        <f t="shared" si="6"/>
        <v>120</v>
      </c>
      <c r="B59" s="3">
        <f t="shared" si="7"/>
        <v>90.495867768595048</v>
      </c>
      <c r="C59" s="3">
        <f t="shared" si="8"/>
        <v>88.071570576540751</v>
      </c>
      <c r="D59" s="3">
        <f t="shared" si="9"/>
        <v>89.283719172567899</v>
      </c>
    </row>
    <row r="60" spans="1:4" x14ac:dyDescent="0.25">
      <c r="A60">
        <f t="shared" si="6"/>
        <v>240</v>
      </c>
      <c r="B60" s="3">
        <f t="shared" si="7"/>
        <v>90.289256198347118</v>
      </c>
      <c r="C60" s="3">
        <f t="shared" si="8"/>
        <v>88.270377733598409</v>
      </c>
      <c r="D60" s="3">
        <f t="shared" si="9"/>
        <v>89.279816965972771</v>
      </c>
    </row>
    <row r="61" spans="1:4" x14ac:dyDescent="0.25">
      <c r="A61">
        <f t="shared" si="6"/>
        <v>360</v>
      </c>
      <c r="B61" s="3">
        <f t="shared" si="7"/>
        <v>90.289256198347118</v>
      </c>
      <c r="C61" s="3">
        <f t="shared" si="8"/>
        <v>87.872763419483107</v>
      </c>
      <c r="D61" s="3">
        <f t="shared" si="9"/>
        <v>89.081009808915113</v>
      </c>
    </row>
    <row r="62" spans="1:4" x14ac:dyDescent="0.25">
      <c r="A62">
        <f t="shared" si="6"/>
        <v>480</v>
      </c>
      <c r="B62" s="3">
        <f t="shared" si="7"/>
        <v>90.082644628099175</v>
      </c>
      <c r="C62" s="3">
        <f t="shared" si="8"/>
        <v>87.872763419483107</v>
      </c>
      <c r="D62" s="3">
        <f t="shared" si="9"/>
        <v>88.977704023791148</v>
      </c>
    </row>
    <row r="63" spans="1:4" x14ac:dyDescent="0.25">
      <c r="A63">
        <f t="shared" si="6"/>
        <v>600</v>
      </c>
      <c r="B63" s="3">
        <f t="shared" si="7"/>
        <v>90.289256198347118</v>
      </c>
      <c r="C63" s="3">
        <f t="shared" si="8"/>
        <v>87.872763419483107</v>
      </c>
      <c r="D63" s="3">
        <f t="shared" si="9"/>
        <v>89.081009808915113</v>
      </c>
    </row>
  </sheetData>
  <mergeCells count="1">
    <mergeCell ref="B44:C4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workbookViewId="0">
      <selection activeCell="Q25" sqref="Q25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11" max="11" width="13.85546875" bestFit="1" customWidth="1"/>
  </cols>
  <sheetData>
    <row r="1" spans="1:13" x14ac:dyDescent="0.25">
      <c r="A1" t="s">
        <v>94</v>
      </c>
    </row>
    <row r="2" spans="1:13" x14ac:dyDescent="0.25">
      <c r="A2" s="2"/>
      <c r="B2" s="2"/>
      <c r="C2" s="2"/>
    </row>
    <row r="3" spans="1:13" x14ac:dyDescent="0.25">
      <c r="A3" s="2" t="s">
        <v>59</v>
      </c>
      <c r="B3" s="2"/>
      <c r="C3" s="2"/>
    </row>
    <row r="4" spans="1:13" x14ac:dyDescent="0.25">
      <c r="A4" s="2">
        <f>2000/1011</f>
        <v>1.9782393669634026</v>
      </c>
      <c r="B4" s="2"/>
      <c r="C4" s="2" t="s">
        <v>8</v>
      </c>
    </row>
    <row r="5" spans="1:13" x14ac:dyDescent="0.25">
      <c r="B5" s="2"/>
      <c r="C5" s="2"/>
      <c r="D5" s="2"/>
      <c r="H5" s="2"/>
      <c r="I5" s="2"/>
      <c r="J5" s="2"/>
      <c r="K5" s="2"/>
    </row>
    <row r="6" spans="1:13" x14ac:dyDescent="0.25">
      <c r="A6" t="s">
        <v>58</v>
      </c>
      <c r="C6" t="s">
        <v>57</v>
      </c>
      <c r="H6" s="2" t="s">
        <v>60</v>
      </c>
      <c r="I6" s="2"/>
      <c r="J6" s="2" t="s">
        <v>61</v>
      </c>
      <c r="K6" s="2"/>
    </row>
    <row r="7" spans="1:13" x14ac:dyDescent="0.25">
      <c r="H7" s="2"/>
      <c r="I7" s="2"/>
      <c r="J7" s="2"/>
      <c r="K7" s="2"/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95</v>
      </c>
      <c r="L8" t="s">
        <v>96</v>
      </c>
      <c r="M8" t="s">
        <v>97</v>
      </c>
    </row>
    <row r="9" spans="1:13" x14ac:dyDescent="0.25">
      <c r="A9" t="s">
        <v>6</v>
      </c>
      <c r="B9">
        <v>1</v>
      </c>
      <c r="C9">
        <v>0</v>
      </c>
      <c r="D9">
        <v>491</v>
      </c>
      <c r="E9" s="3">
        <f>D9*$A$4</f>
        <v>971.3155291790307</v>
      </c>
      <c r="F9" s="3">
        <f>E9/$E$9*100</f>
        <v>100</v>
      </c>
      <c r="H9" t="s">
        <v>6</v>
      </c>
      <c r="I9">
        <v>1</v>
      </c>
      <c r="J9">
        <v>0</v>
      </c>
      <c r="K9">
        <v>474</v>
      </c>
      <c r="L9" s="3">
        <f>K9*$A$4</f>
        <v>937.68545994065289</v>
      </c>
      <c r="M9" s="3">
        <f>L9/$L$9*100</f>
        <v>100</v>
      </c>
    </row>
    <row r="10" spans="1:13" x14ac:dyDescent="0.25">
      <c r="B10">
        <v>2</v>
      </c>
      <c r="C10">
        <f>(B10-$B$9)*60</f>
        <v>60</v>
      </c>
      <c r="D10">
        <v>436</v>
      </c>
      <c r="E10" s="3">
        <f t="shared" ref="E10:E17" si="0">D10*$A$4</f>
        <v>862.51236399604352</v>
      </c>
      <c r="F10" s="3">
        <f t="shared" ref="F10:F17" si="1">E10/$E$9*100</f>
        <v>88.798370672097761</v>
      </c>
      <c r="I10">
        <v>2</v>
      </c>
      <c r="J10">
        <f>(I10-$B$9)*60</f>
        <v>60</v>
      </c>
      <c r="K10">
        <v>434</v>
      </c>
      <c r="L10" s="3">
        <f t="shared" ref="L10:L17" si="2">K10*$A$4</f>
        <v>858.5558852621167</v>
      </c>
      <c r="M10" s="3">
        <f t="shared" ref="M10:M17" si="3">L10/$L$9*100</f>
        <v>91.561181434599149</v>
      </c>
    </row>
    <row r="11" spans="1:13" x14ac:dyDescent="0.25">
      <c r="B11">
        <v>3</v>
      </c>
      <c r="C11">
        <f t="shared" ref="C11:C17" si="4">(B11-$B$9)*60</f>
        <v>120</v>
      </c>
      <c r="D11">
        <v>432</v>
      </c>
      <c r="E11" s="3">
        <f t="shared" si="0"/>
        <v>854.59940652818989</v>
      </c>
      <c r="F11" s="3">
        <f t="shared" si="1"/>
        <v>87.983706720977594</v>
      </c>
      <c r="I11">
        <v>3</v>
      </c>
      <c r="J11">
        <f t="shared" ref="J11:J17" si="5">(I11-$B$9)*60</f>
        <v>120</v>
      </c>
      <c r="K11">
        <v>428</v>
      </c>
      <c r="L11" s="3">
        <f t="shared" si="2"/>
        <v>846.68644906033637</v>
      </c>
      <c r="M11" s="3">
        <f t="shared" si="3"/>
        <v>90.295358649789023</v>
      </c>
    </row>
    <row r="12" spans="1:13" x14ac:dyDescent="0.25">
      <c r="B12">
        <v>4</v>
      </c>
      <c r="C12">
        <f t="shared" si="4"/>
        <v>180</v>
      </c>
      <c r="D12">
        <v>429</v>
      </c>
      <c r="E12" s="3">
        <f t="shared" si="0"/>
        <v>848.66468842729978</v>
      </c>
      <c r="F12" s="3">
        <f t="shared" si="1"/>
        <v>87.372708757637469</v>
      </c>
      <c r="I12">
        <v>4</v>
      </c>
      <c r="J12">
        <f t="shared" si="5"/>
        <v>180</v>
      </c>
      <c r="K12">
        <v>422</v>
      </c>
      <c r="L12" s="3">
        <f t="shared" si="2"/>
        <v>834.81701285855593</v>
      </c>
      <c r="M12" s="3">
        <f t="shared" si="3"/>
        <v>89.029535864978897</v>
      </c>
    </row>
    <row r="13" spans="1:13" x14ac:dyDescent="0.25">
      <c r="B13">
        <v>5</v>
      </c>
      <c r="C13">
        <f t="shared" si="4"/>
        <v>240</v>
      </c>
      <c r="D13">
        <v>428</v>
      </c>
      <c r="E13" s="3">
        <f t="shared" si="0"/>
        <v>846.68644906033637</v>
      </c>
      <c r="F13" s="3">
        <f t="shared" si="1"/>
        <v>87.169042769857441</v>
      </c>
      <c r="I13">
        <v>5</v>
      </c>
      <c r="J13">
        <f t="shared" si="5"/>
        <v>240</v>
      </c>
      <c r="K13">
        <v>424</v>
      </c>
      <c r="L13" s="3">
        <f t="shared" si="2"/>
        <v>838.77349159248274</v>
      </c>
      <c r="M13" s="3">
        <f t="shared" si="3"/>
        <v>89.451476793248943</v>
      </c>
    </row>
    <row r="14" spans="1:13" x14ac:dyDescent="0.25">
      <c r="B14">
        <v>6</v>
      </c>
      <c r="C14">
        <f t="shared" si="4"/>
        <v>300</v>
      </c>
      <c r="D14">
        <v>429</v>
      </c>
      <c r="E14" s="3">
        <f t="shared" si="0"/>
        <v>848.66468842729978</v>
      </c>
      <c r="F14" s="3">
        <f t="shared" si="1"/>
        <v>87.372708757637469</v>
      </c>
      <c r="I14">
        <v>6</v>
      </c>
      <c r="J14">
        <f t="shared" si="5"/>
        <v>300</v>
      </c>
      <c r="K14">
        <v>424</v>
      </c>
      <c r="L14" s="3">
        <f t="shared" si="2"/>
        <v>838.77349159248274</v>
      </c>
      <c r="M14" s="3">
        <f t="shared" si="3"/>
        <v>89.451476793248943</v>
      </c>
    </row>
    <row r="15" spans="1:13" x14ac:dyDescent="0.25">
      <c r="B15">
        <v>8</v>
      </c>
      <c r="C15">
        <f t="shared" si="4"/>
        <v>420</v>
      </c>
      <c r="D15">
        <v>428</v>
      </c>
      <c r="E15" s="3">
        <f t="shared" si="0"/>
        <v>846.68644906033637</v>
      </c>
      <c r="F15" s="3">
        <f t="shared" si="1"/>
        <v>87.169042769857441</v>
      </c>
      <c r="I15">
        <v>8</v>
      </c>
      <c r="J15">
        <f t="shared" si="5"/>
        <v>420</v>
      </c>
      <c r="K15">
        <v>423</v>
      </c>
      <c r="L15" s="3">
        <f t="shared" si="2"/>
        <v>836.79525222551933</v>
      </c>
      <c r="M15" s="3">
        <f t="shared" si="3"/>
        <v>89.240506329113927</v>
      </c>
    </row>
    <row r="16" spans="1:13" x14ac:dyDescent="0.25">
      <c r="B16">
        <v>10</v>
      </c>
      <c r="C16">
        <f t="shared" si="4"/>
        <v>540</v>
      </c>
      <c r="D16">
        <v>429</v>
      </c>
      <c r="E16" s="3">
        <f t="shared" si="0"/>
        <v>848.66468842729978</v>
      </c>
      <c r="F16" s="3">
        <f t="shared" si="1"/>
        <v>87.372708757637469</v>
      </c>
      <c r="I16">
        <v>10</v>
      </c>
      <c r="J16">
        <f t="shared" si="5"/>
        <v>540</v>
      </c>
      <c r="K16">
        <v>424</v>
      </c>
      <c r="L16" s="3">
        <f t="shared" si="2"/>
        <v>838.77349159248274</v>
      </c>
      <c r="M16" s="3">
        <f t="shared" si="3"/>
        <v>89.451476793248943</v>
      </c>
    </row>
    <row r="17" spans="2:13" x14ac:dyDescent="0.25">
      <c r="B17">
        <v>12</v>
      </c>
      <c r="C17">
        <f t="shared" si="4"/>
        <v>660</v>
      </c>
      <c r="D17">
        <v>428</v>
      </c>
      <c r="E17" s="3">
        <f t="shared" si="0"/>
        <v>846.68644906033637</v>
      </c>
      <c r="F17" s="3">
        <f t="shared" si="1"/>
        <v>87.169042769857441</v>
      </c>
      <c r="I17">
        <v>12</v>
      </c>
      <c r="J17">
        <f t="shared" si="5"/>
        <v>660</v>
      </c>
      <c r="K17">
        <v>425</v>
      </c>
      <c r="L17" s="3">
        <f t="shared" si="2"/>
        <v>840.75173095944615</v>
      </c>
      <c r="M17" s="3">
        <f t="shared" si="3"/>
        <v>89.662447257383974</v>
      </c>
    </row>
    <row r="18" spans="2:13" x14ac:dyDescent="0.25">
      <c r="E18" s="3"/>
      <c r="F18" s="3"/>
      <c r="L18" s="3"/>
      <c r="M18" s="3"/>
    </row>
    <row r="19" spans="2:13" x14ac:dyDescent="0.25">
      <c r="E19" s="3"/>
      <c r="F19" s="3"/>
      <c r="L19" s="3"/>
      <c r="M19" s="3"/>
    </row>
    <row r="20" spans="2:13" x14ac:dyDescent="0.25">
      <c r="E20" s="3"/>
      <c r="F20" s="3"/>
      <c r="L20" s="3"/>
      <c r="M20" s="3"/>
    </row>
    <row r="21" spans="2:13" x14ac:dyDescent="0.25">
      <c r="E21" s="3"/>
      <c r="F21" s="3"/>
      <c r="L21" s="3"/>
      <c r="M21" s="3"/>
    </row>
    <row r="36" spans="1:5" x14ac:dyDescent="0.25">
      <c r="B36" s="11" t="s">
        <v>103</v>
      </c>
      <c r="C36" s="11"/>
    </row>
    <row r="37" spans="1:5" x14ac:dyDescent="0.25">
      <c r="A37" t="str">
        <f t="shared" ref="A37:A46" si="6">C8</f>
        <v>t (s)</v>
      </c>
      <c r="B37" s="4" t="s">
        <v>12</v>
      </c>
      <c r="C37" s="4" t="s">
        <v>16</v>
      </c>
      <c r="D37" t="s">
        <v>101</v>
      </c>
      <c r="E37" s="4" t="s">
        <v>102</v>
      </c>
    </row>
    <row r="38" spans="1:5" x14ac:dyDescent="0.25">
      <c r="A38">
        <f t="shared" si="6"/>
        <v>0</v>
      </c>
      <c r="B38" s="3">
        <f t="shared" ref="B38:B46" si="7">F9</f>
        <v>100</v>
      </c>
      <c r="C38" s="3">
        <f t="shared" ref="C38:C46" si="8">M9</f>
        <v>100</v>
      </c>
      <c r="D38" s="3">
        <f>AVERAGE(B38:C38)</f>
        <v>100</v>
      </c>
      <c r="E38">
        <v>1.5</v>
      </c>
    </row>
    <row r="39" spans="1:5" x14ac:dyDescent="0.25">
      <c r="A39">
        <f t="shared" si="6"/>
        <v>60</v>
      </c>
      <c r="B39" s="3">
        <f t="shared" si="7"/>
        <v>88.798370672097761</v>
      </c>
      <c r="C39" s="3">
        <f t="shared" si="8"/>
        <v>91.561181434599149</v>
      </c>
      <c r="D39" s="3">
        <f t="shared" ref="D39:D46" si="9">AVERAGE(B39:C39)</f>
        <v>90.179776053348462</v>
      </c>
    </row>
    <row r="40" spans="1:5" x14ac:dyDescent="0.25">
      <c r="A40">
        <f t="shared" si="6"/>
        <v>120</v>
      </c>
      <c r="B40" s="3">
        <f t="shared" si="7"/>
        <v>87.983706720977594</v>
      </c>
      <c r="C40" s="3">
        <f t="shared" si="8"/>
        <v>90.295358649789023</v>
      </c>
      <c r="D40" s="3">
        <f t="shared" si="9"/>
        <v>89.139532685383301</v>
      </c>
    </row>
    <row r="41" spans="1:5" x14ac:dyDescent="0.25">
      <c r="A41">
        <f t="shared" si="6"/>
        <v>180</v>
      </c>
      <c r="B41" s="3">
        <f t="shared" si="7"/>
        <v>87.372708757637469</v>
      </c>
      <c r="C41" s="3">
        <f t="shared" si="8"/>
        <v>89.029535864978897</v>
      </c>
      <c r="D41" s="3">
        <f t="shared" si="9"/>
        <v>88.201122311308183</v>
      </c>
    </row>
    <row r="42" spans="1:5" x14ac:dyDescent="0.25">
      <c r="A42">
        <f t="shared" si="6"/>
        <v>240</v>
      </c>
      <c r="B42" s="3">
        <f t="shared" si="7"/>
        <v>87.169042769857441</v>
      </c>
      <c r="C42" s="3">
        <f t="shared" si="8"/>
        <v>89.451476793248943</v>
      </c>
      <c r="D42" s="3">
        <f t="shared" si="9"/>
        <v>88.310259781553185</v>
      </c>
    </row>
    <row r="43" spans="1:5" x14ac:dyDescent="0.25">
      <c r="A43">
        <f t="shared" si="6"/>
        <v>300</v>
      </c>
      <c r="B43" s="3">
        <f t="shared" si="7"/>
        <v>87.372708757637469</v>
      </c>
      <c r="C43" s="3">
        <f t="shared" si="8"/>
        <v>89.451476793248943</v>
      </c>
      <c r="D43" s="3">
        <f t="shared" si="9"/>
        <v>88.412092775443199</v>
      </c>
    </row>
    <row r="44" spans="1:5" x14ac:dyDescent="0.25">
      <c r="A44">
        <f t="shared" si="6"/>
        <v>420</v>
      </c>
      <c r="B44" s="3">
        <f t="shared" si="7"/>
        <v>87.169042769857441</v>
      </c>
      <c r="C44" s="3">
        <f t="shared" si="8"/>
        <v>89.240506329113927</v>
      </c>
      <c r="D44" s="3">
        <f t="shared" si="9"/>
        <v>88.204774549485677</v>
      </c>
    </row>
    <row r="45" spans="1:5" x14ac:dyDescent="0.25">
      <c r="A45">
        <f t="shared" si="6"/>
        <v>540</v>
      </c>
      <c r="B45" s="3">
        <f t="shared" si="7"/>
        <v>87.372708757637469</v>
      </c>
      <c r="C45" s="3">
        <f t="shared" si="8"/>
        <v>89.451476793248943</v>
      </c>
      <c r="D45" s="3">
        <f t="shared" si="9"/>
        <v>88.412092775443199</v>
      </c>
    </row>
    <row r="46" spans="1:5" x14ac:dyDescent="0.25">
      <c r="A46">
        <f t="shared" si="6"/>
        <v>660</v>
      </c>
      <c r="B46" s="3">
        <f t="shared" si="7"/>
        <v>87.169042769857441</v>
      </c>
      <c r="C46" s="3">
        <f t="shared" si="8"/>
        <v>89.662447257383974</v>
      </c>
      <c r="D46" s="3">
        <f t="shared" si="9"/>
        <v>88.415745013620707</v>
      </c>
    </row>
  </sheetData>
  <mergeCells count="1">
    <mergeCell ref="B36:C3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31" workbookViewId="0">
      <selection activeCell="P16" sqref="P16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11" max="11" width="13.85546875" bestFit="1" customWidth="1"/>
  </cols>
  <sheetData>
    <row r="1" spans="1:13" x14ac:dyDescent="0.25">
      <c r="A1" t="s">
        <v>94</v>
      </c>
    </row>
    <row r="2" spans="1:13" x14ac:dyDescent="0.25">
      <c r="A2" s="2"/>
      <c r="B2" s="2"/>
      <c r="C2" s="2"/>
    </row>
    <row r="3" spans="1:13" x14ac:dyDescent="0.25">
      <c r="A3" s="2" t="s">
        <v>59</v>
      </c>
      <c r="B3" s="2"/>
      <c r="C3" s="2"/>
    </row>
    <row r="4" spans="1:13" x14ac:dyDescent="0.25">
      <c r="A4" s="2">
        <f>2000/1011</f>
        <v>1.9782393669634026</v>
      </c>
      <c r="B4" s="2"/>
      <c r="C4" s="2" t="s">
        <v>8</v>
      </c>
    </row>
    <row r="5" spans="1:13" x14ac:dyDescent="0.25">
      <c r="B5" s="2"/>
      <c r="C5" s="2"/>
      <c r="D5" s="2"/>
      <c r="H5" s="2"/>
      <c r="I5" s="2"/>
      <c r="J5" s="2"/>
      <c r="K5" s="2"/>
    </row>
    <row r="6" spans="1:13" x14ac:dyDescent="0.25">
      <c r="A6" t="s">
        <v>62</v>
      </c>
      <c r="C6" s="2" t="s">
        <v>63</v>
      </c>
      <c r="H6" s="2" t="s">
        <v>64</v>
      </c>
      <c r="I6" s="2"/>
      <c r="J6" s="2" t="s">
        <v>65</v>
      </c>
      <c r="K6" s="2"/>
    </row>
    <row r="7" spans="1:13" x14ac:dyDescent="0.25">
      <c r="H7" s="2"/>
      <c r="I7" s="2"/>
      <c r="J7" s="2"/>
      <c r="K7" s="2"/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95</v>
      </c>
      <c r="L8" t="s">
        <v>96</v>
      </c>
      <c r="M8" t="s">
        <v>97</v>
      </c>
    </row>
    <row r="9" spans="1:13" x14ac:dyDescent="0.25">
      <c r="A9" t="s">
        <v>6</v>
      </c>
      <c r="B9">
        <v>1</v>
      </c>
      <c r="C9">
        <v>0</v>
      </c>
      <c r="D9">
        <v>538</v>
      </c>
      <c r="E9" s="3">
        <f>D9*$A$4</f>
        <v>1064.2927794263105</v>
      </c>
      <c r="F9" s="3">
        <f>E9/$E$9*100</f>
        <v>100</v>
      </c>
      <c r="H9" t="s">
        <v>6</v>
      </c>
      <c r="I9">
        <v>1</v>
      </c>
      <c r="J9">
        <v>0</v>
      </c>
      <c r="K9">
        <v>509</v>
      </c>
      <c r="L9" s="3">
        <f>K9*$A$4</f>
        <v>1006.9238377843719</v>
      </c>
      <c r="M9" s="3">
        <f>L9/$L$9*100</f>
        <v>100</v>
      </c>
    </row>
    <row r="10" spans="1:13" x14ac:dyDescent="0.25">
      <c r="B10">
        <v>2</v>
      </c>
      <c r="C10">
        <f>(B10-$B$9)*60</f>
        <v>60</v>
      </c>
      <c r="D10">
        <v>489</v>
      </c>
      <c r="E10" s="3">
        <f t="shared" ref="E10:E17" si="0">D10*$A$4</f>
        <v>967.35905044510389</v>
      </c>
      <c r="F10" s="3">
        <f t="shared" ref="F10:F17" si="1">E10/$E$9*100</f>
        <v>90.892193308550191</v>
      </c>
      <c r="I10">
        <v>2</v>
      </c>
      <c r="J10">
        <f>(I10-$B$9)*60</f>
        <v>60</v>
      </c>
      <c r="K10">
        <v>472</v>
      </c>
      <c r="L10" s="3">
        <f t="shared" ref="L10:L17" si="2">K10*$A$4</f>
        <v>933.72898120672608</v>
      </c>
      <c r="M10" s="3">
        <f t="shared" ref="M10:M17" si="3">L10/$L$9*100</f>
        <v>92.73084479371316</v>
      </c>
    </row>
    <row r="11" spans="1:13" x14ac:dyDescent="0.25">
      <c r="B11">
        <v>3</v>
      </c>
      <c r="C11">
        <f t="shared" ref="C11:C17" si="4">(B11-$B$9)*60</f>
        <v>120</v>
      </c>
      <c r="D11">
        <v>482</v>
      </c>
      <c r="E11" s="3">
        <f t="shared" si="0"/>
        <v>953.51137487636004</v>
      </c>
      <c r="F11" s="3">
        <f t="shared" si="1"/>
        <v>89.591078066914505</v>
      </c>
      <c r="I11">
        <v>3</v>
      </c>
      <c r="J11">
        <f t="shared" ref="J11:J17" si="5">(I11-$B$9)*60</f>
        <v>120</v>
      </c>
      <c r="K11">
        <v>462</v>
      </c>
      <c r="L11" s="3">
        <f t="shared" si="2"/>
        <v>913.946587537092</v>
      </c>
      <c r="M11" s="3">
        <f t="shared" si="3"/>
        <v>90.766208251473472</v>
      </c>
    </row>
    <row r="12" spans="1:13" x14ac:dyDescent="0.25">
      <c r="B12">
        <v>4</v>
      </c>
      <c r="C12">
        <f t="shared" si="4"/>
        <v>180</v>
      </c>
      <c r="D12">
        <v>478</v>
      </c>
      <c r="E12" s="3">
        <f t="shared" si="0"/>
        <v>945.59841740850641</v>
      </c>
      <c r="F12" s="3">
        <f t="shared" si="1"/>
        <v>88.84758364312269</v>
      </c>
      <c r="I12">
        <v>4</v>
      </c>
      <c r="J12">
        <f t="shared" si="5"/>
        <v>180</v>
      </c>
      <c r="K12">
        <v>460</v>
      </c>
      <c r="L12" s="3">
        <f t="shared" si="2"/>
        <v>909.99010880316519</v>
      </c>
      <c r="M12" s="3">
        <f t="shared" si="3"/>
        <v>90.373280943025534</v>
      </c>
    </row>
    <row r="13" spans="1:13" x14ac:dyDescent="0.25">
      <c r="B13">
        <v>5</v>
      </c>
      <c r="C13">
        <f t="shared" si="4"/>
        <v>240</v>
      </c>
      <c r="D13">
        <v>480</v>
      </c>
      <c r="E13" s="3">
        <f t="shared" si="0"/>
        <v>949.55489614243322</v>
      </c>
      <c r="F13" s="3">
        <f t="shared" si="1"/>
        <v>89.219330855018598</v>
      </c>
      <c r="I13">
        <v>5</v>
      </c>
      <c r="J13">
        <f t="shared" si="5"/>
        <v>240</v>
      </c>
      <c r="K13">
        <v>458</v>
      </c>
      <c r="L13" s="3">
        <f t="shared" si="2"/>
        <v>906.03363006923837</v>
      </c>
      <c r="M13" s="3">
        <f t="shared" si="3"/>
        <v>89.980353634577597</v>
      </c>
    </row>
    <row r="14" spans="1:13" x14ac:dyDescent="0.25">
      <c r="B14">
        <v>6</v>
      </c>
      <c r="C14">
        <f t="shared" si="4"/>
        <v>300</v>
      </c>
      <c r="D14">
        <v>479</v>
      </c>
      <c r="E14" s="3">
        <f t="shared" si="0"/>
        <v>947.57665677546981</v>
      </c>
      <c r="F14" s="3">
        <f t="shared" si="1"/>
        <v>89.033457249070636</v>
      </c>
      <c r="I14">
        <v>6</v>
      </c>
      <c r="J14">
        <f t="shared" si="5"/>
        <v>300</v>
      </c>
      <c r="K14">
        <v>458</v>
      </c>
      <c r="L14" s="3">
        <f t="shared" si="2"/>
        <v>906.03363006923837</v>
      </c>
      <c r="M14" s="3">
        <f t="shared" si="3"/>
        <v>89.980353634577597</v>
      </c>
    </row>
    <row r="15" spans="1:13" x14ac:dyDescent="0.25">
      <c r="B15">
        <v>8</v>
      </c>
      <c r="C15">
        <f t="shared" si="4"/>
        <v>420</v>
      </c>
      <c r="D15">
        <v>478</v>
      </c>
      <c r="E15" s="3">
        <f t="shared" si="0"/>
        <v>945.59841740850641</v>
      </c>
      <c r="F15" s="3">
        <f t="shared" si="1"/>
        <v>88.84758364312269</v>
      </c>
      <c r="I15">
        <v>8</v>
      </c>
      <c r="J15">
        <f t="shared" si="5"/>
        <v>420</v>
      </c>
      <c r="K15">
        <v>460</v>
      </c>
      <c r="L15" s="3">
        <f t="shared" si="2"/>
        <v>909.99010880316519</v>
      </c>
      <c r="M15" s="3">
        <f t="shared" si="3"/>
        <v>90.373280943025534</v>
      </c>
    </row>
    <row r="16" spans="1:13" x14ac:dyDescent="0.25">
      <c r="B16">
        <v>10</v>
      </c>
      <c r="C16">
        <f t="shared" si="4"/>
        <v>540</v>
      </c>
      <c r="D16">
        <v>478</v>
      </c>
      <c r="E16" s="3">
        <f t="shared" si="0"/>
        <v>945.59841740850641</v>
      </c>
      <c r="F16" s="3">
        <f t="shared" si="1"/>
        <v>88.84758364312269</v>
      </c>
      <c r="I16">
        <v>10</v>
      </c>
      <c r="J16">
        <f t="shared" si="5"/>
        <v>540</v>
      </c>
      <c r="K16">
        <v>462</v>
      </c>
      <c r="L16" s="3">
        <f t="shared" si="2"/>
        <v>913.946587537092</v>
      </c>
      <c r="M16" s="3">
        <f t="shared" si="3"/>
        <v>90.766208251473472</v>
      </c>
    </row>
    <row r="17" spans="2:13" x14ac:dyDescent="0.25">
      <c r="B17">
        <v>12</v>
      </c>
      <c r="C17">
        <f t="shared" si="4"/>
        <v>660</v>
      </c>
      <c r="D17">
        <v>480</v>
      </c>
      <c r="E17" s="3">
        <f t="shared" si="0"/>
        <v>949.55489614243322</v>
      </c>
      <c r="F17" s="3">
        <f t="shared" si="1"/>
        <v>89.219330855018598</v>
      </c>
      <c r="I17">
        <v>12</v>
      </c>
      <c r="J17">
        <f t="shared" si="5"/>
        <v>660</v>
      </c>
      <c r="K17">
        <v>456</v>
      </c>
      <c r="L17" s="3">
        <f t="shared" si="2"/>
        <v>902.07715133531156</v>
      </c>
      <c r="M17" s="3">
        <f t="shared" si="3"/>
        <v>89.587426326129659</v>
      </c>
    </row>
    <row r="36" spans="1:5" x14ac:dyDescent="0.25">
      <c r="B36" s="11" t="s">
        <v>103</v>
      </c>
      <c r="C36" s="11"/>
    </row>
    <row r="37" spans="1:5" x14ac:dyDescent="0.25">
      <c r="A37" t="str">
        <f t="shared" ref="A37:A46" si="6">C8</f>
        <v>t (s)</v>
      </c>
      <c r="B37" s="4" t="s">
        <v>32</v>
      </c>
      <c r="C37" s="4" t="s">
        <v>33</v>
      </c>
      <c r="D37" t="s">
        <v>101</v>
      </c>
      <c r="E37" s="4" t="s">
        <v>102</v>
      </c>
    </row>
    <row r="38" spans="1:5" x14ac:dyDescent="0.25">
      <c r="A38">
        <f t="shared" si="6"/>
        <v>0</v>
      </c>
      <c r="B38" s="3">
        <f t="shared" ref="B38:B46" si="7">F9</f>
        <v>100</v>
      </c>
      <c r="C38" s="3">
        <f t="shared" ref="C38:C46" si="8">M9</f>
        <v>100</v>
      </c>
      <c r="D38" s="3">
        <f>AVERAGE(B38:C38)</f>
        <v>100</v>
      </c>
      <c r="E38">
        <v>1</v>
      </c>
    </row>
    <row r="39" spans="1:5" x14ac:dyDescent="0.25">
      <c r="A39">
        <f t="shared" si="6"/>
        <v>60</v>
      </c>
      <c r="B39" s="3">
        <f t="shared" si="7"/>
        <v>90.892193308550191</v>
      </c>
      <c r="C39" s="3">
        <f t="shared" si="8"/>
        <v>92.73084479371316</v>
      </c>
      <c r="D39" s="3">
        <f t="shared" ref="D39:D46" si="9">AVERAGE(B39:C39)</f>
        <v>91.811519051131683</v>
      </c>
    </row>
    <row r="40" spans="1:5" x14ac:dyDescent="0.25">
      <c r="A40">
        <f t="shared" si="6"/>
        <v>120</v>
      </c>
      <c r="B40" s="3">
        <f t="shared" si="7"/>
        <v>89.591078066914505</v>
      </c>
      <c r="C40" s="3">
        <f t="shared" si="8"/>
        <v>90.766208251473472</v>
      </c>
      <c r="D40" s="3">
        <f t="shared" si="9"/>
        <v>90.178643159193996</v>
      </c>
    </row>
    <row r="41" spans="1:5" x14ac:dyDescent="0.25">
      <c r="A41">
        <f t="shared" si="6"/>
        <v>180</v>
      </c>
      <c r="B41" s="3">
        <f t="shared" si="7"/>
        <v>88.84758364312269</v>
      </c>
      <c r="C41" s="3">
        <f t="shared" si="8"/>
        <v>90.373280943025534</v>
      </c>
      <c r="D41" s="3">
        <f t="shared" si="9"/>
        <v>89.610432293074112</v>
      </c>
    </row>
    <row r="42" spans="1:5" x14ac:dyDescent="0.25">
      <c r="A42">
        <f t="shared" si="6"/>
        <v>240</v>
      </c>
      <c r="B42" s="3">
        <f t="shared" si="7"/>
        <v>89.219330855018598</v>
      </c>
      <c r="C42" s="3">
        <f t="shared" si="8"/>
        <v>89.980353634577597</v>
      </c>
      <c r="D42" s="3">
        <f t="shared" si="9"/>
        <v>89.599842244798097</v>
      </c>
    </row>
    <row r="43" spans="1:5" x14ac:dyDescent="0.25">
      <c r="A43">
        <f t="shared" si="6"/>
        <v>300</v>
      </c>
      <c r="B43" s="3">
        <f t="shared" si="7"/>
        <v>89.033457249070636</v>
      </c>
      <c r="C43" s="3">
        <f t="shared" si="8"/>
        <v>89.980353634577597</v>
      </c>
      <c r="D43" s="3">
        <f t="shared" si="9"/>
        <v>89.506905441824117</v>
      </c>
    </row>
    <row r="44" spans="1:5" x14ac:dyDescent="0.25">
      <c r="A44">
        <f t="shared" si="6"/>
        <v>420</v>
      </c>
      <c r="B44" s="3">
        <f t="shared" si="7"/>
        <v>88.84758364312269</v>
      </c>
      <c r="C44" s="3">
        <f t="shared" si="8"/>
        <v>90.373280943025534</v>
      </c>
      <c r="D44" s="3">
        <f t="shared" si="9"/>
        <v>89.610432293074112</v>
      </c>
    </row>
    <row r="45" spans="1:5" x14ac:dyDescent="0.25">
      <c r="A45">
        <f t="shared" si="6"/>
        <v>540</v>
      </c>
      <c r="B45" s="3">
        <f t="shared" si="7"/>
        <v>88.84758364312269</v>
      </c>
      <c r="C45" s="3">
        <f t="shared" si="8"/>
        <v>90.766208251473472</v>
      </c>
      <c r="D45" s="3">
        <f t="shared" si="9"/>
        <v>89.806895947298074</v>
      </c>
    </row>
    <row r="46" spans="1:5" x14ac:dyDescent="0.25">
      <c r="A46">
        <f t="shared" si="6"/>
        <v>660</v>
      </c>
      <c r="B46" s="3">
        <f t="shared" si="7"/>
        <v>89.219330855018598</v>
      </c>
      <c r="C46" s="3">
        <f t="shared" si="8"/>
        <v>89.587426326129659</v>
      </c>
      <c r="D46" s="3">
        <f t="shared" si="9"/>
        <v>89.403378590574135</v>
      </c>
    </row>
  </sheetData>
  <mergeCells count="1">
    <mergeCell ref="B36:C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workbookViewId="0">
      <selection activeCell="I77" sqref="I77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7" max="7" width="18.42578125" bestFit="1" customWidth="1"/>
    <col min="13" max="13" width="13.85546875" bestFit="1" customWidth="1"/>
    <col min="16" max="16" width="18.42578125" bestFit="1" customWidth="1"/>
    <col min="17" max="17" width="16.42578125" bestFit="1" customWidth="1"/>
  </cols>
  <sheetData>
    <row r="1" spans="1:17" x14ac:dyDescent="0.25">
      <c r="B1" t="s">
        <v>94</v>
      </c>
    </row>
    <row r="2" spans="1:17" x14ac:dyDescent="0.25">
      <c r="B2" s="2"/>
      <c r="C2" s="2"/>
      <c r="D2" s="2"/>
      <c r="E2" s="2"/>
      <c r="F2" s="2"/>
    </row>
    <row r="3" spans="1:17" x14ac:dyDescent="0.25">
      <c r="B3" s="2" t="s">
        <v>7</v>
      </c>
      <c r="C3" s="2"/>
      <c r="D3" s="2"/>
      <c r="E3" s="2"/>
      <c r="F3" s="2"/>
    </row>
    <row r="4" spans="1:17" x14ac:dyDescent="0.25">
      <c r="B4" s="2">
        <f>2000/1023</f>
        <v>1.9550342130987293</v>
      </c>
      <c r="C4" s="2"/>
      <c r="D4" s="2" t="s">
        <v>8</v>
      </c>
      <c r="E4" s="2"/>
    </row>
    <row r="6" spans="1:17" x14ac:dyDescent="0.25">
      <c r="C6" t="s">
        <v>14</v>
      </c>
      <c r="E6" s="1">
        <v>43846</v>
      </c>
      <c r="G6" t="s">
        <v>18</v>
      </c>
      <c r="L6" t="s">
        <v>15</v>
      </c>
      <c r="N6" s="1">
        <v>43846</v>
      </c>
      <c r="P6" t="s">
        <v>19</v>
      </c>
    </row>
    <row r="8" spans="1:17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G8" t="s">
        <v>98</v>
      </c>
      <c r="H8" t="s">
        <v>99</v>
      </c>
      <c r="K8" t="s">
        <v>3</v>
      </c>
      <c r="L8" t="s">
        <v>0</v>
      </c>
      <c r="M8" t="s">
        <v>95</v>
      </c>
      <c r="N8" t="s">
        <v>96</v>
      </c>
      <c r="O8" t="s">
        <v>97</v>
      </c>
      <c r="P8" t="s">
        <v>98</v>
      </c>
      <c r="Q8" t="s">
        <v>99</v>
      </c>
    </row>
    <row r="9" spans="1:17" x14ac:dyDescent="0.25">
      <c r="A9" t="s">
        <v>5</v>
      </c>
      <c r="B9">
        <v>0</v>
      </c>
      <c r="C9">
        <v>0</v>
      </c>
      <c r="D9">
        <v>472</v>
      </c>
      <c r="E9" s="3">
        <f>D9*$B$4</f>
        <v>922.77614858260017</v>
      </c>
      <c r="F9" s="3">
        <f>E9/$E$10*100</f>
        <v>100.42553191489361</v>
      </c>
      <c r="G9">
        <v>5</v>
      </c>
      <c r="H9" s="3">
        <f>G9*$B$4</f>
        <v>9.7751710654936463</v>
      </c>
      <c r="J9" t="s">
        <v>5</v>
      </c>
      <c r="K9">
        <v>0</v>
      </c>
      <c r="L9">
        <v>0</v>
      </c>
      <c r="M9">
        <v>516</v>
      </c>
      <c r="N9" s="3">
        <f>M9*$B$4</f>
        <v>1008.7976539589444</v>
      </c>
      <c r="O9" s="3">
        <f>N9/$N$9*100</f>
        <v>100</v>
      </c>
      <c r="P9">
        <v>5</v>
      </c>
      <c r="Q9" s="3">
        <f>P9*$B$4</f>
        <v>9.7751710654936463</v>
      </c>
    </row>
    <row r="10" spans="1:17" x14ac:dyDescent="0.25">
      <c r="B10">
        <v>22</v>
      </c>
      <c r="C10">
        <f>B10-$B$10+1</f>
        <v>1</v>
      </c>
      <c r="D10">
        <v>470</v>
      </c>
      <c r="E10" s="3">
        <f t="shared" ref="E10:E29" si="0">D10*$B$4</f>
        <v>918.86608015640275</v>
      </c>
      <c r="F10" s="3">
        <f t="shared" ref="F10:F13" si="1">E10/$E$10*100</f>
        <v>100</v>
      </c>
      <c r="G10">
        <v>5</v>
      </c>
      <c r="H10" s="3">
        <f t="shared" ref="H10:H29" si="2">G10*$B$4</f>
        <v>9.7751710654936463</v>
      </c>
      <c r="K10">
        <v>22</v>
      </c>
      <c r="L10">
        <f>K10-$K$10+1</f>
        <v>1</v>
      </c>
      <c r="M10">
        <v>517</v>
      </c>
      <c r="N10" s="3">
        <f t="shared" ref="N10:N29" si="3">M10*$B$4</f>
        <v>1010.752688172043</v>
      </c>
      <c r="O10" s="3">
        <f>N10/$N$9*100</f>
        <v>100.1937984496124</v>
      </c>
      <c r="P10">
        <v>5</v>
      </c>
      <c r="Q10" s="3">
        <f t="shared" ref="Q10:Q29" si="4">P10*$B$4</f>
        <v>9.7751710654936463</v>
      </c>
    </row>
    <row r="11" spans="1:17" x14ac:dyDescent="0.25">
      <c r="B11">
        <v>23</v>
      </c>
      <c r="C11">
        <f t="shared" ref="C11:C13" si="5">B11-$B$10+1</f>
        <v>2</v>
      </c>
      <c r="D11">
        <v>458</v>
      </c>
      <c r="E11" s="3">
        <f t="shared" si="0"/>
        <v>895.40566959921796</v>
      </c>
      <c r="F11" s="3">
        <f t="shared" si="1"/>
        <v>97.446808510638292</v>
      </c>
      <c r="G11">
        <v>5</v>
      </c>
      <c r="H11" s="3">
        <f t="shared" si="2"/>
        <v>9.7751710654936463</v>
      </c>
      <c r="K11">
        <v>23</v>
      </c>
      <c r="L11">
        <f t="shared" ref="L11:L21" si="6">K11-$K$10+1</f>
        <v>2</v>
      </c>
      <c r="M11">
        <v>511</v>
      </c>
      <c r="N11" s="3">
        <f t="shared" si="3"/>
        <v>999.02248289345061</v>
      </c>
      <c r="O11" s="3">
        <f t="shared" ref="O11:O29" si="7">N11/$N$9*100</f>
        <v>99.031007751937977</v>
      </c>
      <c r="P11">
        <v>5</v>
      </c>
      <c r="Q11" s="3">
        <f t="shared" si="4"/>
        <v>9.7751710654936463</v>
      </c>
    </row>
    <row r="12" spans="1:17" x14ac:dyDescent="0.25">
      <c r="B12">
        <v>24</v>
      </c>
      <c r="C12">
        <f t="shared" si="5"/>
        <v>3</v>
      </c>
      <c r="D12">
        <v>437</v>
      </c>
      <c r="E12" s="3">
        <f t="shared" si="0"/>
        <v>854.3499511241447</v>
      </c>
      <c r="F12" s="3">
        <f t="shared" si="1"/>
        <v>92.978723404255319</v>
      </c>
      <c r="G12">
        <v>5</v>
      </c>
      <c r="H12" s="3">
        <f t="shared" si="2"/>
        <v>9.7751710654936463</v>
      </c>
      <c r="K12">
        <v>24</v>
      </c>
      <c r="L12">
        <f t="shared" si="6"/>
        <v>3</v>
      </c>
      <c r="M12">
        <v>495</v>
      </c>
      <c r="N12" s="3">
        <f t="shared" si="3"/>
        <v>967.74193548387098</v>
      </c>
      <c r="O12" s="3">
        <f t="shared" si="7"/>
        <v>95.930232558139522</v>
      </c>
      <c r="P12">
        <v>5</v>
      </c>
      <c r="Q12" s="3">
        <f t="shared" si="4"/>
        <v>9.7751710654936463</v>
      </c>
    </row>
    <row r="13" spans="1:17" x14ac:dyDescent="0.25">
      <c r="B13">
        <v>25</v>
      </c>
      <c r="C13">
        <f t="shared" si="5"/>
        <v>4</v>
      </c>
      <c r="D13">
        <v>417</v>
      </c>
      <c r="E13" s="3">
        <f t="shared" si="0"/>
        <v>815.24926686217009</v>
      </c>
      <c r="F13" s="3">
        <f t="shared" si="1"/>
        <v>88.723404255319153</v>
      </c>
      <c r="G13">
        <v>5</v>
      </c>
      <c r="H13" s="3">
        <f t="shared" si="2"/>
        <v>9.7751710654936463</v>
      </c>
      <c r="K13">
        <v>25</v>
      </c>
      <c r="L13">
        <f t="shared" si="6"/>
        <v>4</v>
      </c>
      <c r="M13">
        <v>480</v>
      </c>
      <c r="N13" s="3">
        <f t="shared" si="3"/>
        <v>938.41642228739011</v>
      </c>
      <c r="O13" s="3">
        <f t="shared" si="7"/>
        <v>93.023255813953483</v>
      </c>
      <c r="P13">
        <v>5</v>
      </c>
      <c r="Q13" s="3">
        <f t="shared" si="4"/>
        <v>9.7751710654936463</v>
      </c>
    </row>
    <row r="14" spans="1:17" x14ac:dyDescent="0.25">
      <c r="B14">
        <v>26</v>
      </c>
      <c r="C14">
        <f t="shared" ref="C14:C22" si="8">B14-$B$10+1</f>
        <v>5</v>
      </c>
      <c r="D14">
        <v>407</v>
      </c>
      <c r="E14" s="3">
        <f t="shared" si="0"/>
        <v>795.69892473118284</v>
      </c>
      <c r="F14" s="3">
        <f t="shared" ref="F14:F29" si="9">E14/$E$10*100</f>
        <v>86.59574468085107</v>
      </c>
      <c r="G14">
        <v>5</v>
      </c>
      <c r="H14" s="3">
        <f t="shared" si="2"/>
        <v>9.7751710654936463</v>
      </c>
      <c r="K14">
        <v>26</v>
      </c>
      <c r="L14">
        <f t="shared" si="6"/>
        <v>5</v>
      </c>
      <c r="M14">
        <v>463</v>
      </c>
      <c r="N14" s="3">
        <f t="shared" si="3"/>
        <v>905.1808406647117</v>
      </c>
      <c r="O14" s="3">
        <f t="shared" si="7"/>
        <v>89.728682170542641</v>
      </c>
      <c r="P14">
        <v>5</v>
      </c>
      <c r="Q14" s="3">
        <f t="shared" si="4"/>
        <v>9.7751710654936463</v>
      </c>
    </row>
    <row r="15" spans="1:17" x14ac:dyDescent="0.25">
      <c r="B15">
        <v>27</v>
      </c>
      <c r="C15">
        <f t="shared" si="8"/>
        <v>6</v>
      </c>
      <c r="D15">
        <v>408</v>
      </c>
      <c r="E15" s="3">
        <f t="shared" si="0"/>
        <v>797.6539589442815</v>
      </c>
      <c r="F15" s="3">
        <f t="shared" si="9"/>
        <v>86.808510638297861</v>
      </c>
      <c r="G15">
        <v>5</v>
      </c>
      <c r="H15" s="3">
        <f t="shared" si="2"/>
        <v>9.7751710654936463</v>
      </c>
      <c r="K15">
        <v>27</v>
      </c>
      <c r="L15">
        <f t="shared" si="6"/>
        <v>6</v>
      </c>
      <c r="M15">
        <v>452</v>
      </c>
      <c r="N15" s="3">
        <f t="shared" si="3"/>
        <v>883.67546432062568</v>
      </c>
      <c r="O15" s="3">
        <f t="shared" si="7"/>
        <v>87.596899224806208</v>
      </c>
      <c r="P15">
        <v>5</v>
      </c>
      <c r="Q15" s="3">
        <f t="shared" si="4"/>
        <v>9.7751710654936463</v>
      </c>
    </row>
    <row r="16" spans="1:17" x14ac:dyDescent="0.25">
      <c r="B16">
        <v>28</v>
      </c>
      <c r="C16">
        <f t="shared" si="8"/>
        <v>7</v>
      </c>
      <c r="D16">
        <v>407</v>
      </c>
      <c r="E16" s="3">
        <f t="shared" si="0"/>
        <v>795.69892473118284</v>
      </c>
      <c r="F16" s="3">
        <f t="shared" si="9"/>
        <v>86.59574468085107</v>
      </c>
      <c r="G16">
        <v>5</v>
      </c>
      <c r="H16" s="3">
        <f t="shared" si="2"/>
        <v>9.7751710654936463</v>
      </c>
      <c r="K16">
        <v>28</v>
      </c>
      <c r="L16">
        <f t="shared" si="6"/>
        <v>7</v>
      </c>
      <c r="M16">
        <v>450</v>
      </c>
      <c r="N16" s="3">
        <f t="shared" si="3"/>
        <v>879.76539589442814</v>
      </c>
      <c r="O16" s="3">
        <f t="shared" si="7"/>
        <v>87.20930232558139</v>
      </c>
      <c r="P16">
        <v>5</v>
      </c>
      <c r="Q16" s="3">
        <f t="shared" si="4"/>
        <v>9.7751710654936463</v>
      </c>
    </row>
    <row r="17" spans="1:17" x14ac:dyDescent="0.25">
      <c r="B17">
        <v>29</v>
      </c>
      <c r="C17">
        <f t="shared" si="8"/>
        <v>8</v>
      </c>
      <c r="D17">
        <v>404</v>
      </c>
      <c r="E17" s="3">
        <f t="shared" si="0"/>
        <v>789.83382209188665</v>
      </c>
      <c r="F17" s="3">
        <f t="shared" si="9"/>
        <v>85.957446808510639</v>
      </c>
      <c r="G17">
        <v>5</v>
      </c>
      <c r="H17" s="3">
        <f t="shared" si="2"/>
        <v>9.7751710654936463</v>
      </c>
      <c r="K17">
        <v>29</v>
      </c>
      <c r="L17">
        <f t="shared" si="6"/>
        <v>8</v>
      </c>
      <c r="M17">
        <v>450</v>
      </c>
      <c r="N17" s="3">
        <f t="shared" si="3"/>
        <v>879.76539589442814</v>
      </c>
      <c r="O17" s="3">
        <f t="shared" si="7"/>
        <v>87.20930232558139</v>
      </c>
      <c r="P17">
        <v>5</v>
      </c>
      <c r="Q17" s="3">
        <f t="shared" si="4"/>
        <v>9.7751710654936463</v>
      </c>
    </row>
    <row r="18" spans="1:17" x14ac:dyDescent="0.25">
      <c r="B18">
        <v>30</v>
      </c>
      <c r="C18">
        <f t="shared" si="8"/>
        <v>9</v>
      </c>
      <c r="D18">
        <v>406</v>
      </c>
      <c r="E18" s="3">
        <f t="shared" si="0"/>
        <v>793.74389051808407</v>
      </c>
      <c r="F18" s="3">
        <f t="shared" si="9"/>
        <v>86.382978723404264</v>
      </c>
      <c r="G18">
        <v>5</v>
      </c>
      <c r="H18" s="3">
        <f t="shared" si="2"/>
        <v>9.7751710654936463</v>
      </c>
      <c r="K18">
        <v>30</v>
      </c>
      <c r="L18">
        <f t="shared" si="6"/>
        <v>9</v>
      </c>
      <c r="M18">
        <v>449</v>
      </c>
      <c r="N18" s="3">
        <f t="shared" si="3"/>
        <v>877.81036168132948</v>
      </c>
      <c r="O18" s="3">
        <f t="shared" si="7"/>
        <v>87.015503875968989</v>
      </c>
      <c r="P18">
        <v>5</v>
      </c>
      <c r="Q18" s="3">
        <f t="shared" si="4"/>
        <v>9.7751710654936463</v>
      </c>
    </row>
    <row r="19" spans="1:17" x14ac:dyDescent="0.25">
      <c r="B19">
        <v>31</v>
      </c>
      <c r="C19">
        <f t="shared" si="8"/>
        <v>10</v>
      </c>
      <c r="D19">
        <v>404</v>
      </c>
      <c r="E19" s="3">
        <f t="shared" si="0"/>
        <v>789.83382209188665</v>
      </c>
      <c r="F19" s="3">
        <f t="shared" si="9"/>
        <v>85.957446808510639</v>
      </c>
      <c r="G19">
        <v>5</v>
      </c>
      <c r="H19" s="3">
        <f t="shared" si="2"/>
        <v>9.7751710654936463</v>
      </c>
      <c r="K19">
        <v>31</v>
      </c>
      <c r="L19">
        <f t="shared" si="6"/>
        <v>10</v>
      </c>
      <c r="M19">
        <v>444</v>
      </c>
      <c r="N19" s="3">
        <f t="shared" si="3"/>
        <v>868.03519061583575</v>
      </c>
      <c r="O19" s="3">
        <f t="shared" si="7"/>
        <v>86.046511627906966</v>
      </c>
      <c r="P19">
        <v>5</v>
      </c>
      <c r="Q19" s="3">
        <f t="shared" si="4"/>
        <v>9.7751710654936463</v>
      </c>
    </row>
    <row r="20" spans="1:17" x14ac:dyDescent="0.25">
      <c r="B20">
        <v>51</v>
      </c>
      <c r="C20">
        <f t="shared" si="8"/>
        <v>30</v>
      </c>
      <c r="D20">
        <v>396</v>
      </c>
      <c r="E20" s="3">
        <f t="shared" si="0"/>
        <v>774.19354838709683</v>
      </c>
      <c r="F20" s="3">
        <f t="shared" si="9"/>
        <v>84.255319148936167</v>
      </c>
      <c r="G20">
        <v>5</v>
      </c>
      <c r="H20" s="3">
        <f t="shared" si="2"/>
        <v>9.7751710654936463</v>
      </c>
      <c r="K20">
        <v>51</v>
      </c>
      <c r="L20">
        <f t="shared" si="6"/>
        <v>30</v>
      </c>
      <c r="M20">
        <v>431</v>
      </c>
      <c r="N20" s="3">
        <f t="shared" si="3"/>
        <v>842.6197458455523</v>
      </c>
      <c r="O20" s="3">
        <f t="shared" si="7"/>
        <v>83.52713178294573</v>
      </c>
      <c r="P20">
        <v>5</v>
      </c>
      <c r="Q20" s="3">
        <f t="shared" si="4"/>
        <v>9.7751710654936463</v>
      </c>
    </row>
    <row r="21" spans="1:17" x14ac:dyDescent="0.25">
      <c r="B21">
        <v>81</v>
      </c>
      <c r="C21">
        <f t="shared" si="8"/>
        <v>60</v>
      </c>
      <c r="D21">
        <v>392</v>
      </c>
      <c r="E21" s="3">
        <f t="shared" si="0"/>
        <v>766.37341153470186</v>
      </c>
      <c r="F21" s="3">
        <f t="shared" si="9"/>
        <v>83.40425531914893</v>
      </c>
      <c r="G21">
        <v>5</v>
      </c>
      <c r="H21" s="3">
        <f t="shared" si="2"/>
        <v>9.7751710654936463</v>
      </c>
      <c r="K21">
        <v>81</v>
      </c>
      <c r="L21">
        <f t="shared" si="6"/>
        <v>60</v>
      </c>
      <c r="M21">
        <v>430</v>
      </c>
      <c r="N21" s="3">
        <f t="shared" si="3"/>
        <v>840.66471163245353</v>
      </c>
      <c r="O21" s="3">
        <f t="shared" si="7"/>
        <v>83.333333333333329</v>
      </c>
      <c r="P21">
        <v>5</v>
      </c>
      <c r="Q21" s="3">
        <f t="shared" si="4"/>
        <v>9.7751710654936463</v>
      </c>
    </row>
    <row r="22" spans="1:17" x14ac:dyDescent="0.25">
      <c r="B22">
        <v>141</v>
      </c>
      <c r="C22">
        <f t="shared" si="8"/>
        <v>120</v>
      </c>
      <c r="D22">
        <v>389</v>
      </c>
      <c r="E22" s="3">
        <f t="shared" si="0"/>
        <v>760.50830889540566</v>
      </c>
      <c r="F22" s="3">
        <f t="shared" si="9"/>
        <v>82.765957446808514</v>
      </c>
      <c r="G22">
        <v>5</v>
      </c>
      <c r="H22" s="3">
        <f t="shared" si="2"/>
        <v>9.7751710654936463</v>
      </c>
      <c r="J22" t="s">
        <v>6</v>
      </c>
      <c r="K22">
        <v>1</v>
      </c>
      <c r="L22">
        <v>120</v>
      </c>
      <c r="M22">
        <v>427</v>
      </c>
      <c r="N22" s="3">
        <f t="shared" si="3"/>
        <v>834.79960899315745</v>
      </c>
      <c r="O22" s="3">
        <f t="shared" si="7"/>
        <v>82.751937984496124</v>
      </c>
      <c r="P22">
        <v>5</v>
      </c>
      <c r="Q22" s="3">
        <f t="shared" si="4"/>
        <v>9.7751710654936463</v>
      </c>
    </row>
    <row r="23" spans="1:17" x14ac:dyDescent="0.25">
      <c r="A23" t="s">
        <v>6</v>
      </c>
      <c r="B23">
        <v>3</v>
      </c>
      <c r="C23">
        <f>C22+2*60</f>
        <v>240</v>
      </c>
      <c r="D23">
        <v>385</v>
      </c>
      <c r="E23" s="3">
        <f t="shared" si="0"/>
        <v>752.68817204301081</v>
      </c>
      <c r="F23" s="3">
        <f t="shared" si="9"/>
        <v>81.914893617021278</v>
      </c>
      <c r="G23">
        <v>5</v>
      </c>
      <c r="H23" s="3">
        <f t="shared" si="2"/>
        <v>9.7751710654936463</v>
      </c>
      <c r="K23">
        <v>3</v>
      </c>
      <c r="L23">
        <f t="shared" ref="L23:L29" si="10">L22+2*60</f>
        <v>240</v>
      </c>
      <c r="M23">
        <v>420</v>
      </c>
      <c r="N23" s="3">
        <f t="shared" si="3"/>
        <v>821.11436950146629</v>
      </c>
      <c r="O23" s="3">
        <f t="shared" si="7"/>
        <v>81.395348837209298</v>
      </c>
      <c r="P23">
        <v>5</v>
      </c>
      <c r="Q23" s="3">
        <f t="shared" si="4"/>
        <v>9.7751710654936463</v>
      </c>
    </row>
    <row r="24" spans="1:17" x14ac:dyDescent="0.25">
      <c r="B24">
        <v>5</v>
      </c>
      <c r="C24">
        <f t="shared" ref="C24:C29" si="11">C23+2*60</f>
        <v>360</v>
      </c>
      <c r="D24">
        <v>384</v>
      </c>
      <c r="E24" s="3">
        <f t="shared" si="0"/>
        <v>750.73313782991204</v>
      </c>
      <c r="F24" s="3">
        <f t="shared" si="9"/>
        <v>81.702127659574458</v>
      </c>
      <c r="G24">
        <v>5</v>
      </c>
      <c r="H24" s="3">
        <f t="shared" si="2"/>
        <v>9.7751710654936463</v>
      </c>
      <c r="K24">
        <v>5</v>
      </c>
      <c r="L24">
        <f t="shared" si="10"/>
        <v>360</v>
      </c>
      <c r="M24">
        <v>416</v>
      </c>
      <c r="N24" s="3">
        <f t="shared" si="3"/>
        <v>813.29423264907132</v>
      </c>
      <c r="O24" s="3">
        <f t="shared" si="7"/>
        <v>80.620155038759677</v>
      </c>
      <c r="P24">
        <v>5</v>
      </c>
      <c r="Q24" s="3">
        <f t="shared" si="4"/>
        <v>9.7751710654936463</v>
      </c>
    </row>
    <row r="25" spans="1:17" x14ac:dyDescent="0.25">
      <c r="B25">
        <v>7</v>
      </c>
      <c r="C25">
        <f t="shared" si="11"/>
        <v>480</v>
      </c>
      <c r="D25">
        <v>384</v>
      </c>
      <c r="E25" s="3">
        <f t="shared" si="0"/>
        <v>750.73313782991204</v>
      </c>
      <c r="F25" s="3">
        <f t="shared" si="9"/>
        <v>81.702127659574458</v>
      </c>
      <c r="G25">
        <v>5</v>
      </c>
      <c r="H25" s="3">
        <f t="shared" si="2"/>
        <v>9.7751710654936463</v>
      </c>
      <c r="K25">
        <v>7</v>
      </c>
      <c r="L25">
        <f t="shared" si="10"/>
        <v>480</v>
      </c>
      <c r="M25">
        <v>419</v>
      </c>
      <c r="N25" s="3">
        <f t="shared" si="3"/>
        <v>819.15933528836752</v>
      </c>
      <c r="O25" s="3">
        <f t="shared" si="7"/>
        <v>81.201550387596882</v>
      </c>
      <c r="P25">
        <v>5</v>
      </c>
      <c r="Q25" s="3">
        <f t="shared" si="4"/>
        <v>9.7751710654936463</v>
      </c>
    </row>
    <row r="26" spans="1:17" x14ac:dyDescent="0.25">
      <c r="B26">
        <v>9</v>
      </c>
      <c r="C26">
        <f t="shared" si="11"/>
        <v>600</v>
      </c>
      <c r="D26">
        <v>386</v>
      </c>
      <c r="E26" s="3">
        <f t="shared" si="0"/>
        <v>754.64320625610947</v>
      </c>
      <c r="F26" s="3">
        <f t="shared" si="9"/>
        <v>82.127659574468083</v>
      </c>
      <c r="G26">
        <v>5</v>
      </c>
      <c r="H26" s="3">
        <f t="shared" si="2"/>
        <v>9.7751710654936463</v>
      </c>
      <c r="K26">
        <v>9</v>
      </c>
      <c r="L26">
        <f t="shared" si="10"/>
        <v>600</v>
      </c>
      <c r="M26">
        <v>419</v>
      </c>
      <c r="N26" s="3">
        <f t="shared" si="3"/>
        <v>819.15933528836752</v>
      </c>
      <c r="O26" s="3">
        <f t="shared" si="7"/>
        <v>81.201550387596882</v>
      </c>
      <c r="P26">
        <v>5</v>
      </c>
      <c r="Q26" s="3">
        <f t="shared" si="4"/>
        <v>9.7751710654936463</v>
      </c>
    </row>
    <row r="27" spans="1:17" x14ac:dyDescent="0.25">
      <c r="B27">
        <v>11</v>
      </c>
      <c r="C27">
        <f t="shared" si="11"/>
        <v>720</v>
      </c>
      <c r="D27">
        <v>384</v>
      </c>
      <c r="E27" s="3">
        <f t="shared" si="0"/>
        <v>750.73313782991204</v>
      </c>
      <c r="F27" s="3">
        <f t="shared" si="9"/>
        <v>81.702127659574458</v>
      </c>
      <c r="G27">
        <v>5</v>
      </c>
      <c r="H27" s="3">
        <f t="shared" si="2"/>
        <v>9.7751710654936463</v>
      </c>
      <c r="K27">
        <v>11</v>
      </c>
      <c r="L27">
        <f t="shared" si="10"/>
        <v>720</v>
      </c>
      <c r="M27">
        <v>415</v>
      </c>
      <c r="N27" s="3">
        <f t="shared" si="3"/>
        <v>811.33919843597266</v>
      </c>
      <c r="O27" s="3">
        <f t="shared" si="7"/>
        <v>80.426356589147289</v>
      </c>
      <c r="P27">
        <v>5</v>
      </c>
      <c r="Q27" s="3">
        <f t="shared" si="4"/>
        <v>9.7751710654936463</v>
      </c>
    </row>
    <row r="28" spans="1:17" x14ac:dyDescent="0.25">
      <c r="B28">
        <v>13</v>
      </c>
      <c r="C28">
        <f t="shared" si="11"/>
        <v>840</v>
      </c>
      <c r="D28">
        <v>381</v>
      </c>
      <c r="E28" s="3">
        <f t="shared" si="0"/>
        <v>744.86803519061584</v>
      </c>
      <c r="F28" s="3">
        <f t="shared" si="9"/>
        <v>81.063829787234042</v>
      </c>
      <c r="G28">
        <v>5</v>
      </c>
      <c r="H28" s="3">
        <f t="shared" si="2"/>
        <v>9.7751710654936463</v>
      </c>
      <c r="K28">
        <v>13</v>
      </c>
      <c r="L28">
        <f t="shared" si="10"/>
        <v>840</v>
      </c>
      <c r="M28">
        <v>417</v>
      </c>
      <c r="N28" s="3">
        <f t="shared" si="3"/>
        <v>815.24926686217009</v>
      </c>
      <c r="O28" s="3">
        <f t="shared" si="7"/>
        <v>80.813953488372093</v>
      </c>
      <c r="P28">
        <v>5</v>
      </c>
      <c r="Q28" s="3">
        <f t="shared" si="4"/>
        <v>9.7751710654936463</v>
      </c>
    </row>
    <row r="29" spans="1:17" x14ac:dyDescent="0.25">
      <c r="B29">
        <v>15</v>
      </c>
      <c r="C29">
        <f t="shared" si="11"/>
        <v>960</v>
      </c>
      <c r="D29">
        <v>386</v>
      </c>
      <c r="E29" s="3">
        <f t="shared" si="0"/>
        <v>754.64320625610947</v>
      </c>
      <c r="F29" s="3">
        <f t="shared" si="9"/>
        <v>82.127659574468083</v>
      </c>
      <c r="G29">
        <v>5</v>
      </c>
      <c r="H29" s="3">
        <f t="shared" si="2"/>
        <v>9.7751710654936463</v>
      </c>
      <c r="K29">
        <v>15</v>
      </c>
      <c r="L29">
        <f t="shared" si="10"/>
        <v>960</v>
      </c>
      <c r="M29">
        <v>417</v>
      </c>
      <c r="N29" s="3">
        <f t="shared" si="3"/>
        <v>815.24926686217009</v>
      </c>
      <c r="O29" s="3">
        <f t="shared" si="7"/>
        <v>80.813953488372093</v>
      </c>
      <c r="P29">
        <v>5</v>
      </c>
      <c r="Q29" s="3">
        <f t="shared" si="4"/>
        <v>9.7751710654936463</v>
      </c>
    </row>
    <row r="30" spans="1:17" x14ac:dyDescent="0.25">
      <c r="N30" s="3"/>
      <c r="O30" s="3"/>
      <c r="Q30" s="3"/>
    </row>
    <row r="31" spans="1:17" x14ac:dyDescent="0.25">
      <c r="N31" s="3"/>
      <c r="O31" s="3"/>
      <c r="Q31" s="3"/>
    </row>
    <row r="32" spans="1:17" x14ac:dyDescent="0.25">
      <c r="N32" s="3"/>
      <c r="O32" s="3"/>
      <c r="Q32" s="3"/>
    </row>
    <row r="33" spans="1:17" x14ac:dyDescent="0.25">
      <c r="N33" s="3"/>
      <c r="O33" s="3"/>
      <c r="Q33" s="3"/>
    </row>
    <row r="34" spans="1:17" x14ac:dyDescent="0.25">
      <c r="N34" s="3"/>
      <c r="O34" s="3"/>
      <c r="Q34" s="3"/>
    </row>
    <row r="35" spans="1:17" x14ac:dyDescent="0.25">
      <c r="N35" s="3"/>
      <c r="O35" s="3"/>
      <c r="Q35" s="3"/>
    </row>
    <row r="36" spans="1:17" x14ac:dyDescent="0.25">
      <c r="N36" s="3"/>
      <c r="O36" s="3"/>
      <c r="Q36" s="3"/>
    </row>
    <row r="47" spans="1:17" x14ac:dyDescent="0.25">
      <c r="B47" s="11" t="s">
        <v>103</v>
      </c>
      <c r="C47" s="11"/>
    </row>
    <row r="48" spans="1:17" x14ac:dyDescent="0.25">
      <c r="A48" s="4" t="s">
        <v>0</v>
      </c>
      <c r="B48" s="4" t="s">
        <v>16</v>
      </c>
      <c r="C48" s="4" t="s">
        <v>17</v>
      </c>
      <c r="D48" t="s">
        <v>101</v>
      </c>
      <c r="E48" s="4" t="s">
        <v>102</v>
      </c>
    </row>
    <row r="49" spans="1:5" x14ac:dyDescent="0.25">
      <c r="A49">
        <f t="shared" ref="A49:A69" si="12">C9</f>
        <v>0</v>
      </c>
      <c r="B49" s="3">
        <f t="shared" ref="B49:B69" si="13">F9</f>
        <v>100.42553191489361</v>
      </c>
      <c r="C49" s="3">
        <f t="shared" ref="C49:C69" si="14">O9</f>
        <v>100</v>
      </c>
      <c r="D49" s="3">
        <f>AVERAGE(B49:C49)</f>
        <v>100.21276595744681</v>
      </c>
      <c r="E49">
        <v>1.5</v>
      </c>
    </row>
    <row r="50" spans="1:5" x14ac:dyDescent="0.25">
      <c r="A50">
        <f t="shared" si="12"/>
        <v>1</v>
      </c>
      <c r="B50" s="3">
        <f t="shared" si="13"/>
        <v>100</v>
      </c>
      <c r="C50" s="3">
        <f t="shared" si="14"/>
        <v>100.1937984496124</v>
      </c>
      <c r="D50" s="3">
        <f t="shared" ref="D50:D69" si="15">AVERAGE(B50:C50)</f>
        <v>100.09689922480621</v>
      </c>
    </row>
    <row r="51" spans="1:5" x14ac:dyDescent="0.25">
      <c r="A51">
        <f t="shared" si="12"/>
        <v>2</v>
      </c>
      <c r="B51" s="3">
        <f t="shared" si="13"/>
        <v>97.446808510638292</v>
      </c>
      <c r="C51" s="3">
        <f t="shared" si="14"/>
        <v>99.031007751937977</v>
      </c>
      <c r="D51" s="3">
        <f t="shared" si="15"/>
        <v>98.238908131288127</v>
      </c>
    </row>
    <row r="52" spans="1:5" x14ac:dyDescent="0.25">
      <c r="A52">
        <f t="shared" si="12"/>
        <v>3</v>
      </c>
      <c r="B52" s="3">
        <f t="shared" si="13"/>
        <v>92.978723404255319</v>
      </c>
      <c r="C52" s="3">
        <f t="shared" si="14"/>
        <v>95.930232558139522</v>
      </c>
      <c r="D52" s="3">
        <f t="shared" si="15"/>
        <v>94.454477981197414</v>
      </c>
    </row>
    <row r="53" spans="1:5" x14ac:dyDescent="0.25">
      <c r="A53">
        <f t="shared" si="12"/>
        <v>4</v>
      </c>
      <c r="B53" s="3">
        <f t="shared" si="13"/>
        <v>88.723404255319153</v>
      </c>
      <c r="C53" s="3">
        <f t="shared" si="14"/>
        <v>93.023255813953483</v>
      </c>
      <c r="D53" s="3">
        <f t="shared" si="15"/>
        <v>90.873330034636325</v>
      </c>
    </row>
    <row r="54" spans="1:5" x14ac:dyDescent="0.25">
      <c r="A54">
        <f t="shared" si="12"/>
        <v>5</v>
      </c>
      <c r="B54" s="3">
        <f t="shared" si="13"/>
        <v>86.59574468085107</v>
      </c>
      <c r="C54" s="3">
        <f t="shared" si="14"/>
        <v>89.728682170542641</v>
      </c>
      <c r="D54" s="3">
        <f t="shared" si="15"/>
        <v>88.162213425696848</v>
      </c>
    </row>
    <row r="55" spans="1:5" x14ac:dyDescent="0.25">
      <c r="A55">
        <f t="shared" si="12"/>
        <v>6</v>
      </c>
      <c r="B55" s="3">
        <f t="shared" si="13"/>
        <v>86.808510638297861</v>
      </c>
      <c r="C55" s="3">
        <f t="shared" si="14"/>
        <v>87.596899224806208</v>
      </c>
      <c r="D55" s="3">
        <f t="shared" si="15"/>
        <v>87.202704931552034</v>
      </c>
    </row>
    <row r="56" spans="1:5" x14ac:dyDescent="0.25">
      <c r="A56">
        <f t="shared" si="12"/>
        <v>7</v>
      </c>
      <c r="B56" s="3">
        <f t="shared" si="13"/>
        <v>86.59574468085107</v>
      </c>
      <c r="C56" s="3">
        <f t="shared" si="14"/>
        <v>87.20930232558139</v>
      </c>
      <c r="D56" s="3">
        <f t="shared" si="15"/>
        <v>86.90252350321623</v>
      </c>
    </row>
    <row r="57" spans="1:5" x14ac:dyDescent="0.25">
      <c r="A57">
        <f t="shared" si="12"/>
        <v>8</v>
      </c>
      <c r="B57" s="3">
        <f t="shared" si="13"/>
        <v>85.957446808510639</v>
      </c>
      <c r="C57" s="3">
        <f t="shared" si="14"/>
        <v>87.20930232558139</v>
      </c>
      <c r="D57" s="3">
        <f t="shared" si="15"/>
        <v>86.583374567046008</v>
      </c>
    </row>
    <row r="58" spans="1:5" x14ac:dyDescent="0.25">
      <c r="A58">
        <f t="shared" si="12"/>
        <v>9</v>
      </c>
      <c r="B58" s="3">
        <f t="shared" si="13"/>
        <v>86.382978723404264</v>
      </c>
      <c r="C58" s="3">
        <f t="shared" si="14"/>
        <v>87.015503875968989</v>
      </c>
      <c r="D58" s="3">
        <f t="shared" si="15"/>
        <v>86.699241299686634</v>
      </c>
    </row>
    <row r="59" spans="1:5" x14ac:dyDescent="0.25">
      <c r="A59">
        <f t="shared" si="12"/>
        <v>10</v>
      </c>
      <c r="B59" s="3">
        <f t="shared" si="13"/>
        <v>85.957446808510639</v>
      </c>
      <c r="C59" s="3">
        <f t="shared" si="14"/>
        <v>86.046511627906966</v>
      </c>
      <c r="D59" s="3">
        <f t="shared" si="15"/>
        <v>86.001979218208803</v>
      </c>
    </row>
    <row r="60" spans="1:5" x14ac:dyDescent="0.25">
      <c r="A60">
        <f t="shared" si="12"/>
        <v>30</v>
      </c>
      <c r="B60" s="3">
        <f t="shared" si="13"/>
        <v>84.255319148936167</v>
      </c>
      <c r="C60" s="3">
        <f t="shared" si="14"/>
        <v>83.52713178294573</v>
      </c>
      <c r="D60" s="3">
        <f t="shared" si="15"/>
        <v>83.891225465940948</v>
      </c>
    </row>
    <row r="61" spans="1:5" x14ac:dyDescent="0.25">
      <c r="A61">
        <f t="shared" si="12"/>
        <v>60</v>
      </c>
      <c r="B61" s="3">
        <f t="shared" si="13"/>
        <v>83.40425531914893</v>
      </c>
      <c r="C61" s="3">
        <f t="shared" si="14"/>
        <v>83.333333333333329</v>
      </c>
      <c r="D61" s="3">
        <f t="shared" si="15"/>
        <v>83.36879432624113</v>
      </c>
    </row>
    <row r="62" spans="1:5" x14ac:dyDescent="0.25">
      <c r="A62">
        <f t="shared" si="12"/>
        <v>120</v>
      </c>
      <c r="B62" s="3">
        <f t="shared" si="13"/>
        <v>82.765957446808514</v>
      </c>
      <c r="C62" s="3">
        <f t="shared" si="14"/>
        <v>82.751937984496124</v>
      </c>
      <c r="D62" s="3">
        <f t="shared" si="15"/>
        <v>82.758947715652312</v>
      </c>
    </row>
    <row r="63" spans="1:5" x14ac:dyDescent="0.25">
      <c r="A63">
        <f t="shared" si="12"/>
        <v>240</v>
      </c>
      <c r="B63" s="3">
        <f t="shared" si="13"/>
        <v>81.914893617021278</v>
      </c>
      <c r="C63" s="3">
        <f t="shared" si="14"/>
        <v>81.395348837209298</v>
      </c>
      <c r="D63" s="3">
        <f t="shared" si="15"/>
        <v>81.655121227115288</v>
      </c>
    </row>
    <row r="64" spans="1:5" x14ac:dyDescent="0.25">
      <c r="A64">
        <f t="shared" si="12"/>
        <v>360</v>
      </c>
      <c r="B64" s="3">
        <f t="shared" si="13"/>
        <v>81.702127659574458</v>
      </c>
      <c r="C64" s="3">
        <f t="shared" si="14"/>
        <v>80.620155038759677</v>
      </c>
      <c r="D64" s="3">
        <f t="shared" si="15"/>
        <v>81.161141349167067</v>
      </c>
    </row>
    <row r="65" spans="1:4" x14ac:dyDescent="0.25">
      <c r="A65">
        <f t="shared" si="12"/>
        <v>480</v>
      </c>
      <c r="B65" s="3">
        <f t="shared" si="13"/>
        <v>81.702127659574458</v>
      </c>
      <c r="C65" s="3">
        <f t="shared" si="14"/>
        <v>81.201550387596882</v>
      </c>
      <c r="D65" s="3">
        <f t="shared" si="15"/>
        <v>81.451839023585677</v>
      </c>
    </row>
    <row r="66" spans="1:4" x14ac:dyDescent="0.25">
      <c r="A66">
        <f t="shared" si="12"/>
        <v>600</v>
      </c>
      <c r="B66" s="3">
        <f t="shared" si="13"/>
        <v>82.127659574468083</v>
      </c>
      <c r="C66" s="3">
        <f t="shared" si="14"/>
        <v>81.201550387596882</v>
      </c>
      <c r="D66" s="3">
        <f t="shared" si="15"/>
        <v>81.664604981032483</v>
      </c>
    </row>
    <row r="67" spans="1:4" x14ac:dyDescent="0.25">
      <c r="A67">
        <f t="shared" si="12"/>
        <v>720</v>
      </c>
      <c r="B67" s="3">
        <f t="shared" si="13"/>
        <v>81.702127659574458</v>
      </c>
      <c r="C67" s="3">
        <f t="shared" si="14"/>
        <v>80.426356589147289</v>
      </c>
      <c r="D67" s="3">
        <f t="shared" si="15"/>
        <v>81.064242124360874</v>
      </c>
    </row>
    <row r="68" spans="1:4" x14ac:dyDescent="0.25">
      <c r="A68">
        <f t="shared" si="12"/>
        <v>840</v>
      </c>
      <c r="B68" s="3">
        <f t="shared" si="13"/>
        <v>81.063829787234042</v>
      </c>
      <c r="C68" s="3">
        <f t="shared" si="14"/>
        <v>80.813953488372093</v>
      </c>
      <c r="D68" s="3">
        <f t="shared" si="15"/>
        <v>80.938891637803067</v>
      </c>
    </row>
    <row r="69" spans="1:4" x14ac:dyDescent="0.25">
      <c r="A69">
        <f t="shared" si="12"/>
        <v>960</v>
      </c>
      <c r="B69" s="3">
        <f t="shared" si="13"/>
        <v>82.127659574468083</v>
      </c>
      <c r="C69" s="3">
        <f t="shared" si="14"/>
        <v>80.813953488372093</v>
      </c>
      <c r="D69" s="3">
        <f t="shared" si="15"/>
        <v>81.470806531420095</v>
      </c>
    </row>
  </sheetData>
  <mergeCells count="1">
    <mergeCell ref="B47:C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2"/>
  <sheetViews>
    <sheetView topLeftCell="A40" workbookViewId="0">
      <selection activeCell="N9" sqref="N9:P9"/>
    </sheetView>
  </sheetViews>
  <sheetFormatPr baseColWidth="10" defaultRowHeight="15" x14ac:dyDescent="0.25"/>
  <cols>
    <col min="4" max="4" width="15.28515625" bestFit="1" customWidth="1"/>
    <col min="9" max="9" width="12" bestFit="1" customWidth="1"/>
  </cols>
  <sheetData>
    <row r="2" spans="1:16" x14ac:dyDescent="0.25">
      <c r="B2" t="s">
        <v>94</v>
      </c>
    </row>
    <row r="3" spans="1:16" x14ac:dyDescent="0.25">
      <c r="B3" s="2"/>
      <c r="C3" s="2"/>
      <c r="D3" s="2"/>
      <c r="E3" s="2"/>
      <c r="F3" s="2"/>
    </row>
    <row r="4" spans="1:16" x14ac:dyDescent="0.25">
      <c r="B4" s="2" t="s">
        <v>22</v>
      </c>
      <c r="C4" s="2"/>
      <c r="D4" s="2"/>
      <c r="E4" s="2"/>
      <c r="F4" s="2"/>
    </row>
    <row r="5" spans="1:16" x14ac:dyDescent="0.25">
      <c r="B5" s="2">
        <f>2000/982</f>
        <v>2.0366598778004072</v>
      </c>
      <c r="C5" s="2"/>
      <c r="D5" s="2" t="s">
        <v>8</v>
      </c>
      <c r="E5" s="2"/>
      <c r="F5" s="2"/>
    </row>
    <row r="7" spans="1:16" x14ac:dyDescent="0.25">
      <c r="A7" t="s">
        <v>23</v>
      </c>
      <c r="C7" s="1">
        <v>43819</v>
      </c>
      <c r="E7" t="s">
        <v>24</v>
      </c>
      <c r="K7" t="s">
        <v>26</v>
      </c>
      <c r="M7" s="1">
        <v>43819</v>
      </c>
      <c r="O7" t="s">
        <v>25</v>
      </c>
    </row>
    <row r="9" spans="1:16" x14ac:dyDescent="0.25">
      <c r="B9" t="s">
        <v>3</v>
      </c>
      <c r="C9" t="s">
        <v>0</v>
      </c>
      <c r="D9" t="s">
        <v>95</v>
      </c>
      <c r="E9" t="s">
        <v>96</v>
      </c>
      <c r="F9" t="s">
        <v>97</v>
      </c>
      <c r="G9" t="s">
        <v>74</v>
      </c>
      <c r="H9" t="s">
        <v>75</v>
      </c>
      <c r="I9" t="s">
        <v>76</v>
      </c>
      <c r="L9" t="s">
        <v>3</v>
      </c>
      <c r="M9" t="s">
        <v>0</v>
      </c>
      <c r="N9" t="s">
        <v>95</v>
      </c>
      <c r="O9" t="s">
        <v>96</v>
      </c>
      <c r="P9" t="s">
        <v>97</v>
      </c>
    </row>
    <row r="10" spans="1:16" x14ac:dyDescent="0.25">
      <c r="A10" t="s">
        <v>5</v>
      </c>
      <c r="B10">
        <v>49</v>
      </c>
      <c r="C10">
        <f>B10-$B$10</f>
        <v>0</v>
      </c>
      <c r="D10">
        <v>508</v>
      </c>
      <c r="E10" s="3">
        <f>D10*$B$5</f>
        <v>1034.623217922607</v>
      </c>
      <c r="F10" s="3">
        <f>E10/$E$10*100</f>
        <v>100</v>
      </c>
      <c r="G10">
        <f>728-598</f>
        <v>130</v>
      </c>
      <c r="H10">
        <v>107487</v>
      </c>
      <c r="I10" s="8">
        <f>2*PI()*H10*G10*(B5*10^-6)^3</f>
        <v>7.4171094217731811E-10</v>
      </c>
      <c r="K10" t="s">
        <v>5</v>
      </c>
      <c r="L10">
        <v>0</v>
      </c>
      <c r="M10">
        <f>L10-$L$10</f>
        <v>0</v>
      </c>
      <c r="N10">
        <v>497</v>
      </c>
      <c r="O10" s="3">
        <f>N10*$B$5</f>
        <v>1012.2199592668024</v>
      </c>
      <c r="P10" s="3">
        <f t="shared" ref="P10:P35" si="0">O10/$O$10*100</f>
        <v>100</v>
      </c>
    </row>
    <row r="11" spans="1:16" x14ac:dyDescent="0.25">
      <c r="B11">
        <v>50</v>
      </c>
      <c r="C11">
        <f>B11-$B$10</f>
        <v>1</v>
      </c>
      <c r="D11">
        <v>500</v>
      </c>
      <c r="E11" s="3">
        <f t="shared" ref="E11:E35" si="1">D11*$B$5</f>
        <v>1018.3299389002036</v>
      </c>
      <c r="F11" s="3">
        <f t="shared" ref="F11:F35" si="2">E11/$E$10*100</f>
        <v>98.425196850393689</v>
      </c>
      <c r="L11">
        <v>37</v>
      </c>
      <c r="M11">
        <f t="shared" ref="M11:M23" si="3">L11-$L$11+1</f>
        <v>1</v>
      </c>
      <c r="N11">
        <v>489</v>
      </c>
      <c r="O11" s="3">
        <f t="shared" ref="O11:O35" si="4">N11*$B$5</f>
        <v>995.92668024439911</v>
      </c>
      <c r="P11" s="3">
        <f t="shared" si="0"/>
        <v>98.390342052313869</v>
      </c>
    </row>
    <row r="12" spans="1:16" x14ac:dyDescent="0.25">
      <c r="B12">
        <v>51</v>
      </c>
      <c r="C12">
        <f t="shared" ref="C12:C23" si="5">B12-$B$10</f>
        <v>2</v>
      </c>
      <c r="D12">
        <v>494</v>
      </c>
      <c r="E12" s="3">
        <f t="shared" si="1"/>
        <v>1006.1099796334012</v>
      </c>
      <c r="F12" s="3">
        <f t="shared" si="2"/>
        <v>97.244094488188964</v>
      </c>
      <c r="L12">
        <v>38</v>
      </c>
      <c r="M12">
        <f t="shared" si="3"/>
        <v>2</v>
      </c>
      <c r="N12">
        <v>484</v>
      </c>
      <c r="O12" s="3">
        <f t="shared" si="4"/>
        <v>985.74338085539716</v>
      </c>
      <c r="P12" s="3">
        <f t="shared" si="0"/>
        <v>97.384305835010068</v>
      </c>
    </row>
    <row r="13" spans="1:16" x14ac:dyDescent="0.25">
      <c r="B13">
        <v>52</v>
      </c>
      <c r="C13">
        <f t="shared" si="5"/>
        <v>3</v>
      </c>
      <c r="D13">
        <v>483</v>
      </c>
      <c r="E13" s="3">
        <f t="shared" si="1"/>
        <v>983.70672097759666</v>
      </c>
      <c r="F13" s="3">
        <f t="shared" si="2"/>
        <v>95.078740157480297</v>
      </c>
      <c r="L13">
        <v>39</v>
      </c>
      <c r="M13">
        <f t="shared" si="3"/>
        <v>3</v>
      </c>
      <c r="N13">
        <v>476</v>
      </c>
      <c r="O13" s="3">
        <f t="shared" si="4"/>
        <v>969.45010183299382</v>
      </c>
      <c r="P13" s="3">
        <f t="shared" si="0"/>
        <v>95.774647887323937</v>
      </c>
    </row>
    <row r="14" spans="1:16" x14ac:dyDescent="0.25">
      <c r="B14">
        <v>53</v>
      </c>
      <c r="C14">
        <f t="shared" si="5"/>
        <v>4</v>
      </c>
      <c r="D14">
        <v>466</v>
      </c>
      <c r="E14" s="3">
        <f t="shared" si="1"/>
        <v>949.08350305498982</v>
      </c>
      <c r="F14" s="3">
        <f t="shared" si="2"/>
        <v>91.732283464566919</v>
      </c>
      <c r="L14">
        <v>40</v>
      </c>
      <c r="M14">
        <f t="shared" si="3"/>
        <v>4</v>
      </c>
      <c r="N14">
        <v>467</v>
      </c>
      <c r="O14" s="3">
        <f t="shared" si="4"/>
        <v>951.12016293279021</v>
      </c>
      <c r="P14" s="3">
        <f t="shared" si="0"/>
        <v>93.963782696177063</v>
      </c>
    </row>
    <row r="15" spans="1:16" x14ac:dyDescent="0.25">
      <c r="B15">
        <v>54</v>
      </c>
      <c r="C15">
        <f t="shared" si="5"/>
        <v>5</v>
      </c>
      <c r="D15">
        <v>458</v>
      </c>
      <c r="E15" s="3">
        <f t="shared" si="1"/>
        <v>932.79022403258648</v>
      </c>
      <c r="F15" s="3">
        <f t="shared" si="2"/>
        <v>90.157480314960623</v>
      </c>
      <c r="L15">
        <v>41</v>
      </c>
      <c r="M15">
        <f t="shared" si="3"/>
        <v>5</v>
      </c>
      <c r="N15">
        <v>458</v>
      </c>
      <c r="O15" s="3">
        <f t="shared" si="4"/>
        <v>932.79022403258648</v>
      </c>
      <c r="P15" s="3">
        <f t="shared" si="0"/>
        <v>92.152917505030175</v>
      </c>
    </row>
    <row r="16" spans="1:16" x14ac:dyDescent="0.25">
      <c r="B16">
        <v>55</v>
      </c>
      <c r="C16">
        <f t="shared" si="5"/>
        <v>6</v>
      </c>
      <c r="D16">
        <v>450</v>
      </c>
      <c r="E16" s="3">
        <f t="shared" si="1"/>
        <v>916.49694501018325</v>
      </c>
      <c r="F16" s="3">
        <f t="shared" si="2"/>
        <v>88.582677165354326</v>
      </c>
      <c r="L16">
        <v>42</v>
      </c>
      <c r="M16">
        <f t="shared" si="3"/>
        <v>6</v>
      </c>
      <c r="N16">
        <v>448</v>
      </c>
      <c r="O16" s="3">
        <f t="shared" si="4"/>
        <v>912.42362525458248</v>
      </c>
      <c r="P16" s="3">
        <f t="shared" si="0"/>
        <v>90.140845070422543</v>
      </c>
    </row>
    <row r="17" spans="1:16" x14ac:dyDescent="0.25">
      <c r="B17">
        <v>56</v>
      </c>
      <c r="C17">
        <f t="shared" si="5"/>
        <v>7</v>
      </c>
      <c r="D17">
        <v>445</v>
      </c>
      <c r="E17" s="3">
        <f t="shared" si="1"/>
        <v>906.31364562118119</v>
      </c>
      <c r="F17" s="3">
        <f t="shared" si="2"/>
        <v>87.598425196850386</v>
      </c>
      <c r="L17">
        <v>43</v>
      </c>
      <c r="M17">
        <f t="shared" si="3"/>
        <v>7</v>
      </c>
      <c r="N17">
        <v>448</v>
      </c>
      <c r="O17" s="3">
        <f t="shared" si="4"/>
        <v>912.42362525458248</v>
      </c>
      <c r="P17" s="3">
        <f t="shared" si="0"/>
        <v>90.140845070422543</v>
      </c>
    </row>
    <row r="18" spans="1:16" x14ac:dyDescent="0.25">
      <c r="B18">
        <v>57</v>
      </c>
      <c r="C18">
        <f t="shared" si="5"/>
        <v>8</v>
      </c>
      <c r="D18">
        <v>448</v>
      </c>
      <c r="E18" s="3">
        <f t="shared" si="1"/>
        <v>912.42362525458248</v>
      </c>
      <c r="F18" s="3">
        <f t="shared" si="2"/>
        <v>88.188976377952756</v>
      </c>
      <c r="L18">
        <v>44</v>
      </c>
      <c r="M18">
        <f t="shared" si="3"/>
        <v>8</v>
      </c>
      <c r="N18">
        <v>444</v>
      </c>
      <c r="O18" s="3">
        <f t="shared" si="4"/>
        <v>904.27698574338081</v>
      </c>
      <c r="P18" s="3">
        <f t="shared" si="0"/>
        <v>89.336016096579471</v>
      </c>
    </row>
    <row r="19" spans="1:16" x14ac:dyDescent="0.25">
      <c r="B19">
        <v>58</v>
      </c>
      <c r="C19">
        <f t="shared" si="5"/>
        <v>9</v>
      </c>
      <c r="D19">
        <v>449</v>
      </c>
      <c r="E19" s="3">
        <f t="shared" si="1"/>
        <v>914.46028513238286</v>
      </c>
      <c r="F19" s="3">
        <f t="shared" si="2"/>
        <v>88.385826771653541</v>
      </c>
      <c r="L19">
        <v>45</v>
      </c>
      <c r="M19">
        <f t="shared" si="3"/>
        <v>9</v>
      </c>
      <c r="N19">
        <v>447</v>
      </c>
      <c r="O19" s="3">
        <f t="shared" si="4"/>
        <v>910.38696537678209</v>
      </c>
      <c r="P19" s="3">
        <f t="shared" si="0"/>
        <v>89.939637826961771</v>
      </c>
    </row>
    <row r="20" spans="1:16" x14ac:dyDescent="0.25">
      <c r="B20">
        <v>59</v>
      </c>
      <c r="C20">
        <f t="shared" si="5"/>
        <v>10</v>
      </c>
      <c r="D20">
        <v>448</v>
      </c>
      <c r="E20" s="3">
        <f t="shared" si="1"/>
        <v>912.42362525458248</v>
      </c>
      <c r="F20" s="3">
        <f t="shared" si="2"/>
        <v>88.188976377952756</v>
      </c>
      <c r="L20">
        <v>46</v>
      </c>
      <c r="M20">
        <f t="shared" si="3"/>
        <v>10</v>
      </c>
      <c r="N20">
        <v>446</v>
      </c>
      <c r="O20" s="3">
        <f t="shared" si="4"/>
        <v>908.35030549898158</v>
      </c>
      <c r="P20" s="3">
        <f t="shared" si="0"/>
        <v>89.738430583501</v>
      </c>
    </row>
    <row r="21" spans="1:16" x14ac:dyDescent="0.25">
      <c r="B21">
        <v>79</v>
      </c>
      <c r="C21">
        <f t="shared" si="5"/>
        <v>30</v>
      </c>
      <c r="D21">
        <v>442</v>
      </c>
      <c r="E21" s="3">
        <f t="shared" si="1"/>
        <v>900.20366598778003</v>
      </c>
      <c r="F21" s="3">
        <f t="shared" si="2"/>
        <v>87.00787401574803</v>
      </c>
      <c r="L21">
        <v>66</v>
      </c>
      <c r="M21">
        <f t="shared" si="3"/>
        <v>30</v>
      </c>
      <c r="N21">
        <v>435</v>
      </c>
      <c r="O21" s="3">
        <f t="shared" si="4"/>
        <v>885.94704684317719</v>
      </c>
      <c r="P21" s="3">
        <f t="shared" si="0"/>
        <v>87.525150905432596</v>
      </c>
    </row>
    <row r="22" spans="1:16" x14ac:dyDescent="0.25">
      <c r="B22">
        <v>109</v>
      </c>
      <c r="C22">
        <f t="shared" si="5"/>
        <v>60</v>
      </c>
      <c r="D22">
        <v>423</v>
      </c>
      <c r="E22" s="3">
        <f t="shared" si="1"/>
        <v>861.50712830957229</v>
      </c>
      <c r="F22" s="3">
        <f t="shared" si="2"/>
        <v>83.267716535433067</v>
      </c>
      <c r="L22">
        <v>96</v>
      </c>
      <c r="M22">
        <f t="shared" si="3"/>
        <v>60</v>
      </c>
      <c r="N22">
        <v>428</v>
      </c>
      <c r="O22" s="3">
        <f t="shared" si="4"/>
        <v>871.69042769857435</v>
      </c>
      <c r="P22" s="3">
        <f t="shared" si="0"/>
        <v>86.116700201207237</v>
      </c>
    </row>
    <row r="23" spans="1:16" x14ac:dyDescent="0.25">
      <c r="B23">
        <v>169</v>
      </c>
      <c r="C23">
        <f t="shared" si="5"/>
        <v>120</v>
      </c>
      <c r="D23">
        <v>411</v>
      </c>
      <c r="E23" s="3">
        <f t="shared" si="1"/>
        <v>837.0672097759674</v>
      </c>
      <c r="F23" s="3">
        <f t="shared" si="2"/>
        <v>80.905511811023629</v>
      </c>
      <c r="L23">
        <v>156</v>
      </c>
      <c r="M23">
        <f t="shared" si="3"/>
        <v>120</v>
      </c>
      <c r="N23">
        <v>430</v>
      </c>
      <c r="O23" s="3">
        <f t="shared" si="4"/>
        <v>875.76374745417513</v>
      </c>
      <c r="P23" s="3">
        <f t="shared" si="0"/>
        <v>86.519114688128766</v>
      </c>
    </row>
    <row r="24" spans="1:16" x14ac:dyDescent="0.25">
      <c r="A24" t="s">
        <v>6</v>
      </c>
      <c r="B24">
        <v>3</v>
      </c>
      <c r="C24">
        <f>C23+2*60</f>
        <v>240</v>
      </c>
      <c r="D24">
        <v>399</v>
      </c>
      <c r="E24" s="3">
        <f t="shared" si="1"/>
        <v>812.6272912423625</v>
      </c>
      <c r="F24" s="3">
        <f t="shared" si="2"/>
        <v>78.543307086614163</v>
      </c>
      <c r="K24" t="s">
        <v>6</v>
      </c>
      <c r="L24">
        <v>3</v>
      </c>
      <c r="M24">
        <f t="shared" ref="M24:M35" si="6">M23+2*60</f>
        <v>240</v>
      </c>
      <c r="N24">
        <v>420</v>
      </c>
      <c r="O24" s="3">
        <f t="shared" si="4"/>
        <v>855.39714867617101</v>
      </c>
      <c r="P24" s="3">
        <f t="shared" si="0"/>
        <v>84.507042253521121</v>
      </c>
    </row>
    <row r="25" spans="1:16" x14ac:dyDescent="0.25">
      <c r="B25">
        <v>5</v>
      </c>
      <c r="C25">
        <f t="shared" ref="C25:C35" si="7">C24+2*60</f>
        <v>360</v>
      </c>
      <c r="D25">
        <v>392</v>
      </c>
      <c r="E25" s="3">
        <f t="shared" si="1"/>
        <v>798.37067209775967</v>
      </c>
      <c r="F25" s="3">
        <f t="shared" si="2"/>
        <v>77.165354330708652</v>
      </c>
      <c r="L25">
        <v>5</v>
      </c>
      <c r="M25">
        <f t="shared" si="6"/>
        <v>360</v>
      </c>
      <c r="N25">
        <v>413</v>
      </c>
      <c r="O25" s="3">
        <f t="shared" si="4"/>
        <v>841.14052953156818</v>
      </c>
      <c r="P25" s="3">
        <f t="shared" si="0"/>
        <v>83.098591549295762</v>
      </c>
    </row>
    <row r="26" spans="1:16" x14ac:dyDescent="0.25">
      <c r="B26">
        <v>7</v>
      </c>
      <c r="C26">
        <f t="shared" si="7"/>
        <v>480</v>
      </c>
      <c r="D26">
        <v>389</v>
      </c>
      <c r="E26" s="3">
        <f t="shared" si="1"/>
        <v>792.26069246435839</v>
      </c>
      <c r="F26" s="3">
        <f t="shared" si="2"/>
        <v>76.574803149606282</v>
      </c>
      <c r="L26">
        <v>7</v>
      </c>
      <c r="M26">
        <f t="shared" si="6"/>
        <v>480</v>
      </c>
      <c r="N26">
        <v>409</v>
      </c>
      <c r="O26" s="3">
        <f t="shared" si="4"/>
        <v>832.99389002036662</v>
      </c>
      <c r="P26" s="3">
        <f t="shared" si="0"/>
        <v>82.293762575452718</v>
      </c>
    </row>
    <row r="27" spans="1:16" x14ac:dyDescent="0.25">
      <c r="B27">
        <v>9</v>
      </c>
      <c r="C27">
        <f t="shared" si="7"/>
        <v>600</v>
      </c>
      <c r="D27">
        <v>393</v>
      </c>
      <c r="E27" s="3">
        <f t="shared" si="1"/>
        <v>800.40733197556006</v>
      </c>
      <c r="F27" s="3">
        <f t="shared" si="2"/>
        <v>77.362204724409452</v>
      </c>
      <c r="L27">
        <v>9</v>
      </c>
      <c r="M27">
        <f t="shared" si="6"/>
        <v>600</v>
      </c>
      <c r="N27">
        <v>406</v>
      </c>
      <c r="O27" s="3">
        <f t="shared" si="4"/>
        <v>826.88391038696534</v>
      </c>
      <c r="P27" s="3">
        <f t="shared" si="0"/>
        <v>81.690140845070417</v>
      </c>
    </row>
    <row r="28" spans="1:16" x14ac:dyDescent="0.25">
      <c r="B28">
        <v>11</v>
      </c>
      <c r="C28">
        <f t="shared" si="7"/>
        <v>720</v>
      </c>
      <c r="D28">
        <v>388</v>
      </c>
      <c r="E28" s="3">
        <f t="shared" si="1"/>
        <v>790.224032586558</v>
      </c>
      <c r="F28" s="3">
        <f t="shared" si="2"/>
        <v>76.377952755905511</v>
      </c>
      <c r="L28">
        <v>11</v>
      </c>
      <c r="M28">
        <f t="shared" si="6"/>
        <v>720</v>
      </c>
      <c r="N28">
        <v>406</v>
      </c>
      <c r="O28" s="3">
        <f t="shared" si="4"/>
        <v>826.88391038696534</v>
      </c>
      <c r="P28" s="3">
        <f t="shared" si="0"/>
        <v>81.690140845070417</v>
      </c>
    </row>
    <row r="29" spans="1:16" x14ac:dyDescent="0.25">
      <c r="B29">
        <v>13</v>
      </c>
      <c r="C29">
        <f t="shared" si="7"/>
        <v>840</v>
      </c>
      <c r="D29">
        <v>387</v>
      </c>
      <c r="E29" s="3">
        <f t="shared" si="1"/>
        <v>788.18737270875761</v>
      </c>
      <c r="F29" s="3">
        <f t="shared" si="2"/>
        <v>76.181102362204726</v>
      </c>
      <c r="L29">
        <v>13</v>
      </c>
      <c r="M29">
        <f t="shared" si="6"/>
        <v>840</v>
      </c>
      <c r="N29">
        <v>404</v>
      </c>
      <c r="O29" s="3">
        <f t="shared" si="4"/>
        <v>822.81059063136456</v>
      </c>
      <c r="P29" s="3">
        <f t="shared" si="0"/>
        <v>81.287726358148888</v>
      </c>
    </row>
    <row r="30" spans="1:16" x14ac:dyDescent="0.25">
      <c r="B30">
        <v>15</v>
      </c>
      <c r="C30">
        <f t="shared" si="7"/>
        <v>960</v>
      </c>
      <c r="D30">
        <v>386</v>
      </c>
      <c r="E30" s="3">
        <f t="shared" si="1"/>
        <v>786.15071283095722</v>
      </c>
      <c r="F30" s="3">
        <f t="shared" si="2"/>
        <v>75.984251968503941</v>
      </c>
      <c r="L30">
        <v>15</v>
      </c>
      <c r="M30">
        <f t="shared" si="6"/>
        <v>960</v>
      </c>
      <c r="N30">
        <v>397</v>
      </c>
      <c r="O30" s="3">
        <f t="shared" si="4"/>
        <v>808.55397148676172</v>
      </c>
      <c r="P30" s="3">
        <f t="shared" si="0"/>
        <v>79.879275653923543</v>
      </c>
    </row>
    <row r="31" spans="1:16" x14ac:dyDescent="0.25">
      <c r="B31">
        <v>17</v>
      </c>
      <c r="C31">
        <f t="shared" si="7"/>
        <v>1080</v>
      </c>
      <c r="D31">
        <v>381</v>
      </c>
      <c r="E31" s="3">
        <f t="shared" si="1"/>
        <v>775.96741344195516</v>
      </c>
      <c r="F31" s="3">
        <f t="shared" si="2"/>
        <v>75</v>
      </c>
      <c r="L31">
        <v>17</v>
      </c>
      <c r="M31">
        <f t="shared" si="6"/>
        <v>1080</v>
      </c>
      <c r="N31">
        <v>396</v>
      </c>
      <c r="O31" s="3">
        <f t="shared" si="4"/>
        <v>806.51731160896122</v>
      </c>
      <c r="P31" s="3">
        <f t="shared" si="0"/>
        <v>79.678068410462771</v>
      </c>
    </row>
    <row r="32" spans="1:16" x14ac:dyDescent="0.25">
      <c r="B32">
        <v>19</v>
      </c>
      <c r="C32">
        <f t="shared" si="7"/>
        <v>1200</v>
      </c>
      <c r="D32">
        <v>380</v>
      </c>
      <c r="E32" s="3">
        <f t="shared" si="1"/>
        <v>773.93075356415477</v>
      </c>
      <c r="F32" s="3">
        <f t="shared" si="2"/>
        <v>74.803149606299215</v>
      </c>
      <c r="L32">
        <v>19</v>
      </c>
      <c r="M32">
        <f t="shared" si="6"/>
        <v>1200</v>
      </c>
      <c r="N32">
        <v>396</v>
      </c>
      <c r="O32" s="3">
        <f t="shared" si="4"/>
        <v>806.51731160896122</v>
      </c>
      <c r="P32" s="3">
        <f t="shared" si="0"/>
        <v>79.678068410462771</v>
      </c>
    </row>
    <row r="33" spans="2:16" x14ac:dyDescent="0.25">
      <c r="B33">
        <v>21</v>
      </c>
      <c r="C33">
        <f t="shared" si="7"/>
        <v>1320</v>
      </c>
      <c r="D33">
        <v>376</v>
      </c>
      <c r="E33" s="3">
        <f t="shared" si="1"/>
        <v>765.7841140529531</v>
      </c>
      <c r="F33" s="3">
        <f t="shared" si="2"/>
        <v>74.015748031496059</v>
      </c>
      <c r="L33">
        <v>21</v>
      </c>
      <c r="M33">
        <f t="shared" si="6"/>
        <v>1320</v>
      </c>
      <c r="N33">
        <v>396</v>
      </c>
      <c r="O33" s="3">
        <f t="shared" si="4"/>
        <v>806.51731160896122</v>
      </c>
      <c r="P33" s="3">
        <f t="shared" si="0"/>
        <v>79.678068410462771</v>
      </c>
    </row>
    <row r="34" spans="2:16" x14ac:dyDescent="0.25">
      <c r="B34">
        <v>23</v>
      </c>
      <c r="C34">
        <f t="shared" si="7"/>
        <v>1440</v>
      </c>
      <c r="D34">
        <v>377</v>
      </c>
      <c r="E34" s="3">
        <f t="shared" si="1"/>
        <v>767.82077393075349</v>
      </c>
      <c r="F34" s="3">
        <f t="shared" si="2"/>
        <v>74.212598425196845</v>
      </c>
      <c r="L34">
        <v>23</v>
      </c>
      <c r="M34">
        <f t="shared" si="6"/>
        <v>1440</v>
      </c>
      <c r="N34">
        <v>392</v>
      </c>
      <c r="O34" s="3">
        <f t="shared" si="4"/>
        <v>798.37067209775967</v>
      </c>
      <c r="P34" s="3">
        <f t="shared" si="0"/>
        <v>78.873239436619713</v>
      </c>
    </row>
    <row r="35" spans="2:16" x14ac:dyDescent="0.25">
      <c r="B35">
        <v>25</v>
      </c>
      <c r="C35">
        <f t="shared" si="7"/>
        <v>1560</v>
      </c>
      <c r="D35">
        <v>377</v>
      </c>
      <c r="E35" s="3">
        <f t="shared" si="1"/>
        <v>767.82077393075349</v>
      </c>
      <c r="F35" s="3">
        <f t="shared" si="2"/>
        <v>74.212598425196845</v>
      </c>
      <c r="L35">
        <v>25</v>
      </c>
      <c r="M35">
        <f t="shared" si="6"/>
        <v>1560</v>
      </c>
      <c r="N35">
        <v>390</v>
      </c>
      <c r="O35" s="3">
        <f t="shared" si="4"/>
        <v>794.29735234215877</v>
      </c>
      <c r="P35" s="3">
        <f t="shared" si="0"/>
        <v>78.470824949698184</v>
      </c>
    </row>
    <row r="55" spans="1:5" x14ac:dyDescent="0.25">
      <c r="B55" s="11" t="s">
        <v>103</v>
      </c>
      <c r="C55" s="11"/>
    </row>
    <row r="56" spans="1:5" x14ac:dyDescent="0.25">
      <c r="A56" t="str">
        <f t="shared" ref="A56:A82" si="8">C9</f>
        <v>t (s)</v>
      </c>
      <c r="B56" s="4" t="s">
        <v>27</v>
      </c>
      <c r="C56" s="4" t="s">
        <v>16</v>
      </c>
      <c r="D56" t="s">
        <v>101</v>
      </c>
      <c r="E56" s="4" t="s">
        <v>102</v>
      </c>
    </row>
    <row r="57" spans="1:5" x14ac:dyDescent="0.25">
      <c r="A57">
        <f t="shared" si="8"/>
        <v>0</v>
      </c>
      <c r="B57" s="3">
        <f t="shared" ref="B57:B82" si="9">F10</f>
        <v>100</v>
      </c>
      <c r="C57" s="3">
        <f t="shared" ref="C57:C82" si="10">P10</f>
        <v>100</v>
      </c>
      <c r="D57" s="3">
        <f>AVERAGE(B57:C57)</f>
        <v>100</v>
      </c>
      <c r="E57">
        <v>2</v>
      </c>
    </row>
    <row r="58" spans="1:5" x14ac:dyDescent="0.25">
      <c r="A58">
        <f t="shared" si="8"/>
        <v>1</v>
      </c>
      <c r="B58" s="3">
        <f t="shared" si="9"/>
        <v>98.425196850393689</v>
      </c>
      <c r="C58" s="3">
        <f t="shared" si="10"/>
        <v>98.390342052313869</v>
      </c>
      <c r="D58" s="3">
        <f t="shared" ref="D58:D82" si="11">AVERAGE(B58:C58)</f>
        <v>98.407769451353772</v>
      </c>
    </row>
    <row r="59" spans="1:5" x14ac:dyDescent="0.25">
      <c r="A59">
        <f t="shared" si="8"/>
        <v>2</v>
      </c>
      <c r="B59" s="3">
        <f t="shared" si="9"/>
        <v>97.244094488188964</v>
      </c>
      <c r="C59" s="3">
        <f t="shared" si="10"/>
        <v>97.384305835010068</v>
      </c>
      <c r="D59" s="3">
        <f t="shared" si="11"/>
        <v>97.314200161599516</v>
      </c>
    </row>
    <row r="60" spans="1:5" x14ac:dyDescent="0.25">
      <c r="A60">
        <f t="shared" si="8"/>
        <v>3</v>
      </c>
      <c r="B60" s="3">
        <f t="shared" si="9"/>
        <v>95.078740157480297</v>
      </c>
      <c r="C60" s="3">
        <f t="shared" si="10"/>
        <v>95.774647887323937</v>
      </c>
      <c r="D60" s="3">
        <f t="shared" si="11"/>
        <v>95.426694022402117</v>
      </c>
    </row>
    <row r="61" spans="1:5" x14ac:dyDescent="0.25">
      <c r="A61">
        <f t="shared" si="8"/>
        <v>4</v>
      </c>
      <c r="B61" s="3">
        <f t="shared" si="9"/>
        <v>91.732283464566919</v>
      </c>
      <c r="C61" s="3">
        <f t="shared" si="10"/>
        <v>93.963782696177063</v>
      </c>
      <c r="D61" s="3">
        <f t="shared" si="11"/>
        <v>92.848033080371991</v>
      </c>
    </row>
    <row r="62" spans="1:5" x14ac:dyDescent="0.25">
      <c r="A62">
        <f t="shared" si="8"/>
        <v>5</v>
      </c>
      <c r="B62" s="3">
        <f t="shared" si="9"/>
        <v>90.157480314960623</v>
      </c>
      <c r="C62" s="3">
        <f t="shared" si="10"/>
        <v>92.152917505030175</v>
      </c>
      <c r="D62" s="3">
        <f t="shared" si="11"/>
        <v>91.155198909995391</v>
      </c>
    </row>
    <row r="63" spans="1:5" x14ac:dyDescent="0.25">
      <c r="A63">
        <f t="shared" si="8"/>
        <v>6</v>
      </c>
      <c r="B63" s="3">
        <f t="shared" si="9"/>
        <v>88.582677165354326</v>
      </c>
      <c r="C63" s="3">
        <f t="shared" si="10"/>
        <v>90.140845070422543</v>
      </c>
      <c r="D63" s="3">
        <f t="shared" si="11"/>
        <v>89.361761117888435</v>
      </c>
    </row>
    <row r="64" spans="1:5" x14ac:dyDescent="0.25">
      <c r="A64">
        <f t="shared" si="8"/>
        <v>7</v>
      </c>
      <c r="B64" s="3">
        <f t="shared" si="9"/>
        <v>87.598425196850386</v>
      </c>
      <c r="C64" s="3">
        <f t="shared" si="10"/>
        <v>90.140845070422543</v>
      </c>
      <c r="D64" s="3">
        <f t="shared" si="11"/>
        <v>88.869635133636464</v>
      </c>
    </row>
    <row r="65" spans="1:4" x14ac:dyDescent="0.25">
      <c r="A65">
        <f t="shared" si="8"/>
        <v>8</v>
      </c>
      <c r="B65" s="3">
        <f t="shared" si="9"/>
        <v>88.188976377952756</v>
      </c>
      <c r="C65" s="3">
        <f t="shared" si="10"/>
        <v>89.336016096579471</v>
      </c>
      <c r="D65" s="3">
        <f t="shared" si="11"/>
        <v>88.762496237266106</v>
      </c>
    </row>
    <row r="66" spans="1:4" x14ac:dyDescent="0.25">
      <c r="A66">
        <f t="shared" si="8"/>
        <v>9</v>
      </c>
      <c r="B66" s="3">
        <f t="shared" si="9"/>
        <v>88.385826771653541</v>
      </c>
      <c r="C66" s="3">
        <f t="shared" si="10"/>
        <v>89.939637826961771</v>
      </c>
      <c r="D66" s="3">
        <f t="shared" si="11"/>
        <v>89.162732299307663</v>
      </c>
    </row>
    <row r="67" spans="1:4" x14ac:dyDescent="0.25">
      <c r="A67">
        <f t="shared" si="8"/>
        <v>10</v>
      </c>
      <c r="B67" s="3">
        <f t="shared" si="9"/>
        <v>88.188976377952756</v>
      </c>
      <c r="C67" s="3">
        <f t="shared" si="10"/>
        <v>89.738430583501</v>
      </c>
      <c r="D67" s="3">
        <f t="shared" si="11"/>
        <v>88.963703480726878</v>
      </c>
    </row>
    <row r="68" spans="1:4" x14ac:dyDescent="0.25">
      <c r="A68">
        <f t="shared" si="8"/>
        <v>30</v>
      </c>
      <c r="B68" s="3">
        <f t="shared" si="9"/>
        <v>87.00787401574803</v>
      </c>
      <c r="C68" s="3">
        <f t="shared" si="10"/>
        <v>87.525150905432596</v>
      </c>
      <c r="D68" s="3">
        <f t="shared" si="11"/>
        <v>87.26651246059032</v>
      </c>
    </row>
    <row r="69" spans="1:4" x14ac:dyDescent="0.25">
      <c r="A69">
        <f t="shared" si="8"/>
        <v>60</v>
      </c>
      <c r="B69" s="3">
        <f t="shared" si="9"/>
        <v>83.267716535433067</v>
      </c>
      <c r="C69" s="3">
        <f t="shared" si="10"/>
        <v>86.116700201207237</v>
      </c>
      <c r="D69" s="3">
        <f t="shared" si="11"/>
        <v>84.692208368320152</v>
      </c>
    </row>
    <row r="70" spans="1:4" x14ac:dyDescent="0.25">
      <c r="A70">
        <f t="shared" si="8"/>
        <v>120</v>
      </c>
      <c r="B70" s="3">
        <f t="shared" si="9"/>
        <v>80.905511811023629</v>
      </c>
      <c r="C70" s="3">
        <f t="shared" si="10"/>
        <v>86.519114688128766</v>
      </c>
      <c r="D70" s="3">
        <f t="shared" si="11"/>
        <v>83.712313249576198</v>
      </c>
    </row>
    <row r="71" spans="1:4" x14ac:dyDescent="0.25">
      <c r="A71">
        <f t="shared" si="8"/>
        <v>240</v>
      </c>
      <c r="B71" s="3">
        <f t="shared" si="9"/>
        <v>78.543307086614163</v>
      </c>
      <c r="C71" s="3">
        <f t="shared" si="10"/>
        <v>84.507042253521121</v>
      </c>
      <c r="D71" s="3">
        <f t="shared" si="11"/>
        <v>81.525174670067642</v>
      </c>
    </row>
    <row r="72" spans="1:4" x14ac:dyDescent="0.25">
      <c r="A72">
        <f t="shared" si="8"/>
        <v>360</v>
      </c>
      <c r="B72" s="3">
        <f t="shared" si="9"/>
        <v>77.165354330708652</v>
      </c>
      <c r="C72" s="3">
        <f t="shared" si="10"/>
        <v>83.098591549295762</v>
      </c>
      <c r="D72" s="3">
        <f t="shared" si="11"/>
        <v>80.131972940002214</v>
      </c>
    </row>
    <row r="73" spans="1:4" x14ac:dyDescent="0.25">
      <c r="A73">
        <f t="shared" si="8"/>
        <v>480</v>
      </c>
      <c r="B73" s="3">
        <f t="shared" si="9"/>
        <v>76.574803149606282</v>
      </c>
      <c r="C73" s="3">
        <f t="shared" si="10"/>
        <v>82.293762575452718</v>
      </c>
      <c r="D73" s="3">
        <f t="shared" si="11"/>
        <v>79.4342828625295</v>
      </c>
    </row>
    <row r="74" spans="1:4" x14ac:dyDescent="0.25">
      <c r="A74">
        <f t="shared" si="8"/>
        <v>600</v>
      </c>
      <c r="B74" s="3">
        <f t="shared" si="9"/>
        <v>77.362204724409452</v>
      </c>
      <c r="C74" s="3">
        <f t="shared" si="10"/>
        <v>81.690140845070417</v>
      </c>
      <c r="D74" s="3">
        <f t="shared" si="11"/>
        <v>79.526172784739941</v>
      </c>
    </row>
    <row r="75" spans="1:4" x14ac:dyDescent="0.25">
      <c r="A75">
        <f t="shared" si="8"/>
        <v>720</v>
      </c>
      <c r="B75" s="3">
        <f t="shared" si="9"/>
        <v>76.377952755905511</v>
      </c>
      <c r="C75" s="3">
        <f t="shared" si="10"/>
        <v>81.690140845070417</v>
      </c>
      <c r="D75" s="3">
        <f t="shared" si="11"/>
        <v>79.034046800487971</v>
      </c>
    </row>
    <row r="76" spans="1:4" x14ac:dyDescent="0.25">
      <c r="A76">
        <f t="shared" si="8"/>
        <v>840</v>
      </c>
      <c r="B76" s="3">
        <f t="shared" si="9"/>
        <v>76.181102362204726</v>
      </c>
      <c r="C76" s="3">
        <f t="shared" si="10"/>
        <v>81.287726358148888</v>
      </c>
      <c r="D76" s="3">
        <f t="shared" si="11"/>
        <v>78.7344143601768</v>
      </c>
    </row>
    <row r="77" spans="1:4" x14ac:dyDescent="0.25">
      <c r="A77">
        <f t="shared" si="8"/>
        <v>960</v>
      </c>
      <c r="B77" s="3">
        <f t="shared" si="9"/>
        <v>75.984251968503941</v>
      </c>
      <c r="C77" s="3">
        <f t="shared" si="10"/>
        <v>79.879275653923543</v>
      </c>
      <c r="D77" s="3">
        <f t="shared" si="11"/>
        <v>77.931763811213742</v>
      </c>
    </row>
    <row r="78" spans="1:4" x14ac:dyDescent="0.25">
      <c r="A78">
        <f t="shared" si="8"/>
        <v>1080</v>
      </c>
      <c r="B78" s="3">
        <f t="shared" si="9"/>
        <v>75</v>
      </c>
      <c r="C78" s="3">
        <f t="shared" si="10"/>
        <v>79.678068410462771</v>
      </c>
      <c r="D78" s="3">
        <f t="shared" si="11"/>
        <v>77.339034205231385</v>
      </c>
    </row>
    <row r="79" spans="1:4" x14ac:dyDescent="0.25">
      <c r="A79">
        <f t="shared" si="8"/>
        <v>1200</v>
      </c>
      <c r="B79" s="3">
        <f t="shared" si="9"/>
        <v>74.803149606299215</v>
      </c>
      <c r="C79" s="3">
        <f t="shared" si="10"/>
        <v>79.678068410462771</v>
      </c>
      <c r="D79" s="3">
        <f t="shared" si="11"/>
        <v>77.240609008381</v>
      </c>
    </row>
    <row r="80" spans="1:4" x14ac:dyDescent="0.25">
      <c r="A80">
        <f t="shared" si="8"/>
        <v>1320</v>
      </c>
      <c r="B80" s="3">
        <f t="shared" si="9"/>
        <v>74.015748031496059</v>
      </c>
      <c r="C80" s="3">
        <f t="shared" si="10"/>
        <v>79.678068410462771</v>
      </c>
      <c r="D80" s="3">
        <f t="shared" si="11"/>
        <v>76.846908220979415</v>
      </c>
    </row>
    <row r="81" spans="1:4" x14ac:dyDescent="0.25">
      <c r="A81">
        <f t="shared" si="8"/>
        <v>1440</v>
      </c>
      <c r="B81" s="3">
        <f t="shared" si="9"/>
        <v>74.212598425196845</v>
      </c>
      <c r="C81" s="3">
        <f t="shared" si="10"/>
        <v>78.873239436619713</v>
      </c>
      <c r="D81" s="3">
        <f t="shared" si="11"/>
        <v>76.542918930908286</v>
      </c>
    </row>
    <row r="82" spans="1:4" x14ac:dyDescent="0.25">
      <c r="A82">
        <f t="shared" si="8"/>
        <v>1560</v>
      </c>
      <c r="B82" s="3">
        <f t="shared" si="9"/>
        <v>74.212598425196845</v>
      </c>
      <c r="C82" s="3">
        <f t="shared" si="10"/>
        <v>78.470824949698184</v>
      </c>
      <c r="D82" s="3">
        <f t="shared" si="11"/>
        <v>76.341711687447514</v>
      </c>
    </row>
  </sheetData>
  <mergeCells count="1">
    <mergeCell ref="B55:C5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L8" sqref="L8:N8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12" max="12" width="13.85546875" bestFit="1" customWidth="1"/>
  </cols>
  <sheetData>
    <row r="1" spans="1:14" x14ac:dyDescent="0.25">
      <c r="A1" t="s">
        <v>94</v>
      </c>
    </row>
    <row r="2" spans="1:14" x14ac:dyDescent="0.25">
      <c r="A2" s="2"/>
      <c r="B2" s="2"/>
      <c r="C2" s="2"/>
    </row>
    <row r="3" spans="1:14" x14ac:dyDescent="0.25">
      <c r="A3" s="2" t="s">
        <v>22</v>
      </c>
      <c r="B3" s="2"/>
      <c r="C3" s="2"/>
    </row>
    <row r="4" spans="1:14" x14ac:dyDescent="0.25">
      <c r="A4" s="2">
        <f>2000/982</f>
        <v>2.0366598778004072</v>
      </c>
      <c r="B4" s="2"/>
      <c r="C4" s="2" t="s">
        <v>8</v>
      </c>
    </row>
    <row r="5" spans="1:14" x14ac:dyDescent="0.25">
      <c r="B5" s="2"/>
      <c r="C5" s="2"/>
      <c r="D5" s="2"/>
    </row>
    <row r="6" spans="1:14" x14ac:dyDescent="0.25">
      <c r="A6" t="s">
        <v>28</v>
      </c>
      <c r="C6" t="s">
        <v>29</v>
      </c>
      <c r="I6" t="s">
        <v>30</v>
      </c>
      <c r="K6" t="s">
        <v>31</v>
      </c>
    </row>
    <row r="8" spans="1:14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J8" t="s">
        <v>3</v>
      </c>
      <c r="K8" t="s">
        <v>0</v>
      </c>
      <c r="L8" t="s">
        <v>95</v>
      </c>
      <c r="M8" t="s">
        <v>96</v>
      </c>
      <c r="N8" t="s">
        <v>97</v>
      </c>
    </row>
    <row r="9" spans="1:14" x14ac:dyDescent="0.25">
      <c r="A9" t="s">
        <v>5</v>
      </c>
      <c r="B9">
        <v>0</v>
      </c>
      <c r="C9">
        <v>0</v>
      </c>
      <c r="D9">
        <v>541</v>
      </c>
      <c r="E9" s="3">
        <f t="shared" ref="E9:E21" si="0">D9*$A$4</f>
        <v>1101.8329938900204</v>
      </c>
      <c r="F9" s="3">
        <f t="shared" ref="F9:F21" si="1">E9/$E$9*100</f>
        <v>100</v>
      </c>
      <c r="I9" t="s">
        <v>5</v>
      </c>
      <c r="J9">
        <v>0</v>
      </c>
      <c r="K9">
        <v>0</v>
      </c>
      <c r="L9">
        <v>576</v>
      </c>
      <c r="M9" s="3">
        <f>L9*$A$4</f>
        <v>1173.1160896130345</v>
      </c>
      <c r="N9" s="3">
        <f>M9/$M$9*100</f>
        <v>100</v>
      </c>
    </row>
    <row r="10" spans="1:14" x14ac:dyDescent="0.25">
      <c r="B10">
        <v>26</v>
      </c>
      <c r="C10">
        <f t="shared" ref="C10:C17" si="2">B10-$B$10+1</f>
        <v>1</v>
      </c>
      <c r="D10">
        <v>526</v>
      </c>
      <c r="E10" s="3">
        <f t="shared" si="0"/>
        <v>1071.2830957230142</v>
      </c>
      <c r="F10" s="3">
        <f t="shared" si="1"/>
        <v>97.227356746765253</v>
      </c>
      <c r="J10">
        <v>18</v>
      </c>
      <c r="K10">
        <f>J10-$J$10+1</f>
        <v>1</v>
      </c>
      <c r="L10">
        <v>563</v>
      </c>
      <c r="M10" s="3">
        <f t="shared" ref="M10:M21" si="3">L10*$A$4</f>
        <v>1146.6395112016294</v>
      </c>
      <c r="N10" s="3">
        <f t="shared" ref="N10:N21" si="4">M10/$M$9*100</f>
        <v>97.743055555555571</v>
      </c>
    </row>
    <row r="11" spans="1:14" x14ac:dyDescent="0.25">
      <c r="B11">
        <v>27</v>
      </c>
      <c r="C11">
        <f t="shared" si="2"/>
        <v>2</v>
      </c>
      <c r="D11">
        <v>516</v>
      </c>
      <c r="E11" s="3">
        <f t="shared" si="0"/>
        <v>1050.9164969450101</v>
      </c>
      <c r="F11" s="3">
        <f t="shared" si="1"/>
        <v>95.378927911275397</v>
      </c>
      <c r="J11">
        <v>19</v>
      </c>
      <c r="K11">
        <f t="shared" ref="K11:K16" si="5">J11-$J$10+1</f>
        <v>2</v>
      </c>
      <c r="L11">
        <v>565</v>
      </c>
      <c r="M11" s="3">
        <f t="shared" si="3"/>
        <v>1150.7128309572302</v>
      </c>
      <c r="N11" s="3">
        <f t="shared" si="4"/>
        <v>98.090277777777786</v>
      </c>
    </row>
    <row r="12" spans="1:14" x14ac:dyDescent="0.25">
      <c r="B12">
        <v>28</v>
      </c>
      <c r="C12">
        <f t="shared" si="2"/>
        <v>3</v>
      </c>
      <c r="D12">
        <v>516</v>
      </c>
      <c r="E12" s="3">
        <f t="shared" si="0"/>
        <v>1050.9164969450101</v>
      </c>
      <c r="F12" s="3">
        <f t="shared" si="1"/>
        <v>95.378927911275397</v>
      </c>
      <c r="J12">
        <v>20</v>
      </c>
      <c r="K12">
        <f t="shared" si="5"/>
        <v>3</v>
      </c>
      <c r="L12">
        <v>558</v>
      </c>
      <c r="M12" s="3">
        <f t="shared" si="3"/>
        <v>1136.4562118126273</v>
      </c>
      <c r="N12" s="3">
        <f t="shared" si="4"/>
        <v>96.875000000000014</v>
      </c>
    </row>
    <row r="13" spans="1:14" x14ac:dyDescent="0.25">
      <c r="B13">
        <v>29</v>
      </c>
      <c r="C13">
        <f t="shared" si="2"/>
        <v>4</v>
      </c>
      <c r="D13">
        <v>514</v>
      </c>
      <c r="E13" s="3">
        <f t="shared" si="0"/>
        <v>1046.8431771894093</v>
      </c>
      <c r="F13" s="3">
        <f t="shared" si="1"/>
        <v>95.009242144177435</v>
      </c>
      <c r="J13">
        <v>21</v>
      </c>
      <c r="K13">
        <f t="shared" si="5"/>
        <v>4</v>
      </c>
      <c r="L13">
        <v>550</v>
      </c>
      <c r="M13" s="3">
        <f t="shared" si="3"/>
        <v>1120.162932790224</v>
      </c>
      <c r="N13" s="3">
        <f t="shared" si="4"/>
        <v>95.486111111111114</v>
      </c>
    </row>
    <row r="14" spans="1:14" x14ac:dyDescent="0.25">
      <c r="B14">
        <v>30</v>
      </c>
      <c r="C14">
        <f t="shared" si="2"/>
        <v>5</v>
      </c>
      <c r="D14">
        <v>512</v>
      </c>
      <c r="E14" s="3">
        <f t="shared" si="0"/>
        <v>1042.7698574338085</v>
      </c>
      <c r="F14" s="3">
        <f t="shared" si="1"/>
        <v>94.639556377079487</v>
      </c>
      <c r="J14">
        <v>22</v>
      </c>
      <c r="K14">
        <f t="shared" si="5"/>
        <v>5</v>
      </c>
      <c r="L14">
        <v>548</v>
      </c>
      <c r="M14" s="3">
        <f t="shared" si="3"/>
        <v>1116.0896130346232</v>
      </c>
      <c r="N14" s="3">
        <f t="shared" si="4"/>
        <v>95.1388888888889</v>
      </c>
    </row>
    <row r="15" spans="1:14" x14ac:dyDescent="0.25">
      <c r="B15">
        <v>55</v>
      </c>
      <c r="C15">
        <f t="shared" si="2"/>
        <v>30</v>
      </c>
      <c r="D15">
        <v>516</v>
      </c>
      <c r="E15" s="3">
        <f t="shared" si="0"/>
        <v>1050.9164969450101</v>
      </c>
      <c r="F15" s="3">
        <f t="shared" si="1"/>
        <v>95.378927911275397</v>
      </c>
      <c r="J15">
        <v>47</v>
      </c>
      <c r="K15">
        <f>J15-$J$10+1</f>
        <v>30</v>
      </c>
      <c r="L15">
        <v>543</v>
      </c>
      <c r="M15" s="3">
        <f t="shared" si="3"/>
        <v>1105.9063136456211</v>
      </c>
      <c r="N15" s="3">
        <f t="shared" si="4"/>
        <v>94.270833333333343</v>
      </c>
    </row>
    <row r="16" spans="1:14" x14ac:dyDescent="0.25">
      <c r="B16">
        <v>85</v>
      </c>
      <c r="C16">
        <f t="shared" si="2"/>
        <v>60</v>
      </c>
      <c r="D16">
        <v>514</v>
      </c>
      <c r="E16" s="3">
        <f t="shared" si="0"/>
        <v>1046.8431771894093</v>
      </c>
      <c r="F16" s="3">
        <f t="shared" si="1"/>
        <v>95.009242144177435</v>
      </c>
      <c r="J16">
        <v>77</v>
      </c>
      <c r="K16">
        <f t="shared" si="5"/>
        <v>60</v>
      </c>
      <c r="L16">
        <v>545</v>
      </c>
      <c r="M16" s="3">
        <f t="shared" si="3"/>
        <v>1109.9796334012219</v>
      </c>
      <c r="N16" s="3">
        <f t="shared" si="4"/>
        <v>94.618055555555557</v>
      </c>
    </row>
    <row r="17" spans="1:14" x14ac:dyDescent="0.25">
      <c r="B17">
        <v>145</v>
      </c>
      <c r="C17">
        <f t="shared" si="2"/>
        <v>120</v>
      </c>
      <c r="D17">
        <v>512</v>
      </c>
      <c r="E17" s="3">
        <f t="shared" si="0"/>
        <v>1042.7698574338085</v>
      </c>
      <c r="F17" s="3">
        <f t="shared" si="1"/>
        <v>94.639556377079487</v>
      </c>
      <c r="J17">
        <v>137</v>
      </c>
      <c r="K17">
        <f>J17-$J$10+1</f>
        <v>120</v>
      </c>
      <c r="L17">
        <v>542</v>
      </c>
      <c r="M17" s="3">
        <f t="shared" si="3"/>
        <v>1103.8696537678206</v>
      </c>
      <c r="N17" s="3">
        <f t="shared" si="4"/>
        <v>94.097222222222214</v>
      </c>
    </row>
    <row r="18" spans="1:14" x14ac:dyDescent="0.25">
      <c r="A18" t="s">
        <v>6</v>
      </c>
      <c r="B18">
        <v>3</v>
      </c>
      <c r="C18">
        <f t="shared" ref="C18:C20" si="6">C17+2*60</f>
        <v>240</v>
      </c>
      <c r="D18">
        <v>513</v>
      </c>
      <c r="E18" s="3">
        <f t="shared" si="0"/>
        <v>1044.806517311609</v>
      </c>
      <c r="F18" s="3">
        <f t="shared" si="1"/>
        <v>94.824399260628468</v>
      </c>
      <c r="I18" t="s">
        <v>6</v>
      </c>
      <c r="J18">
        <v>2</v>
      </c>
      <c r="K18">
        <f t="shared" ref="K18:K20" si="7">K17+2*60</f>
        <v>240</v>
      </c>
      <c r="L18">
        <v>540</v>
      </c>
      <c r="M18" s="3">
        <f t="shared" si="3"/>
        <v>1099.7963340122199</v>
      </c>
      <c r="N18" s="3">
        <f t="shared" si="4"/>
        <v>93.75</v>
      </c>
    </row>
    <row r="19" spans="1:14" x14ac:dyDescent="0.25">
      <c r="B19">
        <v>5</v>
      </c>
      <c r="C19">
        <f t="shared" si="6"/>
        <v>360</v>
      </c>
      <c r="D19">
        <v>513</v>
      </c>
      <c r="E19" s="3">
        <f t="shared" si="0"/>
        <v>1044.806517311609</v>
      </c>
      <c r="F19" s="3">
        <f t="shared" si="1"/>
        <v>94.824399260628468</v>
      </c>
      <c r="J19">
        <v>4</v>
      </c>
      <c r="K19">
        <f t="shared" si="7"/>
        <v>360</v>
      </c>
      <c r="L19">
        <v>538</v>
      </c>
      <c r="M19" s="3">
        <f t="shared" si="3"/>
        <v>1095.7230142566191</v>
      </c>
      <c r="N19" s="3">
        <f t="shared" si="4"/>
        <v>93.402777777777786</v>
      </c>
    </row>
    <row r="20" spans="1:14" x14ac:dyDescent="0.25">
      <c r="B20">
        <v>7</v>
      </c>
      <c r="C20">
        <f t="shared" si="6"/>
        <v>480</v>
      </c>
      <c r="D20">
        <v>511</v>
      </c>
      <c r="E20" s="3">
        <f t="shared" si="0"/>
        <v>1040.733197556008</v>
      </c>
      <c r="F20" s="3">
        <f t="shared" si="1"/>
        <v>94.454713493530491</v>
      </c>
      <c r="J20">
        <v>6</v>
      </c>
      <c r="K20">
        <f t="shared" si="7"/>
        <v>480</v>
      </c>
      <c r="L20">
        <v>541</v>
      </c>
      <c r="M20" s="3">
        <f t="shared" si="3"/>
        <v>1101.8329938900204</v>
      </c>
      <c r="N20" s="3">
        <f t="shared" si="4"/>
        <v>93.923611111111114</v>
      </c>
    </row>
    <row r="21" spans="1:14" x14ac:dyDescent="0.25">
      <c r="B21">
        <v>9</v>
      </c>
      <c r="C21">
        <f>C20+2*60</f>
        <v>600</v>
      </c>
      <c r="D21">
        <v>514</v>
      </c>
      <c r="E21" s="3">
        <f t="shared" si="0"/>
        <v>1046.8431771894093</v>
      </c>
      <c r="F21" s="3">
        <f t="shared" si="1"/>
        <v>95.009242144177435</v>
      </c>
      <c r="J21">
        <v>8</v>
      </c>
      <c r="K21">
        <f>K20+2*60</f>
        <v>600</v>
      </c>
      <c r="L21">
        <v>542</v>
      </c>
      <c r="M21" s="3">
        <f t="shared" si="3"/>
        <v>1103.8696537678206</v>
      </c>
      <c r="N21" s="3">
        <f t="shared" si="4"/>
        <v>94.097222222222214</v>
      </c>
    </row>
    <row r="22" spans="1:14" x14ac:dyDescent="0.25">
      <c r="E22" s="3"/>
      <c r="F22" s="3"/>
      <c r="M22" s="3"/>
      <c r="N22" s="3"/>
    </row>
    <row r="23" spans="1:14" x14ac:dyDescent="0.25">
      <c r="K23" s="3"/>
      <c r="L23" s="3"/>
    </row>
    <row r="24" spans="1:14" x14ac:dyDescent="0.25">
      <c r="K24" s="3"/>
      <c r="L24" s="3"/>
    </row>
    <row r="25" spans="1:14" x14ac:dyDescent="0.25">
      <c r="K25" s="3"/>
      <c r="L25" s="3"/>
    </row>
    <row r="26" spans="1:14" x14ac:dyDescent="0.25">
      <c r="K26" s="3"/>
      <c r="L26" s="3"/>
    </row>
    <row r="27" spans="1:14" x14ac:dyDescent="0.25">
      <c r="K27" s="3"/>
      <c r="L27" s="3"/>
    </row>
    <row r="28" spans="1:14" x14ac:dyDescent="0.25">
      <c r="K28" s="3"/>
      <c r="L28" s="3"/>
    </row>
    <row r="29" spans="1:14" x14ac:dyDescent="0.25">
      <c r="K29" s="3"/>
      <c r="L29" s="3"/>
    </row>
    <row r="30" spans="1:14" x14ac:dyDescent="0.25">
      <c r="K30" s="3"/>
      <c r="L30" s="3"/>
    </row>
    <row r="31" spans="1:14" x14ac:dyDescent="0.25">
      <c r="K31" s="3"/>
      <c r="L31" s="3"/>
    </row>
    <row r="32" spans="1:14" x14ac:dyDescent="0.25">
      <c r="K32" s="3"/>
      <c r="L32" s="3"/>
    </row>
    <row r="33" spans="1:12" x14ac:dyDescent="0.25">
      <c r="K33" s="3"/>
      <c r="L33" s="3"/>
    </row>
    <row r="34" spans="1:12" x14ac:dyDescent="0.25">
      <c r="K34" s="3"/>
      <c r="L34" s="3"/>
    </row>
    <row r="40" spans="1:12" x14ac:dyDescent="0.25">
      <c r="B40" s="11" t="s">
        <v>103</v>
      </c>
      <c r="C40" s="11"/>
    </row>
    <row r="41" spans="1:12" x14ac:dyDescent="0.25">
      <c r="A41" t="str">
        <f t="shared" ref="A41:A54" si="8">C8</f>
        <v>t (s)</v>
      </c>
      <c r="B41" s="4" t="s">
        <v>32</v>
      </c>
      <c r="C41" s="4" t="s">
        <v>33</v>
      </c>
      <c r="D41" t="s">
        <v>101</v>
      </c>
      <c r="E41" s="4" t="s">
        <v>102</v>
      </c>
    </row>
    <row r="42" spans="1:12" x14ac:dyDescent="0.25">
      <c r="A42">
        <f t="shared" si="8"/>
        <v>0</v>
      </c>
      <c r="B42" s="3">
        <f t="shared" ref="B42:B54" si="9">F9</f>
        <v>100</v>
      </c>
      <c r="C42" s="3">
        <f t="shared" ref="C42:C54" si="10">N9</f>
        <v>100</v>
      </c>
      <c r="D42" s="3">
        <f>AVERAGE(B42:C42)</f>
        <v>100</v>
      </c>
      <c r="E42">
        <v>1</v>
      </c>
    </row>
    <row r="43" spans="1:12" x14ac:dyDescent="0.25">
      <c r="A43">
        <f t="shared" si="8"/>
        <v>1</v>
      </c>
      <c r="B43" s="3">
        <f t="shared" si="9"/>
        <v>97.227356746765253</v>
      </c>
      <c r="C43" s="3">
        <f t="shared" si="10"/>
        <v>97.743055555555571</v>
      </c>
      <c r="D43" s="3">
        <f t="shared" ref="D43:D54" si="11">AVERAGE(B43:C43)</f>
        <v>97.485206151160412</v>
      </c>
    </row>
    <row r="44" spans="1:12" x14ac:dyDescent="0.25">
      <c r="A44">
        <f t="shared" si="8"/>
        <v>2</v>
      </c>
      <c r="B44" s="3">
        <f t="shared" si="9"/>
        <v>95.378927911275397</v>
      </c>
      <c r="C44" s="3">
        <f t="shared" si="10"/>
        <v>98.090277777777786</v>
      </c>
      <c r="D44" s="3">
        <f t="shared" si="11"/>
        <v>96.734602844526592</v>
      </c>
    </row>
    <row r="45" spans="1:12" x14ac:dyDescent="0.25">
      <c r="A45">
        <f t="shared" si="8"/>
        <v>3</v>
      </c>
      <c r="B45" s="3">
        <f t="shared" si="9"/>
        <v>95.378927911275397</v>
      </c>
      <c r="C45" s="3">
        <f t="shared" si="10"/>
        <v>96.875000000000014</v>
      </c>
      <c r="D45" s="3">
        <f t="shared" si="11"/>
        <v>96.126963955637706</v>
      </c>
    </row>
    <row r="46" spans="1:12" x14ac:dyDescent="0.25">
      <c r="A46">
        <f t="shared" si="8"/>
        <v>4</v>
      </c>
      <c r="B46" s="3">
        <f t="shared" si="9"/>
        <v>95.009242144177435</v>
      </c>
      <c r="C46" s="3">
        <f t="shared" si="10"/>
        <v>95.486111111111114</v>
      </c>
      <c r="D46" s="3">
        <f t="shared" si="11"/>
        <v>95.247676627644267</v>
      </c>
    </row>
    <row r="47" spans="1:12" x14ac:dyDescent="0.25">
      <c r="A47">
        <f t="shared" si="8"/>
        <v>5</v>
      </c>
      <c r="B47" s="3">
        <f t="shared" si="9"/>
        <v>94.639556377079487</v>
      </c>
      <c r="C47" s="3">
        <f t="shared" si="10"/>
        <v>95.1388888888889</v>
      </c>
      <c r="D47" s="3">
        <f t="shared" si="11"/>
        <v>94.8892226329842</v>
      </c>
    </row>
    <row r="48" spans="1:12" x14ac:dyDescent="0.25">
      <c r="A48">
        <f t="shared" si="8"/>
        <v>30</v>
      </c>
      <c r="B48" s="3">
        <f t="shared" si="9"/>
        <v>95.378927911275397</v>
      </c>
      <c r="C48" s="3">
        <f t="shared" si="10"/>
        <v>94.270833333333343</v>
      </c>
      <c r="D48" s="3">
        <f t="shared" si="11"/>
        <v>94.824880622304363</v>
      </c>
    </row>
    <row r="49" spans="1:4" x14ac:dyDescent="0.25">
      <c r="A49">
        <f t="shared" si="8"/>
        <v>60</v>
      </c>
      <c r="B49" s="3">
        <f t="shared" si="9"/>
        <v>95.009242144177435</v>
      </c>
      <c r="C49" s="3">
        <f t="shared" si="10"/>
        <v>94.618055555555557</v>
      </c>
      <c r="D49" s="3">
        <f t="shared" si="11"/>
        <v>94.813648849866496</v>
      </c>
    </row>
    <row r="50" spans="1:4" x14ac:dyDescent="0.25">
      <c r="A50">
        <f t="shared" si="8"/>
        <v>120</v>
      </c>
      <c r="B50" s="3">
        <f t="shared" si="9"/>
        <v>94.639556377079487</v>
      </c>
      <c r="C50" s="3">
        <f t="shared" si="10"/>
        <v>94.097222222222214</v>
      </c>
      <c r="D50" s="3">
        <f t="shared" si="11"/>
        <v>94.368389299650858</v>
      </c>
    </row>
    <row r="51" spans="1:4" x14ac:dyDescent="0.25">
      <c r="A51">
        <f t="shared" si="8"/>
        <v>240</v>
      </c>
      <c r="B51" s="3">
        <f t="shared" si="9"/>
        <v>94.824399260628468</v>
      </c>
      <c r="C51" s="3">
        <f t="shared" si="10"/>
        <v>93.75</v>
      </c>
      <c r="D51" s="3">
        <f t="shared" si="11"/>
        <v>94.287199630314234</v>
      </c>
    </row>
    <row r="52" spans="1:4" x14ac:dyDescent="0.25">
      <c r="A52">
        <f t="shared" si="8"/>
        <v>360</v>
      </c>
      <c r="B52" s="3">
        <f t="shared" si="9"/>
        <v>94.824399260628468</v>
      </c>
      <c r="C52" s="3">
        <f t="shared" si="10"/>
        <v>93.402777777777786</v>
      </c>
      <c r="D52" s="3">
        <f t="shared" si="11"/>
        <v>94.11358851920312</v>
      </c>
    </row>
    <row r="53" spans="1:4" x14ac:dyDescent="0.25">
      <c r="A53">
        <f t="shared" si="8"/>
        <v>480</v>
      </c>
      <c r="B53" s="3">
        <f t="shared" si="9"/>
        <v>94.454713493530491</v>
      </c>
      <c r="C53" s="3">
        <f t="shared" si="10"/>
        <v>93.923611111111114</v>
      </c>
      <c r="D53" s="3">
        <f t="shared" si="11"/>
        <v>94.189162302320796</v>
      </c>
    </row>
    <row r="54" spans="1:4" x14ac:dyDescent="0.25">
      <c r="A54">
        <f t="shared" si="8"/>
        <v>600</v>
      </c>
      <c r="B54" s="3">
        <f t="shared" si="9"/>
        <v>95.009242144177435</v>
      </c>
      <c r="C54" s="3">
        <f t="shared" si="10"/>
        <v>94.097222222222214</v>
      </c>
      <c r="D54" s="3">
        <f t="shared" si="11"/>
        <v>94.553232183199825</v>
      </c>
    </row>
  </sheetData>
  <mergeCells count="1">
    <mergeCell ref="B40:C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F1" sqref="F1:F1048576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6" max="6" width="9.7109375" bestFit="1" customWidth="1"/>
    <col min="12" max="12" width="13.85546875" bestFit="1" customWidth="1"/>
  </cols>
  <sheetData>
    <row r="1" spans="1:14" x14ac:dyDescent="0.25">
      <c r="A1" t="s">
        <v>94</v>
      </c>
      <c r="B1" s="2"/>
      <c r="C1" s="2"/>
    </row>
    <row r="2" spans="1:14" x14ac:dyDescent="0.25">
      <c r="A2" s="2"/>
      <c r="B2" s="2"/>
      <c r="C2" s="2"/>
    </row>
    <row r="3" spans="1:14" x14ac:dyDescent="0.25">
      <c r="A3" s="2" t="s">
        <v>38</v>
      </c>
      <c r="B3" s="2"/>
      <c r="C3" s="2"/>
    </row>
    <row r="4" spans="1:14" x14ac:dyDescent="0.25">
      <c r="A4" s="2">
        <f>2000/904</f>
        <v>2.2123893805309733</v>
      </c>
      <c r="B4" s="2"/>
      <c r="C4" s="2" t="s">
        <v>8</v>
      </c>
    </row>
    <row r="5" spans="1:14" x14ac:dyDescent="0.25">
      <c r="B5" s="2"/>
      <c r="C5" s="2"/>
      <c r="D5" s="2"/>
    </row>
    <row r="6" spans="1:14" x14ac:dyDescent="0.25">
      <c r="A6" t="s">
        <v>77</v>
      </c>
      <c r="C6" t="s">
        <v>81</v>
      </c>
      <c r="I6" t="s">
        <v>78</v>
      </c>
      <c r="K6" t="s">
        <v>82</v>
      </c>
    </row>
    <row r="8" spans="1:14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J8" t="s">
        <v>3</v>
      </c>
      <c r="K8" t="s">
        <v>0</v>
      </c>
      <c r="L8" t="s">
        <v>95</v>
      </c>
      <c r="M8" t="s">
        <v>96</v>
      </c>
      <c r="N8" t="s">
        <v>97</v>
      </c>
    </row>
    <row r="9" spans="1:14" x14ac:dyDescent="0.25">
      <c r="A9" t="s">
        <v>5</v>
      </c>
      <c r="B9">
        <v>0</v>
      </c>
      <c r="C9">
        <v>0</v>
      </c>
      <c r="D9">
        <v>536</v>
      </c>
      <c r="E9" s="3">
        <f t="shared" ref="E9:E21" si="0">D9*$A$4</f>
        <v>1185.8407079646017</v>
      </c>
      <c r="F9" s="3">
        <f t="shared" ref="F9:F21" si="1">E9/$E$9*100</f>
        <v>100</v>
      </c>
      <c r="I9" t="s">
        <v>5</v>
      </c>
      <c r="J9">
        <v>0</v>
      </c>
      <c r="K9">
        <v>0</v>
      </c>
      <c r="L9">
        <v>520</v>
      </c>
      <c r="M9" s="3">
        <f>L9*$A$4</f>
        <v>1150.4424778761061</v>
      </c>
      <c r="N9" s="9">
        <f>M9/$M$9*100</f>
        <v>100</v>
      </c>
    </row>
    <row r="10" spans="1:14" x14ac:dyDescent="0.25">
      <c r="B10">
        <v>18</v>
      </c>
      <c r="C10">
        <f t="shared" ref="C10:C17" si="2">B10-$B$10+1</f>
        <v>1</v>
      </c>
      <c r="D10">
        <v>528</v>
      </c>
      <c r="E10" s="3">
        <f t="shared" si="0"/>
        <v>1168.141592920354</v>
      </c>
      <c r="F10" s="3">
        <f t="shared" si="1"/>
        <v>98.507462686567166</v>
      </c>
      <c r="J10">
        <v>12</v>
      </c>
      <c r="K10">
        <f>J10-$J$10+1</f>
        <v>1</v>
      </c>
      <c r="L10">
        <v>513</v>
      </c>
      <c r="M10" s="3">
        <f t="shared" ref="M10:M21" si="3">L10*$A$4</f>
        <v>1134.9557522123894</v>
      </c>
      <c r="N10" s="9">
        <f t="shared" ref="N10:N21" si="4">M10/$M$9*100</f>
        <v>98.65384615384616</v>
      </c>
    </row>
    <row r="11" spans="1:14" x14ac:dyDescent="0.25">
      <c r="B11">
        <v>19</v>
      </c>
      <c r="C11">
        <f t="shared" si="2"/>
        <v>2</v>
      </c>
      <c r="D11">
        <v>528</v>
      </c>
      <c r="E11" s="3">
        <f t="shared" si="0"/>
        <v>1168.141592920354</v>
      </c>
      <c r="F11" s="3">
        <f t="shared" si="1"/>
        <v>98.507462686567166</v>
      </c>
      <c r="J11">
        <v>13</v>
      </c>
      <c r="K11">
        <f t="shared" ref="K11:K16" si="5">J11-$J$10+1</f>
        <v>2</v>
      </c>
      <c r="L11">
        <v>506</v>
      </c>
      <c r="M11" s="3">
        <f t="shared" si="3"/>
        <v>1119.4690265486724</v>
      </c>
      <c r="N11" s="9">
        <f t="shared" si="4"/>
        <v>97.307692307692307</v>
      </c>
    </row>
    <row r="12" spans="1:14" x14ac:dyDescent="0.25">
      <c r="B12">
        <v>20</v>
      </c>
      <c r="C12">
        <f t="shared" si="2"/>
        <v>3</v>
      </c>
      <c r="D12">
        <v>527</v>
      </c>
      <c r="E12" s="3">
        <f t="shared" si="0"/>
        <v>1165.929203539823</v>
      </c>
      <c r="F12" s="3">
        <f t="shared" si="1"/>
        <v>98.320895522388057</v>
      </c>
      <c r="J12">
        <v>14</v>
      </c>
      <c r="K12">
        <f t="shared" si="5"/>
        <v>3</v>
      </c>
      <c r="L12">
        <v>509</v>
      </c>
      <c r="M12" s="3">
        <f t="shared" si="3"/>
        <v>1126.1061946902655</v>
      </c>
      <c r="N12" s="9">
        <f t="shared" si="4"/>
        <v>97.884615384615387</v>
      </c>
    </row>
    <row r="13" spans="1:14" x14ac:dyDescent="0.25">
      <c r="B13">
        <v>21</v>
      </c>
      <c r="C13">
        <f t="shared" si="2"/>
        <v>4</v>
      </c>
      <c r="D13">
        <v>523</v>
      </c>
      <c r="E13" s="3">
        <f t="shared" si="0"/>
        <v>1157.0796460176991</v>
      </c>
      <c r="F13" s="3">
        <f t="shared" si="1"/>
        <v>97.574626865671647</v>
      </c>
      <c r="J13">
        <v>15</v>
      </c>
      <c r="K13">
        <f t="shared" si="5"/>
        <v>4</v>
      </c>
      <c r="L13">
        <v>506</v>
      </c>
      <c r="M13" s="3">
        <f t="shared" si="3"/>
        <v>1119.4690265486724</v>
      </c>
      <c r="N13" s="9">
        <f t="shared" si="4"/>
        <v>97.307692307692307</v>
      </c>
    </row>
    <row r="14" spans="1:14" x14ac:dyDescent="0.25">
      <c r="B14">
        <v>22</v>
      </c>
      <c r="C14">
        <f t="shared" si="2"/>
        <v>5</v>
      </c>
      <c r="D14">
        <v>528</v>
      </c>
      <c r="E14" s="3">
        <f t="shared" si="0"/>
        <v>1168.141592920354</v>
      </c>
      <c r="F14" s="3">
        <f t="shared" si="1"/>
        <v>98.507462686567166</v>
      </c>
      <c r="J14">
        <v>16</v>
      </c>
      <c r="K14">
        <f t="shared" si="5"/>
        <v>5</v>
      </c>
      <c r="L14">
        <v>504</v>
      </c>
      <c r="M14" s="3">
        <f t="shared" si="3"/>
        <v>1115.0442477876106</v>
      </c>
      <c r="N14" s="9">
        <f t="shared" si="4"/>
        <v>96.923076923076934</v>
      </c>
    </row>
    <row r="15" spans="1:14" x14ac:dyDescent="0.25">
      <c r="B15">
        <v>47</v>
      </c>
      <c r="C15">
        <f t="shared" si="2"/>
        <v>30</v>
      </c>
      <c r="D15">
        <v>523</v>
      </c>
      <c r="E15" s="3">
        <f t="shared" si="0"/>
        <v>1157.0796460176991</v>
      </c>
      <c r="F15" s="3">
        <f t="shared" si="1"/>
        <v>97.574626865671647</v>
      </c>
      <c r="J15">
        <v>41</v>
      </c>
      <c r="K15">
        <f>J15-$J$10+1</f>
        <v>30</v>
      </c>
      <c r="L15">
        <v>496</v>
      </c>
      <c r="M15" s="3">
        <f t="shared" si="3"/>
        <v>1097.3451327433627</v>
      </c>
      <c r="N15" s="9">
        <f t="shared" si="4"/>
        <v>95.384615384615373</v>
      </c>
    </row>
    <row r="16" spans="1:14" x14ac:dyDescent="0.25">
      <c r="B16">
        <v>77</v>
      </c>
      <c r="C16">
        <f t="shared" si="2"/>
        <v>60</v>
      </c>
      <c r="D16">
        <v>520</v>
      </c>
      <c r="E16" s="3">
        <f t="shared" si="0"/>
        <v>1150.4424778761061</v>
      </c>
      <c r="F16" s="3">
        <f t="shared" si="1"/>
        <v>97.014925373134318</v>
      </c>
      <c r="J16">
        <v>71</v>
      </c>
      <c r="K16">
        <f t="shared" si="5"/>
        <v>60</v>
      </c>
      <c r="L16">
        <v>502</v>
      </c>
      <c r="M16" s="3">
        <f t="shared" si="3"/>
        <v>1110.6194690265486</v>
      </c>
      <c r="N16" s="9">
        <f t="shared" si="4"/>
        <v>96.538461538461533</v>
      </c>
    </row>
    <row r="17" spans="1:14" x14ac:dyDescent="0.25">
      <c r="B17">
        <v>137</v>
      </c>
      <c r="C17">
        <f t="shared" si="2"/>
        <v>120</v>
      </c>
      <c r="D17">
        <v>522</v>
      </c>
      <c r="E17" s="3">
        <f t="shared" si="0"/>
        <v>1154.8672566371681</v>
      </c>
      <c r="F17" s="3">
        <f t="shared" si="1"/>
        <v>97.388059701492537</v>
      </c>
      <c r="J17">
        <v>131</v>
      </c>
      <c r="K17">
        <f>J17-$J$10+1</f>
        <v>120</v>
      </c>
      <c r="L17">
        <v>498</v>
      </c>
      <c r="M17" s="3">
        <f t="shared" si="3"/>
        <v>1101.7699115044247</v>
      </c>
      <c r="N17" s="3">
        <f t="shared" si="4"/>
        <v>95.769230769230774</v>
      </c>
    </row>
    <row r="18" spans="1:14" x14ac:dyDescent="0.25">
      <c r="A18" t="s">
        <v>6</v>
      </c>
      <c r="B18">
        <v>3</v>
      </c>
      <c r="C18">
        <f t="shared" ref="C18:C20" si="6">C17+2*60</f>
        <v>240</v>
      </c>
      <c r="D18">
        <v>519</v>
      </c>
      <c r="E18" s="3">
        <f t="shared" si="0"/>
        <v>1148.2300884955753</v>
      </c>
      <c r="F18" s="3">
        <f t="shared" si="1"/>
        <v>96.828358208955237</v>
      </c>
      <c r="I18" t="s">
        <v>6</v>
      </c>
      <c r="J18">
        <v>3</v>
      </c>
      <c r="K18">
        <f t="shared" ref="K18:K20" si="7">K17+2*60</f>
        <v>240</v>
      </c>
      <c r="L18">
        <v>504</v>
      </c>
      <c r="M18" s="3">
        <f t="shared" si="3"/>
        <v>1115.0442477876106</v>
      </c>
      <c r="N18" s="3">
        <f t="shared" si="4"/>
        <v>96.923076923076934</v>
      </c>
    </row>
    <row r="19" spans="1:14" x14ac:dyDescent="0.25">
      <c r="B19">
        <v>5</v>
      </c>
      <c r="C19">
        <f t="shared" si="6"/>
        <v>360</v>
      </c>
      <c r="D19">
        <v>519</v>
      </c>
      <c r="E19" s="3">
        <f t="shared" si="0"/>
        <v>1148.2300884955753</v>
      </c>
      <c r="F19" s="3">
        <f t="shared" si="1"/>
        <v>96.828358208955237</v>
      </c>
      <c r="J19">
        <v>5</v>
      </c>
      <c r="K19">
        <f t="shared" si="7"/>
        <v>360</v>
      </c>
      <c r="L19">
        <v>500</v>
      </c>
      <c r="M19" s="3">
        <f t="shared" si="3"/>
        <v>1106.1946902654868</v>
      </c>
      <c r="N19" s="3">
        <f t="shared" si="4"/>
        <v>96.15384615384616</v>
      </c>
    </row>
    <row r="20" spans="1:14" x14ac:dyDescent="0.25">
      <c r="B20">
        <v>7</v>
      </c>
      <c r="C20">
        <f t="shared" si="6"/>
        <v>480</v>
      </c>
      <c r="D20">
        <v>521</v>
      </c>
      <c r="E20" s="3">
        <f t="shared" si="0"/>
        <v>1152.6548672566371</v>
      </c>
      <c r="F20" s="3">
        <f t="shared" si="1"/>
        <v>97.201492537313428</v>
      </c>
      <c r="J20">
        <v>7</v>
      </c>
      <c r="K20">
        <f t="shared" si="7"/>
        <v>480</v>
      </c>
      <c r="L20">
        <v>504</v>
      </c>
      <c r="M20" s="3">
        <f t="shared" si="3"/>
        <v>1115.0442477876106</v>
      </c>
      <c r="N20" s="3">
        <f t="shared" si="4"/>
        <v>96.923076923076934</v>
      </c>
    </row>
    <row r="21" spans="1:14" x14ac:dyDescent="0.25">
      <c r="B21">
        <v>9</v>
      </c>
      <c r="C21">
        <f>C20+2*60</f>
        <v>600</v>
      </c>
      <c r="D21">
        <v>519</v>
      </c>
      <c r="E21" s="3">
        <f t="shared" si="0"/>
        <v>1148.2300884955753</v>
      </c>
      <c r="F21" s="3">
        <f t="shared" si="1"/>
        <v>96.828358208955237</v>
      </c>
      <c r="J21">
        <v>9</v>
      </c>
      <c r="K21">
        <f>K20+2*60</f>
        <v>600</v>
      </c>
      <c r="L21">
        <v>503</v>
      </c>
      <c r="M21" s="3">
        <f t="shared" si="3"/>
        <v>1112.8318584070796</v>
      </c>
      <c r="N21" s="3">
        <f t="shared" si="4"/>
        <v>96.730769230769241</v>
      </c>
    </row>
    <row r="40" spans="1:5" x14ac:dyDescent="0.25">
      <c r="B40" s="11" t="s">
        <v>103</v>
      </c>
      <c r="C40" s="11"/>
    </row>
    <row r="41" spans="1:5" x14ac:dyDescent="0.25">
      <c r="A41" t="str">
        <f t="shared" ref="A41:A54" si="8">C8</f>
        <v>t (s)</v>
      </c>
      <c r="B41" s="4" t="s">
        <v>83</v>
      </c>
      <c r="C41" s="4" t="s">
        <v>84</v>
      </c>
      <c r="D41" t="s">
        <v>101</v>
      </c>
      <c r="E41" s="4" t="s">
        <v>102</v>
      </c>
    </row>
    <row r="42" spans="1:5" x14ac:dyDescent="0.25">
      <c r="A42">
        <f t="shared" si="8"/>
        <v>0</v>
      </c>
      <c r="B42" s="3">
        <f>F9</f>
        <v>100</v>
      </c>
      <c r="C42" s="3">
        <f t="shared" ref="C42:C54" si="9">N9</f>
        <v>100</v>
      </c>
      <c r="D42" s="3">
        <f>AVERAGE(B42:C42)</f>
        <v>100</v>
      </c>
      <c r="E42">
        <v>1</v>
      </c>
    </row>
    <row r="43" spans="1:5" x14ac:dyDescent="0.25">
      <c r="A43">
        <f t="shared" si="8"/>
        <v>1</v>
      </c>
      <c r="B43" s="3">
        <f>F10</f>
        <v>98.507462686567166</v>
      </c>
      <c r="C43" s="3">
        <f t="shared" si="9"/>
        <v>98.65384615384616</v>
      </c>
      <c r="D43" s="3">
        <f t="shared" ref="D43:D54" si="10">AVERAGE(B43:C43)</f>
        <v>98.580654420206656</v>
      </c>
    </row>
    <row r="44" spans="1:5" x14ac:dyDescent="0.25">
      <c r="A44">
        <f t="shared" si="8"/>
        <v>2</v>
      </c>
      <c r="B44" s="3">
        <f t="shared" ref="B44:B54" si="11">F11</f>
        <v>98.507462686567166</v>
      </c>
      <c r="C44" s="3">
        <f t="shared" si="9"/>
        <v>97.307692307692307</v>
      </c>
      <c r="D44" s="3">
        <f t="shared" si="10"/>
        <v>97.907577497129736</v>
      </c>
    </row>
    <row r="45" spans="1:5" x14ac:dyDescent="0.25">
      <c r="A45">
        <f t="shared" si="8"/>
        <v>3</v>
      </c>
      <c r="B45" s="3">
        <f t="shared" si="11"/>
        <v>98.320895522388057</v>
      </c>
      <c r="C45" s="3">
        <f t="shared" si="9"/>
        <v>97.884615384615387</v>
      </c>
      <c r="D45" s="3">
        <f t="shared" si="10"/>
        <v>98.102755453501715</v>
      </c>
    </row>
    <row r="46" spans="1:5" x14ac:dyDescent="0.25">
      <c r="A46">
        <f t="shared" si="8"/>
        <v>4</v>
      </c>
      <c r="B46" s="3">
        <f t="shared" si="11"/>
        <v>97.574626865671647</v>
      </c>
      <c r="C46" s="3">
        <f t="shared" si="9"/>
        <v>97.307692307692307</v>
      </c>
      <c r="D46" s="3">
        <f t="shared" si="10"/>
        <v>97.441159586681977</v>
      </c>
    </row>
    <row r="47" spans="1:5" x14ac:dyDescent="0.25">
      <c r="A47">
        <f t="shared" si="8"/>
        <v>5</v>
      </c>
      <c r="B47" s="3">
        <f t="shared" si="11"/>
        <v>98.507462686567166</v>
      </c>
      <c r="C47" s="3">
        <f t="shared" si="9"/>
        <v>96.923076923076934</v>
      </c>
      <c r="D47" s="3">
        <f t="shared" si="10"/>
        <v>97.715269804822043</v>
      </c>
    </row>
    <row r="48" spans="1:5" x14ac:dyDescent="0.25">
      <c r="A48">
        <f t="shared" si="8"/>
        <v>30</v>
      </c>
      <c r="B48" s="3">
        <f t="shared" si="11"/>
        <v>97.574626865671647</v>
      </c>
      <c r="C48" s="3">
        <f t="shared" si="9"/>
        <v>95.384615384615373</v>
      </c>
      <c r="D48" s="3">
        <f t="shared" si="10"/>
        <v>96.47962112514351</v>
      </c>
    </row>
    <row r="49" spans="1:4" x14ac:dyDescent="0.25">
      <c r="A49">
        <f t="shared" si="8"/>
        <v>60</v>
      </c>
      <c r="B49" s="3">
        <f t="shared" si="11"/>
        <v>97.014925373134318</v>
      </c>
      <c r="C49" s="3">
        <f t="shared" si="9"/>
        <v>96.538461538461533</v>
      </c>
      <c r="D49" s="3">
        <f t="shared" si="10"/>
        <v>96.776693455797925</v>
      </c>
    </row>
    <row r="50" spans="1:4" x14ac:dyDescent="0.25">
      <c r="A50">
        <f t="shared" si="8"/>
        <v>120</v>
      </c>
      <c r="B50" s="3">
        <f t="shared" si="11"/>
        <v>97.388059701492537</v>
      </c>
      <c r="C50" s="3">
        <f t="shared" si="9"/>
        <v>95.769230769230774</v>
      </c>
      <c r="D50" s="3">
        <f t="shared" si="10"/>
        <v>96.578645235361648</v>
      </c>
    </row>
    <row r="51" spans="1:4" x14ac:dyDescent="0.25">
      <c r="A51">
        <f t="shared" si="8"/>
        <v>240</v>
      </c>
      <c r="B51" s="3">
        <f t="shared" si="11"/>
        <v>96.828358208955237</v>
      </c>
      <c r="C51" s="3">
        <f t="shared" si="9"/>
        <v>96.923076923076934</v>
      </c>
      <c r="D51" s="3">
        <f t="shared" si="10"/>
        <v>96.875717566016078</v>
      </c>
    </row>
    <row r="52" spans="1:4" x14ac:dyDescent="0.25">
      <c r="A52">
        <f t="shared" si="8"/>
        <v>360</v>
      </c>
      <c r="B52" s="3">
        <f t="shared" si="11"/>
        <v>96.828358208955237</v>
      </c>
      <c r="C52" s="3">
        <f t="shared" si="9"/>
        <v>96.15384615384616</v>
      </c>
      <c r="D52" s="3">
        <f t="shared" si="10"/>
        <v>96.491102181400692</v>
      </c>
    </row>
    <row r="53" spans="1:4" x14ac:dyDescent="0.25">
      <c r="A53">
        <f t="shared" si="8"/>
        <v>480</v>
      </c>
      <c r="B53" s="3">
        <f t="shared" si="11"/>
        <v>97.201492537313428</v>
      </c>
      <c r="C53" s="3">
        <f t="shared" si="9"/>
        <v>96.923076923076934</v>
      </c>
      <c r="D53" s="3">
        <f t="shared" si="10"/>
        <v>97.062284730195188</v>
      </c>
    </row>
    <row r="54" spans="1:4" x14ac:dyDescent="0.25">
      <c r="A54">
        <f t="shared" si="8"/>
        <v>600</v>
      </c>
      <c r="B54" s="3">
        <f t="shared" si="11"/>
        <v>96.828358208955237</v>
      </c>
      <c r="C54" s="3">
        <f t="shared" si="9"/>
        <v>96.730769230769241</v>
      </c>
      <c r="D54" s="3">
        <f t="shared" si="10"/>
        <v>96.779563719862239</v>
      </c>
    </row>
  </sheetData>
  <mergeCells count="1">
    <mergeCell ref="B40:C4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opLeftCell="A16" zoomScale="70" zoomScaleNormal="70" workbookViewId="0">
      <selection activeCell="B56" sqref="B56"/>
    </sheetView>
  </sheetViews>
  <sheetFormatPr baseColWidth="10" defaultRowHeight="15" x14ac:dyDescent="0.25"/>
  <cols>
    <col min="4" max="4" width="17.28515625" bestFit="1" customWidth="1"/>
    <col min="12" max="12" width="14.28515625" bestFit="1" customWidth="1"/>
    <col min="19" max="19" width="14.28515625" bestFit="1" customWidth="1"/>
  </cols>
  <sheetData>
    <row r="1" spans="1:21" x14ac:dyDescent="0.25">
      <c r="A1" t="s">
        <v>94</v>
      </c>
    </row>
    <row r="2" spans="1:21" x14ac:dyDescent="0.25">
      <c r="A2" s="2"/>
      <c r="B2" s="2"/>
      <c r="C2" s="2"/>
    </row>
    <row r="3" spans="1:21" x14ac:dyDescent="0.25">
      <c r="A3" s="2" t="s">
        <v>7</v>
      </c>
      <c r="B3" s="2"/>
      <c r="C3" s="2"/>
    </row>
    <row r="4" spans="1:21" x14ac:dyDescent="0.25">
      <c r="A4" s="2">
        <f>2000/1023</f>
        <v>1.9550342130987293</v>
      </c>
      <c r="B4" s="2"/>
      <c r="C4" s="2" t="s">
        <v>8</v>
      </c>
    </row>
    <row r="5" spans="1:21" x14ac:dyDescent="0.25">
      <c r="B5" s="2"/>
      <c r="C5" s="2"/>
      <c r="D5" s="2"/>
    </row>
    <row r="6" spans="1:21" x14ac:dyDescent="0.25">
      <c r="A6" t="s">
        <v>87</v>
      </c>
      <c r="B6" s="1">
        <v>43846</v>
      </c>
      <c r="D6" t="s">
        <v>88</v>
      </c>
      <c r="I6" t="s">
        <v>92</v>
      </c>
      <c r="J6" s="1">
        <v>43846</v>
      </c>
      <c r="K6" t="s">
        <v>86</v>
      </c>
      <c r="P6" t="s">
        <v>85</v>
      </c>
      <c r="Q6" s="1">
        <v>43846</v>
      </c>
      <c r="R6" t="s">
        <v>86</v>
      </c>
    </row>
    <row r="8" spans="1:21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J8" t="s">
        <v>3</v>
      </c>
      <c r="K8" t="s">
        <v>0</v>
      </c>
      <c r="L8" t="s">
        <v>95</v>
      </c>
      <c r="M8" t="s">
        <v>96</v>
      </c>
      <c r="N8" t="s">
        <v>97</v>
      </c>
      <c r="Q8" t="s">
        <v>3</v>
      </c>
      <c r="R8" t="s">
        <v>0</v>
      </c>
      <c r="S8" t="s">
        <v>95</v>
      </c>
      <c r="T8" t="s">
        <v>96</v>
      </c>
      <c r="U8" t="s">
        <v>97</v>
      </c>
    </row>
    <row r="9" spans="1:21" x14ac:dyDescent="0.25">
      <c r="A9" t="s">
        <v>5</v>
      </c>
      <c r="B9">
        <v>0</v>
      </c>
      <c r="C9">
        <v>0</v>
      </c>
      <c r="D9">
        <v>548</v>
      </c>
      <c r="E9" s="3">
        <f t="shared" ref="E9:E14" si="0">D9*$A$4</f>
        <v>1071.3587487781037</v>
      </c>
      <c r="F9" s="3">
        <f t="shared" ref="F9:F21" si="1">E9/$E$9*100</f>
        <v>100</v>
      </c>
      <c r="I9" t="s">
        <v>90</v>
      </c>
      <c r="J9">
        <v>0</v>
      </c>
      <c r="K9">
        <v>0</v>
      </c>
      <c r="L9">
        <v>539</v>
      </c>
      <c r="M9" s="3">
        <f>L9*$A$4</f>
        <v>1053.763440860215</v>
      </c>
      <c r="N9" s="3">
        <f>M9/$M$9*100</f>
        <v>100</v>
      </c>
      <c r="P9" t="s">
        <v>90</v>
      </c>
      <c r="Q9">
        <v>0</v>
      </c>
      <c r="R9">
        <v>0</v>
      </c>
      <c r="S9">
        <v>588</v>
      </c>
      <c r="T9" s="3">
        <f>S9*$A$4</f>
        <v>1149.5601173020527</v>
      </c>
      <c r="U9" s="3">
        <f>T9/$T$9*100</f>
        <v>100</v>
      </c>
    </row>
    <row r="10" spans="1:21" x14ac:dyDescent="0.25">
      <c r="B10">
        <v>18</v>
      </c>
      <c r="C10">
        <f t="shared" ref="C10:C16" si="2">B10-$B$10+1</f>
        <v>1</v>
      </c>
      <c r="D10">
        <v>544</v>
      </c>
      <c r="E10" s="3">
        <f t="shared" si="0"/>
        <v>1063.5386119257087</v>
      </c>
      <c r="F10" s="3">
        <f t="shared" si="1"/>
        <v>99.270072992700719</v>
      </c>
      <c r="J10">
        <v>19</v>
      </c>
      <c r="K10">
        <f>J10-$J$10+1</f>
        <v>1</v>
      </c>
      <c r="L10">
        <v>536</v>
      </c>
      <c r="M10" s="3">
        <f t="shared" ref="M10:M21" si="3">L10*$A$4</f>
        <v>1047.898338220919</v>
      </c>
      <c r="N10" s="3">
        <f t="shared" ref="N10:N21" si="4">M10/$M$9*100</f>
        <v>99.443413729128025</v>
      </c>
      <c r="Q10">
        <v>19</v>
      </c>
      <c r="R10">
        <f>Q10-$J$10+1</f>
        <v>1</v>
      </c>
      <c r="T10" s="3">
        <f t="shared" ref="T10:T21" si="5">S10*$A$4</f>
        <v>0</v>
      </c>
      <c r="U10" s="3">
        <f t="shared" ref="U10:U21" si="6">T10/$T$9*100</f>
        <v>0</v>
      </c>
    </row>
    <row r="11" spans="1:21" x14ac:dyDescent="0.25">
      <c r="B11">
        <v>19</v>
      </c>
      <c r="C11">
        <f t="shared" si="2"/>
        <v>2</v>
      </c>
      <c r="D11">
        <v>536</v>
      </c>
      <c r="E11" s="3">
        <f t="shared" si="0"/>
        <v>1047.898338220919</v>
      </c>
      <c r="F11" s="3">
        <f t="shared" si="1"/>
        <v>97.810218978102185</v>
      </c>
      <c r="J11">
        <v>20</v>
      </c>
      <c r="K11">
        <f t="shared" ref="K11:K16" si="7">J11-$J$10+1</f>
        <v>2</v>
      </c>
      <c r="L11">
        <v>528</v>
      </c>
      <c r="M11" s="3">
        <f t="shared" si="3"/>
        <v>1032.258064516129</v>
      </c>
      <c r="N11" s="3">
        <f t="shared" si="4"/>
        <v>97.959183673469383</v>
      </c>
      <c r="Q11">
        <v>20</v>
      </c>
      <c r="R11">
        <f t="shared" ref="R11:R14" si="8">Q11-$J$10+1</f>
        <v>2</v>
      </c>
      <c r="T11" s="3">
        <f t="shared" si="5"/>
        <v>0</v>
      </c>
      <c r="U11" s="3">
        <f t="shared" si="6"/>
        <v>0</v>
      </c>
    </row>
    <row r="12" spans="1:21" x14ac:dyDescent="0.25">
      <c r="B12">
        <v>20</v>
      </c>
      <c r="C12">
        <f t="shared" si="2"/>
        <v>3</v>
      </c>
      <c r="E12" s="3">
        <f t="shared" si="0"/>
        <v>0</v>
      </c>
      <c r="F12" s="3">
        <f t="shared" si="1"/>
        <v>0</v>
      </c>
      <c r="J12">
        <v>21</v>
      </c>
      <c r="K12">
        <f t="shared" si="7"/>
        <v>3</v>
      </c>
      <c r="L12">
        <v>525</v>
      </c>
      <c r="M12" s="3">
        <f t="shared" si="3"/>
        <v>1026.3929618768329</v>
      </c>
      <c r="N12" s="3">
        <f t="shared" si="4"/>
        <v>97.402597402597408</v>
      </c>
      <c r="Q12">
        <v>21</v>
      </c>
      <c r="R12">
        <f t="shared" si="8"/>
        <v>3</v>
      </c>
      <c r="T12" s="3">
        <f t="shared" si="5"/>
        <v>0</v>
      </c>
      <c r="U12" s="3">
        <f t="shared" si="6"/>
        <v>0</v>
      </c>
    </row>
    <row r="13" spans="1:21" x14ac:dyDescent="0.25">
      <c r="B13">
        <v>21</v>
      </c>
      <c r="C13">
        <f t="shared" si="2"/>
        <v>4</v>
      </c>
      <c r="E13" s="3">
        <f t="shared" si="0"/>
        <v>0</v>
      </c>
      <c r="F13" s="3">
        <f t="shared" si="1"/>
        <v>0</v>
      </c>
      <c r="J13">
        <v>22</v>
      </c>
      <c r="K13">
        <f t="shared" si="7"/>
        <v>4</v>
      </c>
      <c r="L13">
        <v>523</v>
      </c>
      <c r="M13" s="3">
        <f t="shared" si="3"/>
        <v>1022.4828934506354</v>
      </c>
      <c r="N13" s="3">
        <f t="shared" si="4"/>
        <v>97.031539888682744</v>
      </c>
      <c r="Q13">
        <v>22</v>
      </c>
      <c r="R13">
        <f t="shared" si="8"/>
        <v>4</v>
      </c>
      <c r="T13" s="3">
        <f t="shared" si="5"/>
        <v>0</v>
      </c>
      <c r="U13" s="3">
        <f t="shared" si="6"/>
        <v>0</v>
      </c>
    </row>
    <row r="14" spans="1:21" x14ac:dyDescent="0.25">
      <c r="B14">
        <v>22</v>
      </c>
      <c r="C14">
        <f t="shared" si="2"/>
        <v>5</v>
      </c>
      <c r="D14">
        <v>533</v>
      </c>
      <c r="E14" s="3">
        <f t="shared" si="0"/>
        <v>1042.0332355816226</v>
      </c>
      <c r="F14" s="3">
        <f t="shared" si="1"/>
        <v>97.262773722627728</v>
      </c>
      <c r="J14">
        <v>23</v>
      </c>
      <c r="K14">
        <f t="shared" si="7"/>
        <v>5</v>
      </c>
      <c r="L14">
        <v>520</v>
      </c>
      <c r="M14" s="3">
        <f t="shared" si="3"/>
        <v>1016.6177908113392</v>
      </c>
      <c r="N14" s="3">
        <f t="shared" si="4"/>
        <v>96.474953617810769</v>
      </c>
      <c r="Q14">
        <v>23</v>
      </c>
      <c r="R14">
        <f t="shared" si="8"/>
        <v>5</v>
      </c>
      <c r="T14" s="3">
        <f t="shared" si="5"/>
        <v>0</v>
      </c>
      <c r="U14" s="3">
        <f t="shared" si="6"/>
        <v>0</v>
      </c>
    </row>
    <row r="15" spans="1:21" x14ac:dyDescent="0.25">
      <c r="B15">
        <v>47</v>
      </c>
      <c r="C15">
        <f t="shared" si="2"/>
        <v>30</v>
      </c>
      <c r="D15">
        <v>536</v>
      </c>
      <c r="E15" s="3">
        <f t="shared" ref="E15:E21" si="9">D15*$A$4</f>
        <v>1047.898338220919</v>
      </c>
      <c r="F15" s="3">
        <f t="shared" si="1"/>
        <v>97.810218978102185</v>
      </c>
      <c r="J15">
        <v>48</v>
      </c>
      <c r="K15">
        <f>J15-$J$10+1</f>
        <v>30</v>
      </c>
      <c r="L15">
        <v>517</v>
      </c>
      <c r="M15" s="3">
        <f t="shared" si="3"/>
        <v>1010.752688172043</v>
      </c>
      <c r="N15" s="3">
        <f t="shared" si="4"/>
        <v>95.918367346938766</v>
      </c>
      <c r="Q15">
        <v>48</v>
      </c>
      <c r="R15">
        <f>Q15-$J$10+1</f>
        <v>30</v>
      </c>
      <c r="T15" s="3">
        <f t="shared" si="5"/>
        <v>0</v>
      </c>
      <c r="U15" s="3">
        <f t="shared" si="6"/>
        <v>0</v>
      </c>
    </row>
    <row r="16" spans="1:21" x14ac:dyDescent="0.25">
      <c r="B16">
        <v>77</v>
      </c>
      <c r="C16">
        <f t="shared" si="2"/>
        <v>60</v>
      </c>
      <c r="D16">
        <v>536</v>
      </c>
      <c r="E16" s="3">
        <f t="shared" si="9"/>
        <v>1047.898338220919</v>
      </c>
      <c r="F16" s="3">
        <f t="shared" si="1"/>
        <v>97.810218978102185</v>
      </c>
      <c r="J16">
        <v>78</v>
      </c>
      <c r="K16">
        <f t="shared" si="7"/>
        <v>60</v>
      </c>
      <c r="L16">
        <v>516</v>
      </c>
      <c r="M16" s="3">
        <f t="shared" si="3"/>
        <v>1008.7976539589444</v>
      </c>
      <c r="N16" s="3">
        <f t="shared" si="4"/>
        <v>95.732838589981455</v>
      </c>
      <c r="P16" t="s">
        <v>6</v>
      </c>
      <c r="Q16">
        <v>1</v>
      </c>
      <c r="R16">
        <v>60</v>
      </c>
      <c r="S16">
        <v>539</v>
      </c>
      <c r="T16" s="3">
        <f t="shared" si="5"/>
        <v>1053.763440860215</v>
      </c>
      <c r="U16" s="3">
        <f t="shared" si="6"/>
        <v>91.666666666666671</v>
      </c>
    </row>
    <row r="17" spans="1:21" x14ac:dyDescent="0.25">
      <c r="B17" t="s">
        <v>89</v>
      </c>
      <c r="C17">
        <v>120</v>
      </c>
      <c r="D17">
        <v>535</v>
      </c>
      <c r="E17" s="3">
        <f t="shared" si="9"/>
        <v>1045.9433040078202</v>
      </c>
      <c r="F17" s="3">
        <f t="shared" si="1"/>
        <v>97.627737226277361</v>
      </c>
      <c r="I17" t="s">
        <v>91</v>
      </c>
      <c r="J17">
        <v>19</v>
      </c>
      <c r="K17">
        <v>120</v>
      </c>
      <c r="L17">
        <v>518</v>
      </c>
      <c r="M17" s="3">
        <f t="shared" si="3"/>
        <v>1012.7077223851418</v>
      </c>
      <c r="N17" s="3">
        <f t="shared" si="4"/>
        <v>96.103896103896119</v>
      </c>
      <c r="Q17">
        <v>3</v>
      </c>
      <c r="R17">
        <v>120</v>
      </c>
      <c r="S17">
        <v>535</v>
      </c>
      <c r="T17" s="3">
        <f t="shared" si="5"/>
        <v>1045.9433040078202</v>
      </c>
      <c r="U17" s="3">
        <f t="shared" si="6"/>
        <v>90.986394557823132</v>
      </c>
    </row>
    <row r="18" spans="1:21" x14ac:dyDescent="0.25">
      <c r="A18" t="s">
        <v>6</v>
      </c>
      <c r="B18">
        <v>3</v>
      </c>
      <c r="C18">
        <f t="shared" ref="C18:C20" si="10">C17+2*60</f>
        <v>240</v>
      </c>
      <c r="D18">
        <v>532</v>
      </c>
      <c r="E18" s="3">
        <f t="shared" si="9"/>
        <v>1040.0782013685239</v>
      </c>
      <c r="F18" s="3">
        <f t="shared" si="1"/>
        <v>97.080291970802904</v>
      </c>
      <c r="I18" t="s">
        <v>6</v>
      </c>
      <c r="J18">
        <v>3</v>
      </c>
      <c r="K18">
        <f t="shared" ref="K18:K20" si="11">K17+2*60</f>
        <v>240</v>
      </c>
      <c r="L18">
        <v>515</v>
      </c>
      <c r="M18" s="3">
        <f t="shared" si="3"/>
        <v>1006.8426197458456</v>
      </c>
      <c r="N18" s="3">
        <f t="shared" si="4"/>
        <v>95.547309833024116</v>
      </c>
      <c r="Q18">
        <v>5</v>
      </c>
      <c r="R18">
        <f t="shared" ref="R18:R20" si="12">R17+2*60</f>
        <v>240</v>
      </c>
      <c r="S18">
        <v>538</v>
      </c>
      <c r="T18" s="3">
        <f t="shared" si="5"/>
        <v>1051.8084066471163</v>
      </c>
      <c r="U18" s="3">
        <f t="shared" si="6"/>
        <v>91.496598639455783</v>
      </c>
    </row>
    <row r="19" spans="1:21" x14ac:dyDescent="0.25">
      <c r="B19">
        <v>5</v>
      </c>
      <c r="C19">
        <f t="shared" si="10"/>
        <v>360</v>
      </c>
      <c r="D19">
        <v>532</v>
      </c>
      <c r="E19" s="3">
        <f t="shared" si="9"/>
        <v>1040.0782013685239</v>
      </c>
      <c r="F19" s="3">
        <f t="shared" si="1"/>
        <v>97.080291970802904</v>
      </c>
      <c r="J19">
        <v>5</v>
      </c>
      <c r="K19">
        <f t="shared" si="11"/>
        <v>360</v>
      </c>
      <c r="L19">
        <v>513</v>
      </c>
      <c r="M19" s="3">
        <f t="shared" si="3"/>
        <v>1002.9325513196482</v>
      </c>
      <c r="N19" s="3">
        <f t="shared" si="4"/>
        <v>95.176252319109466</v>
      </c>
      <c r="Q19">
        <v>7</v>
      </c>
      <c r="R19">
        <f t="shared" si="12"/>
        <v>360</v>
      </c>
      <c r="S19">
        <v>539</v>
      </c>
      <c r="T19" s="3">
        <f t="shared" si="5"/>
        <v>1053.763440860215</v>
      </c>
      <c r="U19" s="3">
        <f t="shared" si="6"/>
        <v>91.666666666666671</v>
      </c>
    </row>
    <row r="20" spans="1:21" x14ac:dyDescent="0.25">
      <c r="B20">
        <v>7</v>
      </c>
      <c r="C20">
        <f t="shared" si="10"/>
        <v>480</v>
      </c>
      <c r="E20" s="3">
        <f t="shared" si="9"/>
        <v>0</v>
      </c>
      <c r="F20" s="3">
        <f t="shared" si="1"/>
        <v>0</v>
      </c>
      <c r="J20">
        <v>7</v>
      </c>
      <c r="K20">
        <f t="shared" si="11"/>
        <v>480</v>
      </c>
      <c r="L20">
        <v>515</v>
      </c>
      <c r="M20" s="3">
        <f t="shared" si="3"/>
        <v>1006.8426197458456</v>
      </c>
      <c r="N20" s="3">
        <f t="shared" si="4"/>
        <v>95.547309833024116</v>
      </c>
      <c r="Q20">
        <v>9</v>
      </c>
      <c r="R20">
        <f t="shared" si="12"/>
        <v>480</v>
      </c>
      <c r="S20">
        <v>538</v>
      </c>
      <c r="T20" s="3">
        <f t="shared" si="5"/>
        <v>1051.8084066471163</v>
      </c>
      <c r="U20" s="3">
        <f t="shared" si="6"/>
        <v>91.496598639455783</v>
      </c>
    </row>
    <row r="21" spans="1:21" x14ac:dyDescent="0.25">
      <c r="B21">
        <v>9</v>
      </c>
      <c r="C21">
        <f>C20+2*60</f>
        <v>600</v>
      </c>
      <c r="E21" s="3">
        <f t="shared" si="9"/>
        <v>0</v>
      </c>
      <c r="F21" s="3">
        <f t="shared" si="1"/>
        <v>0</v>
      </c>
      <c r="J21">
        <v>9</v>
      </c>
      <c r="K21">
        <f>K20+2*60</f>
        <v>600</v>
      </c>
      <c r="L21">
        <v>516</v>
      </c>
      <c r="M21" s="3">
        <f t="shared" si="3"/>
        <v>1008.7976539589444</v>
      </c>
      <c r="N21" s="3">
        <f t="shared" si="4"/>
        <v>95.732838589981455</v>
      </c>
      <c r="Q21">
        <v>11</v>
      </c>
      <c r="R21">
        <f>R20+2*60</f>
        <v>600</v>
      </c>
      <c r="S21">
        <v>540</v>
      </c>
      <c r="T21" s="3">
        <f t="shared" si="5"/>
        <v>1055.7184750733138</v>
      </c>
      <c r="U21" s="3">
        <f t="shared" si="6"/>
        <v>91.83673469387756</v>
      </c>
    </row>
    <row r="22" spans="1:21" x14ac:dyDescent="0.25">
      <c r="E22" s="3"/>
      <c r="F22" s="3"/>
      <c r="M22" s="3"/>
      <c r="N22" s="3"/>
    </row>
    <row r="23" spans="1:21" x14ac:dyDescent="0.25">
      <c r="K23" s="3"/>
      <c r="L23" s="3"/>
    </row>
    <row r="24" spans="1:21" x14ac:dyDescent="0.25">
      <c r="K24" s="3"/>
      <c r="L24" s="3"/>
    </row>
    <row r="25" spans="1:21" x14ac:dyDescent="0.25">
      <c r="K25" s="3"/>
      <c r="L25" s="3"/>
    </row>
    <row r="26" spans="1:21" x14ac:dyDescent="0.25">
      <c r="K26" s="3"/>
      <c r="L26" s="3"/>
    </row>
    <row r="27" spans="1:21" x14ac:dyDescent="0.25">
      <c r="K27" s="3"/>
      <c r="L27" s="3"/>
    </row>
    <row r="28" spans="1:21" x14ac:dyDescent="0.25">
      <c r="K28" s="3"/>
      <c r="L28" s="3"/>
    </row>
    <row r="29" spans="1:21" x14ac:dyDescent="0.25">
      <c r="K29" s="3"/>
      <c r="L29" s="3"/>
    </row>
    <row r="30" spans="1:21" x14ac:dyDescent="0.25">
      <c r="K30" s="3"/>
      <c r="L30" s="3"/>
    </row>
    <row r="31" spans="1:21" x14ac:dyDescent="0.25">
      <c r="K31" s="3"/>
      <c r="L31" s="3"/>
    </row>
    <row r="32" spans="1:21" x14ac:dyDescent="0.25">
      <c r="K32" s="3"/>
      <c r="L32" s="3"/>
    </row>
    <row r="33" spans="1:12" x14ac:dyDescent="0.25">
      <c r="K33" s="3"/>
      <c r="L33" s="3"/>
    </row>
    <row r="34" spans="1:12" x14ac:dyDescent="0.25">
      <c r="K34" s="3"/>
      <c r="L34" s="3"/>
    </row>
    <row r="40" spans="1:12" x14ac:dyDescent="0.25">
      <c r="B40" s="11" t="s">
        <v>104</v>
      </c>
      <c r="C40" s="11"/>
      <c r="D40" s="11"/>
    </row>
    <row r="41" spans="1:12" x14ac:dyDescent="0.25">
      <c r="A41" t="str">
        <f t="shared" ref="A41:A54" si="13">C8</f>
        <v>t (s)</v>
      </c>
      <c r="B41" s="4" t="s">
        <v>33</v>
      </c>
      <c r="C41" s="4" t="s">
        <v>39</v>
      </c>
      <c r="D41" t="s">
        <v>93</v>
      </c>
      <c r="E41" t="s">
        <v>101</v>
      </c>
      <c r="F41" s="4" t="s">
        <v>102</v>
      </c>
    </row>
    <row r="42" spans="1:12" x14ac:dyDescent="0.25">
      <c r="A42">
        <f t="shared" si="13"/>
        <v>0</v>
      </c>
      <c r="B42" s="3">
        <f t="shared" ref="B42:B52" si="14">F9</f>
        <v>100</v>
      </c>
      <c r="C42" s="3">
        <f t="shared" ref="C42:C54" si="15">N9</f>
        <v>100</v>
      </c>
      <c r="D42" s="3">
        <f>$U$9</f>
        <v>100</v>
      </c>
      <c r="E42" s="3">
        <f>AVERAGE(B42:D42)</f>
        <v>100</v>
      </c>
      <c r="F42">
        <v>1</v>
      </c>
    </row>
    <row r="43" spans="1:12" x14ac:dyDescent="0.25">
      <c r="A43">
        <f t="shared" si="13"/>
        <v>1</v>
      </c>
      <c r="B43" s="3">
        <f t="shared" si="14"/>
        <v>99.270072992700719</v>
      </c>
      <c r="C43" s="3">
        <f t="shared" si="15"/>
        <v>99.443413729128025</v>
      </c>
      <c r="E43" s="3">
        <f t="shared" ref="E43:E54" si="16">AVERAGE(B43:D43)</f>
        <v>99.356743360914379</v>
      </c>
    </row>
    <row r="44" spans="1:12" x14ac:dyDescent="0.25">
      <c r="A44">
        <f t="shared" si="13"/>
        <v>2</v>
      </c>
      <c r="B44" s="3">
        <f t="shared" si="14"/>
        <v>97.810218978102185</v>
      </c>
      <c r="C44" s="3">
        <f t="shared" si="15"/>
        <v>97.959183673469383</v>
      </c>
      <c r="E44" s="3">
        <f t="shared" si="16"/>
        <v>97.884701325785784</v>
      </c>
    </row>
    <row r="45" spans="1:12" x14ac:dyDescent="0.25">
      <c r="A45">
        <f t="shared" si="13"/>
        <v>3</v>
      </c>
      <c r="B45" s="3"/>
      <c r="C45" s="3">
        <f t="shared" si="15"/>
        <v>97.402597402597408</v>
      </c>
      <c r="E45" s="3">
        <f t="shared" si="16"/>
        <v>97.402597402597408</v>
      </c>
    </row>
    <row r="46" spans="1:12" x14ac:dyDescent="0.25">
      <c r="A46">
        <f t="shared" si="13"/>
        <v>4</v>
      </c>
      <c r="B46" s="3"/>
      <c r="C46" s="3">
        <f t="shared" si="15"/>
        <v>97.031539888682744</v>
      </c>
      <c r="E46" s="3">
        <f t="shared" si="16"/>
        <v>97.031539888682744</v>
      </c>
    </row>
    <row r="47" spans="1:12" x14ac:dyDescent="0.25">
      <c r="A47">
        <f t="shared" si="13"/>
        <v>5</v>
      </c>
      <c r="B47" s="3">
        <f t="shared" si="14"/>
        <v>97.262773722627728</v>
      </c>
      <c r="C47" s="3">
        <f t="shared" si="15"/>
        <v>96.474953617810769</v>
      </c>
      <c r="E47" s="3">
        <f t="shared" si="16"/>
        <v>96.868863670219241</v>
      </c>
    </row>
    <row r="48" spans="1:12" x14ac:dyDescent="0.25">
      <c r="A48">
        <f t="shared" si="13"/>
        <v>30</v>
      </c>
      <c r="B48" s="3">
        <f t="shared" si="14"/>
        <v>97.810218978102185</v>
      </c>
      <c r="C48" s="3">
        <f t="shared" si="15"/>
        <v>95.918367346938766</v>
      </c>
      <c r="E48" s="3">
        <f t="shared" si="16"/>
        <v>96.864293162520482</v>
      </c>
    </row>
    <row r="49" spans="1:5" x14ac:dyDescent="0.25">
      <c r="A49">
        <f t="shared" si="13"/>
        <v>60</v>
      </c>
      <c r="B49" s="3">
        <f t="shared" si="14"/>
        <v>97.810218978102185</v>
      </c>
      <c r="C49" s="3">
        <f t="shared" si="15"/>
        <v>95.732838589981455</v>
      </c>
      <c r="D49" s="3">
        <f t="shared" ref="D49:D55" si="17">U16</f>
        <v>91.666666666666671</v>
      </c>
      <c r="E49" s="3">
        <f t="shared" si="16"/>
        <v>95.069908078250094</v>
      </c>
    </row>
    <row r="50" spans="1:5" x14ac:dyDescent="0.25">
      <c r="A50">
        <f t="shared" si="13"/>
        <v>120</v>
      </c>
      <c r="B50" s="3">
        <f t="shared" si="14"/>
        <v>97.627737226277361</v>
      </c>
      <c r="C50" s="3">
        <f t="shared" si="15"/>
        <v>96.103896103896119</v>
      </c>
      <c r="D50" s="3">
        <f t="shared" si="17"/>
        <v>90.986394557823132</v>
      </c>
      <c r="E50" s="3">
        <f t="shared" si="16"/>
        <v>94.906009295998885</v>
      </c>
    </row>
    <row r="51" spans="1:5" x14ac:dyDescent="0.25">
      <c r="A51">
        <f t="shared" si="13"/>
        <v>240</v>
      </c>
      <c r="B51" s="3">
        <f t="shared" si="14"/>
        <v>97.080291970802904</v>
      </c>
      <c r="C51" s="3">
        <f t="shared" si="15"/>
        <v>95.547309833024116</v>
      </c>
      <c r="D51" s="3">
        <f t="shared" si="17"/>
        <v>91.496598639455783</v>
      </c>
      <c r="E51" s="3">
        <f t="shared" si="16"/>
        <v>94.708066814427596</v>
      </c>
    </row>
    <row r="52" spans="1:5" x14ac:dyDescent="0.25">
      <c r="A52">
        <f t="shared" si="13"/>
        <v>360</v>
      </c>
      <c r="B52" s="3">
        <f t="shared" si="14"/>
        <v>97.080291970802904</v>
      </c>
      <c r="C52" s="3">
        <f t="shared" si="15"/>
        <v>95.176252319109466</v>
      </c>
      <c r="D52" s="3">
        <f t="shared" si="17"/>
        <v>91.666666666666671</v>
      </c>
      <c r="E52" s="3">
        <f t="shared" si="16"/>
        <v>94.64107031885969</v>
      </c>
    </row>
    <row r="53" spans="1:5" x14ac:dyDescent="0.25">
      <c r="A53">
        <f t="shared" si="13"/>
        <v>480</v>
      </c>
      <c r="B53" s="10">
        <v>97</v>
      </c>
      <c r="C53" s="3">
        <f t="shared" si="15"/>
        <v>95.547309833024116</v>
      </c>
      <c r="D53" s="3">
        <f t="shared" si="17"/>
        <v>91.496598639455783</v>
      </c>
      <c r="E53" s="3">
        <f t="shared" si="16"/>
        <v>94.681302824159957</v>
      </c>
    </row>
    <row r="54" spans="1:5" x14ac:dyDescent="0.25">
      <c r="A54">
        <f t="shared" si="13"/>
        <v>600</v>
      </c>
      <c r="B54" s="10">
        <v>97</v>
      </c>
      <c r="C54" s="3">
        <f t="shared" si="15"/>
        <v>95.732838589981455</v>
      </c>
      <c r="D54" s="3">
        <f t="shared" si="17"/>
        <v>91.83673469387756</v>
      </c>
      <c r="E54" s="3">
        <f t="shared" si="16"/>
        <v>94.856524427952991</v>
      </c>
    </row>
    <row r="55" spans="1:5" x14ac:dyDescent="0.25">
      <c r="D55" s="3">
        <f t="shared" si="17"/>
        <v>0</v>
      </c>
    </row>
    <row r="56" spans="1:5" x14ac:dyDescent="0.25">
      <c r="B56" s="7"/>
    </row>
  </sheetData>
  <mergeCells count="1">
    <mergeCell ref="B40:D4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K8" sqref="K8:M8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11" max="11" width="13.85546875" bestFit="1" customWidth="1"/>
  </cols>
  <sheetData>
    <row r="1" spans="1:13" x14ac:dyDescent="0.25">
      <c r="A1" t="s">
        <v>94</v>
      </c>
      <c r="B1" s="2"/>
      <c r="C1" s="2"/>
    </row>
    <row r="2" spans="1:13" x14ac:dyDescent="0.25">
      <c r="A2" s="2"/>
      <c r="B2" s="2"/>
      <c r="C2" s="2"/>
    </row>
    <row r="3" spans="1:13" x14ac:dyDescent="0.25">
      <c r="A3" s="2" t="s">
        <v>44</v>
      </c>
      <c r="B3" s="2"/>
      <c r="C3" s="2"/>
    </row>
    <row r="4" spans="1:13" x14ac:dyDescent="0.25">
      <c r="A4" s="2">
        <f>2000/923</f>
        <v>2.1668472372697725</v>
      </c>
      <c r="B4" s="2"/>
      <c r="C4" s="2" t="s">
        <v>8</v>
      </c>
    </row>
    <row r="5" spans="1:13" x14ac:dyDescent="0.25">
      <c r="B5" s="2"/>
      <c r="C5" s="2"/>
      <c r="D5" s="2"/>
    </row>
    <row r="6" spans="1:13" x14ac:dyDescent="0.25">
      <c r="A6" t="s">
        <v>45</v>
      </c>
      <c r="C6" t="s">
        <v>43</v>
      </c>
      <c r="H6" t="s">
        <v>46</v>
      </c>
      <c r="J6" t="s">
        <v>47</v>
      </c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95</v>
      </c>
      <c r="L8" t="s">
        <v>96</v>
      </c>
      <c r="M8" t="s">
        <v>97</v>
      </c>
    </row>
    <row r="9" spans="1:13" x14ac:dyDescent="0.25">
      <c r="A9" t="s">
        <v>5</v>
      </c>
      <c r="B9">
        <v>17</v>
      </c>
      <c r="C9">
        <f>B9-$B$9</f>
        <v>0</v>
      </c>
      <c r="D9">
        <v>558</v>
      </c>
      <c r="E9" s="3">
        <f>D9*$A$4</f>
        <v>1209.1007583965331</v>
      </c>
      <c r="F9" s="3">
        <f>E9/$E$9*100</f>
        <v>100</v>
      </c>
      <c r="H9" t="s">
        <v>5</v>
      </c>
      <c r="I9">
        <v>0</v>
      </c>
      <c r="J9">
        <v>0</v>
      </c>
      <c r="K9">
        <v>563</v>
      </c>
      <c r="L9" s="3">
        <f>K10*$A$4</f>
        <v>1204.7670639219934</v>
      </c>
      <c r="M9" s="3">
        <f>L9/$E$9*100</f>
        <v>99.64157706093188</v>
      </c>
    </row>
    <row r="10" spans="1:13" x14ac:dyDescent="0.25">
      <c r="B10">
        <v>18</v>
      </c>
      <c r="C10">
        <f>B10-$B$9</f>
        <v>1</v>
      </c>
      <c r="D10">
        <v>546</v>
      </c>
      <c r="E10" s="3">
        <f t="shared" ref="E10:E26" si="0">D10*$A$4</f>
        <v>1183.0985915492959</v>
      </c>
      <c r="F10" s="3">
        <f t="shared" ref="F10:F26" si="1">E10/$E$9*100</f>
        <v>97.849462365591393</v>
      </c>
      <c r="I10">
        <v>17</v>
      </c>
      <c r="J10">
        <f>I10-$I$10+1</f>
        <v>1</v>
      </c>
      <c r="K10">
        <v>556</v>
      </c>
      <c r="L10" s="3">
        <f>K11*$A$4</f>
        <v>1170.0975081256772</v>
      </c>
      <c r="M10" s="3">
        <f t="shared" ref="M10:M26" si="2">L10/$E$9*100</f>
        <v>96.774193548387103</v>
      </c>
    </row>
    <row r="11" spans="1:13" x14ac:dyDescent="0.25">
      <c r="B11">
        <v>19</v>
      </c>
      <c r="C11">
        <f t="shared" ref="C11:C19" si="3">B11-$B$9</f>
        <v>2</v>
      </c>
      <c r="D11">
        <v>536</v>
      </c>
      <c r="E11" s="3">
        <f t="shared" si="0"/>
        <v>1161.4301191765981</v>
      </c>
      <c r="F11" s="3">
        <f t="shared" si="1"/>
        <v>96.057347670250891</v>
      </c>
      <c r="I11">
        <v>18</v>
      </c>
      <c r="J11">
        <f t="shared" ref="J11:J22" si="4">I11-$I$10+1</f>
        <v>2</v>
      </c>
      <c r="K11">
        <v>540</v>
      </c>
      <c r="L11" s="3">
        <f t="shared" ref="L11:L22" si="5">K12*$A$4</f>
        <v>1163.5969664138679</v>
      </c>
      <c r="M11" s="3">
        <f t="shared" si="2"/>
        <v>96.236559139784944</v>
      </c>
    </row>
    <row r="12" spans="1:13" x14ac:dyDescent="0.25">
      <c r="B12">
        <v>20</v>
      </c>
      <c r="C12">
        <f t="shared" si="3"/>
        <v>3</v>
      </c>
      <c r="D12">
        <v>539</v>
      </c>
      <c r="E12" s="3">
        <f t="shared" si="0"/>
        <v>1167.9306608884074</v>
      </c>
      <c r="F12" s="3">
        <f t="shared" si="1"/>
        <v>96.594982078853036</v>
      </c>
      <c r="I12">
        <v>19</v>
      </c>
      <c r="J12">
        <f t="shared" si="4"/>
        <v>3</v>
      </c>
      <c r="K12">
        <v>537</v>
      </c>
      <c r="L12" s="3">
        <f t="shared" si="5"/>
        <v>1152.7627302275189</v>
      </c>
      <c r="M12" s="3">
        <f t="shared" si="2"/>
        <v>95.340501792114679</v>
      </c>
    </row>
    <row r="13" spans="1:13" x14ac:dyDescent="0.25">
      <c r="B13">
        <v>21</v>
      </c>
      <c r="C13">
        <f t="shared" si="3"/>
        <v>4</v>
      </c>
      <c r="D13">
        <v>539</v>
      </c>
      <c r="E13" s="3">
        <f t="shared" si="0"/>
        <v>1167.9306608884074</v>
      </c>
      <c r="F13" s="3">
        <f t="shared" si="1"/>
        <v>96.594982078853036</v>
      </c>
      <c r="I13">
        <v>20</v>
      </c>
      <c r="J13">
        <f t="shared" si="4"/>
        <v>4</v>
      </c>
      <c r="K13">
        <v>532</v>
      </c>
      <c r="L13" s="3">
        <f t="shared" si="5"/>
        <v>1154.9295774647887</v>
      </c>
      <c r="M13" s="3">
        <f t="shared" si="2"/>
        <v>95.519713261648747</v>
      </c>
    </row>
    <row r="14" spans="1:13" x14ac:dyDescent="0.25">
      <c r="B14">
        <v>22</v>
      </c>
      <c r="C14">
        <f t="shared" si="3"/>
        <v>5</v>
      </c>
      <c r="D14">
        <v>540</v>
      </c>
      <c r="E14" s="3">
        <f t="shared" si="0"/>
        <v>1170.0975081256772</v>
      </c>
      <c r="F14" s="3">
        <f t="shared" si="1"/>
        <v>96.774193548387103</v>
      </c>
      <c r="I14">
        <v>21</v>
      </c>
      <c r="J14">
        <f t="shared" si="4"/>
        <v>5</v>
      </c>
      <c r="K14">
        <v>533</v>
      </c>
      <c r="L14" s="3">
        <f t="shared" si="5"/>
        <v>1159.2632719393282</v>
      </c>
      <c r="M14" s="3">
        <f t="shared" si="2"/>
        <v>95.878136200716838</v>
      </c>
    </row>
    <row r="15" spans="1:13" x14ac:dyDescent="0.25">
      <c r="B15">
        <v>23</v>
      </c>
      <c r="C15">
        <f t="shared" si="3"/>
        <v>6</v>
      </c>
      <c r="D15">
        <v>532</v>
      </c>
      <c r="E15" s="3">
        <f t="shared" si="0"/>
        <v>1152.7627302275189</v>
      </c>
      <c r="F15" s="3">
        <f t="shared" si="1"/>
        <v>95.340501792114679</v>
      </c>
      <c r="I15">
        <v>22</v>
      </c>
      <c r="J15">
        <f t="shared" si="4"/>
        <v>6</v>
      </c>
      <c r="K15">
        <v>535</v>
      </c>
      <c r="L15" s="3">
        <f t="shared" si="5"/>
        <v>1161.4301191765981</v>
      </c>
      <c r="M15" s="3">
        <f t="shared" si="2"/>
        <v>96.057347670250891</v>
      </c>
    </row>
    <row r="16" spans="1:13" x14ac:dyDescent="0.25">
      <c r="B16">
        <v>24</v>
      </c>
      <c r="C16">
        <f t="shared" si="3"/>
        <v>7</v>
      </c>
      <c r="D16">
        <v>535</v>
      </c>
      <c r="E16" s="3">
        <f t="shared" si="0"/>
        <v>1159.2632719393282</v>
      </c>
      <c r="F16" s="3">
        <f t="shared" si="1"/>
        <v>95.878136200716838</v>
      </c>
      <c r="I16">
        <v>23</v>
      </c>
      <c r="J16">
        <f t="shared" si="4"/>
        <v>7</v>
      </c>
      <c r="K16">
        <v>536</v>
      </c>
      <c r="L16" s="3">
        <f t="shared" si="5"/>
        <v>1146.2621885157096</v>
      </c>
      <c r="M16" s="3">
        <f t="shared" si="2"/>
        <v>94.802867383512535</v>
      </c>
    </row>
    <row r="17" spans="1:13" x14ac:dyDescent="0.25">
      <c r="B17">
        <v>25</v>
      </c>
      <c r="C17">
        <f t="shared" si="3"/>
        <v>8</v>
      </c>
      <c r="D17">
        <v>537</v>
      </c>
      <c r="E17" s="3">
        <f t="shared" si="0"/>
        <v>1163.5969664138679</v>
      </c>
      <c r="F17" s="3">
        <f t="shared" si="1"/>
        <v>96.236559139784944</v>
      </c>
      <c r="I17">
        <v>24</v>
      </c>
      <c r="J17">
        <f t="shared" si="4"/>
        <v>8</v>
      </c>
      <c r="K17">
        <v>529</v>
      </c>
      <c r="L17" s="3">
        <f t="shared" si="5"/>
        <v>1148.4290357529794</v>
      </c>
      <c r="M17" s="3">
        <f t="shared" si="2"/>
        <v>94.982078853046588</v>
      </c>
    </row>
    <row r="18" spans="1:13" x14ac:dyDescent="0.25">
      <c r="B18">
        <v>26</v>
      </c>
      <c r="C18">
        <f t="shared" si="3"/>
        <v>9</v>
      </c>
      <c r="D18">
        <v>534</v>
      </c>
      <c r="E18" s="3">
        <f t="shared" si="0"/>
        <v>1157.0964247020586</v>
      </c>
      <c r="F18" s="3">
        <f t="shared" si="1"/>
        <v>95.6989247311828</v>
      </c>
      <c r="I18">
        <v>25</v>
      </c>
      <c r="J18">
        <f t="shared" si="4"/>
        <v>9</v>
      </c>
      <c r="K18">
        <v>530</v>
      </c>
      <c r="L18" s="3">
        <f t="shared" si="5"/>
        <v>1150.5958829902493</v>
      </c>
      <c r="M18" s="3">
        <f t="shared" si="2"/>
        <v>95.161290322580655</v>
      </c>
    </row>
    <row r="19" spans="1:13" x14ac:dyDescent="0.25">
      <c r="B19">
        <v>27</v>
      </c>
      <c r="C19">
        <f t="shared" si="3"/>
        <v>10</v>
      </c>
      <c r="D19">
        <v>533</v>
      </c>
      <c r="E19" s="3">
        <f t="shared" si="0"/>
        <v>1154.9295774647887</v>
      </c>
      <c r="F19" s="3">
        <f t="shared" si="1"/>
        <v>95.519713261648747</v>
      </c>
      <c r="I19">
        <v>26</v>
      </c>
      <c r="J19">
        <f t="shared" si="4"/>
        <v>10</v>
      </c>
      <c r="K19">
        <v>531</v>
      </c>
      <c r="L19" s="3">
        <f t="shared" si="5"/>
        <v>1139.7616468039002</v>
      </c>
      <c r="M19" s="3">
        <f t="shared" si="2"/>
        <v>94.26523297491039</v>
      </c>
    </row>
    <row r="20" spans="1:13" x14ac:dyDescent="0.25">
      <c r="B20">
        <v>47</v>
      </c>
      <c r="C20">
        <f>B20-$B$10+1</f>
        <v>30</v>
      </c>
      <c r="D20">
        <v>524</v>
      </c>
      <c r="E20" s="3">
        <f t="shared" si="0"/>
        <v>1135.4279523293608</v>
      </c>
      <c r="F20" s="3">
        <f t="shared" si="1"/>
        <v>93.906810035842298</v>
      </c>
      <c r="I20">
        <v>46</v>
      </c>
      <c r="J20">
        <f t="shared" si="4"/>
        <v>30</v>
      </c>
      <c r="K20">
        <v>526</v>
      </c>
      <c r="L20" s="3">
        <f t="shared" si="5"/>
        <v>1135.4279523293608</v>
      </c>
      <c r="M20" s="3">
        <f t="shared" si="2"/>
        <v>93.906810035842298</v>
      </c>
    </row>
    <row r="21" spans="1:13" x14ac:dyDescent="0.25">
      <c r="B21">
        <v>77</v>
      </c>
      <c r="C21">
        <f>B21-$B$10+1</f>
        <v>60</v>
      </c>
      <c r="D21">
        <v>520</v>
      </c>
      <c r="E21" s="3">
        <f t="shared" si="0"/>
        <v>1126.7605633802816</v>
      </c>
      <c r="F21" s="3">
        <f t="shared" si="1"/>
        <v>93.189964157706086</v>
      </c>
      <c r="I21">
        <v>76</v>
      </c>
      <c r="J21">
        <f t="shared" si="4"/>
        <v>60</v>
      </c>
      <c r="K21">
        <v>524</v>
      </c>
      <c r="L21" s="3">
        <f t="shared" si="5"/>
        <v>1126.7605633802816</v>
      </c>
      <c r="M21" s="3">
        <f t="shared" si="2"/>
        <v>93.189964157706086</v>
      </c>
    </row>
    <row r="22" spans="1:13" x14ac:dyDescent="0.25">
      <c r="B22">
        <v>137</v>
      </c>
      <c r="C22">
        <f>B22-$B$10+1</f>
        <v>120</v>
      </c>
      <c r="D22">
        <v>520</v>
      </c>
      <c r="E22" s="3">
        <f t="shared" si="0"/>
        <v>1126.7605633802816</v>
      </c>
      <c r="F22" s="3">
        <f t="shared" si="1"/>
        <v>93.189964157706086</v>
      </c>
      <c r="I22">
        <v>136</v>
      </c>
      <c r="J22">
        <f t="shared" si="4"/>
        <v>120</v>
      </c>
      <c r="K22">
        <v>520</v>
      </c>
      <c r="L22" s="3">
        <f t="shared" si="5"/>
        <v>1118.0931744312027</v>
      </c>
      <c r="M22" s="3">
        <f t="shared" si="2"/>
        <v>92.473118279569889</v>
      </c>
    </row>
    <row r="23" spans="1:13" x14ac:dyDescent="0.25">
      <c r="A23" t="s">
        <v>6</v>
      </c>
      <c r="B23">
        <v>3</v>
      </c>
      <c r="C23">
        <f>C22+2*60</f>
        <v>240</v>
      </c>
      <c r="D23">
        <v>521</v>
      </c>
      <c r="E23" s="3">
        <f t="shared" si="0"/>
        <v>1128.9274106175515</v>
      </c>
      <c r="F23" s="3">
        <f t="shared" si="1"/>
        <v>93.369175627240125</v>
      </c>
      <c r="H23" t="s">
        <v>6</v>
      </c>
      <c r="I23">
        <v>3</v>
      </c>
      <c r="J23">
        <f>J22+2*60</f>
        <v>240</v>
      </c>
      <c r="K23">
        <v>516</v>
      </c>
      <c r="L23" s="3">
        <f t="shared" ref="L23:L26" si="6">K23*$A$4</f>
        <v>1118.0931744312027</v>
      </c>
      <c r="M23" s="3">
        <f t="shared" si="2"/>
        <v>92.473118279569889</v>
      </c>
    </row>
    <row r="24" spans="1:13" x14ac:dyDescent="0.25">
      <c r="B24">
        <v>5</v>
      </c>
      <c r="C24">
        <f>C23+2*60</f>
        <v>360</v>
      </c>
      <c r="D24">
        <v>517</v>
      </c>
      <c r="E24" s="3">
        <f t="shared" si="0"/>
        <v>1120.2600216684723</v>
      </c>
      <c r="F24" s="3">
        <f t="shared" si="1"/>
        <v>92.652329749103927</v>
      </c>
      <c r="I24">
        <v>5</v>
      </c>
      <c r="J24">
        <f>J23+2*60</f>
        <v>360</v>
      </c>
      <c r="K24">
        <v>513</v>
      </c>
      <c r="L24" s="3">
        <f t="shared" si="6"/>
        <v>1111.5926327193934</v>
      </c>
      <c r="M24" s="3">
        <f t="shared" si="2"/>
        <v>91.935483870967744</v>
      </c>
    </row>
    <row r="25" spans="1:13" x14ac:dyDescent="0.25">
      <c r="B25">
        <v>7</v>
      </c>
      <c r="C25">
        <f>C24+2*60</f>
        <v>480</v>
      </c>
      <c r="D25">
        <v>522</v>
      </c>
      <c r="E25" s="3">
        <f t="shared" si="0"/>
        <v>1131.0942578548213</v>
      </c>
      <c r="F25" s="3">
        <f t="shared" si="1"/>
        <v>93.548387096774192</v>
      </c>
      <c r="I25">
        <v>7</v>
      </c>
      <c r="J25">
        <f>J24+2*60</f>
        <v>480</v>
      </c>
      <c r="K25">
        <v>512</v>
      </c>
      <c r="L25" s="3">
        <f t="shared" si="6"/>
        <v>1109.4257854821235</v>
      </c>
      <c r="M25" s="3">
        <f t="shared" si="2"/>
        <v>91.756272401433677</v>
      </c>
    </row>
    <row r="26" spans="1:13" x14ac:dyDescent="0.25">
      <c r="B26">
        <v>9</v>
      </c>
      <c r="C26">
        <f t="shared" ref="C26" si="7">C25+2*60</f>
        <v>600</v>
      </c>
      <c r="D26">
        <v>522</v>
      </c>
      <c r="E26" s="3">
        <f t="shared" si="0"/>
        <v>1131.0942578548213</v>
      </c>
      <c r="F26" s="3">
        <f t="shared" si="1"/>
        <v>93.548387096774192</v>
      </c>
      <c r="I26">
        <v>9</v>
      </c>
      <c r="J26">
        <f t="shared" ref="J26" si="8">J25+2*60</f>
        <v>600</v>
      </c>
      <c r="K26">
        <v>517</v>
      </c>
      <c r="L26" s="3">
        <f t="shared" si="6"/>
        <v>1120.2600216684723</v>
      </c>
      <c r="M26" s="3">
        <f t="shared" si="2"/>
        <v>92.652329749103927</v>
      </c>
    </row>
    <row r="45" spans="1:5" x14ac:dyDescent="0.25">
      <c r="B45" s="11" t="s">
        <v>103</v>
      </c>
      <c r="C45" s="11"/>
    </row>
    <row r="46" spans="1:5" x14ac:dyDescent="0.25">
      <c r="A46" t="str">
        <f t="shared" ref="A46:A64" si="9">C8</f>
        <v>t (s)</v>
      </c>
      <c r="B46" s="4" t="s">
        <v>16</v>
      </c>
      <c r="C46" s="4" t="s">
        <v>32</v>
      </c>
      <c r="D46" t="s">
        <v>101</v>
      </c>
      <c r="E46" s="4" t="s">
        <v>102</v>
      </c>
    </row>
    <row r="47" spans="1:5" x14ac:dyDescent="0.25">
      <c r="A47">
        <f t="shared" si="9"/>
        <v>0</v>
      </c>
      <c r="B47" s="3">
        <f t="shared" ref="B47:B64" si="10">F9</f>
        <v>100</v>
      </c>
      <c r="C47" s="3">
        <f t="shared" ref="C47:C64" si="11">M9</f>
        <v>99.64157706093188</v>
      </c>
      <c r="D47" s="3">
        <f>AVERAGE(B47:C47)</f>
        <v>99.820788530465933</v>
      </c>
      <c r="E47">
        <v>1</v>
      </c>
    </row>
    <row r="48" spans="1:5" x14ac:dyDescent="0.25">
      <c r="A48">
        <f t="shared" si="9"/>
        <v>1</v>
      </c>
      <c r="B48" s="3">
        <f t="shared" si="10"/>
        <v>97.849462365591393</v>
      </c>
      <c r="C48" s="3">
        <f t="shared" si="11"/>
        <v>96.774193548387103</v>
      </c>
      <c r="D48" s="3">
        <f t="shared" ref="D48:D64" si="12">AVERAGE(B48:C48)</f>
        <v>97.311827956989248</v>
      </c>
    </row>
    <row r="49" spans="1:4" x14ac:dyDescent="0.25">
      <c r="A49">
        <f t="shared" si="9"/>
        <v>2</v>
      </c>
      <c r="B49" s="3">
        <f t="shared" si="10"/>
        <v>96.057347670250891</v>
      </c>
      <c r="C49" s="3">
        <f t="shared" si="11"/>
        <v>96.236559139784944</v>
      </c>
      <c r="D49" s="3">
        <f t="shared" si="12"/>
        <v>96.146953405017911</v>
      </c>
    </row>
    <row r="50" spans="1:4" x14ac:dyDescent="0.25">
      <c r="A50">
        <f t="shared" si="9"/>
        <v>3</v>
      </c>
      <c r="B50" s="3">
        <f t="shared" si="10"/>
        <v>96.594982078853036</v>
      </c>
      <c r="C50" s="3">
        <f t="shared" si="11"/>
        <v>95.340501792114679</v>
      </c>
      <c r="D50" s="3">
        <f t="shared" si="12"/>
        <v>95.967741935483858</v>
      </c>
    </row>
    <row r="51" spans="1:4" x14ac:dyDescent="0.25">
      <c r="A51">
        <f t="shared" si="9"/>
        <v>4</v>
      </c>
      <c r="B51" s="3">
        <f t="shared" si="10"/>
        <v>96.594982078853036</v>
      </c>
      <c r="C51" s="3">
        <f t="shared" si="11"/>
        <v>95.519713261648747</v>
      </c>
      <c r="D51" s="3">
        <f t="shared" si="12"/>
        <v>96.057347670250891</v>
      </c>
    </row>
    <row r="52" spans="1:4" x14ac:dyDescent="0.25">
      <c r="A52">
        <f t="shared" si="9"/>
        <v>5</v>
      </c>
      <c r="B52" s="3">
        <f t="shared" si="10"/>
        <v>96.774193548387103</v>
      </c>
      <c r="C52" s="3">
        <f t="shared" si="11"/>
        <v>95.878136200716838</v>
      </c>
      <c r="D52" s="3">
        <f t="shared" si="12"/>
        <v>96.326164874551978</v>
      </c>
    </row>
    <row r="53" spans="1:4" x14ac:dyDescent="0.25">
      <c r="A53">
        <f t="shared" si="9"/>
        <v>6</v>
      </c>
      <c r="B53" s="3">
        <f t="shared" si="10"/>
        <v>95.340501792114679</v>
      </c>
      <c r="C53" s="3">
        <f t="shared" si="11"/>
        <v>96.057347670250891</v>
      </c>
      <c r="D53" s="3">
        <f t="shared" si="12"/>
        <v>95.698924731182785</v>
      </c>
    </row>
    <row r="54" spans="1:4" x14ac:dyDescent="0.25">
      <c r="A54">
        <f t="shared" si="9"/>
        <v>7</v>
      </c>
      <c r="B54" s="3">
        <f t="shared" si="10"/>
        <v>95.878136200716838</v>
      </c>
      <c r="C54" s="3">
        <f t="shared" si="11"/>
        <v>94.802867383512535</v>
      </c>
      <c r="D54" s="3">
        <f t="shared" si="12"/>
        <v>95.340501792114679</v>
      </c>
    </row>
    <row r="55" spans="1:4" x14ac:dyDescent="0.25">
      <c r="A55">
        <f t="shared" si="9"/>
        <v>8</v>
      </c>
      <c r="B55" s="3">
        <f t="shared" si="10"/>
        <v>96.236559139784944</v>
      </c>
      <c r="C55" s="3">
        <f t="shared" si="11"/>
        <v>94.982078853046588</v>
      </c>
      <c r="D55" s="3">
        <f t="shared" si="12"/>
        <v>95.609318996415766</v>
      </c>
    </row>
    <row r="56" spans="1:4" x14ac:dyDescent="0.25">
      <c r="A56">
        <f t="shared" si="9"/>
        <v>9</v>
      </c>
      <c r="B56" s="3">
        <f t="shared" si="10"/>
        <v>95.6989247311828</v>
      </c>
      <c r="C56" s="3">
        <f t="shared" si="11"/>
        <v>95.161290322580655</v>
      </c>
      <c r="D56" s="3">
        <f t="shared" si="12"/>
        <v>95.430107526881727</v>
      </c>
    </row>
    <row r="57" spans="1:4" x14ac:dyDescent="0.25">
      <c r="A57">
        <f t="shared" si="9"/>
        <v>10</v>
      </c>
      <c r="B57" s="3">
        <f t="shared" si="10"/>
        <v>95.519713261648747</v>
      </c>
      <c r="C57" s="3">
        <f t="shared" si="11"/>
        <v>94.26523297491039</v>
      </c>
      <c r="D57" s="3">
        <f t="shared" si="12"/>
        <v>94.892473118279568</v>
      </c>
    </row>
    <row r="58" spans="1:4" x14ac:dyDescent="0.25">
      <c r="A58">
        <f t="shared" si="9"/>
        <v>30</v>
      </c>
      <c r="B58" s="3">
        <f t="shared" si="10"/>
        <v>93.906810035842298</v>
      </c>
      <c r="C58" s="3">
        <f t="shared" si="11"/>
        <v>93.906810035842298</v>
      </c>
      <c r="D58" s="3">
        <f t="shared" si="12"/>
        <v>93.906810035842298</v>
      </c>
    </row>
    <row r="59" spans="1:4" x14ac:dyDescent="0.25">
      <c r="A59">
        <f t="shared" si="9"/>
        <v>60</v>
      </c>
      <c r="B59" s="3">
        <f t="shared" si="10"/>
        <v>93.189964157706086</v>
      </c>
      <c r="C59" s="3">
        <f t="shared" si="11"/>
        <v>93.189964157706086</v>
      </c>
      <c r="D59" s="3">
        <f t="shared" si="12"/>
        <v>93.189964157706086</v>
      </c>
    </row>
    <row r="60" spans="1:4" x14ac:dyDescent="0.25">
      <c r="A60">
        <f t="shared" si="9"/>
        <v>120</v>
      </c>
      <c r="B60" s="3">
        <f t="shared" si="10"/>
        <v>93.189964157706086</v>
      </c>
      <c r="C60" s="3">
        <f t="shared" si="11"/>
        <v>92.473118279569889</v>
      </c>
      <c r="D60" s="3">
        <f t="shared" si="12"/>
        <v>92.831541218637994</v>
      </c>
    </row>
    <row r="61" spans="1:4" x14ac:dyDescent="0.25">
      <c r="A61">
        <f t="shared" si="9"/>
        <v>240</v>
      </c>
      <c r="B61" s="3">
        <f t="shared" si="10"/>
        <v>93.369175627240125</v>
      </c>
      <c r="C61" s="3">
        <f t="shared" si="11"/>
        <v>92.473118279569889</v>
      </c>
      <c r="D61" s="3">
        <f t="shared" si="12"/>
        <v>92.921146953405014</v>
      </c>
    </row>
    <row r="62" spans="1:4" x14ac:dyDescent="0.25">
      <c r="A62">
        <f t="shared" si="9"/>
        <v>360</v>
      </c>
      <c r="B62" s="3">
        <f t="shared" si="10"/>
        <v>92.652329749103927</v>
      </c>
      <c r="C62" s="3">
        <f t="shared" si="11"/>
        <v>91.935483870967744</v>
      </c>
      <c r="D62" s="3">
        <f t="shared" si="12"/>
        <v>92.293906810035836</v>
      </c>
    </row>
    <row r="63" spans="1:4" x14ac:dyDescent="0.25">
      <c r="A63">
        <f t="shared" si="9"/>
        <v>480</v>
      </c>
      <c r="B63" s="3">
        <f t="shared" si="10"/>
        <v>93.548387096774192</v>
      </c>
      <c r="C63" s="3">
        <f t="shared" si="11"/>
        <v>91.756272401433677</v>
      </c>
      <c r="D63" s="3">
        <f t="shared" si="12"/>
        <v>92.652329749103927</v>
      </c>
    </row>
    <row r="64" spans="1:4" x14ac:dyDescent="0.25">
      <c r="A64">
        <f t="shared" si="9"/>
        <v>600</v>
      </c>
      <c r="B64" s="3">
        <f t="shared" si="10"/>
        <v>93.548387096774192</v>
      </c>
      <c r="C64" s="3">
        <f t="shared" si="11"/>
        <v>92.652329749103927</v>
      </c>
      <c r="D64" s="3">
        <f t="shared" si="12"/>
        <v>93.100358422939053</v>
      </c>
    </row>
  </sheetData>
  <mergeCells count="1">
    <mergeCell ref="B45:C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25" workbookViewId="0">
      <selection activeCell="D51" sqref="D51"/>
    </sheetView>
  </sheetViews>
  <sheetFormatPr baseColWidth="10" defaultRowHeight="15" x14ac:dyDescent="0.25"/>
  <cols>
    <col min="4" max="4" width="13.85546875" bestFit="1" customWidth="1"/>
    <col min="5" max="5" width="17.85546875" bestFit="1" customWidth="1"/>
    <col min="11" max="11" width="13.85546875" bestFit="1" customWidth="1"/>
  </cols>
  <sheetData>
    <row r="1" spans="1:13" x14ac:dyDescent="0.25">
      <c r="A1" t="s">
        <v>94</v>
      </c>
      <c r="B1" s="2"/>
      <c r="C1" s="2"/>
    </row>
    <row r="2" spans="1:13" x14ac:dyDescent="0.25">
      <c r="A2" s="2"/>
      <c r="B2" s="2"/>
      <c r="C2" s="2"/>
    </row>
    <row r="3" spans="1:13" x14ac:dyDescent="0.25">
      <c r="A3" s="2" t="s">
        <v>38</v>
      </c>
      <c r="B3" s="2"/>
      <c r="C3" s="2"/>
    </row>
    <row r="4" spans="1:13" x14ac:dyDescent="0.25">
      <c r="A4" s="2">
        <f>2000/904</f>
        <v>2.2123893805309733</v>
      </c>
      <c r="B4" s="2"/>
      <c r="C4" s="2" t="s">
        <v>8</v>
      </c>
    </row>
    <row r="5" spans="1:13" x14ac:dyDescent="0.25">
      <c r="B5" s="2"/>
      <c r="C5" s="2"/>
      <c r="D5" s="2"/>
    </row>
    <row r="6" spans="1:13" x14ac:dyDescent="0.25">
      <c r="A6" t="s">
        <v>42</v>
      </c>
      <c r="C6" t="s">
        <v>41</v>
      </c>
      <c r="H6" t="s">
        <v>79</v>
      </c>
      <c r="J6" t="s">
        <v>80</v>
      </c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95</v>
      </c>
      <c r="L8" t="s">
        <v>96</v>
      </c>
      <c r="M8" t="s">
        <v>97</v>
      </c>
    </row>
    <row r="9" spans="1:13" x14ac:dyDescent="0.25">
      <c r="A9" t="s">
        <v>5</v>
      </c>
      <c r="B9">
        <v>0</v>
      </c>
      <c r="C9">
        <v>0</v>
      </c>
      <c r="D9">
        <v>551</v>
      </c>
      <c r="E9" s="3">
        <f>D9*$A$4</f>
        <v>1219.0265486725664</v>
      </c>
      <c r="F9" s="3">
        <f>E9/$E$9*100</f>
        <v>100</v>
      </c>
      <c r="H9" t="s">
        <v>5</v>
      </c>
      <c r="I9">
        <v>0</v>
      </c>
      <c r="J9">
        <v>0</v>
      </c>
      <c r="K9">
        <v>510</v>
      </c>
      <c r="L9" s="3">
        <f>K9*$A$4</f>
        <v>1128.3185840707963</v>
      </c>
      <c r="M9" s="3">
        <f>L9/$L$9*100</f>
        <v>100</v>
      </c>
    </row>
    <row r="10" spans="1:13" x14ac:dyDescent="0.25">
      <c r="B10">
        <v>14</v>
      </c>
      <c r="C10">
        <f t="shared" ref="C10:C19" si="0">B10-$B$10+1</f>
        <v>1</v>
      </c>
      <c r="D10">
        <v>544</v>
      </c>
      <c r="E10" s="3">
        <f t="shared" ref="E10:E26" si="1">D10*$A$4</f>
        <v>1203.5398230088495</v>
      </c>
      <c r="F10" s="3">
        <f t="shared" ref="F10:F26" si="2">E10/$E$9*100</f>
        <v>98.729582577132476</v>
      </c>
      <c r="L10" s="3"/>
      <c r="M10" s="3"/>
    </row>
    <row r="11" spans="1:13" x14ac:dyDescent="0.25">
      <c r="B11">
        <v>15</v>
      </c>
      <c r="C11">
        <f t="shared" si="0"/>
        <v>2</v>
      </c>
      <c r="D11">
        <v>546</v>
      </c>
      <c r="E11" s="3">
        <f t="shared" si="1"/>
        <v>1207.9646017699115</v>
      </c>
      <c r="F11" s="3">
        <f t="shared" si="2"/>
        <v>99.092558983666052</v>
      </c>
      <c r="L11" s="3"/>
      <c r="M11" s="3"/>
    </row>
    <row r="12" spans="1:13" x14ac:dyDescent="0.25">
      <c r="B12">
        <v>16</v>
      </c>
      <c r="C12">
        <f t="shared" si="0"/>
        <v>3</v>
      </c>
      <c r="D12">
        <v>532</v>
      </c>
      <c r="E12" s="3">
        <f t="shared" si="1"/>
        <v>1176.9911504424779</v>
      </c>
      <c r="F12" s="3">
        <f t="shared" si="2"/>
        <v>96.551724137931032</v>
      </c>
      <c r="L12" s="3"/>
      <c r="M12" s="3"/>
    </row>
    <row r="13" spans="1:13" x14ac:dyDescent="0.25">
      <c r="B13">
        <v>17</v>
      </c>
      <c r="C13">
        <f t="shared" si="0"/>
        <v>4</v>
      </c>
      <c r="D13">
        <v>518</v>
      </c>
      <c r="E13" s="3">
        <f t="shared" si="1"/>
        <v>1146.0176991150443</v>
      </c>
      <c r="F13" s="3">
        <f t="shared" si="2"/>
        <v>94.010889292196012</v>
      </c>
      <c r="L13" s="3"/>
      <c r="M13" s="3"/>
    </row>
    <row r="14" spans="1:13" x14ac:dyDescent="0.25">
      <c r="B14">
        <v>18</v>
      </c>
      <c r="C14">
        <f t="shared" si="0"/>
        <v>5</v>
      </c>
      <c r="D14">
        <v>496</v>
      </c>
      <c r="E14" s="3">
        <f t="shared" si="1"/>
        <v>1097.3451327433627</v>
      </c>
      <c r="F14" s="3">
        <f t="shared" si="2"/>
        <v>90.018148820326672</v>
      </c>
      <c r="L14" s="3"/>
      <c r="M14" s="3"/>
    </row>
    <row r="15" spans="1:13" x14ac:dyDescent="0.25">
      <c r="B15">
        <v>19</v>
      </c>
      <c r="C15">
        <f t="shared" si="0"/>
        <v>6</v>
      </c>
      <c r="D15">
        <v>492</v>
      </c>
      <c r="E15" s="3">
        <f t="shared" si="1"/>
        <v>1088.4955752212388</v>
      </c>
      <c r="F15" s="3">
        <f t="shared" si="2"/>
        <v>89.29219600725952</v>
      </c>
      <c r="L15" s="3"/>
      <c r="M15" s="3"/>
    </row>
    <row r="16" spans="1:13" x14ac:dyDescent="0.25">
      <c r="B16">
        <v>20</v>
      </c>
      <c r="C16">
        <f t="shared" si="0"/>
        <v>7</v>
      </c>
      <c r="D16">
        <v>490</v>
      </c>
      <c r="E16" s="3">
        <f t="shared" si="1"/>
        <v>1084.070796460177</v>
      </c>
      <c r="F16" s="3">
        <f t="shared" si="2"/>
        <v>88.929219600725958</v>
      </c>
      <c r="L16" s="3"/>
      <c r="M16" s="3"/>
    </row>
    <row r="17" spans="1:13" x14ac:dyDescent="0.25">
      <c r="B17">
        <v>21</v>
      </c>
      <c r="C17">
        <f t="shared" si="0"/>
        <v>8</v>
      </c>
      <c r="D17">
        <v>487</v>
      </c>
      <c r="E17" s="3">
        <f t="shared" si="1"/>
        <v>1077.4336283185839</v>
      </c>
      <c r="F17" s="3">
        <f t="shared" si="2"/>
        <v>88.384754990925572</v>
      </c>
      <c r="L17" s="3"/>
      <c r="M17" s="3"/>
    </row>
    <row r="18" spans="1:13" x14ac:dyDescent="0.25">
      <c r="B18">
        <v>22</v>
      </c>
      <c r="C18">
        <f t="shared" si="0"/>
        <v>9</v>
      </c>
      <c r="D18">
        <v>483</v>
      </c>
      <c r="E18" s="3">
        <f t="shared" si="1"/>
        <v>1068.5840707964601</v>
      </c>
      <c r="F18" s="3">
        <f t="shared" si="2"/>
        <v>87.658802177858433</v>
      </c>
      <c r="L18" s="3"/>
      <c r="M18" s="3"/>
    </row>
    <row r="19" spans="1:13" x14ac:dyDescent="0.25">
      <c r="B19">
        <v>23</v>
      </c>
      <c r="C19">
        <f t="shared" si="0"/>
        <v>10</v>
      </c>
      <c r="D19">
        <v>486</v>
      </c>
      <c r="E19" s="3">
        <f t="shared" si="1"/>
        <v>1075.2212389380531</v>
      </c>
      <c r="F19" s="3">
        <f t="shared" si="2"/>
        <v>88.203266787658805</v>
      </c>
      <c r="L19" s="3"/>
      <c r="M19" s="3"/>
    </row>
    <row r="20" spans="1:13" x14ac:dyDescent="0.25">
      <c r="B20">
        <v>43</v>
      </c>
      <c r="C20">
        <f>B20-$B$10+1</f>
        <v>30</v>
      </c>
      <c r="D20">
        <v>476</v>
      </c>
      <c r="E20" s="3">
        <f t="shared" si="1"/>
        <v>1053.0973451327434</v>
      </c>
      <c r="F20" s="3">
        <f t="shared" si="2"/>
        <v>86.388384754990938</v>
      </c>
      <c r="L20" s="3"/>
      <c r="M20" s="3"/>
    </row>
    <row r="21" spans="1:13" x14ac:dyDescent="0.25">
      <c r="B21">
        <v>73</v>
      </c>
      <c r="C21">
        <f>B21-$B$10+1</f>
        <v>60</v>
      </c>
      <c r="D21">
        <v>464</v>
      </c>
      <c r="E21" s="3">
        <f t="shared" si="1"/>
        <v>1026.5486725663716</v>
      </c>
      <c r="F21" s="3">
        <f t="shared" si="2"/>
        <v>84.210526315789465</v>
      </c>
      <c r="H21" t="s">
        <v>6</v>
      </c>
      <c r="I21">
        <v>1</v>
      </c>
      <c r="J21">
        <v>60</v>
      </c>
      <c r="K21">
        <v>449</v>
      </c>
      <c r="L21" s="3">
        <f t="shared" ref="L21:L26" si="3">K21*$A$4</f>
        <v>993.36283185840705</v>
      </c>
      <c r="M21" s="3">
        <f t="shared" ref="M21:M26" si="4">L21/$L$9*100</f>
        <v>88.039215686274517</v>
      </c>
    </row>
    <row r="22" spans="1:13" x14ac:dyDescent="0.25">
      <c r="B22">
        <v>133</v>
      </c>
      <c r="C22">
        <f>B22-$B$10+1</f>
        <v>120</v>
      </c>
      <c r="D22">
        <v>456</v>
      </c>
      <c r="E22" s="3">
        <f t="shared" si="1"/>
        <v>1008.8495575221239</v>
      </c>
      <c r="F22" s="3">
        <f t="shared" si="2"/>
        <v>82.758620689655174</v>
      </c>
      <c r="I22">
        <v>2</v>
      </c>
      <c r="J22">
        <v>120</v>
      </c>
      <c r="K22">
        <v>445</v>
      </c>
      <c r="L22" s="3">
        <f t="shared" si="3"/>
        <v>984.51327433628319</v>
      </c>
      <c r="M22" s="3">
        <f t="shared" si="4"/>
        <v>87.254901960784323</v>
      </c>
    </row>
    <row r="23" spans="1:13" x14ac:dyDescent="0.25">
      <c r="A23" t="s">
        <v>6</v>
      </c>
      <c r="B23">
        <v>3</v>
      </c>
      <c r="C23">
        <f>C22+2*60</f>
        <v>240</v>
      </c>
      <c r="D23">
        <v>461</v>
      </c>
      <c r="E23" s="3">
        <f t="shared" si="1"/>
        <v>1019.9115044247787</v>
      </c>
      <c r="F23" s="3">
        <f t="shared" si="2"/>
        <v>83.666061705989108</v>
      </c>
      <c r="I23">
        <v>4</v>
      </c>
      <c r="J23">
        <v>240</v>
      </c>
      <c r="K23">
        <v>441</v>
      </c>
      <c r="L23" s="3">
        <f t="shared" si="3"/>
        <v>975.66371681415922</v>
      </c>
      <c r="M23" s="3">
        <f t="shared" si="4"/>
        <v>86.470588235294116</v>
      </c>
    </row>
    <row r="24" spans="1:13" x14ac:dyDescent="0.25">
      <c r="B24">
        <v>5</v>
      </c>
      <c r="C24">
        <f>C23+2*60</f>
        <v>360</v>
      </c>
      <c r="D24">
        <v>459</v>
      </c>
      <c r="E24" s="3">
        <f t="shared" si="1"/>
        <v>1015.4867256637168</v>
      </c>
      <c r="F24" s="3">
        <f t="shared" si="2"/>
        <v>83.303085299455532</v>
      </c>
      <c r="I24">
        <v>6</v>
      </c>
      <c r="J24">
        <f>J23+2*60</f>
        <v>360</v>
      </c>
      <c r="K24">
        <v>445</v>
      </c>
      <c r="L24" s="3">
        <f t="shared" si="3"/>
        <v>984.51327433628319</v>
      </c>
      <c r="M24" s="3">
        <f t="shared" si="4"/>
        <v>87.254901960784323</v>
      </c>
    </row>
    <row r="25" spans="1:13" x14ac:dyDescent="0.25">
      <c r="B25">
        <v>7</v>
      </c>
      <c r="C25">
        <f>C24+2*60</f>
        <v>480</v>
      </c>
      <c r="D25">
        <v>462</v>
      </c>
      <c r="E25" s="3">
        <f t="shared" si="1"/>
        <v>1022.1238938053096</v>
      </c>
      <c r="F25" s="3">
        <f t="shared" si="2"/>
        <v>83.847549909255889</v>
      </c>
      <c r="I25">
        <v>8</v>
      </c>
      <c r="J25">
        <f>J24+2*60</f>
        <v>480</v>
      </c>
      <c r="K25">
        <v>445</v>
      </c>
      <c r="L25" s="3">
        <f t="shared" si="3"/>
        <v>984.51327433628319</v>
      </c>
      <c r="M25" s="3">
        <f t="shared" si="4"/>
        <v>87.254901960784323</v>
      </c>
    </row>
    <row r="26" spans="1:13" x14ac:dyDescent="0.25">
      <c r="B26">
        <v>9</v>
      </c>
      <c r="C26">
        <f t="shared" ref="C26" si="5">C25+2*60</f>
        <v>600</v>
      </c>
      <c r="D26">
        <v>461</v>
      </c>
      <c r="E26" s="3">
        <f t="shared" si="1"/>
        <v>1019.9115044247787</v>
      </c>
      <c r="F26" s="3">
        <f t="shared" si="2"/>
        <v>83.666061705989108</v>
      </c>
      <c r="I26">
        <v>10</v>
      </c>
      <c r="J26">
        <f t="shared" ref="J26" si="6">J25+2*60</f>
        <v>600</v>
      </c>
      <c r="K26">
        <v>447</v>
      </c>
      <c r="L26" s="3">
        <f t="shared" si="3"/>
        <v>988.93805309734512</v>
      </c>
      <c r="M26" s="3">
        <f t="shared" si="4"/>
        <v>87.64705882352942</v>
      </c>
    </row>
    <row r="27" spans="1:13" x14ac:dyDescent="0.25">
      <c r="E27" s="3"/>
      <c r="F27" s="3"/>
    </row>
    <row r="28" spans="1:13" x14ac:dyDescent="0.25">
      <c r="E28" s="3"/>
      <c r="F28" s="3"/>
    </row>
    <row r="29" spans="1:13" x14ac:dyDescent="0.25">
      <c r="E29" s="3"/>
      <c r="F29" s="3"/>
    </row>
    <row r="45" spans="1:5" x14ac:dyDescent="0.25">
      <c r="B45" s="11" t="s">
        <v>103</v>
      </c>
      <c r="C45" s="11"/>
    </row>
    <row r="46" spans="1:5" x14ac:dyDescent="0.25">
      <c r="A46" t="str">
        <f t="shared" ref="A46:A64" si="7">C8</f>
        <v>t (s)</v>
      </c>
      <c r="B46" s="4" t="s">
        <v>17</v>
      </c>
      <c r="C46" s="4" t="s">
        <v>13</v>
      </c>
      <c r="D46" t="s">
        <v>101</v>
      </c>
      <c r="E46" s="4" t="s">
        <v>102</v>
      </c>
    </row>
    <row r="47" spans="1:5" x14ac:dyDescent="0.25">
      <c r="A47">
        <f t="shared" si="7"/>
        <v>0</v>
      </c>
      <c r="B47" s="3">
        <f>F9</f>
        <v>100</v>
      </c>
      <c r="C47" s="3">
        <f>M9</f>
        <v>100</v>
      </c>
      <c r="D47" s="3">
        <f>AVERAGE(B47:C47)</f>
        <v>100</v>
      </c>
      <c r="E47">
        <v>1</v>
      </c>
    </row>
    <row r="48" spans="1:5" x14ac:dyDescent="0.25">
      <c r="A48">
        <f t="shared" si="7"/>
        <v>1</v>
      </c>
      <c r="B48" s="3">
        <f t="shared" ref="B48:B64" si="8">F10</f>
        <v>98.729582577132476</v>
      </c>
      <c r="C48" s="3"/>
      <c r="D48" s="3">
        <f t="shared" ref="D48:D64" si="9">AVERAGE(B48:C48)</f>
        <v>98.729582577132476</v>
      </c>
    </row>
    <row r="49" spans="1:4" x14ac:dyDescent="0.25">
      <c r="A49">
        <f t="shared" si="7"/>
        <v>2</v>
      </c>
      <c r="B49" s="3">
        <f t="shared" si="8"/>
        <v>99.092558983666052</v>
      </c>
      <c r="C49" s="3"/>
      <c r="D49" s="3">
        <f t="shared" si="9"/>
        <v>99.092558983666052</v>
      </c>
    </row>
    <row r="50" spans="1:4" x14ac:dyDescent="0.25">
      <c r="A50">
        <f t="shared" si="7"/>
        <v>3</v>
      </c>
      <c r="B50" s="3">
        <f t="shared" si="8"/>
        <v>96.551724137931032</v>
      </c>
      <c r="C50" s="3"/>
      <c r="D50" s="3">
        <f t="shared" si="9"/>
        <v>96.551724137931032</v>
      </c>
    </row>
    <row r="51" spans="1:4" x14ac:dyDescent="0.25">
      <c r="A51">
        <f t="shared" si="7"/>
        <v>4</v>
      </c>
      <c r="B51" s="3">
        <f t="shared" si="8"/>
        <v>94.010889292196012</v>
      </c>
      <c r="C51" s="3"/>
      <c r="D51" s="3">
        <f t="shared" si="9"/>
        <v>94.010889292196012</v>
      </c>
    </row>
    <row r="52" spans="1:4" x14ac:dyDescent="0.25">
      <c r="A52">
        <f t="shared" si="7"/>
        <v>5</v>
      </c>
      <c r="B52" s="3">
        <f t="shared" si="8"/>
        <v>90.018148820326672</v>
      </c>
      <c r="C52" s="3"/>
      <c r="D52" s="3">
        <f t="shared" si="9"/>
        <v>90.018148820326672</v>
      </c>
    </row>
    <row r="53" spans="1:4" x14ac:dyDescent="0.25">
      <c r="A53">
        <f t="shared" si="7"/>
        <v>6</v>
      </c>
      <c r="B53" s="3">
        <f t="shared" si="8"/>
        <v>89.29219600725952</v>
      </c>
      <c r="C53" s="3"/>
      <c r="D53" s="3">
        <f t="shared" si="9"/>
        <v>89.29219600725952</v>
      </c>
    </row>
    <row r="54" spans="1:4" x14ac:dyDescent="0.25">
      <c r="A54">
        <f t="shared" si="7"/>
        <v>7</v>
      </c>
      <c r="B54" s="3">
        <f t="shared" si="8"/>
        <v>88.929219600725958</v>
      </c>
      <c r="C54" s="3"/>
      <c r="D54" s="3">
        <f t="shared" si="9"/>
        <v>88.929219600725958</v>
      </c>
    </row>
    <row r="55" spans="1:4" x14ac:dyDescent="0.25">
      <c r="A55">
        <f t="shared" si="7"/>
        <v>8</v>
      </c>
      <c r="B55" s="3">
        <f t="shared" si="8"/>
        <v>88.384754990925572</v>
      </c>
      <c r="C55" s="3"/>
      <c r="D55" s="3">
        <f t="shared" si="9"/>
        <v>88.384754990925572</v>
      </c>
    </row>
    <row r="56" spans="1:4" x14ac:dyDescent="0.25">
      <c r="A56">
        <f t="shared" si="7"/>
        <v>9</v>
      </c>
      <c r="B56" s="3">
        <f t="shared" si="8"/>
        <v>87.658802177858433</v>
      </c>
      <c r="C56" s="3"/>
      <c r="D56" s="3">
        <f t="shared" si="9"/>
        <v>87.658802177858433</v>
      </c>
    </row>
    <row r="57" spans="1:4" x14ac:dyDescent="0.25">
      <c r="A57">
        <f t="shared" si="7"/>
        <v>10</v>
      </c>
      <c r="B57" s="3">
        <f t="shared" si="8"/>
        <v>88.203266787658805</v>
      </c>
      <c r="C57" s="3"/>
      <c r="D57" s="3">
        <f t="shared" si="9"/>
        <v>88.203266787658805</v>
      </c>
    </row>
    <row r="58" spans="1:4" x14ac:dyDescent="0.25">
      <c r="A58">
        <f t="shared" si="7"/>
        <v>30</v>
      </c>
      <c r="B58" s="3">
        <f t="shared" si="8"/>
        <v>86.388384754990938</v>
      </c>
      <c r="C58" s="3"/>
      <c r="D58" s="3">
        <f t="shared" si="9"/>
        <v>86.388384754990938</v>
      </c>
    </row>
    <row r="59" spans="1:4" x14ac:dyDescent="0.25">
      <c r="A59">
        <f t="shared" si="7"/>
        <v>60</v>
      </c>
      <c r="B59" s="3">
        <f t="shared" si="8"/>
        <v>84.210526315789465</v>
      </c>
      <c r="C59" s="3">
        <f t="shared" ref="C59:C64" si="10">M21</f>
        <v>88.039215686274517</v>
      </c>
      <c r="D59" s="3">
        <f t="shared" si="9"/>
        <v>86.124871001031991</v>
      </c>
    </row>
    <row r="60" spans="1:4" x14ac:dyDescent="0.25">
      <c r="A60">
        <f t="shared" si="7"/>
        <v>120</v>
      </c>
      <c r="B60" s="3">
        <f t="shared" si="8"/>
        <v>82.758620689655174</v>
      </c>
      <c r="C60" s="3">
        <f t="shared" si="10"/>
        <v>87.254901960784323</v>
      </c>
      <c r="D60" s="3">
        <f t="shared" si="9"/>
        <v>85.006761325219742</v>
      </c>
    </row>
    <row r="61" spans="1:4" x14ac:dyDescent="0.25">
      <c r="A61">
        <f t="shared" si="7"/>
        <v>240</v>
      </c>
      <c r="B61" s="3">
        <f t="shared" si="8"/>
        <v>83.666061705989108</v>
      </c>
      <c r="C61" s="3">
        <f t="shared" si="10"/>
        <v>86.470588235294116</v>
      </c>
      <c r="D61" s="3">
        <f t="shared" si="9"/>
        <v>85.068324970641612</v>
      </c>
    </row>
    <row r="62" spans="1:4" x14ac:dyDescent="0.25">
      <c r="A62">
        <f t="shared" si="7"/>
        <v>360</v>
      </c>
      <c r="B62" s="3">
        <f t="shared" si="8"/>
        <v>83.303085299455532</v>
      </c>
      <c r="C62" s="3">
        <f t="shared" si="10"/>
        <v>87.254901960784323</v>
      </c>
      <c r="D62" s="3">
        <f t="shared" si="9"/>
        <v>85.278993630119928</v>
      </c>
    </row>
    <row r="63" spans="1:4" x14ac:dyDescent="0.25">
      <c r="A63">
        <f t="shared" si="7"/>
        <v>480</v>
      </c>
      <c r="B63" s="3">
        <f t="shared" si="8"/>
        <v>83.847549909255889</v>
      </c>
      <c r="C63" s="3">
        <f t="shared" si="10"/>
        <v>87.254901960784323</v>
      </c>
      <c r="D63" s="3">
        <f t="shared" si="9"/>
        <v>85.551225935020113</v>
      </c>
    </row>
    <row r="64" spans="1:4" x14ac:dyDescent="0.25">
      <c r="A64">
        <f t="shared" si="7"/>
        <v>600</v>
      </c>
      <c r="B64" s="3">
        <f t="shared" si="8"/>
        <v>83.666061705989108</v>
      </c>
      <c r="C64" s="3">
        <f t="shared" si="10"/>
        <v>87.64705882352942</v>
      </c>
      <c r="D64" s="3">
        <f t="shared" si="9"/>
        <v>85.656560264759264</v>
      </c>
    </row>
  </sheetData>
  <mergeCells count="1">
    <mergeCell ref="B45:C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25" zoomScale="85" zoomScaleNormal="85" workbookViewId="0">
      <selection activeCell="S63" sqref="S63"/>
    </sheetView>
  </sheetViews>
  <sheetFormatPr baseColWidth="10" defaultRowHeight="15" x14ac:dyDescent="0.25"/>
  <cols>
    <col min="4" max="4" width="17" bestFit="1" customWidth="1"/>
    <col min="5" max="5" width="18.85546875" bestFit="1" customWidth="1"/>
    <col min="11" max="12" width="17" bestFit="1" customWidth="1"/>
  </cols>
  <sheetData>
    <row r="1" spans="1:13" x14ac:dyDescent="0.25">
      <c r="A1" t="s">
        <v>94</v>
      </c>
      <c r="B1" s="2"/>
      <c r="C1" s="2"/>
    </row>
    <row r="2" spans="1:13" x14ac:dyDescent="0.25">
      <c r="A2" s="2"/>
      <c r="B2" s="2"/>
      <c r="C2" s="2"/>
    </row>
    <row r="3" spans="1:13" x14ac:dyDescent="0.25">
      <c r="A3" s="2" t="s">
        <v>38</v>
      </c>
      <c r="B3" s="2"/>
      <c r="C3" s="2"/>
    </row>
    <row r="4" spans="1:13" x14ac:dyDescent="0.25">
      <c r="A4" s="2">
        <f>2000/904</f>
        <v>2.2123893805309733</v>
      </c>
      <c r="B4" s="2"/>
      <c r="C4" s="2" t="s">
        <v>8</v>
      </c>
    </row>
    <row r="5" spans="1:13" x14ac:dyDescent="0.25">
      <c r="B5" s="2"/>
      <c r="C5" s="2"/>
      <c r="D5" s="2"/>
    </row>
    <row r="6" spans="1:13" x14ac:dyDescent="0.25">
      <c r="A6" t="s">
        <v>36</v>
      </c>
      <c r="C6" t="s">
        <v>34</v>
      </c>
      <c r="H6" t="s">
        <v>37</v>
      </c>
      <c r="J6" t="s">
        <v>35</v>
      </c>
    </row>
    <row r="8" spans="1:13" x14ac:dyDescent="0.25">
      <c r="B8" t="s">
        <v>3</v>
      </c>
      <c r="C8" t="s">
        <v>0</v>
      </c>
      <c r="D8" t="s">
        <v>95</v>
      </c>
      <c r="E8" t="s">
        <v>96</v>
      </c>
      <c r="F8" t="s">
        <v>97</v>
      </c>
      <c r="I8" t="s">
        <v>3</v>
      </c>
      <c r="J8" t="s">
        <v>0</v>
      </c>
      <c r="K8" t="s">
        <v>95</v>
      </c>
      <c r="L8" t="s">
        <v>96</v>
      </c>
      <c r="M8" t="s">
        <v>97</v>
      </c>
    </row>
    <row r="9" spans="1:13" x14ac:dyDescent="0.25">
      <c r="A9" t="s">
        <v>5</v>
      </c>
      <c r="B9">
        <v>0</v>
      </c>
      <c r="C9">
        <v>0</v>
      </c>
      <c r="D9">
        <v>554</v>
      </c>
      <c r="E9" s="3">
        <f>D9*$A$4</f>
        <v>1225.6637168141592</v>
      </c>
      <c r="F9" s="3">
        <f t="shared" ref="F9:F17" si="0">E9/$E$9*100</f>
        <v>100</v>
      </c>
      <c r="H9" t="s">
        <v>5</v>
      </c>
      <c r="I9">
        <v>0</v>
      </c>
      <c r="J9">
        <v>0</v>
      </c>
      <c r="K9">
        <v>508</v>
      </c>
      <c r="L9" s="3">
        <f>K9*$A$4</f>
        <v>1123.8938053097345</v>
      </c>
      <c r="M9" s="3">
        <f>L9/$L$9*100</f>
        <v>100</v>
      </c>
    </row>
    <row r="10" spans="1:13" x14ac:dyDescent="0.25">
      <c r="B10">
        <v>14</v>
      </c>
      <c r="C10">
        <f t="shared" ref="C10:C17" si="1">B10-$B$10+1</f>
        <v>1</v>
      </c>
      <c r="D10">
        <v>531</v>
      </c>
      <c r="E10" s="3">
        <f t="shared" ref="E10:E29" si="2">D10*$A$4</f>
        <v>1174.7787610619469</v>
      </c>
      <c r="F10" s="3">
        <f t="shared" si="0"/>
        <v>95.848375451263536</v>
      </c>
      <c r="I10">
        <v>13</v>
      </c>
      <c r="J10">
        <f>I10-$I$10+1</f>
        <v>1</v>
      </c>
      <c r="K10">
        <v>497</v>
      </c>
      <c r="L10" s="3">
        <f t="shared" ref="L10:L28" si="3">K10*$A$4</f>
        <v>1099.5575221238937</v>
      </c>
      <c r="M10" s="3">
        <f t="shared" ref="M10:M28" si="4">L10/$L$9*100</f>
        <v>97.834645669291334</v>
      </c>
    </row>
    <row r="11" spans="1:13" x14ac:dyDescent="0.25">
      <c r="B11">
        <v>15</v>
      </c>
      <c r="C11">
        <f t="shared" si="1"/>
        <v>2</v>
      </c>
      <c r="D11">
        <v>505</v>
      </c>
      <c r="E11" s="3">
        <f t="shared" si="2"/>
        <v>1117.2566371681414</v>
      </c>
      <c r="F11" s="3">
        <f t="shared" si="0"/>
        <v>91.155234657039713</v>
      </c>
      <c r="I11">
        <v>14</v>
      </c>
      <c r="J11">
        <f t="shared" ref="J11:J19" si="5">I11-$I$10+1</f>
        <v>2</v>
      </c>
      <c r="K11">
        <v>477</v>
      </c>
      <c r="L11" s="3">
        <f t="shared" si="3"/>
        <v>1055.3097345132742</v>
      </c>
      <c r="M11" s="3">
        <f t="shared" si="4"/>
        <v>93.897637795275585</v>
      </c>
    </row>
    <row r="12" spans="1:13" x14ac:dyDescent="0.25">
      <c r="B12">
        <v>16</v>
      </c>
      <c r="C12">
        <f t="shared" si="1"/>
        <v>3</v>
      </c>
      <c r="D12">
        <v>479</v>
      </c>
      <c r="E12" s="3">
        <f t="shared" si="2"/>
        <v>1059.7345132743362</v>
      </c>
      <c r="F12" s="3">
        <f t="shared" si="0"/>
        <v>86.462093862815877</v>
      </c>
      <c r="I12">
        <v>15</v>
      </c>
      <c r="J12">
        <f t="shared" si="5"/>
        <v>3</v>
      </c>
      <c r="K12">
        <v>460</v>
      </c>
      <c r="L12" s="3">
        <f t="shared" si="3"/>
        <v>1017.6991150442477</v>
      </c>
      <c r="M12" s="3">
        <f t="shared" si="4"/>
        <v>90.551181102362193</v>
      </c>
    </row>
    <row r="13" spans="1:13" x14ac:dyDescent="0.25">
      <c r="B13">
        <v>17</v>
      </c>
      <c r="C13">
        <f t="shared" si="1"/>
        <v>4</v>
      </c>
      <c r="D13">
        <v>477</v>
      </c>
      <c r="E13" s="3">
        <f t="shared" si="2"/>
        <v>1055.3097345132742</v>
      </c>
      <c r="F13" s="3">
        <f t="shared" si="0"/>
        <v>86.101083032490962</v>
      </c>
      <c r="I13">
        <v>16</v>
      </c>
      <c r="J13">
        <f t="shared" si="5"/>
        <v>4</v>
      </c>
      <c r="K13">
        <v>449</v>
      </c>
      <c r="L13" s="3">
        <f t="shared" si="3"/>
        <v>993.36283185840705</v>
      </c>
      <c r="M13" s="3">
        <f t="shared" si="4"/>
        <v>88.385826771653541</v>
      </c>
    </row>
    <row r="14" spans="1:13" x14ac:dyDescent="0.25">
      <c r="B14">
        <v>18</v>
      </c>
      <c r="C14">
        <f t="shared" si="1"/>
        <v>5</v>
      </c>
      <c r="D14">
        <v>473</v>
      </c>
      <c r="E14" s="3">
        <f t="shared" si="2"/>
        <v>1046.4601769911503</v>
      </c>
      <c r="F14" s="3">
        <f t="shared" si="0"/>
        <v>85.379061371841146</v>
      </c>
      <c r="I14">
        <v>17</v>
      </c>
      <c r="J14">
        <f t="shared" si="5"/>
        <v>5</v>
      </c>
      <c r="K14">
        <v>445</v>
      </c>
      <c r="L14" s="3">
        <f t="shared" si="3"/>
        <v>984.51327433628319</v>
      </c>
      <c r="M14" s="3">
        <f t="shared" si="4"/>
        <v>87.5984251968504</v>
      </c>
    </row>
    <row r="15" spans="1:13" x14ac:dyDescent="0.25">
      <c r="B15">
        <v>19</v>
      </c>
      <c r="C15">
        <f t="shared" si="1"/>
        <v>6</v>
      </c>
      <c r="D15">
        <v>467</v>
      </c>
      <c r="E15" s="3">
        <f t="shared" si="2"/>
        <v>1033.1858407079646</v>
      </c>
      <c r="F15" s="3">
        <f t="shared" si="0"/>
        <v>84.29602888086643</v>
      </c>
      <c r="I15">
        <v>18</v>
      </c>
      <c r="J15">
        <f t="shared" si="5"/>
        <v>6</v>
      </c>
      <c r="K15">
        <v>445</v>
      </c>
      <c r="L15" s="3">
        <f t="shared" si="3"/>
        <v>984.51327433628319</v>
      </c>
      <c r="M15" s="3">
        <f t="shared" si="4"/>
        <v>87.5984251968504</v>
      </c>
    </row>
    <row r="16" spans="1:13" x14ac:dyDescent="0.25">
      <c r="B16">
        <v>20</v>
      </c>
      <c r="C16">
        <f t="shared" si="1"/>
        <v>7</v>
      </c>
      <c r="D16">
        <v>463</v>
      </c>
      <c r="E16" s="3">
        <f t="shared" si="2"/>
        <v>1024.3362831858406</v>
      </c>
      <c r="F16" s="3">
        <f t="shared" si="0"/>
        <v>83.5740072202166</v>
      </c>
      <c r="I16">
        <v>19</v>
      </c>
      <c r="J16">
        <f t="shared" si="5"/>
        <v>7</v>
      </c>
      <c r="K16">
        <v>445</v>
      </c>
      <c r="L16" s="3">
        <f t="shared" si="3"/>
        <v>984.51327433628319</v>
      </c>
      <c r="M16" s="3">
        <f t="shared" si="4"/>
        <v>87.5984251968504</v>
      </c>
    </row>
    <row r="17" spans="1:13" x14ac:dyDescent="0.25">
      <c r="B17">
        <v>21</v>
      </c>
      <c r="C17">
        <f t="shared" si="1"/>
        <v>8</v>
      </c>
      <c r="D17">
        <v>465</v>
      </c>
      <c r="E17" s="3">
        <f t="shared" si="2"/>
        <v>1028.7610619469026</v>
      </c>
      <c r="F17" s="3">
        <f t="shared" si="0"/>
        <v>83.935018050541515</v>
      </c>
      <c r="I17">
        <v>20</v>
      </c>
      <c r="J17">
        <f t="shared" si="5"/>
        <v>8</v>
      </c>
      <c r="K17">
        <v>440</v>
      </c>
      <c r="L17" s="3">
        <f t="shared" si="3"/>
        <v>973.45132743362831</v>
      </c>
      <c r="M17" s="3">
        <f t="shared" si="4"/>
        <v>86.614173228346459</v>
      </c>
    </row>
    <row r="18" spans="1:13" x14ac:dyDescent="0.25">
      <c r="B18">
        <v>22</v>
      </c>
      <c r="C18">
        <f t="shared" ref="C18:C19" si="6">B18-$B$10+1</f>
        <v>9</v>
      </c>
      <c r="D18">
        <v>462</v>
      </c>
      <c r="E18" s="3">
        <f t="shared" si="2"/>
        <v>1022.1238938053096</v>
      </c>
      <c r="F18" s="3">
        <f t="shared" ref="F18:F29" si="7">E18/$E$9*100</f>
        <v>83.393501805054143</v>
      </c>
      <c r="I18">
        <v>21</v>
      </c>
      <c r="J18">
        <f t="shared" si="5"/>
        <v>9</v>
      </c>
      <c r="K18" s="6">
        <v>439</v>
      </c>
      <c r="L18" s="3">
        <f t="shared" si="3"/>
        <v>971.23893805309729</v>
      </c>
      <c r="M18" s="3">
        <f t="shared" si="4"/>
        <v>86.417322834645674</v>
      </c>
    </row>
    <row r="19" spans="1:13" x14ac:dyDescent="0.25">
      <c r="B19">
        <v>23</v>
      </c>
      <c r="C19">
        <f t="shared" si="6"/>
        <v>10</v>
      </c>
      <c r="D19">
        <v>460</v>
      </c>
      <c r="E19" s="3">
        <f t="shared" si="2"/>
        <v>1017.6991150442477</v>
      </c>
      <c r="F19" s="3">
        <f t="shared" si="7"/>
        <v>83.032490974729242</v>
      </c>
      <c r="I19">
        <v>22</v>
      </c>
      <c r="J19">
        <f t="shared" si="5"/>
        <v>10</v>
      </c>
      <c r="K19">
        <v>436</v>
      </c>
      <c r="L19" s="3">
        <f>K17*$A$4</f>
        <v>973.45132743362831</v>
      </c>
      <c r="M19" s="3">
        <f t="shared" si="4"/>
        <v>86.614173228346459</v>
      </c>
    </row>
    <row r="20" spans="1:13" x14ac:dyDescent="0.25">
      <c r="B20">
        <v>43</v>
      </c>
      <c r="C20">
        <f>B20-$B$10+1</f>
        <v>30</v>
      </c>
      <c r="D20">
        <v>447</v>
      </c>
      <c r="E20" s="3">
        <f t="shared" si="2"/>
        <v>988.93805309734512</v>
      </c>
      <c r="F20" s="3">
        <f t="shared" si="7"/>
        <v>80.685920577617338</v>
      </c>
      <c r="I20">
        <v>43</v>
      </c>
      <c r="J20">
        <f>I20-$B$10+1</f>
        <v>30</v>
      </c>
      <c r="K20">
        <v>422</v>
      </c>
      <c r="L20" s="3">
        <f t="shared" si="3"/>
        <v>933.62831858407071</v>
      </c>
      <c r="M20" s="3">
        <f t="shared" si="4"/>
        <v>83.070866141732282</v>
      </c>
    </row>
    <row r="21" spans="1:13" x14ac:dyDescent="0.25">
      <c r="B21">
        <v>73</v>
      </c>
      <c r="C21">
        <f>B21-$B$10+1</f>
        <v>60</v>
      </c>
      <c r="D21">
        <v>438</v>
      </c>
      <c r="E21" s="3">
        <f t="shared" si="2"/>
        <v>969.02654867256638</v>
      </c>
      <c r="F21" s="3">
        <f t="shared" si="7"/>
        <v>79.061371841155236</v>
      </c>
      <c r="I21">
        <v>73</v>
      </c>
      <c r="J21">
        <f t="shared" ref="J21:J22" si="8">I21-$B$10+1</f>
        <v>60</v>
      </c>
      <c r="K21">
        <v>414</v>
      </c>
      <c r="L21" s="3">
        <f t="shared" si="3"/>
        <v>915.92920353982299</v>
      </c>
      <c r="M21" s="3">
        <f t="shared" si="4"/>
        <v>81.496062992125985</v>
      </c>
    </row>
    <row r="22" spans="1:13" x14ac:dyDescent="0.25">
      <c r="B22">
        <v>133</v>
      </c>
      <c r="C22">
        <f>B22-$B$10+1</f>
        <v>120</v>
      </c>
      <c r="D22">
        <v>431</v>
      </c>
      <c r="E22" s="3">
        <f t="shared" si="2"/>
        <v>953.53982300884945</v>
      </c>
      <c r="F22" s="3">
        <f t="shared" si="7"/>
        <v>77.797833935018048</v>
      </c>
      <c r="I22">
        <v>133</v>
      </c>
      <c r="J22">
        <f t="shared" si="8"/>
        <v>120</v>
      </c>
      <c r="K22">
        <v>410</v>
      </c>
      <c r="L22" s="3">
        <f t="shared" si="3"/>
        <v>907.07964601769902</v>
      </c>
      <c r="M22" s="3">
        <f t="shared" si="4"/>
        <v>80.70866141732283</v>
      </c>
    </row>
    <row r="23" spans="1:13" x14ac:dyDescent="0.25">
      <c r="A23" t="s">
        <v>6</v>
      </c>
      <c r="B23">
        <v>3</v>
      </c>
      <c r="C23">
        <f>C22+2*60</f>
        <v>240</v>
      </c>
      <c r="D23">
        <v>427</v>
      </c>
      <c r="E23" s="3">
        <f t="shared" si="2"/>
        <v>944.69026548672559</v>
      </c>
      <c r="F23" s="3">
        <f t="shared" si="7"/>
        <v>77.075812274368232</v>
      </c>
      <c r="H23" t="s">
        <v>6</v>
      </c>
      <c r="I23">
        <v>3</v>
      </c>
      <c r="J23">
        <f>J22+2*60</f>
        <v>240</v>
      </c>
      <c r="K23">
        <v>402</v>
      </c>
      <c r="L23" s="3">
        <f t="shared" si="3"/>
        <v>889.3805309734513</v>
      </c>
      <c r="M23" s="3">
        <f t="shared" si="4"/>
        <v>79.133858267716533</v>
      </c>
    </row>
    <row r="24" spans="1:13" x14ac:dyDescent="0.25">
      <c r="B24">
        <v>5</v>
      </c>
      <c r="C24">
        <f>C23+2*60</f>
        <v>360</v>
      </c>
      <c r="D24">
        <v>423</v>
      </c>
      <c r="E24" s="3">
        <f t="shared" si="2"/>
        <v>935.84070796460173</v>
      </c>
      <c r="F24" s="3">
        <f t="shared" si="7"/>
        <v>76.353790613718402</v>
      </c>
      <c r="I24">
        <v>5</v>
      </c>
      <c r="J24">
        <f>J23+2*60</f>
        <v>360</v>
      </c>
      <c r="K24">
        <v>403</v>
      </c>
      <c r="L24" s="3">
        <f t="shared" si="3"/>
        <v>891.59292035398221</v>
      </c>
      <c r="M24" s="3">
        <f t="shared" si="4"/>
        <v>79.330708661417319</v>
      </c>
    </row>
    <row r="25" spans="1:13" x14ac:dyDescent="0.25">
      <c r="B25">
        <v>7</v>
      </c>
      <c r="C25">
        <f>C24+2*60</f>
        <v>480</v>
      </c>
      <c r="D25">
        <v>423</v>
      </c>
      <c r="E25" s="3">
        <f t="shared" si="2"/>
        <v>935.84070796460173</v>
      </c>
      <c r="F25" s="3">
        <f t="shared" si="7"/>
        <v>76.353790613718402</v>
      </c>
      <c r="I25">
        <v>7</v>
      </c>
      <c r="J25">
        <f t="shared" ref="J25:J28" si="9">J24+2*60</f>
        <v>480</v>
      </c>
      <c r="K25">
        <v>402</v>
      </c>
      <c r="L25" s="3">
        <f t="shared" si="3"/>
        <v>889.3805309734513</v>
      </c>
      <c r="M25" s="3">
        <f t="shared" si="4"/>
        <v>79.133858267716533</v>
      </c>
    </row>
    <row r="26" spans="1:13" x14ac:dyDescent="0.25">
      <c r="B26">
        <v>9</v>
      </c>
      <c r="C26">
        <f t="shared" ref="C26:C29" si="10">C25+2*60</f>
        <v>600</v>
      </c>
      <c r="D26">
        <v>427</v>
      </c>
      <c r="E26" s="3">
        <f t="shared" si="2"/>
        <v>944.69026548672559</v>
      </c>
      <c r="F26" s="3">
        <f t="shared" si="7"/>
        <v>77.075812274368232</v>
      </c>
      <c r="I26">
        <v>9</v>
      </c>
      <c r="J26">
        <f t="shared" si="9"/>
        <v>600</v>
      </c>
      <c r="K26">
        <v>403</v>
      </c>
      <c r="L26" s="3">
        <f t="shared" si="3"/>
        <v>891.59292035398221</v>
      </c>
      <c r="M26" s="3">
        <f t="shared" si="4"/>
        <v>79.330708661417319</v>
      </c>
    </row>
    <row r="27" spans="1:13" x14ac:dyDescent="0.25">
      <c r="B27">
        <v>11</v>
      </c>
      <c r="C27">
        <f t="shared" si="10"/>
        <v>720</v>
      </c>
      <c r="D27">
        <v>427</v>
      </c>
      <c r="E27" s="3">
        <f t="shared" si="2"/>
        <v>944.69026548672559</v>
      </c>
      <c r="F27" s="3">
        <f t="shared" si="7"/>
        <v>77.075812274368232</v>
      </c>
      <c r="I27">
        <v>11</v>
      </c>
      <c r="J27">
        <f t="shared" si="9"/>
        <v>720</v>
      </c>
      <c r="K27">
        <v>404</v>
      </c>
      <c r="L27" s="3">
        <f t="shared" si="3"/>
        <v>893.80530973451323</v>
      </c>
      <c r="M27" s="3">
        <f t="shared" si="4"/>
        <v>79.527559055118118</v>
      </c>
    </row>
    <row r="28" spans="1:13" x14ac:dyDescent="0.25">
      <c r="B28">
        <v>13</v>
      </c>
      <c r="C28">
        <f t="shared" si="10"/>
        <v>840</v>
      </c>
      <c r="D28">
        <v>427</v>
      </c>
      <c r="E28" s="3">
        <f t="shared" si="2"/>
        <v>944.69026548672559</v>
      </c>
      <c r="F28" s="3">
        <f t="shared" si="7"/>
        <v>77.075812274368232</v>
      </c>
      <c r="I28">
        <v>13</v>
      </c>
      <c r="J28">
        <f t="shared" si="9"/>
        <v>840</v>
      </c>
      <c r="K28">
        <v>405</v>
      </c>
      <c r="L28" s="3">
        <f t="shared" si="3"/>
        <v>896.01769911504425</v>
      </c>
      <c r="M28" s="3">
        <f t="shared" si="4"/>
        <v>79.724409448818903</v>
      </c>
    </row>
    <row r="29" spans="1:13" x14ac:dyDescent="0.25">
      <c r="B29">
        <v>15</v>
      </c>
      <c r="C29">
        <f t="shared" si="10"/>
        <v>960</v>
      </c>
      <c r="D29">
        <v>425</v>
      </c>
      <c r="E29" s="3">
        <f t="shared" si="2"/>
        <v>940.26548672566366</v>
      </c>
      <c r="F29" s="3">
        <f t="shared" si="7"/>
        <v>76.714801444043317</v>
      </c>
    </row>
    <row r="47" spans="1:5" x14ac:dyDescent="0.25">
      <c r="B47" s="11" t="s">
        <v>103</v>
      </c>
      <c r="C47" s="11"/>
    </row>
    <row r="48" spans="1:5" x14ac:dyDescent="0.25">
      <c r="A48" t="str">
        <f t="shared" ref="A48:A69" si="11">C8</f>
        <v>t (s)</v>
      </c>
      <c r="B48" s="4" t="s">
        <v>39</v>
      </c>
      <c r="C48" s="4" t="s">
        <v>40</v>
      </c>
      <c r="D48" t="s">
        <v>101</v>
      </c>
      <c r="E48" s="4" t="s">
        <v>102</v>
      </c>
    </row>
    <row r="49" spans="1:5" x14ac:dyDescent="0.25">
      <c r="A49">
        <f t="shared" si="11"/>
        <v>0</v>
      </c>
      <c r="B49" s="3">
        <f t="shared" ref="B49:B69" si="12">F9</f>
        <v>100</v>
      </c>
      <c r="C49" s="3">
        <f t="shared" ref="C49:C68" si="13">M9</f>
        <v>100</v>
      </c>
      <c r="D49" s="3">
        <f>AVERAGE(B49:C49)</f>
        <v>100</v>
      </c>
      <c r="E49">
        <v>2</v>
      </c>
    </row>
    <row r="50" spans="1:5" x14ac:dyDescent="0.25">
      <c r="A50">
        <f t="shared" si="11"/>
        <v>1</v>
      </c>
      <c r="B50" s="3">
        <f t="shared" si="12"/>
        <v>95.848375451263536</v>
      </c>
      <c r="C50" s="3">
        <f t="shared" si="13"/>
        <v>97.834645669291334</v>
      </c>
      <c r="D50" s="3">
        <f t="shared" ref="D50:D69" si="14">AVERAGE(B50:C50)</f>
        <v>96.841510560277442</v>
      </c>
    </row>
    <row r="51" spans="1:5" x14ac:dyDescent="0.25">
      <c r="A51">
        <f t="shared" si="11"/>
        <v>2</v>
      </c>
      <c r="B51" s="3">
        <f t="shared" si="12"/>
        <v>91.155234657039713</v>
      </c>
      <c r="C51" s="3">
        <f t="shared" si="13"/>
        <v>93.897637795275585</v>
      </c>
      <c r="D51" s="3">
        <f t="shared" si="14"/>
        <v>92.526436226157642</v>
      </c>
    </row>
    <row r="52" spans="1:5" x14ac:dyDescent="0.25">
      <c r="A52">
        <f t="shared" si="11"/>
        <v>3</v>
      </c>
      <c r="B52" s="3">
        <f t="shared" si="12"/>
        <v>86.462093862815877</v>
      </c>
      <c r="C52" s="3">
        <f t="shared" si="13"/>
        <v>90.551181102362193</v>
      </c>
      <c r="D52" s="3">
        <f t="shared" si="14"/>
        <v>88.506637482589042</v>
      </c>
    </row>
    <row r="53" spans="1:5" x14ac:dyDescent="0.25">
      <c r="A53">
        <f t="shared" si="11"/>
        <v>4</v>
      </c>
      <c r="B53" s="3">
        <f t="shared" si="12"/>
        <v>86.101083032490962</v>
      </c>
      <c r="C53" s="3">
        <f t="shared" si="13"/>
        <v>88.385826771653541</v>
      </c>
      <c r="D53" s="3">
        <f t="shared" si="14"/>
        <v>87.243454902072244</v>
      </c>
    </row>
    <row r="54" spans="1:5" x14ac:dyDescent="0.25">
      <c r="A54">
        <f t="shared" si="11"/>
        <v>5</v>
      </c>
      <c r="B54" s="3">
        <f t="shared" si="12"/>
        <v>85.379061371841146</v>
      </c>
      <c r="C54" s="3">
        <f t="shared" si="13"/>
        <v>87.5984251968504</v>
      </c>
      <c r="D54" s="3">
        <f t="shared" si="14"/>
        <v>86.488743284345773</v>
      </c>
    </row>
    <row r="55" spans="1:5" x14ac:dyDescent="0.25">
      <c r="A55">
        <f t="shared" si="11"/>
        <v>6</v>
      </c>
      <c r="B55" s="3">
        <f t="shared" si="12"/>
        <v>84.29602888086643</v>
      </c>
      <c r="C55" s="3">
        <f t="shared" si="13"/>
        <v>87.5984251968504</v>
      </c>
      <c r="D55" s="3">
        <f t="shared" si="14"/>
        <v>85.947227038858415</v>
      </c>
    </row>
    <row r="56" spans="1:5" x14ac:dyDescent="0.25">
      <c r="A56">
        <f t="shared" si="11"/>
        <v>7</v>
      </c>
      <c r="B56" s="3">
        <f t="shared" si="12"/>
        <v>83.5740072202166</v>
      </c>
      <c r="C56" s="3">
        <f t="shared" si="13"/>
        <v>87.5984251968504</v>
      </c>
      <c r="D56" s="3">
        <f t="shared" si="14"/>
        <v>85.5862162085335</v>
      </c>
    </row>
    <row r="57" spans="1:5" x14ac:dyDescent="0.25">
      <c r="A57">
        <f t="shared" si="11"/>
        <v>8</v>
      </c>
      <c r="B57" s="3">
        <f t="shared" si="12"/>
        <v>83.935018050541515</v>
      </c>
      <c r="C57" s="3">
        <f t="shared" si="13"/>
        <v>86.614173228346459</v>
      </c>
      <c r="D57" s="3">
        <f t="shared" si="14"/>
        <v>85.274595639443987</v>
      </c>
    </row>
    <row r="58" spans="1:5" x14ac:dyDescent="0.25">
      <c r="A58">
        <f t="shared" si="11"/>
        <v>9</v>
      </c>
      <c r="B58" s="3">
        <f t="shared" si="12"/>
        <v>83.393501805054143</v>
      </c>
      <c r="C58" s="3">
        <f t="shared" si="13"/>
        <v>86.417322834645674</v>
      </c>
      <c r="D58" s="3">
        <f t="shared" si="14"/>
        <v>84.905412319849916</v>
      </c>
    </row>
    <row r="59" spans="1:5" x14ac:dyDescent="0.25">
      <c r="A59">
        <f t="shared" si="11"/>
        <v>10</v>
      </c>
      <c r="B59" s="3">
        <f t="shared" si="12"/>
        <v>83.032490974729242</v>
      </c>
      <c r="C59" s="3">
        <f t="shared" si="13"/>
        <v>86.614173228346459</v>
      </c>
      <c r="D59" s="3">
        <f t="shared" si="14"/>
        <v>84.823332101537858</v>
      </c>
    </row>
    <row r="60" spans="1:5" x14ac:dyDescent="0.25">
      <c r="A60">
        <f t="shared" si="11"/>
        <v>30</v>
      </c>
      <c r="B60" s="3">
        <f t="shared" si="12"/>
        <v>80.685920577617338</v>
      </c>
      <c r="C60" s="3">
        <f t="shared" si="13"/>
        <v>83.070866141732282</v>
      </c>
      <c r="D60" s="3">
        <f t="shared" si="14"/>
        <v>81.878393359674817</v>
      </c>
    </row>
    <row r="61" spans="1:5" x14ac:dyDescent="0.25">
      <c r="A61">
        <f t="shared" si="11"/>
        <v>60</v>
      </c>
      <c r="B61" s="3">
        <f t="shared" si="12"/>
        <v>79.061371841155236</v>
      </c>
      <c r="C61" s="3">
        <f t="shared" si="13"/>
        <v>81.496062992125985</v>
      </c>
      <c r="D61" s="3">
        <f t="shared" si="14"/>
        <v>80.278717416640603</v>
      </c>
    </row>
    <row r="62" spans="1:5" x14ac:dyDescent="0.25">
      <c r="A62">
        <f t="shared" si="11"/>
        <v>120</v>
      </c>
      <c r="B62" s="3">
        <f t="shared" si="12"/>
        <v>77.797833935018048</v>
      </c>
      <c r="C62" s="3">
        <f t="shared" si="13"/>
        <v>80.70866141732283</v>
      </c>
      <c r="D62" s="3">
        <f t="shared" si="14"/>
        <v>79.253247676170446</v>
      </c>
    </row>
    <row r="63" spans="1:5" x14ac:dyDescent="0.25">
      <c r="A63">
        <f t="shared" si="11"/>
        <v>240</v>
      </c>
      <c r="B63" s="3">
        <f t="shared" si="12"/>
        <v>77.075812274368232</v>
      </c>
      <c r="C63" s="3">
        <f t="shared" si="13"/>
        <v>79.133858267716533</v>
      </c>
      <c r="D63" s="3">
        <f t="shared" si="14"/>
        <v>78.10483527104239</v>
      </c>
    </row>
    <row r="64" spans="1:5" x14ac:dyDescent="0.25">
      <c r="A64">
        <f t="shared" si="11"/>
        <v>360</v>
      </c>
      <c r="B64" s="3">
        <f t="shared" si="12"/>
        <v>76.353790613718402</v>
      </c>
      <c r="C64" s="3">
        <f t="shared" si="13"/>
        <v>79.330708661417319</v>
      </c>
      <c r="D64" s="3">
        <f t="shared" si="14"/>
        <v>77.842249637567861</v>
      </c>
    </row>
    <row r="65" spans="1:4" x14ac:dyDescent="0.25">
      <c r="A65">
        <f t="shared" si="11"/>
        <v>480</v>
      </c>
      <c r="B65" s="3">
        <f t="shared" si="12"/>
        <v>76.353790613718402</v>
      </c>
      <c r="C65" s="3">
        <f t="shared" si="13"/>
        <v>79.133858267716533</v>
      </c>
      <c r="D65" s="3">
        <f t="shared" si="14"/>
        <v>77.743824440717475</v>
      </c>
    </row>
    <row r="66" spans="1:4" x14ac:dyDescent="0.25">
      <c r="A66">
        <f t="shared" si="11"/>
        <v>600</v>
      </c>
      <c r="B66" s="3">
        <f t="shared" si="12"/>
        <v>77.075812274368232</v>
      </c>
      <c r="C66" s="3">
        <f t="shared" si="13"/>
        <v>79.330708661417319</v>
      </c>
      <c r="D66" s="3">
        <f t="shared" si="14"/>
        <v>78.203260467892775</v>
      </c>
    </row>
    <row r="67" spans="1:4" x14ac:dyDescent="0.25">
      <c r="A67">
        <f t="shared" si="11"/>
        <v>720</v>
      </c>
      <c r="B67" s="3">
        <f t="shared" si="12"/>
        <v>77.075812274368232</v>
      </c>
      <c r="C67" s="3">
        <f t="shared" si="13"/>
        <v>79.527559055118118</v>
      </c>
      <c r="D67" s="3">
        <f t="shared" si="14"/>
        <v>78.301685664743175</v>
      </c>
    </row>
    <row r="68" spans="1:4" x14ac:dyDescent="0.25">
      <c r="A68">
        <f t="shared" si="11"/>
        <v>840</v>
      </c>
      <c r="B68" s="3">
        <f t="shared" si="12"/>
        <v>77.075812274368232</v>
      </c>
      <c r="C68" s="3">
        <f t="shared" si="13"/>
        <v>79.724409448818903</v>
      </c>
      <c r="D68" s="3">
        <f t="shared" si="14"/>
        <v>78.400110861593561</v>
      </c>
    </row>
    <row r="69" spans="1:4" x14ac:dyDescent="0.25">
      <c r="A69">
        <f t="shared" si="11"/>
        <v>960</v>
      </c>
      <c r="B69" s="3">
        <f t="shared" si="12"/>
        <v>76.714801444043317</v>
      </c>
      <c r="D69" s="3">
        <f t="shared" si="14"/>
        <v>76.714801444043317</v>
      </c>
    </row>
  </sheetData>
  <mergeCells count="1">
    <mergeCell ref="B47:C4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0,15 µM Lat A</vt:lpstr>
      <vt:lpstr>0,25 µM LatA</vt:lpstr>
      <vt:lpstr>2,5 mM EGTA</vt:lpstr>
      <vt:lpstr>C2C12 WT - EGTA</vt:lpstr>
      <vt:lpstr>C2C12 WT - Bleb</vt:lpstr>
      <vt:lpstr>C2C12 WT - LatA</vt:lpstr>
      <vt:lpstr>(+-)-Bleb 10 µM</vt:lpstr>
      <vt:lpstr>(+-)-Bleb 40 µM</vt:lpstr>
      <vt:lpstr>(+-)-Bleb 160 µM</vt:lpstr>
      <vt:lpstr>desWT-Cl29 no HS</vt:lpstr>
      <vt:lpstr>desD399Y-Cl26 no HS</vt:lpstr>
      <vt:lpstr>desWT-Cl29 HS 30min</vt:lpstr>
      <vt:lpstr>desD399Y-Cl26 HS 30min</vt:lpstr>
      <vt:lpstr>desWT-Cl29 HS 2h</vt:lpstr>
      <vt:lpstr>desD399Y-Cl26 HS 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Irène Nagle</dc:creator>
  <cp:lastModifiedBy>Irene</cp:lastModifiedBy>
  <dcterms:created xsi:type="dcterms:W3CDTF">2015-06-05T18:19:34Z</dcterms:created>
  <dcterms:modified xsi:type="dcterms:W3CDTF">2021-12-23T21:16:59Z</dcterms:modified>
</cp:coreProperties>
</file>