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9AD0434D-473B-4248-875F-FB5CEDFAFCA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urface tension" sheetId="1" r:id="rId1"/>
    <sheet name="Young modulu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2" i="2" l="1"/>
  <c r="L72" i="2"/>
  <c r="L63" i="2"/>
  <c r="L51" i="2"/>
  <c r="L43" i="2"/>
  <c r="L33" i="2"/>
  <c r="L24" i="2"/>
  <c r="L15" i="2"/>
  <c r="L5" i="2"/>
  <c r="K82" i="1"/>
  <c r="K72" i="1"/>
  <c r="K63" i="1"/>
  <c r="K51" i="1"/>
  <c r="K43" i="1"/>
  <c r="K33" i="1"/>
  <c r="K15" i="1"/>
  <c r="K5" i="1"/>
  <c r="I90" i="2" l="1"/>
  <c r="I85" i="2"/>
  <c r="I86" i="2"/>
  <c r="I32" i="2" l="1"/>
  <c r="G32" i="1"/>
  <c r="H32" i="1" s="1"/>
  <c r="I33" i="2"/>
  <c r="I83" i="2" l="1"/>
  <c r="I84" i="2"/>
  <c r="I87" i="2"/>
  <c r="I88" i="2"/>
  <c r="I89" i="2"/>
  <c r="I91" i="2"/>
  <c r="I92" i="2"/>
  <c r="I93" i="2"/>
  <c r="I82" i="2"/>
  <c r="I51" i="2"/>
  <c r="I52" i="2"/>
  <c r="I53" i="2"/>
  <c r="I54" i="2"/>
  <c r="I55" i="2"/>
  <c r="G82" i="1"/>
  <c r="H82" i="1" s="1"/>
  <c r="G83" i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60" i="1"/>
  <c r="H60" i="1" s="1"/>
  <c r="G61" i="1"/>
  <c r="H61" i="1" s="1"/>
  <c r="G62" i="1"/>
  <c r="H62" i="1" s="1"/>
  <c r="G56" i="1"/>
  <c r="H56" i="1" s="1"/>
  <c r="G57" i="1"/>
  <c r="H57" i="1" s="1"/>
  <c r="G58" i="1"/>
  <c r="H58" i="1" s="1"/>
  <c r="G59" i="1"/>
  <c r="H59" i="1" s="1"/>
  <c r="G52" i="1"/>
  <c r="H52" i="1" s="1"/>
  <c r="G53" i="1"/>
  <c r="H53" i="1" s="1"/>
  <c r="G54" i="1"/>
  <c r="H54" i="1" s="1"/>
  <c r="G55" i="1"/>
  <c r="H55" i="1" s="1"/>
  <c r="G51" i="1"/>
  <c r="G47" i="1"/>
  <c r="G48" i="1"/>
  <c r="G41" i="1"/>
  <c r="K82" i="2" l="1"/>
  <c r="H51" i="1"/>
  <c r="H83" i="1"/>
  <c r="K51" i="2"/>
  <c r="J82" i="2"/>
  <c r="J51" i="2"/>
  <c r="I5" i="2"/>
  <c r="J82" i="1" l="1"/>
  <c r="J51" i="1"/>
  <c r="I51" i="1"/>
  <c r="I82" i="1"/>
  <c r="G19" i="1"/>
  <c r="G20" i="1"/>
  <c r="G33" i="1"/>
  <c r="I72" i="2" l="1"/>
  <c r="I73" i="2"/>
  <c r="I74" i="2"/>
  <c r="I75" i="2"/>
  <c r="I76" i="2"/>
  <c r="I77" i="2"/>
  <c r="I78" i="2"/>
  <c r="I79" i="2"/>
  <c r="I80" i="2"/>
  <c r="I81" i="2"/>
  <c r="I63" i="2"/>
  <c r="I64" i="2"/>
  <c r="I65" i="2"/>
  <c r="I66" i="2"/>
  <c r="I67" i="2"/>
  <c r="I68" i="2"/>
  <c r="I69" i="2"/>
  <c r="I70" i="2"/>
  <c r="I71" i="2"/>
  <c r="I43" i="2"/>
  <c r="I44" i="2"/>
  <c r="I45" i="2"/>
  <c r="I46" i="2"/>
  <c r="I47" i="2"/>
  <c r="I48" i="2"/>
  <c r="I49" i="2"/>
  <c r="I50" i="2"/>
  <c r="I34" i="2"/>
  <c r="I35" i="2"/>
  <c r="I36" i="2"/>
  <c r="I37" i="2"/>
  <c r="I38" i="2"/>
  <c r="I39" i="2"/>
  <c r="I40" i="2"/>
  <c r="I41" i="2"/>
  <c r="I42" i="2"/>
  <c r="I24" i="2"/>
  <c r="I25" i="2"/>
  <c r="I26" i="2"/>
  <c r="I27" i="2"/>
  <c r="I28" i="2"/>
  <c r="I29" i="2"/>
  <c r="I30" i="2"/>
  <c r="I31" i="2"/>
  <c r="I15" i="2"/>
  <c r="I16" i="2"/>
  <c r="I17" i="2"/>
  <c r="I18" i="2"/>
  <c r="I19" i="2"/>
  <c r="I20" i="2"/>
  <c r="I21" i="2"/>
  <c r="I22" i="2"/>
  <c r="I23" i="2"/>
  <c r="I6" i="2"/>
  <c r="I7" i="2"/>
  <c r="I8" i="2"/>
  <c r="I9" i="2"/>
  <c r="I10" i="2"/>
  <c r="I11" i="2"/>
  <c r="I12" i="2"/>
  <c r="I13" i="2"/>
  <c r="I14" i="2"/>
  <c r="K24" i="2" l="1"/>
  <c r="J24" i="2"/>
  <c r="W5" i="2" s="1"/>
  <c r="K33" i="2"/>
  <c r="J33" i="2"/>
  <c r="J43" i="2"/>
  <c r="K72" i="2"/>
  <c r="J72" i="2"/>
  <c r="K63" i="2"/>
  <c r="J63" i="2"/>
  <c r="K43" i="2"/>
  <c r="W8" i="2"/>
  <c r="K15" i="2"/>
  <c r="J15" i="2"/>
  <c r="K5" i="2"/>
  <c r="J5" i="2"/>
  <c r="F26" i="1" l="1"/>
  <c r="D26" i="1"/>
  <c r="K24" i="1" s="1"/>
  <c r="G26" i="1" l="1"/>
  <c r="H26" i="1" s="1"/>
  <c r="G31" i="1"/>
  <c r="H31" i="1" s="1"/>
  <c r="G30" i="1"/>
  <c r="H30" i="1" s="1"/>
  <c r="G29" i="1"/>
  <c r="H29" i="1" s="1"/>
  <c r="F50" i="1" l="1"/>
  <c r="F49" i="1"/>
  <c r="F99" i="1" s="1"/>
  <c r="G49" i="1" l="1"/>
  <c r="H49" i="1" s="1"/>
  <c r="G50" i="1"/>
  <c r="H50" i="1" s="1"/>
  <c r="G71" i="1"/>
  <c r="G14" i="1"/>
  <c r="H14" i="1" s="1"/>
  <c r="G13" i="1"/>
  <c r="G12" i="1"/>
  <c r="G11" i="1"/>
  <c r="G10" i="1"/>
  <c r="G9" i="1"/>
  <c r="G6" i="1"/>
  <c r="G7" i="1"/>
  <c r="G8" i="1"/>
  <c r="G5" i="1"/>
  <c r="Y10" i="2"/>
  <c r="Y7" i="2"/>
  <c r="Y9" i="2"/>
  <c r="Y6" i="2"/>
  <c r="X10" i="2"/>
  <c r="X7" i="2"/>
  <c r="X9" i="2"/>
  <c r="X6" i="2"/>
  <c r="W10" i="2"/>
  <c r="W7" i="2"/>
  <c r="W6" i="2"/>
  <c r="W9" i="2"/>
  <c r="G23" i="1" l="1"/>
  <c r="G25" i="1"/>
  <c r="H25" i="1" s="1"/>
  <c r="G27" i="1"/>
  <c r="H27" i="1" s="1"/>
  <c r="G28" i="1"/>
  <c r="H28" i="1" s="1"/>
  <c r="G24" i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G81" i="1"/>
  <c r="H81" i="1" s="1"/>
  <c r="G72" i="1"/>
  <c r="H72" i="1" l="1"/>
  <c r="H24" i="1"/>
  <c r="H80" i="1"/>
  <c r="J72" i="1" l="1"/>
  <c r="J24" i="1"/>
  <c r="I24" i="1"/>
  <c r="I72" i="1"/>
  <c r="H71" i="1"/>
  <c r="G70" i="1"/>
  <c r="H70" i="1" s="1"/>
  <c r="G69" i="1"/>
  <c r="H69" i="1" s="1"/>
  <c r="G68" i="1"/>
  <c r="H68" i="1" s="1"/>
  <c r="G67" i="1"/>
  <c r="H67" i="1" s="1"/>
  <c r="G66" i="1"/>
  <c r="G65" i="1"/>
  <c r="H65" i="1" s="1"/>
  <c r="G64" i="1"/>
  <c r="H64" i="1" s="1"/>
  <c r="G63" i="1"/>
  <c r="H48" i="1"/>
  <c r="H47" i="1"/>
  <c r="H63" i="1" l="1"/>
  <c r="H66" i="1"/>
  <c r="G46" i="1"/>
  <c r="H46" i="1" s="1"/>
  <c r="G45" i="1"/>
  <c r="H45" i="1" s="1"/>
  <c r="G44" i="1"/>
  <c r="H44" i="1" s="1"/>
  <c r="G43" i="1"/>
  <c r="G42" i="1"/>
  <c r="H42" i="1" s="1"/>
  <c r="G39" i="1"/>
  <c r="H39" i="1" s="1"/>
  <c r="G40" i="1"/>
  <c r="H40" i="1" s="1"/>
  <c r="G38" i="1"/>
  <c r="H38" i="1" s="1"/>
  <c r="G37" i="1"/>
  <c r="H37" i="1" s="1"/>
  <c r="G36" i="1"/>
  <c r="H36" i="1" s="1"/>
  <c r="G35" i="1"/>
  <c r="H35" i="1" s="1"/>
  <c r="G34" i="1"/>
  <c r="H34" i="1" s="1"/>
  <c r="H33" i="1"/>
  <c r="H23" i="1"/>
  <c r="G22" i="1"/>
  <c r="H22" i="1" s="1"/>
  <c r="G21" i="1"/>
  <c r="H21" i="1" s="1"/>
  <c r="H20" i="1"/>
  <c r="G16" i="1"/>
  <c r="H16" i="1" s="1"/>
  <c r="G17" i="1"/>
  <c r="H17" i="1" s="1"/>
  <c r="G18" i="1"/>
  <c r="H18" i="1" s="1"/>
  <c r="G15" i="1"/>
  <c r="H15" i="1" s="1"/>
  <c r="H6" i="1"/>
  <c r="H7" i="1"/>
  <c r="H8" i="1"/>
  <c r="H5" i="1"/>
  <c r="H13" i="1"/>
  <c r="H12" i="1"/>
  <c r="H11" i="1"/>
  <c r="H10" i="1"/>
  <c r="H9" i="1"/>
  <c r="I63" i="1" l="1"/>
  <c r="J63" i="1"/>
  <c r="H43" i="1"/>
  <c r="I43" i="1" s="1"/>
  <c r="H19" i="1"/>
  <c r="I15" i="1" s="1"/>
  <c r="H41" i="1"/>
  <c r="J33" i="1" s="1"/>
  <c r="J5" i="1"/>
  <c r="I5" i="1"/>
  <c r="J15" i="1" l="1"/>
  <c r="J43" i="1"/>
  <c r="I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4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mini erreur, laissée comme ça</t>
        </r>
      </text>
    </comment>
    <comment ref="E4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mini erreur, laissée comme ça
</t>
        </r>
      </text>
    </comment>
  </commentList>
</comments>
</file>

<file path=xl/sharedStrings.xml><?xml version="1.0" encoding="utf-8"?>
<sst xmlns="http://schemas.openxmlformats.org/spreadsheetml/2006/main" count="53" uniqueCount="40">
  <si>
    <t>Date</t>
  </si>
  <si>
    <t>Condition</t>
  </si>
  <si>
    <t>Mv (A.m^-1)</t>
  </si>
  <si>
    <t>Mv moyen (A.m^-1)</t>
  </si>
  <si>
    <t>N</t>
  </si>
  <si>
    <t>A21V</t>
  </si>
  <si>
    <t>fv (N.m^-3)</t>
  </si>
  <si>
    <t>c (m^-2)</t>
  </si>
  <si>
    <t>gamma(mN/m)</t>
  </si>
  <si>
    <t xml:space="preserve">Date </t>
  </si>
  <si>
    <t>grad(B) (T/m)</t>
  </si>
  <si>
    <t>2L (pixels)</t>
  </si>
  <si>
    <t>2 L ( µm)</t>
  </si>
  <si>
    <t>L ( µm)</t>
  </si>
  <si>
    <t>R (µm)</t>
  </si>
  <si>
    <t>E (Pa)</t>
  </si>
  <si>
    <t xml:space="preserve">N </t>
  </si>
  <si>
    <t>Sans HS</t>
  </si>
  <si>
    <t>HS 30 min</t>
  </si>
  <si>
    <t>HS 2h</t>
  </si>
  <si>
    <t>Moyenne</t>
  </si>
  <si>
    <t>A29 WT</t>
  </si>
  <si>
    <t>C26 D399Y</t>
  </si>
  <si>
    <t>Ecart-type</t>
  </si>
  <si>
    <t>A21V HS 30 min</t>
  </si>
  <si>
    <t>A21V HS 2h</t>
  </si>
  <si>
    <t xml:space="preserve">A21V HS 30 min </t>
  </si>
  <si>
    <t>A21V no HS</t>
  </si>
  <si>
    <t>desWT-Cl29 no HS</t>
  </si>
  <si>
    <t>desD399Y-Cl26 no HS</t>
  </si>
  <si>
    <t>desWT-Cl29 HS 30 min</t>
  </si>
  <si>
    <t>desD399Y-Cl26  HS 30 min</t>
  </si>
  <si>
    <t>desD399Y-Cl26 HS 2h</t>
  </si>
  <si>
    <t xml:space="preserve">desWT-Cl29 HS 2h </t>
  </si>
  <si>
    <t>desWT-Cl29 HS 2h</t>
  </si>
  <si>
    <t>Aggregate</t>
  </si>
  <si>
    <t>Gamma avg</t>
  </si>
  <si>
    <t>Gamma std</t>
  </si>
  <si>
    <t xml:space="preserve"> E avg (Pa)</t>
  </si>
  <si>
    <t>E std ( 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</si>
</sst>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3" fillId="0" borderId="0" xfId="0" applyNumberFormat="1" applyFont="1"/>
    <xf numFmtId="1" fontId="4" fillId="0" borderId="0" xfId="0" applyNumberFormat="1" applyFont="1"/>
    <xf numFmtId="0" fontId="1" fillId="0" borderId="0" xfId="0" applyFont="1"/>
    <xf numFmtId="1" fontId="1" fillId="0" borderId="0" xfId="0" applyNumberFormat="1" applyFont="1"/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/>
    <xf numFmtId="1" fontId="0" fillId="0" borderId="12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0" fillId="0" borderId="12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14" fontId="0" fillId="0" borderId="12" xfId="0" applyNumberForma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4" fontId="0" fillId="0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1" fontId="0" fillId="0" borderId="8" xfId="0" applyNumberFormat="1" applyFont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0" fillId="0" borderId="0" xfId="0" applyAlignment="1"/>
    <xf numFmtId="1" fontId="0" fillId="0" borderId="0" xfId="0" applyNumberFormat="1" applyFont="1"/>
    <xf numFmtId="0" fontId="0" fillId="0" borderId="0" xfId="0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1" fontId="1" fillId="3" borderId="8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4" fillId="0" borderId="12" xfId="0" applyNumberFormat="1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0" fillId="0" borderId="0" xfId="0" applyNumberFormat="1"/>
    <xf numFmtId="1" fontId="3" fillId="0" borderId="15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4" fontId="0" fillId="0" borderId="1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2" fontId="3" fillId="0" borderId="0" xfId="0" applyNumberFormat="1" applyFont="1"/>
    <xf numFmtId="1" fontId="7" fillId="0" borderId="0" xfId="0" applyNumberFormat="1" applyFont="1"/>
    <xf numFmtId="14" fontId="3" fillId="0" borderId="12" xfId="0" applyNumberFormat="1" applyFont="1" applyFill="1" applyBorder="1" applyAlignment="1">
      <alignment horizontal="center" vertical="center"/>
    </xf>
    <xf numFmtId="14" fontId="3" fillId="0" borderId="24" xfId="0" applyNumberFormat="1" applyFont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14" fontId="0" fillId="0" borderId="8" xfId="0" applyNumberFormat="1" applyFont="1" applyFill="1" applyBorder="1" applyAlignment="1">
      <alignment horizontal="center" vertical="center"/>
    </xf>
    <xf numFmtId="14" fontId="0" fillId="0" borderId="12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0" fillId="0" borderId="15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0" fillId="0" borderId="9" xfId="0" applyNumberFormat="1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10"/>
  <sheetViews>
    <sheetView zoomScale="85" zoomScaleNormal="85" workbookViewId="0">
      <selection activeCell="I5" sqref="I5:I14"/>
    </sheetView>
  </sheetViews>
  <sheetFormatPr baseColWidth="10" defaultColWidth="9.109375" defaultRowHeight="14.4" x14ac:dyDescent="0.3"/>
  <cols>
    <col min="1" max="1" width="23.88671875" bestFit="1" customWidth="1"/>
    <col min="2" max="2" width="10.6640625" bestFit="1" customWidth="1"/>
    <col min="4" max="4" width="12" bestFit="1" customWidth="1"/>
    <col min="5" max="6" width="18.6640625" bestFit="1" customWidth="1"/>
    <col min="7" max="7" width="15" bestFit="1" customWidth="1"/>
    <col min="8" max="8" width="18.6640625" bestFit="1" customWidth="1"/>
    <col min="9" max="9" width="15.44140625" bestFit="1" customWidth="1"/>
    <col min="10" max="11" width="17.33203125" bestFit="1" customWidth="1"/>
  </cols>
  <sheetData>
    <row r="2" spans="1:19" ht="23.4" x14ac:dyDescent="0.3">
      <c r="A2" s="27"/>
      <c r="B2" s="27"/>
      <c r="C2" s="60"/>
      <c r="D2" s="60" t="s">
        <v>10</v>
      </c>
      <c r="E2" s="60"/>
      <c r="F2" s="60">
        <v>170</v>
      </c>
      <c r="G2" s="27"/>
      <c r="H2" s="27"/>
      <c r="I2" s="27"/>
      <c r="J2" s="27"/>
      <c r="K2" s="27"/>
      <c r="P2" s="27"/>
    </row>
    <row r="3" spans="1:19" ht="15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S3" s="87"/>
    </row>
    <row r="4" spans="1:19" ht="15" thickBot="1" x14ac:dyDescent="0.35">
      <c r="A4" s="208" t="s">
        <v>1</v>
      </c>
      <c r="B4" s="209" t="s">
        <v>9</v>
      </c>
      <c r="C4" s="209" t="s">
        <v>35</v>
      </c>
      <c r="D4" s="209" t="s">
        <v>7</v>
      </c>
      <c r="E4" s="209" t="s">
        <v>2</v>
      </c>
      <c r="F4" s="209" t="s">
        <v>3</v>
      </c>
      <c r="G4" s="209" t="s">
        <v>6</v>
      </c>
      <c r="H4" s="209" t="s">
        <v>8</v>
      </c>
      <c r="I4" s="209" t="s">
        <v>36</v>
      </c>
      <c r="J4" s="209" t="s">
        <v>37</v>
      </c>
      <c r="K4" s="210" t="s">
        <v>4</v>
      </c>
      <c r="L4" s="27"/>
      <c r="M4" s="207"/>
      <c r="N4" s="207"/>
      <c r="O4" s="207"/>
      <c r="P4" s="27"/>
    </row>
    <row r="5" spans="1:19" x14ac:dyDescent="0.3">
      <c r="A5" s="137" t="s">
        <v>28</v>
      </c>
      <c r="B5" s="172">
        <v>43854</v>
      </c>
      <c r="C5" s="35">
        <v>3</v>
      </c>
      <c r="D5" s="35">
        <v>297730</v>
      </c>
      <c r="E5" s="50">
        <v>153.51691079192409</v>
      </c>
      <c r="F5" s="50">
        <v>153.51691079192409</v>
      </c>
      <c r="G5" s="50">
        <f>E5*$F$2</f>
        <v>26097.874834627095</v>
      </c>
      <c r="H5" s="34">
        <f>G5/D5*10^3</f>
        <v>87.656181219988227</v>
      </c>
      <c r="I5" s="131">
        <f>AVERAGE(H5:H14)</f>
        <v>69.416843565846222</v>
      </c>
      <c r="J5" s="131">
        <f>STDEV(H5:H14)</f>
        <v>15.135963776378341</v>
      </c>
      <c r="K5" s="169">
        <f>COUNTA(D5:D14)</f>
        <v>10</v>
      </c>
      <c r="L5" s="30"/>
      <c r="M5" s="207"/>
      <c r="N5" s="207"/>
      <c r="O5" s="207"/>
    </row>
    <row r="6" spans="1:19" x14ac:dyDescent="0.3">
      <c r="A6" s="138"/>
      <c r="B6" s="167"/>
      <c r="C6" s="36">
        <v>4</v>
      </c>
      <c r="D6" s="36">
        <v>262880</v>
      </c>
      <c r="E6" s="42">
        <v>133.33783348100403</v>
      </c>
      <c r="F6" s="42">
        <v>133.33783348100403</v>
      </c>
      <c r="G6" s="42">
        <f t="shared" ref="G6:G8" si="0">E6*$F$2</f>
        <v>22667.431691770686</v>
      </c>
      <c r="H6" s="46">
        <f t="shared" ref="H6:H14" si="1">G6/D6*10^3</f>
        <v>86.227296453783794</v>
      </c>
      <c r="I6" s="132"/>
      <c r="J6" s="132"/>
      <c r="K6" s="170"/>
      <c r="L6" s="30"/>
      <c r="M6" s="207"/>
      <c r="N6" s="207"/>
      <c r="O6" s="207"/>
    </row>
    <row r="7" spans="1:19" x14ac:dyDescent="0.3">
      <c r="A7" s="138"/>
      <c r="B7" s="167"/>
      <c r="C7" s="36">
        <v>6</v>
      </c>
      <c r="D7" s="36">
        <v>292000</v>
      </c>
      <c r="E7" s="42">
        <v>145.15951297355667</v>
      </c>
      <c r="F7" s="42">
        <v>145.15951297355667</v>
      </c>
      <c r="G7" s="42">
        <f t="shared" si="0"/>
        <v>24677.117205504634</v>
      </c>
      <c r="H7" s="46">
        <f t="shared" si="1"/>
        <v>84.51067536131724</v>
      </c>
      <c r="I7" s="132"/>
      <c r="J7" s="132"/>
      <c r="K7" s="170"/>
      <c r="L7" s="30"/>
      <c r="M7" s="207"/>
      <c r="N7" s="207"/>
      <c r="O7" s="207"/>
      <c r="P7" s="66"/>
      <c r="Q7" s="66"/>
    </row>
    <row r="8" spans="1:19" x14ac:dyDescent="0.3">
      <c r="A8" s="138"/>
      <c r="B8" s="167"/>
      <c r="C8" s="36">
        <v>8</v>
      </c>
      <c r="D8" s="36">
        <v>348150</v>
      </c>
      <c r="E8" s="42">
        <v>151.58575467617655</v>
      </c>
      <c r="F8" s="42">
        <v>151.58575467617655</v>
      </c>
      <c r="G8" s="42">
        <f t="shared" si="0"/>
        <v>25769.578294950014</v>
      </c>
      <c r="H8" s="46">
        <f t="shared" si="1"/>
        <v>74.018607769495944</v>
      </c>
      <c r="I8" s="132"/>
      <c r="J8" s="132"/>
      <c r="K8" s="170"/>
      <c r="L8" s="30"/>
      <c r="M8" s="207"/>
      <c r="N8" s="207"/>
      <c r="O8" s="207"/>
      <c r="P8" s="66"/>
      <c r="Q8" s="66"/>
    </row>
    <row r="9" spans="1:19" x14ac:dyDescent="0.3">
      <c r="A9" s="138"/>
      <c r="B9" s="166">
        <v>44015</v>
      </c>
      <c r="C9" s="38">
        <v>1</v>
      </c>
      <c r="D9" s="10">
        <v>541160</v>
      </c>
      <c r="E9" s="15">
        <v>186.05136320605428</v>
      </c>
      <c r="F9" s="173">
        <v>202.871330493909</v>
      </c>
      <c r="G9" s="42">
        <f>$F$2*$F$9</f>
        <v>34488.12618396453</v>
      </c>
      <c r="H9" s="46">
        <f t="shared" si="1"/>
        <v>63.72999886163894</v>
      </c>
      <c r="I9" s="132"/>
      <c r="J9" s="132"/>
      <c r="K9" s="170"/>
      <c r="L9" s="27"/>
      <c r="M9" s="207"/>
      <c r="N9" s="207"/>
      <c r="O9" s="207"/>
      <c r="P9" s="66"/>
      <c r="Q9" s="66"/>
    </row>
    <row r="10" spans="1:19" x14ac:dyDescent="0.3">
      <c r="A10" s="138"/>
      <c r="B10" s="166"/>
      <c r="C10" s="38">
        <v>2</v>
      </c>
      <c r="D10" s="10">
        <v>455910</v>
      </c>
      <c r="E10" s="15">
        <v>209.71068199142601</v>
      </c>
      <c r="F10" s="173"/>
      <c r="G10" s="42">
        <f>$F$2*$F$9</f>
        <v>34488.12618396453</v>
      </c>
      <c r="H10" s="46">
        <f t="shared" si="1"/>
        <v>75.646785953290191</v>
      </c>
      <c r="I10" s="132"/>
      <c r="J10" s="132"/>
      <c r="K10" s="170"/>
      <c r="L10" s="27"/>
      <c r="M10" s="207"/>
      <c r="N10" s="207"/>
      <c r="O10" s="207"/>
      <c r="P10" s="66"/>
      <c r="Q10" s="66"/>
    </row>
    <row r="11" spans="1:19" x14ac:dyDescent="0.3">
      <c r="A11" s="138"/>
      <c r="B11" s="166"/>
      <c r="C11" s="38">
        <v>3</v>
      </c>
      <c r="D11" s="10">
        <v>791560</v>
      </c>
      <c r="E11" s="15">
        <v>212.85194628424694</v>
      </c>
      <c r="F11" s="173"/>
      <c r="G11" s="42">
        <f>$F$2*$F$9</f>
        <v>34488.12618396453</v>
      </c>
      <c r="H11" s="46">
        <f t="shared" si="1"/>
        <v>43.569819323821989</v>
      </c>
      <c r="I11" s="132"/>
      <c r="J11" s="132"/>
      <c r="K11" s="170"/>
      <c r="L11" s="27"/>
      <c r="M11" s="207"/>
      <c r="N11" s="207"/>
      <c r="O11" s="207"/>
      <c r="P11" s="66"/>
      <c r="Q11" s="66"/>
    </row>
    <row r="12" spans="1:19" x14ac:dyDescent="0.3">
      <c r="A12" s="138"/>
      <c r="B12" s="166"/>
      <c r="C12" s="38">
        <v>8</v>
      </c>
      <c r="D12" s="10">
        <v>549130</v>
      </c>
      <c r="E12" s="49"/>
      <c r="F12" s="173"/>
      <c r="G12" s="42">
        <f>$F$2*$F$9</f>
        <v>34488.12618396453</v>
      </c>
      <c r="H12" s="46">
        <f t="shared" si="1"/>
        <v>62.805030109381249</v>
      </c>
      <c r="I12" s="132"/>
      <c r="J12" s="132"/>
      <c r="K12" s="170"/>
      <c r="L12" s="27"/>
      <c r="M12" s="207"/>
      <c r="N12" s="207"/>
      <c r="O12" s="207"/>
      <c r="P12" s="27"/>
    </row>
    <row r="13" spans="1:19" x14ac:dyDescent="0.3">
      <c r="A13" s="138"/>
      <c r="B13" s="166"/>
      <c r="C13" s="38">
        <v>9</v>
      </c>
      <c r="D13" s="10">
        <v>516450.00000000006</v>
      </c>
      <c r="E13" s="49"/>
      <c r="F13" s="173"/>
      <c r="G13" s="42">
        <f>$F$2*$F$9</f>
        <v>34488.12618396453</v>
      </c>
      <c r="H13" s="46">
        <f t="shared" si="1"/>
        <v>66.779216156384024</v>
      </c>
      <c r="I13" s="132"/>
      <c r="J13" s="132"/>
      <c r="K13" s="170"/>
      <c r="L13" s="27"/>
      <c r="M13" s="207"/>
      <c r="N13" s="207"/>
      <c r="O13" s="207"/>
      <c r="P13" s="27"/>
    </row>
    <row r="14" spans="1:19" ht="15" thickBot="1" x14ac:dyDescent="0.35">
      <c r="A14" s="139"/>
      <c r="B14" s="48">
        <v>44001</v>
      </c>
      <c r="C14" s="11">
        <v>11</v>
      </c>
      <c r="D14" s="39">
        <v>715360</v>
      </c>
      <c r="E14" s="12">
        <v>207.13806128291031</v>
      </c>
      <c r="F14" s="12">
        <v>207.13806128291031</v>
      </c>
      <c r="G14" s="43">
        <f>$F$2*$F$14</f>
        <v>35213.470418094752</v>
      </c>
      <c r="H14" s="40">
        <f t="shared" si="1"/>
        <v>49.22482444936081</v>
      </c>
      <c r="I14" s="133"/>
      <c r="J14" s="133"/>
      <c r="K14" s="171"/>
      <c r="L14" s="92"/>
      <c r="M14" s="207"/>
      <c r="N14" s="207"/>
      <c r="O14" s="207"/>
      <c r="P14" s="27"/>
    </row>
    <row r="15" spans="1:19" x14ac:dyDescent="0.3">
      <c r="A15" s="160" t="s">
        <v>29</v>
      </c>
      <c r="B15" s="172">
        <v>43854</v>
      </c>
      <c r="C15" s="35">
        <v>1</v>
      </c>
      <c r="D15" s="37">
        <v>374050</v>
      </c>
      <c r="E15" s="50">
        <v>228.06936740976309</v>
      </c>
      <c r="F15" s="50">
        <v>228.06936740976309</v>
      </c>
      <c r="G15" s="41">
        <f>E15*$F$2</f>
        <v>38771.792459659722</v>
      </c>
      <c r="H15" s="34">
        <f>G15/D15*10^3</f>
        <v>103.65403678561616</v>
      </c>
      <c r="I15" s="152">
        <f>AVERAGE(H15:H23)</f>
        <v>80.467297039526912</v>
      </c>
      <c r="J15" s="152">
        <f>STDEV(H15:H23)</f>
        <v>20.388158941666248</v>
      </c>
      <c r="K15" s="158">
        <f>COUNTA(D15:D23)</f>
        <v>9</v>
      </c>
      <c r="L15" s="27"/>
      <c r="M15" s="207"/>
      <c r="N15" s="207"/>
      <c r="O15" s="207"/>
      <c r="P15" s="27"/>
    </row>
    <row r="16" spans="1:19" x14ac:dyDescent="0.3">
      <c r="A16" s="156"/>
      <c r="B16" s="167"/>
      <c r="C16" s="36">
        <v>2</v>
      </c>
      <c r="D16" s="38">
        <v>1016000</v>
      </c>
      <c r="E16" s="47">
        <v>229.45191372348978</v>
      </c>
      <c r="F16" s="47">
        <v>229.45191372348978</v>
      </c>
      <c r="G16" s="44">
        <f>E16*$F$2</f>
        <v>39006.825332993263</v>
      </c>
      <c r="H16" s="51">
        <f t="shared" ref="H16:H23" si="2">G16/D16*10^3</f>
        <v>38.392544619087857</v>
      </c>
      <c r="I16" s="153"/>
      <c r="J16" s="153"/>
      <c r="K16" s="159"/>
      <c r="L16" s="27"/>
      <c r="M16" s="27"/>
      <c r="N16" s="27"/>
      <c r="O16" s="27"/>
      <c r="P16" s="27"/>
    </row>
    <row r="17" spans="1:16" x14ac:dyDescent="0.3">
      <c r="A17" s="156"/>
      <c r="B17" s="167"/>
      <c r="C17" s="36">
        <v>5</v>
      </c>
      <c r="D17" s="38">
        <v>413520</v>
      </c>
      <c r="E17" s="47">
        <v>229.71323257023639</v>
      </c>
      <c r="F17" s="47">
        <v>229.71323257023639</v>
      </c>
      <c r="G17" s="44">
        <f>E17*$F$2</f>
        <v>39051.249536940188</v>
      </c>
      <c r="H17" s="51">
        <f t="shared" si="2"/>
        <v>94.43618092701729</v>
      </c>
      <c r="I17" s="153"/>
      <c r="J17" s="153"/>
      <c r="K17" s="159"/>
      <c r="L17" s="27"/>
      <c r="M17" s="27"/>
      <c r="N17" s="27"/>
      <c r="O17" s="27"/>
      <c r="P17" s="27"/>
    </row>
    <row r="18" spans="1:16" x14ac:dyDescent="0.3">
      <c r="A18" s="156"/>
      <c r="B18" s="167"/>
      <c r="C18" s="36">
        <v>7</v>
      </c>
      <c r="D18" s="38">
        <v>491420</v>
      </c>
      <c r="E18" s="47">
        <v>277.00588062416546</v>
      </c>
      <c r="F18" s="47">
        <v>277.00588062416546</v>
      </c>
      <c r="G18" s="44">
        <f>E18*$F$2</f>
        <v>47090.99970610813</v>
      </c>
      <c r="H18" s="51">
        <f t="shared" si="2"/>
        <v>95.826380094640285</v>
      </c>
      <c r="I18" s="153"/>
      <c r="J18" s="153"/>
      <c r="K18" s="159"/>
      <c r="L18" s="27"/>
      <c r="M18" s="27"/>
      <c r="N18" s="27"/>
      <c r="O18" s="27"/>
      <c r="P18" s="27"/>
    </row>
    <row r="19" spans="1:16" x14ac:dyDescent="0.3">
      <c r="A19" s="156"/>
      <c r="B19" s="166">
        <v>44008</v>
      </c>
      <c r="C19" s="10">
        <v>6</v>
      </c>
      <c r="D19" s="10">
        <v>712770</v>
      </c>
      <c r="E19" s="15">
        <v>312.25432576783362</v>
      </c>
      <c r="F19" s="145">
        <v>349.14815430290503</v>
      </c>
      <c r="G19" s="42">
        <f>F19*$F$2</f>
        <v>59355.186231493855</v>
      </c>
      <c r="H19" s="51">
        <f t="shared" si="2"/>
        <v>83.273968084366416</v>
      </c>
      <c r="I19" s="153"/>
      <c r="J19" s="153"/>
      <c r="K19" s="159"/>
      <c r="L19" s="27"/>
      <c r="M19" s="27"/>
      <c r="N19" s="27"/>
      <c r="O19" s="27"/>
      <c r="P19" s="27"/>
    </row>
    <row r="20" spans="1:16" x14ac:dyDescent="0.3">
      <c r="A20" s="156"/>
      <c r="B20" s="167"/>
      <c r="C20" s="10">
        <v>7</v>
      </c>
      <c r="D20" s="10">
        <v>867939.99999999988</v>
      </c>
      <c r="E20" s="15">
        <v>386.04198283797609</v>
      </c>
      <c r="F20" s="146"/>
      <c r="G20" s="42">
        <f>F19*$F$2</f>
        <v>59355.186231493855</v>
      </c>
      <c r="H20" s="51">
        <f t="shared" si="2"/>
        <v>68.386278120024258</v>
      </c>
      <c r="I20" s="153"/>
      <c r="J20" s="153"/>
      <c r="K20" s="159"/>
      <c r="L20" s="27"/>
      <c r="M20" s="27"/>
      <c r="N20" s="27"/>
      <c r="O20" s="27"/>
      <c r="P20" s="27"/>
    </row>
    <row r="21" spans="1:16" x14ac:dyDescent="0.3">
      <c r="A21" s="156"/>
      <c r="B21" s="167"/>
      <c r="C21" s="10">
        <v>8</v>
      </c>
      <c r="D21" s="10">
        <v>924640</v>
      </c>
      <c r="E21" s="82"/>
      <c r="F21" s="147"/>
      <c r="G21" s="42">
        <f>F19*$F$2</f>
        <v>59355.186231493855</v>
      </c>
      <c r="H21" s="51">
        <f t="shared" si="2"/>
        <v>64.19275202402433</v>
      </c>
      <c r="I21" s="153"/>
      <c r="J21" s="153"/>
      <c r="K21" s="159"/>
      <c r="L21" s="27"/>
      <c r="M21" s="27"/>
      <c r="N21" s="27"/>
      <c r="O21" s="27"/>
      <c r="P21" s="27"/>
    </row>
    <row r="22" spans="1:16" x14ac:dyDescent="0.3">
      <c r="A22" s="156"/>
      <c r="B22" s="166">
        <v>44001</v>
      </c>
      <c r="C22" s="10">
        <v>8</v>
      </c>
      <c r="D22" s="38">
        <v>569830</v>
      </c>
      <c r="E22" s="15">
        <v>277.12974167213434</v>
      </c>
      <c r="F22" s="145">
        <v>277.68375148475167</v>
      </c>
      <c r="G22" s="42">
        <f>F22*$F$2</f>
        <v>47206.237752407782</v>
      </c>
      <c r="H22" s="51">
        <f t="shared" si="2"/>
        <v>82.842668431651163</v>
      </c>
      <c r="I22" s="153"/>
      <c r="J22" s="153"/>
      <c r="K22" s="159"/>
      <c r="L22" s="27"/>
      <c r="M22" s="27"/>
      <c r="N22" s="27"/>
      <c r="O22" s="27"/>
      <c r="P22" s="27"/>
    </row>
    <row r="23" spans="1:16" ht="15" thickBot="1" x14ac:dyDescent="0.35">
      <c r="A23" s="156"/>
      <c r="B23" s="168"/>
      <c r="C23" s="45">
        <v>9</v>
      </c>
      <c r="D23" s="106">
        <v>506500.00000000006</v>
      </c>
      <c r="E23" s="96">
        <v>278.23776129736899</v>
      </c>
      <c r="F23" s="146"/>
      <c r="G23" s="59">
        <f>F22*$F$2</f>
        <v>47206.237752407782</v>
      </c>
      <c r="H23" s="58">
        <f t="shared" si="2"/>
        <v>93.200864269314465</v>
      </c>
      <c r="I23" s="153"/>
      <c r="J23" s="153"/>
      <c r="K23" s="159"/>
      <c r="L23" s="92"/>
    </row>
    <row r="24" spans="1:16" x14ac:dyDescent="0.3">
      <c r="A24" s="137" t="s">
        <v>27</v>
      </c>
      <c r="B24" s="140">
        <v>44015</v>
      </c>
      <c r="C24" s="37">
        <v>14</v>
      </c>
      <c r="D24" s="8">
        <v>772450</v>
      </c>
      <c r="E24" s="13">
        <v>369.52406598493684</v>
      </c>
      <c r="F24" s="13">
        <v>369.52406598493684</v>
      </c>
      <c r="G24" s="13">
        <f t="shared" ref="G24:G32" si="3">F24*$F$2</f>
        <v>62819.091217439265</v>
      </c>
      <c r="H24" s="100">
        <f>G24/D24*10^3</f>
        <v>81.32447565206715</v>
      </c>
      <c r="I24" s="131">
        <f>AVERAGE(H24:H32)</f>
        <v>92.348473576674493</v>
      </c>
      <c r="J24" s="131">
        <f>STDEV(H24:H32)</f>
        <v>33.149068760251602</v>
      </c>
      <c r="K24" s="134">
        <f>COUNTA(D24:D32)</f>
        <v>9</v>
      </c>
      <c r="L24" s="27"/>
    </row>
    <row r="25" spans="1:16" x14ac:dyDescent="0.3">
      <c r="A25" s="138"/>
      <c r="B25" s="143"/>
      <c r="C25" s="104">
        <v>15</v>
      </c>
      <c r="D25" s="10">
        <v>780020</v>
      </c>
      <c r="E25" s="105">
        <v>406.39945358208467</v>
      </c>
      <c r="F25" s="105">
        <v>406.39945358208467</v>
      </c>
      <c r="G25" s="105">
        <f t="shared" si="3"/>
        <v>69087.907108954401</v>
      </c>
      <c r="H25" s="101">
        <f t="shared" ref="H25:H27" si="4">G25/D25*10^3</f>
        <v>88.571968807151606</v>
      </c>
      <c r="I25" s="132"/>
      <c r="J25" s="132"/>
      <c r="K25" s="135"/>
      <c r="L25" s="27"/>
    </row>
    <row r="26" spans="1:16" x14ac:dyDescent="0.3">
      <c r="A26" s="138"/>
      <c r="B26" s="141">
        <v>44022</v>
      </c>
      <c r="C26" s="9">
        <v>15</v>
      </c>
      <c r="D26" s="9">
        <f>10^5*4.3159</f>
        <v>431590</v>
      </c>
      <c r="E26" s="86"/>
      <c r="F26" s="105">
        <f>AVERAGE(E27:E28)</f>
        <v>292.85512566031713</v>
      </c>
      <c r="G26" s="105">
        <f t="shared" si="3"/>
        <v>49785.371362253914</v>
      </c>
      <c r="H26" s="101">
        <f t="shared" si="4"/>
        <v>115.35339410610514</v>
      </c>
      <c r="I26" s="132"/>
      <c r="J26" s="132"/>
      <c r="K26" s="135"/>
      <c r="L26" s="74"/>
    </row>
    <row r="27" spans="1:16" x14ac:dyDescent="0.3">
      <c r="A27" s="138"/>
      <c r="B27" s="141"/>
      <c r="C27" s="10">
        <v>16</v>
      </c>
      <c r="D27" s="10">
        <v>997910.00000000012</v>
      </c>
      <c r="E27" s="105">
        <v>296.46615814311457</v>
      </c>
      <c r="F27" s="105">
        <v>296.46615814311457</v>
      </c>
      <c r="G27" s="105">
        <f t="shared" si="3"/>
        <v>50399.246884329477</v>
      </c>
      <c r="H27" s="101">
        <f t="shared" si="4"/>
        <v>50.504801920342992</v>
      </c>
      <c r="I27" s="132"/>
      <c r="J27" s="132"/>
      <c r="K27" s="135"/>
      <c r="L27" s="27"/>
    </row>
    <row r="28" spans="1:16" x14ac:dyDescent="0.3">
      <c r="A28" s="138"/>
      <c r="B28" s="141"/>
      <c r="C28" s="10">
        <v>17</v>
      </c>
      <c r="D28" s="10">
        <v>482910.00000000006</v>
      </c>
      <c r="E28" s="105">
        <v>289.24409317751969</v>
      </c>
      <c r="F28" s="105">
        <v>289.24409317751969</v>
      </c>
      <c r="G28" s="105">
        <f t="shared" si="3"/>
        <v>49171.495840178344</v>
      </c>
      <c r="H28" s="101">
        <f>G28/D28*10^3</f>
        <v>101.82331250166354</v>
      </c>
      <c r="I28" s="132"/>
      <c r="J28" s="132"/>
      <c r="K28" s="135"/>
      <c r="L28" s="67"/>
    </row>
    <row r="29" spans="1:16" x14ac:dyDescent="0.3">
      <c r="A29" s="138"/>
      <c r="B29" s="141">
        <v>44036</v>
      </c>
      <c r="C29" s="33">
        <v>1</v>
      </c>
      <c r="D29" s="33">
        <v>392740</v>
      </c>
      <c r="E29" s="105">
        <v>268.27960341144671</v>
      </c>
      <c r="F29" s="105">
        <v>268.27960341144671</v>
      </c>
      <c r="G29" s="105">
        <f t="shared" si="3"/>
        <v>45607.532579945939</v>
      </c>
      <c r="H29" s="101">
        <f t="shared" ref="H29:H32" si="5">G29/D29*10^3</f>
        <v>116.12652793182751</v>
      </c>
      <c r="I29" s="132"/>
      <c r="J29" s="132"/>
      <c r="K29" s="135"/>
      <c r="L29" s="67"/>
      <c r="M29" s="67"/>
      <c r="N29" s="67"/>
      <c r="O29" s="67"/>
      <c r="P29" s="67"/>
    </row>
    <row r="30" spans="1:16" x14ac:dyDescent="0.3">
      <c r="A30" s="138"/>
      <c r="B30" s="141"/>
      <c r="C30" s="33">
        <v>2</v>
      </c>
      <c r="D30" s="33">
        <v>317180</v>
      </c>
      <c r="E30" s="105">
        <v>286.31738941549099</v>
      </c>
      <c r="F30" s="105">
        <v>286.31738941549099</v>
      </c>
      <c r="G30" s="105">
        <f t="shared" si="3"/>
        <v>48673.956200633467</v>
      </c>
      <c r="H30" s="101">
        <f t="shared" si="5"/>
        <v>153.45846585734745</v>
      </c>
      <c r="I30" s="132"/>
      <c r="J30" s="132"/>
      <c r="K30" s="135"/>
      <c r="L30" s="67"/>
      <c r="M30" s="67"/>
      <c r="N30" s="67"/>
      <c r="O30" s="67"/>
      <c r="P30" s="67"/>
    </row>
    <row r="31" spans="1:16" x14ac:dyDescent="0.3">
      <c r="A31" s="138"/>
      <c r="B31" s="141"/>
      <c r="C31" s="33">
        <v>3</v>
      </c>
      <c r="D31" s="33">
        <v>744700</v>
      </c>
      <c r="E31" s="105">
        <v>308.41011523403034</v>
      </c>
      <c r="F31" s="105">
        <v>308.41011523403034</v>
      </c>
      <c r="G31" s="105">
        <f t="shared" si="3"/>
        <v>52429.719589785156</v>
      </c>
      <c r="H31" s="101">
        <f t="shared" si="5"/>
        <v>70.40381306537553</v>
      </c>
      <c r="I31" s="132"/>
      <c r="J31" s="132"/>
      <c r="K31" s="135"/>
      <c r="L31" s="92"/>
      <c r="M31" s="27"/>
      <c r="N31" s="27"/>
      <c r="O31" s="27"/>
      <c r="P31" s="27"/>
    </row>
    <row r="32" spans="1:16" ht="15" thickBot="1" x14ac:dyDescent="0.35">
      <c r="A32" s="139"/>
      <c r="B32" s="127">
        <v>44694</v>
      </c>
      <c r="C32" s="7">
        <v>6</v>
      </c>
      <c r="D32" s="7">
        <v>583550</v>
      </c>
      <c r="E32" s="6">
        <v>183.88519467815308</v>
      </c>
      <c r="F32" s="6">
        <v>183.88519467815308</v>
      </c>
      <c r="G32" s="12">
        <f t="shared" si="3"/>
        <v>31260.483095286025</v>
      </c>
      <c r="H32" s="107">
        <f t="shared" si="5"/>
        <v>53.569502348189573</v>
      </c>
      <c r="I32" s="133"/>
      <c r="J32" s="133"/>
      <c r="K32" s="136"/>
      <c r="L32" s="92"/>
      <c r="M32" s="103"/>
      <c r="N32" s="103"/>
      <c r="O32" s="103"/>
      <c r="P32" s="103"/>
    </row>
    <row r="33" spans="1:16" x14ac:dyDescent="0.3">
      <c r="A33" s="156" t="s">
        <v>30</v>
      </c>
      <c r="B33" s="162">
        <v>43882</v>
      </c>
      <c r="C33" s="81">
        <v>1</v>
      </c>
      <c r="D33" s="76">
        <v>936800</v>
      </c>
      <c r="E33" s="72">
        <v>253.60895130840802</v>
      </c>
      <c r="F33" s="174">
        <v>302.17878348941787</v>
      </c>
      <c r="G33" s="72">
        <f>$F$33*$F$2</f>
        <v>51370.393193201038</v>
      </c>
      <c r="H33" s="51">
        <f>G33/D33*10^3</f>
        <v>54.836030308711614</v>
      </c>
      <c r="I33" s="153">
        <f>AVERAGE(H33:H42)</f>
        <v>41.016339970834473</v>
      </c>
      <c r="J33" s="153">
        <f>STDEV(H33:H42)</f>
        <v>21.604066386759033</v>
      </c>
      <c r="K33" s="164">
        <f>COUNTA(D33:D42)</f>
        <v>10</v>
      </c>
      <c r="L33" s="27"/>
      <c r="M33" s="27"/>
      <c r="N33" s="27"/>
      <c r="O33" s="27"/>
      <c r="P33" s="27"/>
    </row>
    <row r="34" spans="1:16" x14ac:dyDescent="0.3">
      <c r="A34" s="156"/>
      <c r="B34" s="143"/>
      <c r="C34" s="38">
        <v>3</v>
      </c>
      <c r="D34" s="10">
        <v>727220</v>
      </c>
      <c r="E34" s="47">
        <v>357.89023847360119</v>
      </c>
      <c r="F34" s="174"/>
      <c r="G34" s="47">
        <f>$F$33*$F$2</f>
        <v>51370.393193201038</v>
      </c>
      <c r="H34" s="46">
        <f t="shared" ref="H34:H39" si="6">G34/D34*10^3</f>
        <v>70.639411998021288</v>
      </c>
      <c r="I34" s="153"/>
      <c r="J34" s="153"/>
      <c r="K34" s="164"/>
      <c r="L34" s="27"/>
      <c r="M34" s="27"/>
      <c r="N34" s="27"/>
      <c r="O34" s="27"/>
      <c r="P34" s="27"/>
    </row>
    <row r="35" spans="1:16" x14ac:dyDescent="0.3">
      <c r="A35" s="156"/>
      <c r="B35" s="143"/>
      <c r="C35" s="38">
        <v>5</v>
      </c>
      <c r="D35" s="10">
        <v>940780</v>
      </c>
      <c r="E35" s="47">
        <v>295.03716068624442</v>
      </c>
      <c r="F35" s="174"/>
      <c r="G35" s="47">
        <f>$F$33*$F$2</f>
        <v>51370.393193201038</v>
      </c>
      <c r="H35" s="46">
        <f t="shared" si="6"/>
        <v>54.604044721615082</v>
      </c>
      <c r="I35" s="153"/>
      <c r="J35" s="153"/>
      <c r="K35" s="164"/>
      <c r="L35" s="27"/>
      <c r="M35" s="27"/>
      <c r="N35" s="27"/>
      <c r="O35" s="27"/>
      <c r="P35" s="27"/>
    </row>
    <row r="36" spans="1:16" x14ac:dyDescent="0.3">
      <c r="A36" s="156"/>
      <c r="B36" s="143"/>
      <c r="C36" s="38">
        <v>7</v>
      </c>
      <c r="D36" s="10">
        <v>818280</v>
      </c>
      <c r="E36" s="55"/>
      <c r="F36" s="175"/>
      <c r="G36" s="47">
        <f>$F$33*$F$2</f>
        <v>51370.393193201038</v>
      </c>
      <c r="H36" s="46">
        <f t="shared" si="6"/>
        <v>62.778502704698923</v>
      </c>
      <c r="I36" s="153"/>
      <c r="J36" s="153"/>
      <c r="K36" s="164"/>
      <c r="L36" s="27"/>
      <c r="M36" s="27"/>
      <c r="N36" s="27"/>
      <c r="O36" s="27"/>
      <c r="P36" s="27"/>
    </row>
    <row r="37" spans="1:16" x14ac:dyDescent="0.3">
      <c r="A37" s="156"/>
      <c r="B37" s="141">
        <v>44008</v>
      </c>
      <c r="C37" s="10">
        <v>1</v>
      </c>
      <c r="D37" s="10">
        <v>1718300</v>
      </c>
      <c r="E37" s="15">
        <v>204.77805234426879</v>
      </c>
      <c r="F37" s="145">
        <v>214.29554050313538</v>
      </c>
      <c r="G37" s="47">
        <f>$F$37*$F$2</f>
        <v>36430.241885533018</v>
      </c>
      <c r="H37" s="46">
        <f t="shared" si="6"/>
        <v>21.201327990183913</v>
      </c>
      <c r="I37" s="153"/>
      <c r="J37" s="153"/>
      <c r="K37" s="164"/>
      <c r="L37" s="27"/>
      <c r="M37" s="27"/>
      <c r="N37" s="27"/>
      <c r="O37" s="27"/>
      <c r="P37" s="27"/>
    </row>
    <row r="38" spans="1:16" x14ac:dyDescent="0.3">
      <c r="A38" s="156"/>
      <c r="B38" s="143"/>
      <c r="C38" s="10">
        <v>2</v>
      </c>
      <c r="D38" s="10">
        <v>2165500</v>
      </c>
      <c r="E38" s="15">
        <v>223.81302866200195</v>
      </c>
      <c r="F38" s="146"/>
      <c r="G38" s="47">
        <f>$F$37*$F$2</f>
        <v>36430.241885533018</v>
      </c>
      <c r="H38" s="46">
        <f t="shared" si="6"/>
        <v>16.823016340583244</v>
      </c>
      <c r="I38" s="153"/>
      <c r="J38" s="153"/>
      <c r="K38" s="164"/>
      <c r="L38" s="27"/>
      <c r="M38" s="27"/>
      <c r="N38" s="27"/>
      <c r="O38" s="27"/>
      <c r="P38" s="27"/>
    </row>
    <row r="39" spans="1:16" x14ac:dyDescent="0.3">
      <c r="A39" s="156"/>
      <c r="B39" s="143"/>
      <c r="C39" s="10">
        <v>3</v>
      </c>
      <c r="D39" s="10">
        <v>2376900</v>
      </c>
      <c r="E39" s="53"/>
      <c r="F39" s="146"/>
      <c r="G39" s="47">
        <f>$F$37*$F$2</f>
        <v>36430.241885533018</v>
      </c>
      <c r="H39" s="46">
        <f t="shared" si="6"/>
        <v>15.326787784733485</v>
      </c>
      <c r="I39" s="153"/>
      <c r="J39" s="153"/>
      <c r="K39" s="164"/>
      <c r="L39" s="27"/>
      <c r="M39" s="27"/>
      <c r="N39" s="27"/>
      <c r="O39" s="27"/>
      <c r="P39" s="27"/>
    </row>
    <row r="40" spans="1:16" x14ac:dyDescent="0.3">
      <c r="A40" s="156"/>
      <c r="B40" s="143"/>
      <c r="C40" s="10">
        <v>4</v>
      </c>
      <c r="D40" s="10">
        <v>2229700</v>
      </c>
      <c r="E40" s="54"/>
      <c r="F40" s="147"/>
      <c r="G40" s="47">
        <f>$F$37*$F$2</f>
        <v>36430.241885533018</v>
      </c>
      <c r="H40" s="46">
        <f>G40/D40*10^3</f>
        <v>16.338629360691133</v>
      </c>
      <c r="I40" s="153"/>
      <c r="J40" s="153"/>
      <c r="K40" s="164"/>
      <c r="L40" s="27"/>
      <c r="M40" s="27"/>
      <c r="N40" s="27"/>
      <c r="O40" s="27"/>
      <c r="P40" s="27"/>
    </row>
    <row r="41" spans="1:16" x14ac:dyDescent="0.3">
      <c r="A41" s="156"/>
      <c r="B41" s="141">
        <v>44022</v>
      </c>
      <c r="C41" s="10">
        <v>12</v>
      </c>
      <c r="D41" s="10">
        <v>1046600</v>
      </c>
      <c r="E41" s="130">
        <v>255.75199182045225</v>
      </c>
      <c r="F41" s="145">
        <v>255.75199182045199</v>
      </c>
      <c r="G41" s="47">
        <f>$F$41*$F$2</f>
        <v>43477.838609476836</v>
      </c>
      <c r="H41" s="46">
        <f>G41/D41*10^3</f>
        <v>41.541982237222271</v>
      </c>
      <c r="I41" s="153"/>
      <c r="J41" s="153"/>
      <c r="K41" s="164"/>
      <c r="L41" s="27"/>
      <c r="M41" s="27"/>
      <c r="N41" s="27"/>
      <c r="O41" s="27"/>
      <c r="P41" s="27"/>
    </row>
    <row r="42" spans="1:16" ht="15" thickBot="1" x14ac:dyDescent="0.35">
      <c r="A42" s="156"/>
      <c r="B42" s="163"/>
      <c r="C42" s="45">
        <v>13</v>
      </c>
      <c r="D42" s="45">
        <v>775370</v>
      </c>
      <c r="E42" s="129">
        <v>265.90960183922476</v>
      </c>
      <c r="F42" s="146"/>
      <c r="G42" s="56">
        <f>$F$41*$F$2</f>
        <v>43477.838609476836</v>
      </c>
      <c r="H42" s="61">
        <f>G42/D42*10^3</f>
        <v>56.073666261883794</v>
      </c>
      <c r="I42" s="153"/>
      <c r="J42" s="153"/>
      <c r="K42" s="164"/>
      <c r="L42" s="92"/>
      <c r="M42" s="27"/>
      <c r="N42" s="27"/>
      <c r="O42" s="27"/>
      <c r="P42" s="27"/>
    </row>
    <row r="43" spans="1:16" x14ac:dyDescent="0.3">
      <c r="A43" s="160" t="s">
        <v>31</v>
      </c>
      <c r="B43" s="140">
        <v>43882</v>
      </c>
      <c r="C43" s="37">
        <v>2</v>
      </c>
      <c r="D43" s="8">
        <v>820010.00000000012</v>
      </c>
      <c r="E43" s="50">
        <v>489.87071864792966</v>
      </c>
      <c r="F43" s="157">
        <v>479.77033682446199</v>
      </c>
      <c r="G43" s="13">
        <f>$F$43*$F$2</f>
        <v>81560.957260158539</v>
      </c>
      <c r="H43" s="14">
        <f>G43/D43*10^3</f>
        <v>99.463369056668256</v>
      </c>
      <c r="I43" s="152">
        <f>AVERAGE(H43:H50)</f>
        <v>77.079955761035919</v>
      </c>
      <c r="J43" s="152">
        <f>STDEV(H43:H50)</f>
        <v>29.022439041042194</v>
      </c>
      <c r="K43" s="158">
        <f>COUNTA(D43:D50)</f>
        <v>8</v>
      </c>
      <c r="L43" s="27"/>
      <c r="M43" s="27"/>
      <c r="N43" s="27"/>
      <c r="O43" s="27"/>
      <c r="P43" s="27"/>
    </row>
    <row r="44" spans="1:16" x14ac:dyDescent="0.3">
      <c r="A44" s="156"/>
      <c r="B44" s="143"/>
      <c r="C44" s="38">
        <v>4</v>
      </c>
      <c r="D44" s="10">
        <v>1475800</v>
      </c>
      <c r="E44" s="47">
        <v>506.11098712153762</v>
      </c>
      <c r="F44" s="146"/>
      <c r="G44" s="15">
        <f>$F$43*$F$2</f>
        <v>81560.957260158539</v>
      </c>
      <c r="H44" s="16">
        <f t="shared" ref="H44:H47" si="7">G44/D44*10^3</f>
        <v>55.265589687056874</v>
      </c>
      <c r="I44" s="153"/>
      <c r="J44" s="153"/>
      <c r="K44" s="159"/>
      <c r="L44" s="27"/>
      <c r="M44" s="27"/>
      <c r="N44" s="27"/>
      <c r="O44" s="27"/>
      <c r="P44" s="27"/>
    </row>
    <row r="45" spans="1:16" x14ac:dyDescent="0.3">
      <c r="A45" s="156"/>
      <c r="B45" s="143"/>
      <c r="C45" s="38">
        <v>8</v>
      </c>
      <c r="D45" s="10">
        <v>923739.99999999988</v>
      </c>
      <c r="E45" s="55"/>
      <c r="F45" s="147"/>
      <c r="G45" s="15">
        <f>$F$43*$F$2</f>
        <v>81560.957260158539</v>
      </c>
      <c r="H45" s="16">
        <f t="shared" si="7"/>
        <v>88.294278974774869</v>
      </c>
      <c r="I45" s="153"/>
      <c r="J45" s="153"/>
      <c r="K45" s="159"/>
      <c r="L45" s="27"/>
      <c r="M45" s="27"/>
      <c r="N45" s="27"/>
      <c r="O45" s="27"/>
      <c r="P45" s="27"/>
    </row>
    <row r="46" spans="1:16" x14ac:dyDescent="0.3">
      <c r="A46" s="156"/>
      <c r="B46" s="52">
        <v>44015</v>
      </c>
      <c r="C46" s="38">
        <v>10</v>
      </c>
      <c r="D46" s="10">
        <v>775920</v>
      </c>
      <c r="E46" s="15">
        <v>421.83477358114999</v>
      </c>
      <c r="F46" s="15">
        <v>421.83477358114999</v>
      </c>
      <c r="G46" s="15">
        <f>$F$46*$F$2</f>
        <v>71711.9115087955</v>
      </c>
      <c r="H46" s="16">
        <f t="shared" si="7"/>
        <v>92.421785118047609</v>
      </c>
      <c r="I46" s="153"/>
      <c r="J46" s="153"/>
      <c r="K46" s="159"/>
      <c r="L46" s="27"/>
      <c r="M46" s="27"/>
      <c r="N46" s="27"/>
      <c r="O46" s="27"/>
      <c r="P46" s="27"/>
    </row>
    <row r="47" spans="1:16" x14ac:dyDescent="0.3">
      <c r="A47" s="156"/>
      <c r="B47" s="161">
        <v>44022</v>
      </c>
      <c r="C47" s="10">
        <v>7</v>
      </c>
      <c r="D47" s="10">
        <v>1166000</v>
      </c>
      <c r="E47" s="15">
        <v>386.14149472847987</v>
      </c>
      <c r="F47" s="15">
        <v>386.14149472847987</v>
      </c>
      <c r="G47" s="15">
        <f>$F$47*$F$2</f>
        <v>65644.054103841583</v>
      </c>
      <c r="H47" s="16">
        <f t="shared" si="7"/>
        <v>56.298502661956761</v>
      </c>
      <c r="I47" s="153"/>
      <c r="J47" s="153"/>
      <c r="K47" s="159"/>
      <c r="L47" s="27"/>
      <c r="M47" s="27"/>
      <c r="N47" s="27"/>
      <c r="O47" s="27"/>
      <c r="P47" s="27"/>
    </row>
    <row r="48" spans="1:16" x14ac:dyDescent="0.3">
      <c r="A48" s="156"/>
      <c r="B48" s="162"/>
      <c r="C48" s="10">
        <v>8</v>
      </c>
      <c r="D48" s="45">
        <v>536060</v>
      </c>
      <c r="E48" s="70">
        <v>401.49350258306993</v>
      </c>
      <c r="F48" s="70">
        <v>401.49350258306993</v>
      </c>
      <c r="G48" s="70">
        <f>$F$48*$F$2</f>
        <v>68253.895439121887</v>
      </c>
      <c r="H48" s="69">
        <f>G48/D48*10^3</f>
        <v>127.32510435235214</v>
      </c>
      <c r="I48" s="153"/>
      <c r="J48" s="153"/>
      <c r="K48" s="159"/>
      <c r="L48" s="67"/>
      <c r="O48" s="67"/>
      <c r="P48" s="67"/>
    </row>
    <row r="49" spans="1:16" x14ac:dyDescent="0.3">
      <c r="A49" s="156"/>
      <c r="B49" s="141">
        <v>44036</v>
      </c>
      <c r="C49" s="76">
        <v>4</v>
      </c>
      <c r="D49" s="10">
        <v>1582400</v>
      </c>
      <c r="E49" s="68">
        <v>458.77021680785236</v>
      </c>
      <c r="F49" s="68">
        <f>E49</f>
        <v>458.77021680785236</v>
      </c>
      <c r="G49" s="68">
        <f>$F$49*$F$2</f>
        <v>77990.936857334906</v>
      </c>
      <c r="H49" s="77">
        <f t="shared" ref="H49:H62" si="8">G49/D49*10^3</f>
        <v>49.286486891642383</v>
      </c>
      <c r="I49" s="153"/>
      <c r="J49" s="153"/>
      <c r="K49" s="159"/>
      <c r="L49" s="67"/>
      <c r="O49" s="67"/>
      <c r="P49" s="67"/>
    </row>
    <row r="50" spans="1:16" ht="15" thickBot="1" x14ac:dyDescent="0.35">
      <c r="A50" s="156"/>
      <c r="B50" s="163"/>
      <c r="C50" s="45">
        <v>5</v>
      </c>
      <c r="D50" s="45">
        <v>1561800</v>
      </c>
      <c r="E50" s="96">
        <v>443.59281136619001</v>
      </c>
      <c r="F50" s="97">
        <f>E50</f>
        <v>443.59281136619001</v>
      </c>
      <c r="G50" s="96">
        <f>$F$50*$F$2</f>
        <v>75410.777932252298</v>
      </c>
      <c r="H50" s="75">
        <f t="shared" si="8"/>
        <v>48.284529345788386</v>
      </c>
      <c r="I50" s="153"/>
      <c r="J50" s="153"/>
      <c r="K50" s="159"/>
      <c r="L50" s="92"/>
      <c r="M50" s="27"/>
      <c r="N50" s="27"/>
      <c r="O50" s="27"/>
      <c r="P50" s="27"/>
    </row>
    <row r="51" spans="1:16" x14ac:dyDescent="0.3">
      <c r="A51" s="137" t="s">
        <v>24</v>
      </c>
      <c r="B51" s="140">
        <v>44673</v>
      </c>
      <c r="C51" s="112">
        <v>1</v>
      </c>
      <c r="D51" s="112">
        <v>1269800</v>
      </c>
      <c r="E51" s="2">
        <v>92.59520186233614</v>
      </c>
      <c r="F51" s="2">
        <v>92.59520186233614</v>
      </c>
      <c r="G51" s="13">
        <f>F51*$F$2</f>
        <v>15741.184316597144</v>
      </c>
      <c r="H51" s="100">
        <f t="shared" si="8"/>
        <v>12.396585538350248</v>
      </c>
      <c r="I51" s="131">
        <f>AVERAGE(H51:H62)</f>
        <v>25.675006245645704</v>
      </c>
      <c r="J51" s="131">
        <f>STDEV(H51:H62)</f>
        <v>12.08730722174557</v>
      </c>
      <c r="K51" s="169">
        <f>COUNTA(D51:D62)</f>
        <v>12</v>
      </c>
      <c r="L51" s="92"/>
      <c r="M51" s="103"/>
      <c r="N51" s="103"/>
      <c r="O51" s="103"/>
      <c r="P51" s="103"/>
    </row>
    <row r="52" spans="1:16" x14ac:dyDescent="0.3">
      <c r="A52" s="138"/>
      <c r="B52" s="143"/>
      <c r="C52" s="9">
        <v>2</v>
      </c>
      <c r="D52" s="9">
        <v>816590.00000000012</v>
      </c>
      <c r="E52" s="4">
        <v>111.66178752576791</v>
      </c>
      <c r="F52" s="4">
        <v>111.66178752576791</v>
      </c>
      <c r="G52" s="105">
        <f t="shared" ref="G52:G62" si="9">F52*$F$2</f>
        <v>18982.503879380543</v>
      </c>
      <c r="H52" s="101">
        <f t="shared" si="8"/>
        <v>23.246064584896388</v>
      </c>
      <c r="I52" s="132"/>
      <c r="J52" s="132"/>
      <c r="K52" s="170"/>
      <c r="L52" s="92"/>
      <c r="M52" s="103"/>
      <c r="N52" s="103"/>
      <c r="O52" s="103"/>
      <c r="P52" s="103"/>
    </row>
    <row r="53" spans="1:16" x14ac:dyDescent="0.3">
      <c r="A53" s="138"/>
      <c r="B53" s="143"/>
      <c r="C53" s="9">
        <v>3</v>
      </c>
      <c r="D53" s="9">
        <v>1543400</v>
      </c>
      <c r="E53" s="4">
        <v>138.81593458307822</v>
      </c>
      <c r="F53" s="4">
        <v>138.81593458307822</v>
      </c>
      <c r="G53" s="105">
        <f t="shared" si="9"/>
        <v>23598.708879123296</v>
      </c>
      <c r="H53" s="101">
        <f t="shared" si="8"/>
        <v>15.290079615863222</v>
      </c>
      <c r="I53" s="132"/>
      <c r="J53" s="132"/>
      <c r="K53" s="170"/>
      <c r="L53" s="92"/>
      <c r="M53" s="103"/>
      <c r="N53" s="103"/>
      <c r="O53" s="103"/>
      <c r="P53" s="103"/>
    </row>
    <row r="54" spans="1:16" x14ac:dyDescent="0.3">
      <c r="A54" s="138"/>
      <c r="B54" s="143"/>
      <c r="C54" s="9">
        <v>5</v>
      </c>
      <c r="D54" s="9">
        <v>1280600</v>
      </c>
      <c r="E54" s="4">
        <v>55.7768118876388</v>
      </c>
      <c r="F54" s="4">
        <v>55.7768118876388</v>
      </c>
      <c r="G54" s="105">
        <f t="shared" si="9"/>
        <v>9482.0580208985957</v>
      </c>
      <c r="H54" s="101">
        <f t="shared" si="8"/>
        <v>7.4043870224102735</v>
      </c>
      <c r="I54" s="132"/>
      <c r="J54" s="132"/>
      <c r="K54" s="170"/>
      <c r="L54" s="92"/>
      <c r="M54" s="103"/>
      <c r="N54" s="103"/>
      <c r="O54" s="103"/>
      <c r="P54" s="103"/>
    </row>
    <row r="55" spans="1:16" x14ac:dyDescent="0.3">
      <c r="A55" s="138"/>
      <c r="B55" s="143"/>
      <c r="C55" s="9">
        <v>6</v>
      </c>
      <c r="D55" s="9">
        <v>1019700</v>
      </c>
      <c r="E55" s="4">
        <v>99.245084070670146</v>
      </c>
      <c r="F55" s="4">
        <v>99.245084070670146</v>
      </c>
      <c r="G55" s="105">
        <f t="shared" si="9"/>
        <v>16871.664292013924</v>
      </c>
      <c r="H55" s="101">
        <f t="shared" si="8"/>
        <v>16.545713731503309</v>
      </c>
      <c r="I55" s="132"/>
      <c r="J55" s="132"/>
      <c r="K55" s="170"/>
      <c r="L55" s="92"/>
      <c r="M55" s="103"/>
      <c r="N55" s="103"/>
      <c r="O55" s="103"/>
      <c r="P55" s="103"/>
    </row>
    <row r="56" spans="1:16" x14ac:dyDescent="0.3">
      <c r="A56" s="138"/>
      <c r="B56" s="141">
        <v>44680</v>
      </c>
      <c r="C56" s="9">
        <v>1</v>
      </c>
      <c r="D56" s="9">
        <v>1232200</v>
      </c>
      <c r="E56" s="4">
        <v>239.00843994887973</v>
      </c>
      <c r="F56" s="4">
        <v>239.00843994887973</v>
      </c>
      <c r="G56" s="105">
        <f t="shared" si="9"/>
        <v>40631.434791309555</v>
      </c>
      <c r="H56" s="101">
        <f t="shared" si="8"/>
        <v>32.974707670272323</v>
      </c>
      <c r="I56" s="132"/>
      <c r="J56" s="132"/>
      <c r="K56" s="170"/>
      <c r="L56" s="92"/>
      <c r="M56" s="103"/>
      <c r="N56" s="103"/>
      <c r="O56" s="103"/>
      <c r="P56" s="103"/>
    </row>
    <row r="57" spans="1:16" x14ac:dyDescent="0.3">
      <c r="A57" s="138"/>
      <c r="B57" s="143"/>
      <c r="C57" s="9">
        <v>2</v>
      </c>
      <c r="D57" s="9">
        <v>1196600</v>
      </c>
      <c r="E57" s="4">
        <v>186.45443955900103</v>
      </c>
      <c r="F57" s="4">
        <v>186.45443955900103</v>
      </c>
      <c r="G57" s="105">
        <f t="shared" si="9"/>
        <v>31697.254725030176</v>
      </c>
      <c r="H57" s="101">
        <f t="shared" si="8"/>
        <v>26.489432329124334</v>
      </c>
      <c r="I57" s="132"/>
      <c r="J57" s="132"/>
      <c r="K57" s="170"/>
      <c r="L57" s="92"/>
      <c r="M57" s="103"/>
      <c r="N57" s="103"/>
      <c r="O57" s="103"/>
      <c r="P57" s="103"/>
    </row>
    <row r="58" spans="1:16" x14ac:dyDescent="0.3">
      <c r="A58" s="138"/>
      <c r="B58" s="143"/>
      <c r="C58" s="9">
        <v>3</v>
      </c>
      <c r="D58" s="9">
        <v>1197700</v>
      </c>
      <c r="E58" s="4">
        <v>236.87170550256954</v>
      </c>
      <c r="F58" s="4">
        <v>236.87170550256954</v>
      </c>
      <c r="G58" s="105">
        <f t="shared" si="9"/>
        <v>40268.189935436822</v>
      </c>
      <c r="H58" s="101">
        <f t="shared" si="8"/>
        <v>33.621265705466165</v>
      </c>
      <c r="I58" s="132"/>
      <c r="J58" s="132"/>
      <c r="K58" s="170"/>
      <c r="L58" s="92"/>
      <c r="M58" s="103"/>
      <c r="N58" s="103"/>
      <c r="O58" s="103"/>
      <c r="P58" s="103"/>
    </row>
    <row r="59" spans="1:16" x14ac:dyDescent="0.3">
      <c r="A59" s="138"/>
      <c r="B59" s="143"/>
      <c r="C59" s="9">
        <v>4</v>
      </c>
      <c r="D59" s="9">
        <v>1113800</v>
      </c>
      <c r="E59" s="4">
        <v>243.08090253758456</v>
      </c>
      <c r="F59" s="4">
        <v>243.08090253758456</v>
      </c>
      <c r="G59" s="105">
        <f t="shared" si="9"/>
        <v>41323.753431389378</v>
      </c>
      <c r="H59" s="101">
        <f t="shared" si="8"/>
        <v>37.101592235041643</v>
      </c>
      <c r="I59" s="132"/>
      <c r="J59" s="132"/>
      <c r="K59" s="170"/>
      <c r="L59" s="92"/>
      <c r="M59" s="103"/>
      <c r="N59" s="103"/>
      <c r="O59" s="103"/>
      <c r="P59" s="103"/>
    </row>
    <row r="60" spans="1:16" x14ac:dyDescent="0.3">
      <c r="A60" s="138"/>
      <c r="B60" s="141">
        <v>44687</v>
      </c>
      <c r="C60" s="9">
        <v>8</v>
      </c>
      <c r="D60" s="9">
        <v>1505000</v>
      </c>
      <c r="E60" s="4">
        <v>266.72556370771514</v>
      </c>
      <c r="F60" s="4">
        <v>266.72556370771514</v>
      </c>
      <c r="G60" s="105">
        <f t="shared" si="9"/>
        <v>45343.345830311577</v>
      </c>
      <c r="H60" s="101">
        <f t="shared" si="8"/>
        <v>30.12846899024025</v>
      </c>
      <c r="I60" s="132"/>
      <c r="J60" s="132"/>
      <c r="K60" s="170"/>
      <c r="L60" s="92"/>
      <c r="M60" s="103"/>
      <c r="N60" s="103"/>
      <c r="O60" s="103"/>
      <c r="P60" s="103"/>
    </row>
    <row r="61" spans="1:16" x14ac:dyDescent="0.3">
      <c r="A61" s="138"/>
      <c r="B61" s="143"/>
      <c r="C61" s="9">
        <v>9</v>
      </c>
      <c r="D61" s="9">
        <v>1933400</v>
      </c>
      <c r="E61" s="4">
        <v>253.68013871278001</v>
      </c>
      <c r="F61" s="4">
        <v>253.68013871278001</v>
      </c>
      <c r="G61" s="105">
        <f t="shared" si="9"/>
        <v>43125.6235811726</v>
      </c>
      <c r="H61" s="101">
        <f t="shared" si="8"/>
        <v>22.305587866542151</v>
      </c>
      <c r="I61" s="132"/>
      <c r="J61" s="132"/>
      <c r="K61" s="170"/>
      <c r="L61" s="92"/>
      <c r="M61" s="103"/>
      <c r="N61" s="103"/>
      <c r="O61" s="103"/>
      <c r="P61" s="103"/>
    </row>
    <row r="62" spans="1:16" ht="15" thickBot="1" x14ac:dyDescent="0.35">
      <c r="A62" s="139"/>
      <c r="B62" s="144"/>
      <c r="C62" s="7">
        <v>10</v>
      </c>
      <c r="D62" s="7">
        <v>1018300</v>
      </c>
      <c r="E62" s="6">
        <v>303.07117605164859</v>
      </c>
      <c r="F62" s="6">
        <v>303.07117605164859</v>
      </c>
      <c r="G62" s="12">
        <f t="shared" si="9"/>
        <v>51522.099928780262</v>
      </c>
      <c r="H62" s="102">
        <f t="shared" si="8"/>
        <v>50.596189658038163</v>
      </c>
      <c r="I62" s="133"/>
      <c r="J62" s="133"/>
      <c r="K62" s="171"/>
      <c r="L62" s="92"/>
      <c r="M62" s="103"/>
      <c r="N62" s="103"/>
      <c r="O62" s="103"/>
      <c r="P62" s="103"/>
    </row>
    <row r="63" spans="1:16" x14ac:dyDescent="0.3">
      <c r="A63" s="156" t="s">
        <v>33</v>
      </c>
      <c r="B63" s="162">
        <v>43861</v>
      </c>
      <c r="C63" s="81">
        <v>2</v>
      </c>
      <c r="D63" s="81">
        <v>1754900</v>
      </c>
      <c r="E63" s="98">
        <v>157.10344569622674</v>
      </c>
      <c r="F63" s="98">
        <v>157.10344569622674</v>
      </c>
      <c r="G63" s="98">
        <f>F63*$F$2</f>
        <v>26707.585768358545</v>
      </c>
      <c r="H63" s="77">
        <f>G63/D63*10^3</f>
        <v>15.218864760589518</v>
      </c>
      <c r="I63" s="148">
        <f>AVERAGE(H63:H71)</f>
        <v>30.285325580444194</v>
      </c>
      <c r="J63" s="148">
        <f>STDEV(H63:H71)</f>
        <v>8.791429572991321</v>
      </c>
      <c r="K63" s="150">
        <f>COUNTA(D63:D71)</f>
        <v>9</v>
      </c>
      <c r="L63" s="27"/>
      <c r="M63" s="27"/>
      <c r="N63" s="27"/>
      <c r="O63" s="27"/>
      <c r="P63" s="27"/>
    </row>
    <row r="64" spans="1:16" x14ac:dyDescent="0.3">
      <c r="A64" s="156"/>
      <c r="B64" s="143"/>
      <c r="C64" s="38">
        <v>3</v>
      </c>
      <c r="D64" s="38">
        <v>1490900</v>
      </c>
      <c r="E64" s="15">
        <v>166.61540873961005</v>
      </c>
      <c r="F64" s="15">
        <v>166.61540873961005</v>
      </c>
      <c r="G64" s="15">
        <f>F64*$F$2</f>
        <v>28324.619485733707</v>
      </c>
      <c r="H64" s="16">
        <f t="shared" ref="H64:H71" si="10">G64/D64*10^3</f>
        <v>18.998336230286206</v>
      </c>
      <c r="I64" s="148"/>
      <c r="J64" s="148"/>
      <c r="K64" s="150"/>
      <c r="L64" s="27"/>
      <c r="M64" s="27"/>
      <c r="N64" s="27"/>
      <c r="O64" s="27"/>
      <c r="P64" s="27"/>
    </row>
    <row r="65" spans="1:16" x14ac:dyDescent="0.3">
      <c r="A65" s="156"/>
      <c r="B65" s="143"/>
      <c r="C65" s="38">
        <v>4</v>
      </c>
      <c r="D65" s="38">
        <v>912529.99999999988</v>
      </c>
      <c r="E65" s="15">
        <v>170.77158219464653</v>
      </c>
      <c r="F65" s="15">
        <v>170.77158219464653</v>
      </c>
      <c r="G65" s="15">
        <f>F65*$F$2</f>
        <v>29031.168973089909</v>
      </c>
      <c r="H65" s="16">
        <f t="shared" si="10"/>
        <v>31.813933758988654</v>
      </c>
      <c r="I65" s="148"/>
      <c r="J65" s="148"/>
      <c r="K65" s="150"/>
      <c r="L65" s="27"/>
      <c r="M65" s="27"/>
      <c r="N65" s="27"/>
      <c r="O65" s="27"/>
      <c r="P65" s="27"/>
    </row>
    <row r="66" spans="1:16" x14ac:dyDescent="0.3">
      <c r="A66" s="156"/>
      <c r="B66" s="141">
        <v>44001</v>
      </c>
      <c r="C66" s="10">
        <v>1</v>
      </c>
      <c r="D66" s="38">
        <v>1534800</v>
      </c>
      <c r="E66" s="15">
        <v>272.65015624842414</v>
      </c>
      <c r="F66" s="145">
        <v>274.81563260280501</v>
      </c>
      <c r="G66" s="15">
        <f>F66*$F$2</f>
        <v>46718.657542476853</v>
      </c>
      <c r="H66" s="16">
        <f t="shared" si="10"/>
        <v>30.439573587748797</v>
      </c>
      <c r="I66" s="148"/>
      <c r="J66" s="148"/>
      <c r="K66" s="150"/>
      <c r="L66" s="27"/>
      <c r="M66" s="27"/>
      <c r="N66" s="27"/>
      <c r="O66" s="27"/>
      <c r="P66" s="27"/>
    </row>
    <row r="67" spans="1:16" x14ac:dyDescent="0.3">
      <c r="A67" s="156"/>
      <c r="B67" s="143"/>
      <c r="C67" s="10">
        <v>2</v>
      </c>
      <c r="D67" s="38">
        <v>1219200</v>
      </c>
      <c r="E67" s="15">
        <v>276.98110895718582</v>
      </c>
      <c r="F67" s="146"/>
      <c r="G67" s="15">
        <f>F66*$F$2</f>
        <v>46718.657542476853</v>
      </c>
      <c r="H67" s="16">
        <f t="shared" si="10"/>
        <v>38.31910887670346</v>
      </c>
      <c r="I67" s="148"/>
      <c r="J67" s="148"/>
      <c r="K67" s="150"/>
      <c r="L67" s="27"/>
      <c r="M67" s="27"/>
      <c r="N67" s="27"/>
      <c r="O67" s="27"/>
      <c r="P67" s="27"/>
    </row>
    <row r="68" spans="1:16" x14ac:dyDescent="0.3">
      <c r="A68" s="156"/>
      <c r="B68" s="143"/>
      <c r="C68" s="10">
        <v>5</v>
      </c>
      <c r="D68" s="38">
        <v>1106800</v>
      </c>
      <c r="E68" s="57"/>
      <c r="F68" s="146"/>
      <c r="G68" s="15">
        <f>F66*$F$2</f>
        <v>46718.657542476853</v>
      </c>
      <c r="H68" s="16">
        <f t="shared" si="10"/>
        <v>42.210568795154366</v>
      </c>
      <c r="I68" s="148"/>
      <c r="J68" s="148"/>
      <c r="K68" s="150"/>
      <c r="L68" s="27"/>
      <c r="M68" s="27"/>
      <c r="N68" s="27"/>
      <c r="O68" s="27"/>
      <c r="P68" s="27"/>
    </row>
    <row r="69" spans="1:16" x14ac:dyDescent="0.3">
      <c r="A69" s="156"/>
      <c r="B69" s="143"/>
      <c r="C69" s="10">
        <v>6</v>
      </c>
      <c r="D69" s="38">
        <v>1453300</v>
      </c>
      <c r="E69" s="57"/>
      <c r="F69" s="147"/>
      <c r="G69" s="15">
        <f>F66*$F$2</f>
        <v>46718.657542476853</v>
      </c>
      <c r="H69" s="16">
        <f t="shared" si="10"/>
        <v>32.146602588919599</v>
      </c>
      <c r="I69" s="148"/>
      <c r="J69" s="148"/>
      <c r="K69" s="150"/>
      <c r="L69" s="27"/>
      <c r="M69" s="27"/>
      <c r="N69" s="27"/>
      <c r="O69" s="27"/>
      <c r="P69" s="27"/>
    </row>
    <row r="70" spans="1:16" x14ac:dyDescent="0.3">
      <c r="A70" s="156"/>
      <c r="B70" s="141">
        <v>44022</v>
      </c>
      <c r="C70" s="10">
        <v>1</v>
      </c>
      <c r="D70" s="10">
        <v>1267300</v>
      </c>
      <c r="E70" s="130">
        <v>261.27304992292181</v>
      </c>
      <c r="F70" s="145">
        <v>272.637568376844</v>
      </c>
      <c r="G70" s="15">
        <f>F70*$F$2</f>
        <v>46348.386624063482</v>
      </c>
      <c r="H70" s="16">
        <f t="shared" si="10"/>
        <v>36.572545272676933</v>
      </c>
      <c r="I70" s="148"/>
      <c r="J70" s="148"/>
      <c r="K70" s="150"/>
      <c r="L70" s="27"/>
      <c r="M70" s="27"/>
      <c r="N70" s="27"/>
      <c r="O70" s="27"/>
      <c r="P70" s="27"/>
    </row>
    <row r="71" spans="1:16" ht="15" thickBot="1" x14ac:dyDescent="0.35">
      <c r="A71" s="177"/>
      <c r="B71" s="144"/>
      <c r="C71" s="11">
        <v>2</v>
      </c>
      <c r="D71" s="11">
        <v>1726300</v>
      </c>
      <c r="E71" s="12">
        <v>284.00208683076613</v>
      </c>
      <c r="F71" s="176"/>
      <c r="G71" s="12">
        <f>F70*$F$2</f>
        <v>46348.386624063482</v>
      </c>
      <c r="H71" s="17">
        <f t="shared" si="10"/>
        <v>26.848396352930244</v>
      </c>
      <c r="I71" s="149"/>
      <c r="J71" s="149"/>
      <c r="K71" s="151"/>
      <c r="L71" s="92"/>
      <c r="M71" s="27"/>
      <c r="N71" s="27"/>
      <c r="O71" s="27"/>
      <c r="P71" s="27"/>
    </row>
    <row r="72" spans="1:16" x14ac:dyDescent="0.3">
      <c r="A72" s="160" t="s">
        <v>32</v>
      </c>
      <c r="B72" s="140">
        <v>43861</v>
      </c>
      <c r="C72" s="37">
        <v>1</v>
      </c>
      <c r="D72" s="37">
        <v>1319800</v>
      </c>
      <c r="E72" s="50">
        <v>366.62995667510199</v>
      </c>
      <c r="F72" s="50">
        <v>366.62995667510199</v>
      </c>
      <c r="G72" s="50">
        <f t="shared" ref="G72:G93" si="11">F72*$F$2</f>
        <v>62327.092634767338</v>
      </c>
      <c r="H72" s="34">
        <f>G72/D72*10^3</f>
        <v>47.224649670228317</v>
      </c>
      <c r="I72" s="152">
        <f>AVERAGE(H72:H81)</f>
        <v>60.487140422530857</v>
      </c>
      <c r="J72" s="152">
        <f>STDEV(H72:H81)</f>
        <v>18.537606064899588</v>
      </c>
      <c r="K72" s="154">
        <f>COUNTA(D72:D81)</f>
        <v>10</v>
      </c>
      <c r="L72" s="27"/>
      <c r="M72" s="27"/>
      <c r="N72" s="27"/>
      <c r="O72" s="27"/>
      <c r="P72" s="27"/>
    </row>
    <row r="73" spans="1:16" x14ac:dyDescent="0.3">
      <c r="A73" s="156"/>
      <c r="B73" s="143"/>
      <c r="C73" s="38">
        <v>6</v>
      </c>
      <c r="D73" s="38">
        <v>1349200</v>
      </c>
      <c r="E73" s="15">
        <v>404.91236248157259</v>
      </c>
      <c r="F73" s="15">
        <v>404.91236248157259</v>
      </c>
      <c r="G73" s="15">
        <f t="shared" si="11"/>
        <v>68835.101621867347</v>
      </c>
      <c r="H73" s="16">
        <f t="shared" ref="H73:H93" si="12">G73/D73*10^3</f>
        <v>51.019197763020564</v>
      </c>
      <c r="I73" s="153"/>
      <c r="J73" s="153"/>
      <c r="K73" s="155"/>
      <c r="L73" s="27"/>
      <c r="M73" s="27"/>
      <c r="N73" s="27"/>
      <c r="O73" s="27"/>
      <c r="P73" s="27"/>
    </row>
    <row r="74" spans="1:16" x14ac:dyDescent="0.3">
      <c r="A74" s="156"/>
      <c r="B74" s="143"/>
      <c r="C74" s="38">
        <v>7</v>
      </c>
      <c r="D74" s="38">
        <v>1163200</v>
      </c>
      <c r="E74" s="15">
        <v>434.32358109439474</v>
      </c>
      <c r="F74" s="15">
        <v>434.32358109439474</v>
      </c>
      <c r="G74" s="15">
        <f t="shared" si="11"/>
        <v>73835.00878604711</v>
      </c>
      <c r="H74" s="16">
        <f t="shared" si="12"/>
        <v>63.475764087041881</v>
      </c>
      <c r="I74" s="153"/>
      <c r="J74" s="153"/>
      <c r="K74" s="155"/>
      <c r="L74" s="27"/>
      <c r="M74" s="27"/>
      <c r="N74" s="27"/>
      <c r="O74" s="27"/>
      <c r="P74" s="27"/>
    </row>
    <row r="75" spans="1:16" x14ac:dyDescent="0.3">
      <c r="A75" s="156"/>
      <c r="B75" s="143"/>
      <c r="C75" s="38">
        <v>8</v>
      </c>
      <c r="D75" s="38">
        <v>1381900</v>
      </c>
      <c r="E75" s="47">
        <v>382.90104325380133</v>
      </c>
      <c r="F75" s="47">
        <v>382.90104325380133</v>
      </c>
      <c r="G75" s="47">
        <f t="shared" si="11"/>
        <v>65093.177353146224</v>
      </c>
      <c r="H75" s="46">
        <f t="shared" si="12"/>
        <v>47.104115603984532</v>
      </c>
      <c r="I75" s="153"/>
      <c r="J75" s="153"/>
      <c r="K75" s="155"/>
      <c r="L75" s="27"/>
      <c r="M75" s="27"/>
      <c r="N75" s="27"/>
      <c r="O75" s="27"/>
      <c r="P75" s="27"/>
    </row>
    <row r="76" spans="1:16" x14ac:dyDescent="0.3">
      <c r="A76" s="156"/>
      <c r="B76" s="52">
        <v>44001</v>
      </c>
      <c r="C76" s="10">
        <v>3</v>
      </c>
      <c r="D76" s="38">
        <v>1373700</v>
      </c>
      <c r="E76" s="15">
        <v>423.22335583456521</v>
      </c>
      <c r="F76" s="15">
        <v>423.22335583456521</v>
      </c>
      <c r="G76" s="15">
        <f t="shared" si="11"/>
        <v>71947.970491876084</v>
      </c>
      <c r="H76" s="16">
        <f t="shared" si="12"/>
        <v>52.375315201191007</v>
      </c>
      <c r="I76" s="153"/>
      <c r="J76" s="153"/>
      <c r="K76" s="155"/>
      <c r="L76" s="27"/>
      <c r="M76" s="27"/>
      <c r="N76" s="27"/>
      <c r="O76" s="27"/>
      <c r="P76" s="27"/>
    </row>
    <row r="77" spans="1:16" x14ac:dyDescent="0.3">
      <c r="A77" s="156"/>
      <c r="B77" s="141">
        <v>44015</v>
      </c>
      <c r="C77" s="38">
        <v>4</v>
      </c>
      <c r="D77" s="10">
        <v>935560.00000000012</v>
      </c>
      <c r="E77" s="15">
        <v>388.76010049020499</v>
      </c>
      <c r="F77" s="15">
        <v>388.76010049020499</v>
      </c>
      <c r="G77" s="15">
        <f t="shared" si="11"/>
        <v>66089.21708333485</v>
      </c>
      <c r="H77" s="16">
        <f t="shared" si="12"/>
        <v>70.641345379596004</v>
      </c>
      <c r="I77" s="153"/>
      <c r="J77" s="153"/>
      <c r="K77" s="155"/>
      <c r="L77" s="27"/>
      <c r="M77" s="27"/>
      <c r="N77" s="27"/>
      <c r="O77" s="27"/>
      <c r="P77" s="27"/>
    </row>
    <row r="78" spans="1:16" x14ac:dyDescent="0.3">
      <c r="A78" s="156"/>
      <c r="B78" s="143"/>
      <c r="C78" s="38">
        <v>5</v>
      </c>
      <c r="D78" s="10">
        <v>983290</v>
      </c>
      <c r="E78" s="15">
        <v>448.68117620809204</v>
      </c>
      <c r="F78" s="15">
        <v>448.68117620809204</v>
      </c>
      <c r="G78" s="15">
        <f t="shared" si="11"/>
        <v>76275.799955375653</v>
      </c>
      <c r="H78" s="16">
        <f t="shared" si="12"/>
        <v>77.572028552487723</v>
      </c>
      <c r="I78" s="153"/>
      <c r="J78" s="153"/>
      <c r="K78" s="155"/>
      <c r="L78" s="27"/>
      <c r="M78" s="27"/>
      <c r="N78" s="27"/>
      <c r="O78" s="27"/>
      <c r="P78" s="27"/>
    </row>
    <row r="79" spans="1:16" x14ac:dyDescent="0.3">
      <c r="A79" s="156"/>
      <c r="B79" s="143"/>
      <c r="C79" s="38">
        <v>6</v>
      </c>
      <c r="D79" s="10">
        <v>1142700</v>
      </c>
      <c r="E79" s="15">
        <v>311.14296727067739</v>
      </c>
      <c r="F79" s="15">
        <v>311.14296727067739</v>
      </c>
      <c r="G79" s="15">
        <f t="shared" si="11"/>
        <v>52894.304436015154</v>
      </c>
      <c r="H79" s="16">
        <f t="shared" si="12"/>
        <v>46.288881102664874</v>
      </c>
      <c r="I79" s="153"/>
      <c r="J79" s="153"/>
      <c r="K79" s="155"/>
      <c r="L79" s="27"/>
      <c r="M79" s="27"/>
      <c r="N79" s="27"/>
      <c r="O79" s="27"/>
      <c r="P79" s="27"/>
    </row>
    <row r="80" spans="1:16" x14ac:dyDescent="0.3">
      <c r="A80" s="156"/>
      <c r="B80" s="143"/>
      <c r="C80" s="10">
        <v>7</v>
      </c>
      <c r="D80" s="10">
        <v>633840</v>
      </c>
      <c r="E80" s="57"/>
      <c r="F80" s="130">
        <v>382.861414656325</v>
      </c>
      <c r="G80" s="15">
        <f t="shared" si="11"/>
        <v>65086.440491575253</v>
      </c>
      <c r="H80" s="16">
        <f t="shared" si="12"/>
        <v>102.68591520190466</v>
      </c>
      <c r="I80" s="153"/>
      <c r="J80" s="153"/>
      <c r="K80" s="155"/>
      <c r="L80" s="27"/>
      <c r="M80" s="27"/>
      <c r="N80" s="27"/>
      <c r="O80" s="27"/>
      <c r="P80" s="27"/>
    </row>
    <row r="81" spans="1:16" ht="15" thickBot="1" x14ac:dyDescent="0.35">
      <c r="A81" s="156"/>
      <c r="B81" s="99">
        <v>44022</v>
      </c>
      <c r="C81" s="45">
        <v>4</v>
      </c>
      <c r="D81" s="45">
        <v>1430900</v>
      </c>
      <c r="E81" s="96">
        <v>391.26017559327727</v>
      </c>
      <c r="F81" s="96">
        <v>391.26017559327727</v>
      </c>
      <c r="G81" s="96">
        <f t="shared" si="11"/>
        <v>66514.22985085714</v>
      </c>
      <c r="H81" s="75">
        <f t="shared" si="12"/>
        <v>46.484191663188994</v>
      </c>
      <c r="I81" s="153"/>
      <c r="J81" s="153"/>
      <c r="K81" s="155"/>
      <c r="L81" s="92"/>
      <c r="M81" s="27"/>
      <c r="N81" s="27"/>
      <c r="O81" s="27"/>
      <c r="P81" s="27"/>
    </row>
    <row r="82" spans="1:16" x14ac:dyDescent="0.3">
      <c r="A82" s="137" t="s">
        <v>25</v>
      </c>
      <c r="B82" s="140">
        <v>44680</v>
      </c>
      <c r="C82" s="112">
        <v>5</v>
      </c>
      <c r="D82" s="112">
        <v>1751800</v>
      </c>
      <c r="E82" s="2">
        <v>402.3764878007064</v>
      </c>
      <c r="F82" s="2">
        <v>402.3764878007064</v>
      </c>
      <c r="G82" s="13">
        <f t="shared" si="11"/>
        <v>68404.002926120083</v>
      </c>
      <c r="H82" s="100">
        <f t="shared" si="12"/>
        <v>39.04783818136778</v>
      </c>
      <c r="I82" s="131">
        <f>AVERAGE(H82:H93)</f>
        <v>14.56964983916127</v>
      </c>
      <c r="J82" s="131">
        <f>STDEV(H82:H93)</f>
        <v>8.5121767129541421</v>
      </c>
      <c r="K82" s="134">
        <f>COUNTA(D82:D93)</f>
        <v>12</v>
      </c>
      <c r="L82" s="92"/>
      <c r="M82" s="103"/>
      <c r="N82" s="103"/>
      <c r="O82" s="103"/>
      <c r="P82" s="103"/>
    </row>
    <row r="83" spans="1:16" x14ac:dyDescent="0.3">
      <c r="A83" s="138"/>
      <c r="B83" s="141"/>
      <c r="C83" s="9">
        <v>6</v>
      </c>
      <c r="D83" s="9">
        <v>2126100</v>
      </c>
      <c r="E83" s="4">
        <v>263.18464019667977</v>
      </c>
      <c r="F83" s="4">
        <v>263.18464019667977</v>
      </c>
      <c r="G83" s="105">
        <f t="shared" si="11"/>
        <v>44741.388833435558</v>
      </c>
      <c r="H83" s="101">
        <f t="shared" si="12"/>
        <v>21.043877914225838</v>
      </c>
      <c r="I83" s="132"/>
      <c r="J83" s="132"/>
      <c r="K83" s="135"/>
      <c r="L83" s="92"/>
      <c r="M83" s="103"/>
      <c r="N83" s="103"/>
      <c r="O83" s="103"/>
      <c r="P83" s="103"/>
    </row>
    <row r="84" spans="1:16" x14ac:dyDescent="0.3">
      <c r="A84" s="138"/>
      <c r="B84" s="141"/>
      <c r="C84" s="9">
        <v>7</v>
      </c>
      <c r="D84" s="9">
        <v>3257700</v>
      </c>
      <c r="E84" s="4">
        <v>283.35225783392718</v>
      </c>
      <c r="F84" s="4">
        <v>283.35225783392718</v>
      </c>
      <c r="G84" s="105">
        <f t="shared" si="11"/>
        <v>48169.88383176762</v>
      </c>
      <c r="H84" s="101">
        <f t="shared" si="12"/>
        <v>14.786470157401732</v>
      </c>
      <c r="I84" s="132"/>
      <c r="J84" s="132"/>
      <c r="K84" s="135"/>
      <c r="L84" s="92"/>
      <c r="M84" s="103"/>
      <c r="N84" s="103"/>
      <c r="O84" s="103"/>
      <c r="P84" s="103"/>
    </row>
    <row r="85" spans="1:16" x14ac:dyDescent="0.3">
      <c r="A85" s="138"/>
      <c r="B85" s="141">
        <v>44687</v>
      </c>
      <c r="C85" s="9">
        <v>1</v>
      </c>
      <c r="D85" s="9">
        <v>3158600</v>
      </c>
      <c r="E85" s="4">
        <v>231.52337554050203</v>
      </c>
      <c r="F85" s="4">
        <v>231.52337554050203</v>
      </c>
      <c r="G85" s="105">
        <f t="shared" si="11"/>
        <v>39358.973841885345</v>
      </c>
      <c r="H85" s="101">
        <f t="shared" si="12"/>
        <v>12.460892117357483</v>
      </c>
      <c r="I85" s="132"/>
      <c r="J85" s="132"/>
      <c r="K85" s="135"/>
      <c r="L85" s="92"/>
      <c r="M85" s="103"/>
      <c r="N85" s="103"/>
      <c r="O85" s="103"/>
      <c r="P85" s="103"/>
    </row>
    <row r="86" spans="1:16" x14ac:dyDescent="0.3">
      <c r="A86" s="138"/>
      <c r="B86" s="141"/>
      <c r="C86" s="9">
        <v>2</v>
      </c>
      <c r="D86" s="9">
        <v>3721400</v>
      </c>
      <c r="E86" s="4">
        <v>223.80243524742505</v>
      </c>
      <c r="F86" s="4">
        <v>223.80243524742505</v>
      </c>
      <c r="G86" s="105">
        <f t="shared" si="11"/>
        <v>38046.413992062262</v>
      </c>
      <c r="H86" s="101">
        <f t="shared" si="12"/>
        <v>10.22368302038541</v>
      </c>
      <c r="I86" s="132"/>
      <c r="J86" s="132"/>
      <c r="K86" s="135"/>
      <c r="L86" s="92"/>
      <c r="M86" s="103"/>
      <c r="N86" s="103"/>
      <c r="O86" s="103"/>
      <c r="P86" s="103"/>
    </row>
    <row r="87" spans="1:16" x14ac:dyDescent="0.3">
      <c r="A87" s="138"/>
      <c r="B87" s="141"/>
      <c r="C87" s="9">
        <v>3</v>
      </c>
      <c r="D87" s="9">
        <v>4513600</v>
      </c>
      <c r="E87" s="4">
        <v>248.93241919584915</v>
      </c>
      <c r="F87" s="4">
        <v>248.93241919584915</v>
      </c>
      <c r="G87" s="105">
        <f t="shared" si="11"/>
        <v>42318.511263294356</v>
      </c>
      <c r="H87" s="101">
        <f t="shared" si="12"/>
        <v>9.3757779296557864</v>
      </c>
      <c r="I87" s="132"/>
      <c r="J87" s="132"/>
      <c r="K87" s="135"/>
      <c r="L87" s="92"/>
      <c r="M87" s="103"/>
      <c r="N87" s="103"/>
      <c r="O87" s="103"/>
      <c r="P87" s="103"/>
    </row>
    <row r="88" spans="1:16" x14ac:dyDescent="0.3">
      <c r="A88" s="138"/>
      <c r="B88" s="141"/>
      <c r="C88" s="9">
        <v>4</v>
      </c>
      <c r="D88" s="9">
        <v>5126400</v>
      </c>
      <c r="E88" s="4">
        <v>265.68692305108294</v>
      </c>
      <c r="F88" s="4">
        <v>265.68692305108294</v>
      </c>
      <c r="G88" s="105">
        <f t="shared" si="11"/>
        <v>45166.776918684103</v>
      </c>
      <c r="H88" s="101">
        <f t="shared" si="12"/>
        <v>8.8106228383825123</v>
      </c>
      <c r="I88" s="132"/>
      <c r="J88" s="132"/>
      <c r="K88" s="135"/>
      <c r="L88" s="92"/>
      <c r="M88" s="103"/>
      <c r="N88" s="103"/>
      <c r="O88" s="103"/>
      <c r="P88" s="103"/>
    </row>
    <row r="89" spans="1:16" x14ac:dyDescent="0.3">
      <c r="A89" s="138"/>
      <c r="B89" s="141"/>
      <c r="C89" s="9">
        <v>5</v>
      </c>
      <c r="D89" s="9">
        <v>4565100</v>
      </c>
      <c r="E89" s="4">
        <v>186.41605489231193</v>
      </c>
      <c r="F89" s="4">
        <v>186.41605489231193</v>
      </c>
      <c r="G89" s="105">
        <f t="shared" si="11"/>
        <v>31690.72933169303</v>
      </c>
      <c r="H89" s="101">
        <f t="shared" si="12"/>
        <v>6.9419573134636767</v>
      </c>
      <c r="I89" s="132"/>
      <c r="J89" s="132"/>
      <c r="K89" s="135"/>
      <c r="L89" s="92"/>
      <c r="M89" s="103"/>
      <c r="N89" s="103"/>
      <c r="O89" s="103"/>
      <c r="P89" s="103"/>
    </row>
    <row r="90" spans="1:16" x14ac:dyDescent="0.3">
      <c r="A90" s="138"/>
      <c r="B90" s="141">
        <v>44694</v>
      </c>
      <c r="C90" s="9">
        <v>1</v>
      </c>
      <c r="D90" s="9">
        <v>3197700</v>
      </c>
      <c r="E90" s="4">
        <v>226.25279233343753</v>
      </c>
      <c r="F90" s="4">
        <v>226.25279233343753</v>
      </c>
      <c r="G90" s="105">
        <f t="shared" si="11"/>
        <v>38462.974696684381</v>
      </c>
      <c r="H90" s="101">
        <f t="shared" si="12"/>
        <v>12.028324951272596</v>
      </c>
      <c r="I90" s="132"/>
      <c r="J90" s="132"/>
      <c r="K90" s="135"/>
      <c r="L90" s="92"/>
      <c r="M90" s="103"/>
      <c r="N90" s="103"/>
      <c r="O90" s="103"/>
      <c r="P90" s="103"/>
    </row>
    <row r="91" spans="1:16" x14ac:dyDescent="0.3">
      <c r="A91" s="138"/>
      <c r="B91" s="141"/>
      <c r="C91" s="9">
        <v>2</v>
      </c>
      <c r="D91" s="9">
        <v>2912100</v>
      </c>
      <c r="E91" s="4">
        <v>229.64206492033611</v>
      </c>
      <c r="F91" s="4">
        <v>229.64206492033611</v>
      </c>
      <c r="G91" s="105">
        <f t="shared" si="11"/>
        <v>39039.151036457137</v>
      </c>
      <c r="H91" s="101">
        <f t="shared" si="12"/>
        <v>13.405841501479049</v>
      </c>
      <c r="I91" s="132"/>
      <c r="J91" s="132"/>
      <c r="K91" s="135"/>
      <c r="L91" s="92"/>
      <c r="M91" s="103"/>
      <c r="N91" s="103"/>
      <c r="O91" s="103"/>
      <c r="P91" s="103"/>
    </row>
    <row r="92" spans="1:16" x14ac:dyDescent="0.3">
      <c r="A92" s="138"/>
      <c r="B92" s="141"/>
      <c r="C92" s="9">
        <v>3</v>
      </c>
      <c r="D92" s="9">
        <v>3199200</v>
      </c>
      <c r="E92" s="4">
        <v>226.56586630193524</v>
      </c>
      <c r="F92" s="4">
        <v>226.56586630193524</v>
      </c>
      <c r="G92" s="105">
        <f t="shared" si="11"/>
        <v>38516.197271328994</v>
      </c>
      <c r="H92" s="101">
        <f t="shared" si="12"/>
        <v>12.039321477659726</v>
      </c>
      <c r="I92" s="132"/>
      <c r="J92" s="132"/>
      <c r="K92" s="135"/>
      <c r="L92" s="92"/>
      <c r="M92" s="103"/>
      <c r="N92" s="103"/>
      <c r="O92" s="103"/>
      <c r="P92" s="103"/>
    </row>
    <row r="93" spans="1:16" ht="15" thickBot="1" x14ac:dyDescent="0.35">
      <c r="A93" s="139"/>
      <c r="B93" s="142"/>
      <c r="C93" s="7">
        <v>4</v>
      </c>
      <c r="D93" s="7">
        <v>3064600</v>
      </c>
      <c r="E93" s="6">
        <v>264.47841717033788</v>
      </c>
      <c r="F93" s="6">
        <v>264.47841717033788</v>
      </c>
      <c r="G93" s="12">
        <f t="shared" si="11"/>
        <v>44961.330918957436</v>
      </c>
      <c r="H93" s="102">
        <f t="shared" si="12"/>
        <v>14.671190667283637</v>
      </c>
      <c r="I93" s="133"/>
      <c r="J93" s="133"/>
      <c r="K93" s="136"/>
      <c r="L93" s="92"/>
      <c r="M93" s="103"/>
      <c r="N93" s="103"/>
      <c r="O93" s="103"/>
      <c r="P93" s="103"/>
    </row>
    <row r="94" spans="1:16" x14ac:dyDescent="0.3">
      <c r="A94" s="94"/>
      <c r="B94" s="108"/>
      <c r="C94" s="109"/>
      <c r="D94" s="109"/>
      <c r="E94" s="110"/>
      <c r="F94" s="110"/>
      <c r="G94" s="110"/>
      <c r="H94" s="111"/>
      <c r="I94" s="111"/>
      <c r="J94" s="111"/>
      <c r="K94" s="111"/>
      <c r="L94" s="92"/>
      <c r="M94" s="103"/>
      <c r="N94" s="103"/>
      <c r="O94" s="103"/>
      <c r="P94" s="103"/>
    </row>
    <row r="95" spans="1:16" x14ac:dyDescent="0.3">
      <c r="A95" s="94"/>
      <c r="B95" s="108"/>
      <c r="C95" s="109"/>
      <c r="D95" s="109"/>
      <c r="E95" s="110"/>
      <c r="F95" s="110"/>
      <c r="G95" s="110"/>
      <c r="H95" s="111"/>
      <c r="I95" s="111"/>
      <c r="J95" s="111"/>
      <c r="K95" s="111"/>
      <c r="L95" s="92"/>
      <c r="M95" s="103"/>
      <c r="N95" s="103"/>
      <c r="O95" s="103"/>
      <c r="P95" s="103"/>
    </row>
    <row r="96" spans="1:16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</row>
    <row r="97" spans="1:16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1:16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1:16" x14ac:dyDescent="0.3">
      <c r="A99" s="27"/>
      <c r="B99" s="27"/>
      <c r="C99" s="27"/>
      <c r="D99" s="27"/>
      <c r="E99" s="27"/>
      <c r="F99" s="92">
        <f>AVERAGE(F5:F93)</f>
        <v>273.99613110736874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</row>
    <row r="106" spans="1:16" x14ac:dyDescent="0.3">
      <c r="F106" s="66"/>
    </row>
    <row r="107" spans="1:16" x14ac:dyDescent="0.3">
      <c r="F107" s="66"/>
    </row>
    <row r="108" spans="1:16" x14ac:dyDescent="0.3">
      <c r="F108" s="66"/>
    </row>
    <row r="109" spans="1:16" x14ac:dyDescent="0.3">
      <c r="F109" s="66"/>
    </row>
    <row r="110" spans="1:16" x14ac:dyDescent="0.3">
      <c r="F110" s="66"/>
    </row>
  </sheetData>
  <mergeCells count="70">
    <mergeCell ref="A72:A81"/>
    <mergeCell ref="A63:A71"/>
    <mergeCell ref="B63:B65"/>
    <mergeCell ref="B72:B75"/>
    <mergeCell ref="B66:B69"/>
    <mergeCell ref="B70:B71"/>
    <mergeCell ref="I5:I14"/>
    <mergeCell ref="J5:J14"/>
    <mergeCell ref="B77:B80"/>
    <mergeCell ref="F33:F36"/>
    <mergeCell ref="F37:F40"/>
    <mergeCell ref="F41:F42"/>
    <mergeCell ref="B29:B31"/>
    <mergeCell ref="B26:B28"/>
    <mergeCell ref="B41:B42"/>
    <mergeCell ref="B37:B40"/>
    <mergeCell ref="B33:B36"/>
    <mergeCell ref="I51:I62"/>
    <mergeCell ref="J51:J62"/>
    <mergeCell ref="K51:K62"/>
    <mergeCell ref="F70:F71"/>
    <mergeCell ref="A5:A14"/>
    <mergeCell ref="B24:B25"/>
    <mergeCell ref="B19:B21"/>
    <mergeCell ref="B22:B23"/>
    <mergeCell ref="K5:K14"/>
    <mergeCell ref="F19:F21"/>
    <mergeCell ref="F22:F23"/>
    <mergeCell ref="I15:I23"/>
    <mergeCell ref="J15:J23"/>
    <mergeCell ref="K15:K23"/>
    <mergeCell ref="A15:A23"/>
    <mergeCell ref="B5:B8"/>
    <mergeCell ref="B15:B18"/>
    <mergeCell ref="B9:B13"/>
    <mergeCell ref="F9:F13"/>
    <mergeCell ref="A33:A42"/>
    <mergeCell ref="F43:F45"/>
    <mergeCell ref="I43:I50"/>
    <mergeCell ref="J43:J50"/>
    <mergeCell ref="K43:K50"/>
    <mergeCell ref="A43:A50"/>
    <mergeCell ref="B47:B48"/>
    <mergeCell ref="B49:B50"/>
    <mergeCell ref="B43:B45"/>
    <mergeCell ref="J33:J42"/>
    <mergeCell ref="K33:K42"/>
    <mergeCell ref="I33:I42"/>
    <mergeCell ref="I63:I71"/>
    <mergeCell ref="J63:J71"/>
    <mergeCell ref="K63:K71"/>
    <mergeCell ref="I72:I81"/>
    <mergeCell ref="J72:J81"/>
    <mergeCell ref="K72:K81"/>
    <mergeCell ref="I82:I93"/>
    <mergeCell ref="J82:J93"/>
    <mergeCell ref="K82:K93"/>
    <mergeCell ref="A24:A32"/>
    <mergeCell ref="I24:I32"/>
    <mergeCell ref="J24:J32"/>
    <mergeCell ref="K24:K32"/>
    <mergeCell ref="B82:B84"/>
    <mergeCell ref="B85:B89"/>
    <mergeCell ref="A82:A93"/>
    <mergeCell ref="B90:B93"/>
    <mergeCell ref="A51:A62"/>
    <mergeCell ref="B51:B55"/>
    <mergeCell ref="B56:B59"/>
    <mergeCell ref="B60:B62"/>
    <mergeCell ref="F66:F6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Y148"/>
  <sheetViews>
    <sheetView tabSelected="1" zoomScale="85" zoomScaleNormal="85" workbookViewId="0">
      <selection activeCell="K5" sqref="K5:K14"/>
    </sheetView>
  </sheetViews>
  <sheetFormatPr baseColWidth="10" defaultRowHeight="14.4" x14ac:dyDescent="0.3"/>
  <cols>
    <col min="1" max="1" width="23.88671875" bestFit="1" customWidth="1"/>
    <col min="11" max="11" width="16.109375" bestFit="1" customWidth="1"/>
  </cols>
  <sheetData>
    <row r="3" spans="1:25" ht="15" thickBot="1" x14ac:dyDescent="0.35"/>
    <row r="4" spans="1:25" ht="15" thickBot="1" x14ac:dyDescent="0.35">
      <c r="A4" s="22" t="s">
        <v>1</v>
      </c>
      <c r="B4" s="26" t="s">
        <v>0</v>
      </c>
      <c r="C4" s="23" t="s">
        <v>35</v>
      </c>
      <c r="D4" s="23" t="s">
        <v>11</v>
      </c>
      <c r="E4" s="23" t="s">
        <v>12</v>
      </c>
      <c r="F4" s="23" t="s">
        <v>13</v>
      </c>
      <c r="G4" s="23" t="s">
        <v>14</v>
      </c>
      <c r="H4" s="23" t="s">
        <v>6</v>
      </c>
      <c r="I4" s="23" t="s">
        <v>15</v>
      </c>
      <c r="J4" s="23" t="s">
        <v>38</v>
      </c>
      <c r="K4" s="23" t="s">
        <v>39</v>
      </c>
      <c r="L4" s="211" t="s">
        <v>16</v>
      </c>
      <c r="M4" s="93"/>
      <c r="O4" s="94"/>
      <c r="W4" t="s">
        <v>17</v>
      </c>
      <c r="X4" t="s">
        <v>18</v>
      </c>
      <c r="Y4" t="s">
        <v>19</v>
      </c>
    </row>
    <row r="5" spans="1:25" x14ac:dyDescent="0.3">
      <c r="A5" s="195" t="s">
        <v>28</v>
      </c>
      <c r="B5" s="180">
        <v>43854</v>
      </c>
      <c r="C5" s="32">
        <v>3</v>
      </c>
      <c r="D5" s="32">
        <v>254</v>
      </c>
      <c r="E5" s="28">
        <v>478.3427495291902</v>
      </c>
      <c r="F5" s="28">
        <v>239.1713747645951</v>
      </c>
      <c r="G5" s="28">
        <v>580.50847457627106</v>
      </c>
      <c r="H5" s="28">
        <v>26097.874834627095</v>
      </c>
      <c r="I5" s="79">
        <f>(1-1/4)*PI()/(F5*10^-6)^3*H5*(G5*10^-6)^4</f>
        <v>510.41442205596115</v>
      </c>
      <c r="J5" s="181">
        <f>AVERAGE(I5:I14)</f>
        <v>488.34367515742008</v>
      </c>
      <c r="K5" s="204">
        <f>STDEV(I5:I14)</f>
        <v>111.56309183189717</v>
      </c>
      <c r="L5" s="184">
        <f>COUNTA(D5:D14)</f>
        <v>10</v>
      </c>
      <c r="M5" s="24"/>
      <c r="O5" s="95"/>
      <c r="U5" s="165" t="s">
        <v>20</v>
      </c>
      <c r="V5" t="s">
        <v>5</v>
      </c>
      <c r="W5" s="87">
        <f>J24</f>
        <v>666.99881007685474</v>
      </c>
    </row>
    <row r="6" spans="1:25" x14ac:dyDescent="0.3">
      <c r="A6" s="196"/>
      <c r="B6" s="178"/>
      <c r="C6" s="33">
        <v>4</v>
      </c>
      <c r="D6" s="33">
        <v>242</v>
      </c>
      <c r="E6" s="29">
        <v>455.74387947269298</v>
      </c>
      <c r="F6" s="29">
        <v>227.87193973634649</v>
      </c>
      <c r="G6" s="29">
        <v>600.75329566854987</v>
      </c>
      <c r="H6" s="29">
        <v>22667.431691770686</v>
      </c>
      <c r="I6" s="80">
        <f t="shared" ref="I6:I83" si="0">(1-1/4)*PI()/(F6*10^-6)^3*H6*(G6*10^-6)^4</f>
        <v>587.9299061416616</v>
      </c>
      <c r="J6" s="182"/>
      <c r="K6" s="205"/>
      <c r="L6" s="185"/>
      <c r="M6" s="24"/>
      <c r="O6" s="95"/>
      <c r="U6" s="165"/>
      <c r="V6" s="65" t="s">
        <v>21</v>
      </c>
      <c r="W6" s="66">
        <f>J5</f>
        <v>488.34367515742008</v>
      </c>
      <c r="X6" s="66">
        <f>J33</f>
        <v>247.60843080433114</v>
      </c>
      <c r="Y6" s="66">
        <f>J63</f>
        <v>189.83961218461135</v>
      </c>
    </row>
    <row r="7" spans="1:25" x14ac:dyDescent="0.3">
      <c r="A7" s="196"/>
      <c r="B7" s="178"/>
      <c r="C7" s="33">
        <v>6</v>
      </c>
      <c r="D7" s="33">
        <v>238</v>
      </c>
      <c r="E7" s="29">
        <v>448.21092278719397</v>
      </c>
      <c r="F7" s="29">
        <v>224.10546139359698</v>
      </c>
      <c r="G7" s="29">
        <v>583.804143126177</v>
      </c>
      <c r="H7" s="29">
        <v>24677.117205504634</v>
      </c>
      <c r="I7" s="80">
        <f t="shared" si="0"/>
        <v>600.09074655867778</v>
      </c>
      <c r="J7" s="182"/>
      <c r="K7" s="205"/>
      <c r="L7" s="185"/>
      <c r="M7" s="24"/>
      <c r="O7" s="95"/>
      <c r="U7" s="165"/>
      <c r="V7" s="65" t="s">
        <v>22</v>
      </c>
      <c r="W7" s="66">
        <f>J15</f>
        <v>641.80022173191503</v>
      </c>
      <c r="X7" s="66">
        <f>J43</f>
        <v>522.15848291562372</v>
      </c>
      <c r="Y7" s="66">
        <f>J72</f>
        <v>562.24193191752613</v>
      </c>
    </row>
    <row r="8" spans="1:25" x14ac:dyDescent="0.3">
      <c r="A8" s="196"/>
      <c r="B8" s="178"/>
      <c r="C8" s="33">
        <v>8</v>
      </c>
      <c r="D8" s="33">
        <v>277</v>
      </c>
      <c r="E8" s="29">
        <v>521.6572504708098</v>
      </c>
      <c r="F8" s="29">
        <v>260.8286252354049</v>
      </c>
      <c r="G8" s="29">
        <v>632.76836158192089</v>
      </c>
      <c r="H8" s="29">
        <v>25769.578294950014</v>
      </c>
      <c r="I8" s="80">
        <f t="shared" si="0"/>
        <v>548.56957382446876</v>
      </c>
      <c r="J8" s="182"/>
      <c r="K8" s="205"/>
      <c r="L8" s="185"/>
      <c r="M8" s="24"/>
      <c r="O8" s="95"/>
      <c r="U8" s="165" t="s">
        <v>23</v>
      </c>
      <c r="V8" t="s">
        <v>5</v>
      </c>
      <c r="W8" s="66">
        <f>K24</f>
        <v>211.52940554065481</v>
      </c>
      <c r="X8" s="66"/>
      <c r="Y8" s="66"/>
    </row>
    <row r="9" spans="1:25" x14ac:dyDescent="0.3">
      <c r="A9" s="196"/>
      <c r="B9" s="64">
        <v>44001</v>
      </c>
      <c r="C9" s="10">
        <v>11</v>
      </c>
      <c r="D9" s="15">
        <v>226</v>
      </c>
      <c r="E9" s="15">
        <v>420.46511627906978</v>
      </c>
      <c r="F9" s="15">
        <v>210.23255813953489</v>
      </c>
      <c r="G9" s="15">
        <v>514.88372093023258</v>
      </c>
      <c r="H9" s="15">
        <v>35213.470418094752</v>
      </c>
      <c r="I9" s="78">
        <f t="shared" si="0"/>
        <v>627.56206554251628</v>
      </c>
      <c r="J9" s="182"/>
      <c r="K9" s="205"/>
      <c r="L9" s="185"/>
      <c r="M9" s="24"/>
      <c r="O9" s="95"/>
      <c r="U9" s="165"/>
      <c r="V9" s="65" t="s">
        <v>21</v>
      </c>
      <c r="W9" s="66">
        <f>K5</f>
        <v>111.56309183189717</v>
      </c>
      <c r="X9" s="66">
        <f>K33</f>
        <v>117.64985957607439</v>
      </c>
      <c r="Y9" s="66">
        <f>K63</f>
        <v>58.78814133608968</v>
      </c>
    </row>
    <row r="10" spans="1:25" x14ac:dyDescent="0.3">
      <c r="A10" s="196"/>
      <c r="B10" s="178">
        <v>44015</v>
      </c>
      <c r="C10" s="3">
        <v>1</v>
      </c>
      <c r="D10" s="63">
        <v>332</v>
      </c>
      <c r="E10" s="63">
        <v>672.74569402228985</v>
      </c>
      <c r="F10" s="63">
        <v>336.37284701114493</v>
      </c>
      <c r="G10" s="63">
        <v>621.580547112462</v>
      </c>
      <c r="H10" s="4">
        <v>34488.126183964545</v>
      </c>
      <c r="I10" s="85">
        <f t="shared" si="0"/>
        <v>318.7187396686432</v>
      </c>
      <c r="J10" s="182"/>
      <c r="K10" s="205"/>
      <c r="L10" s="185"/>
      <c r="M10" s="24"/>
      <c r="O10" s="95"/>
      <c r="U10" s="165"/>
      <c r="V10" s="65" t="s">
        <v>22</v>
      </c>
      <c r="W10" s="66">
        <f>K15</f>
        <v>168.99207400323925</v>
      </c>
      <c r="X10" s="66">
        <f>K43</f>
        <v>169.76414750565954</v>
      </c>
      <c r="Y10" s="66">
        <f>K72</f>
        <v>256.57198310547705</v>
      </c>
    </row>
    <row r="11" spans="1:25" x14ac:dyDescent="0.3">
      <c r="A11" s="196"/>
      <c r="B11" s="179"/>
      <c r="C11" s="3">
        <v>2</v>
      </c>
      <c r="D11" s="63">
        <v>308</v>
      </c>
      <c r="E11" s="63">
        <v>624.11347517730496</v>
      </c>
      <c r="F11" s="63">
        <v>312.05673758865248</v>
      </c>
      <c r="G11" s="63">
        <v>592.19858156028374</v>
      </c>
      <c r="H11" s="4">
        <v>34488.126183964545</v>
      </c>
      <c r="I11" s="85">
        <f t="shared" si="0"/>
        <v>328.88911086495415</v>
      </c>
      <c r="J11" s="182"/>
      <c r="K11" s="205"/>
      <c r="L11" s="185"/>
      <c r="M11" s="24"/>
      <c r="O11" s="95"/>
    </row>
    <row r="12" spans="1:25" x14ac:dyDescent="0.3">
      <c r="A12" s="196"/>
      <c r="B12" s="179"/>
      <c r="C12" s="3">
        <v>3</v>
      </c>
      <c r="D12" s="63">
        <v>295</v>
      </c>
      <c r="E12" s="63">
        <v>597.77102330293826</v>
      </c>
      <c r="F12" s="63">
        <v>298.88551165146913</v>
      </c>
      <c r="G12" s="63">
        <v>595.74468085106389</v>
      </c>
      <c r="H12" s="4">
        <v>34488.126183964545</v>
      </c>
      <c r="I12" s="85">
        <f t="shared" si="0"/>
        <v>383.36003728909679</v>
      </c>
      <c r="J12" s="182"/>
      <c r="K12" s="205"/>
      <c r="L12" s="185"/>
      <c r="M12" s="24"/>
      <c r="O12" s="95"/>
    </row>
    <row r="13" spans="1:25" x14ac:dyDescent="0.3">
      <c r="A13" s="196"/>
      <c r="B13" s="179"/>
      <c r="C13" s="3">
        <v>8</v>
      </c>
      <c r="D13" s="63">
        <v>274</v>
      </c>
      <c r="E13" s="63">
        <v>555.21783181357648</v>
      </c>
      <c r="F13" s="63">
        <v>277.60891590678824</v>
      </c>
      <c r="G13" s="63">
        <v>605.36980749746715</v>
      </c>
      <c r="H13" s="4">
        <v>34488.126183964545</v>
      </c>
      <c r="I13" s="85">
        <f t="shared" si="0"/>
        <v>510.10964164970113</v>
      </c>
      <c r="J13" s="182"/>
      <c r="K13" s="205"/>
      <c r="L13" s="185"/>
      <c r="M13" s="24"/>
      <c r="O13" s="95"/>
    </row>
    <row r="14" spans="1:25" ht="15" thickBot="1" x14ac:dyDescent="0.35">
      <c r="A14" s="199"/>
      <c r="B14" s="198"/>
      <c r="C14" s="5">
        <v>9</v>
      </c>
      <c r="D14" s="25">
        <v>244</v>
      </c>
      <c r="E14" s="25">
        <v>494.42755825734554</v>
      </c>
      <c r="F14" s="25">
        <v>247.21377912867277</v>
      </c>
      <c r="G14" s="25">
        <v>543.05977710233037</v>
      </c>
      <c r="H14" s="6">
        <v>34488.126183964545</v>
      </c>
      <c r="I14" s="88">
        <f t="shared" si="0"/>
        <v>467.79250797851887</v>
      </c>
      <c r="J14" s="183"/>
      <c r="K14" s="206"/>
      <c r="L14" s="186"/>
      <c r="M14" s="24"/>
      <c r="N14" s="31"/>
      <c r="O14" s="95"/>
    </row>
    <row r="15" spans="1:25" x14ac:dyDescent="0.3">
      <c r="A15" s="195" t="s">
        <v>29</v>
      </c>
      <c r="B15" s="180">
        <v>43854</v>
      </c>
      <c r="C15" s="32">
        <v>1</v>
      </c>
      <c r="D15" s="32">
        <v>240</v>
      </c>
      <c r="E15" s="28">
        <v>451.97740112994347</v>
      </c>
      <c r="F15" s="28">
        <v>225.98870056497174</v>
      </c>
      <c r="G15" s="28">
        <v>511.77024482109221</v>
      </c>
      <c r="H15" s="28">
        <v>38771.792459659722</v>
      </c>
      <c r="I15" s="79">
        <f>(1-1/4)*PI()/(F15*10^-6)^3*H15*(G15*10^-6)^4</f>
        <v>542.95891364380429</v>
      </c>
      <c r="J15" s="181">
        <f>AVERAGE(I15:I23)</f>
        <v>641.80022173191503</v>
      </c>
      <c r="K15" s="181">
        <f>STDEV(I15:I23)</f>
        <v>168.99207400323925</v>
      </c>
      <c r="L15" s="184">
        <f>COUNTA(D15:D23)</f>
        <v>9</v>
      </c>
      <c r="M15" s="24"/>
      <c r="O15" s="95"/>
    </row>
    <row r="16" spans="1:25" x14ac:dyDescent="0.3">
      <c r="A16" s="196"/>
      <c r="B16" s="178"/>
      <c r="C16" s="33">
        <v>2</v>
      </c>
      <c r="D16" s="33">
        <v>230</v>
      </c>
      <c r="E16" s="29">
        <v>433.14500941619582</v>
      </c>
      <c r="F16" s="29">
        <v>216.57250470809791</v>
      </c>
      <c r="G16" s="29">
        <v>502.82485875706209</v>
      </c>
      <c r="H16" s="29">
        <v>39006.825332993263</v>
      </c>
      <c r="I16" s="80">
        <f t="shared" si="0"/>
        <v>578.37397789399563</v>
      </c>
      <c r="J16" s="182"/>
      <c r="K16" s="182"/>
      <c r="L16" s="185"/>
      <c r="M16" s="24"/>
      <c r="O16" s="95"/>
    </row>
    <row r="17" spans="1:15" x14ac:dyDescent="0.3">
      <c r="A17" s="196"/>
      <c r="B17" s="178"/>
      <c r="C17" s="33">
        <v>5</v>
      </c>
      <c r="D17" s="33">
        <v>239</v>
      </c>
      <c r="E17" s="29">
        <v>450.09416195856869</v>
      </c>
      <c r="F17" s="29">
        <v>225.04708097928435</v>
      </c>
      <c r="G17" s="29">
        <v>510.35781544256122</v>
      </c>
      <c r="H17" s="29">
        <v>39051.249536940188</v>
      </c>
      <c r="I17" s="80">
        <f t="shared" si="0"/>
        <v>547.67762358703453</v>
      </c>
      <c r="J17" s="182"/>
      <c r="K17" s="182"/>
      <c r="L17" s="185"/>
      <c r="M17" s="24"/>
      <c r="O17" s="95"/>
    </row>
    <row r="18" spans="1:15" x14ac:dyDescent="0.3">
      <c r="A18" s="196"/>
      <c r="B18" s="178"/>
      <c r="C18" s="33">
        <v>7</v>
      </c>
      <c r="D18" s="33">
        <v>234</v>
      </c>
      <c r="E18" s="29">
        <v>440.67796610169489</v>
      </c>
      <c r="F18" s="29">
        <v>220.33898305084745</v>
      </c>
      <c r="G18" s="29">
        <v>475.98870056497174</v>
      </c>
      <c r="H18" s="29">
        <v>47090.99970610813</v>
      </c>
      <c r="I18" s="80">
        <f t="shared" si="0"/>
        <v>532.42887100546648</v>
      </c>
      <c r="J18" s="182"/>
      <c r="K18" s="182"/>
      <c r="L18" s="185"/>
      <c r="M18" s="24"/>
      <c r="O18" s="95"/>
    </row>
    <row r="19" spans="1:15" x14ac:dyDescent="0.3">
      <c r="A19" s="196"/>
      <c r="B19" s="178">
        <v>44001</v>
      </c>
      <c r="C19" s="10">
        <v>8</v>
      </c>
      <c r="D19" s="15">
        <v>254</v>
      </c>
      <c r="E19" s="15">
        <v>472.55813953488371</v>
      </c>
      <c r="F19" s="15">
        <v>236.27906976744185</v>
      </c>
      <c r="G19" s="15">
        <v>530.23255813953483</v>
      </c>
      <c r="H19" s="15">
        <v>47206.237752407782</v>
      </c>
      <c r="I19" s="78">
        <f t="shared" si="0"/>
        <v>666.5002766688209</v>
      </c>
      <c r="J19" s="182"/>
      <c r="K19" s="182"/>
      <c r="L19" s="185"/>
      <c r="M19" s="24"/>
      <c r="O19" s="95"/>
    </row>
    <row r="20" spans="1:15" x14ac:dyDescent="0.3">
      <c r="A20" s="196"/>
      <c r="B20" s="179"/>
      <c r="C20" s="10">
        <v>9</v>
      </c>
      <c r="D20" s="15">
        <v>280</v>
      </c>
      <c r="E20" s="15">
        <v>520.93023255813955</v>
      </c>
      <c r="F20" s="15">
        <v>260.46511627906978</v>
      </c>
      <c r="G20" s="15">
        <v>512.55813953488371</v>
      </c>
      <c r="H20" s="4">
        <v>47206.237752407782</v>
      </c>
      <c r="I20" s="85">
        <f t="shared" si="0"/>
        <v>434.44455910635213</v>
      </c>
      <c r="J20" s="182"/>
      <c r="K20" s="182"/>
      <c r="L20" s="185"/>
      <c r="M20" s="24"/>
      <c r="O20" s="95"/>
    </row>
    <row r="21" spans="1:15" x14ac:dyDescent="0.3">
      <c r="A21" s="196"/>
      <c r="B21" s="178">
        <v>44008</v>
      </c>
      <c r="C21" s="9">
        <v>6</v>
      </c>
      <c r="D21" s="4">
        <v>157</v>
      </c>
      <c r="E21" s="4">
        <v>357.22411831626846</v>
      </c>
      <c r="F21" s="4">
        <v>178.61205915813423</v>
      </c>
      <c r="G21" s="4">
        <v>431.17178612059155</v>
      </c>
      <c r="H21" s="4">
        <v>59355.186231493826</v>
      </c>
      <c r="I21" s="85">
        <f t="shared" si="0"/>
        <v>848.27919507956017</v>
      </c>
      <c r="J21" s="182"/>
      <c r="K21" s="182"/>
      <c r="L21" s="185"/>
      <c r="M21" s="24"/>
      <c r="O21" s="95"/>
    </row>
    <row r="22" spans="1:15" x14ac:dyDescent="0.3">
      <c r="A22" s="196"/>
      <c r="B22" s="179"/>
      <c r="C22" s="9">
        <v>7</v>
      </c>
      <c r="D22" s="4">
        <v>178</v>
      </c>
      <c r="E22" s="4">
        <v>405.00568828213881</v>
      </c>
      <c r="F22" s="4">
        <v>202.5028441410694</v>
      </c>
      <c r="G22" s="4">
        <v>444.25483503981798</v>
      </c>
      <c r="H22" s="4">
        <v>59355.186231493826</v>
      </c>
      <c r="I22" s="85">
        <f t="shared" si="0"/>
        <v>656.00187229156927</v>
      </c>
      <c r="J22" s="182"/>
      <c r="K22" s="182"/>
      <c r="L22" s="185"/>
      <c r="M22" s="24"/>
      <c r="O22" s="95"/>
    </row>
    <row r="23" spans="1:15" ht="15" thickBot="1" x14ac:dyDescent="0.35">
      <c r="A23" s="196"/>
      <c r="B23" s="203"/>
      <c r="C23" s="83">
        <v>8</v>
      </c>
      <c r="D23" s="96">
        <v>147</v>
      </c>
      <c r="E23" s="96">
        <v>334.47098976109214</v>
      </c>
      <c r="F23" s="96">
        <v>167.23549488054607</v>
      </c>
      <c r="G23" s="96">
        <v>424.34584755403864</v>
      </c>
      <c r="H23" s="114">
        <v>59355.186231493826</v>
      </c>
      <c r="I23" s="115">
        <f t="shared" si="0"/>
        <v>969.53670631063233</v>
      </c>
      <c r="J23" s="191"/>
      <c r="K23" s="191"/>
      <c r="L23" s="192"/>
      <c r="M23" s="24"/>
      <c r="N23" s="31"/>
      <c r="O23" s="95"/>
    </row>
    <row r="24" spans="1:15" x14ac:dyDescent="0.3">
      <c r="A24" s="187" t="s">
        <v>27</v>
      </c>
      <c r="B24" s="180">
        <v>44015</v>
      </c>
      <c r="C24" s="1">
        <v>14</v>
      </c>
      <c r="D24" s="50">
        <v>210</v>
      </c>
      <c r="E24" s="50">
        <v>425.53191489361706</v>
      </c>
      <c r="F24" s="50">
        <v>212.76595744680853</v>
      </c>
      <c r="G24" s="62">
        <v>469.60486322188456</v>
      </c>
      <c r="H24" s="2">
        <v>62819.091217439265</v>
      </c>
      <c r="I24" s="89">
        <f>(1-1/4)*PI()/(F24*10^-6)^3*H24*(G24*10^-6)^4</f>
        <v>747.35458362869667</v>
      </c>
      <c r="J24" s="181">
        <f>AVERAGE(I26:I32,I24)</f>
        <v>666.99881007685474</v>
      </c>
      <c r="K24" s="181">
        <f>STDEV(I26:I32,I24)</f>
        <v>211.52940554065481</v>
      </c>
      <c r="L24" s="184">
        <f>COUNTA(D26:D32,D24)</f>
        <v>8</v>
      </c>
      <c r="M24" s="24"/>
      <c r="O24" s="95"/>
    </row>
    <row r="25" spans="1:15" x14ac:dyDescent="0.3">
      <c r="A25" s="188"/>
      <c r="B25" s="179"/>
      <c r="C25" s="3">
        <v>15</v>
      </c>
      <c r="D25" s="47">
        <v>143</v>
      </c>
      <c r="E25" s="47">
        <v>289.76697061803446</v>
      </c>
      <c r="F25" s="47">
        <v>144.88348530901723</v>
      </c>
      <c r="G25" s="63">
        <v>430.59777102330298</v>
      </c>
      <c r="H25" s="4">
        <v>69087.907108954401</v>
      </c>
      <c r="I25" s="91">
        <f t="shared" si="0"/>
        <v>1840.1093325121531</v>
      </c>
      <c r="J25" s="182"/>
      <c r="K25" s="182"/>
      <c r="L25" s="185"/>
      <c r="M25" s="24"/>
      <c r="O25" s="95"/>
    </row>
    <row r="26" spans="1:15" x14ac:dyDescent="0.3">
      <c r="A26" s="188"/>
      <c r="B26" s="178">
        <v>44022</v>
      </c>
      <c r="C26" s="10">
        <v>15</v>
      </c>
      <c r="D26" s="47">
        <v>226</v>
      </c>
      <c r="E26" s="47">
        <v>424.81203007518798</v>
      </c>
      <c r="F26" s="47">
        <v>212.40601503759399</v>
      </c>
      <c r="G26" s="63">
        <v>525.37593984962405</v>
      </c>
      <c r="H26" s="4">
        <v>49785.371362253914</v>
      </c>
      <c r="I26" s="85">
        <f t="shared" si="0"/>
        <v>932.5951943784205</v>
      </c>
      <c r="J26" s="182"/>
      <c r="K26" s="182"/>
      <c r="L26" s="185"/>
      <c r="M26" s="24"/>
      <c r="O26" s="95"/>
    </row>
    <row r="27" spans="1:15" x14ac:dyDescent="0.3">
      <c r="A27" s="188"/>
      <c r="B27" s="178"/>
      <c r="C27" s="9">
        <v>16</v>
      </c>
      <c r="D27" s="9">
        <v>221</v>
      </c>
      <c r="E27" s="4">
        <v>415.41353383458647</v>
      </c>
      <c r="F27" s="4">
        <v>207.70676691729324</v>
      </c>
      <c r="G27" s="4">
        <v>489.66165413533838</v>
      </c>
      <c r="H27" s="4">
        <v>50399.246884329477</v>
      </c>
      <c r="I27" s="85">
        <f t="shared" si="0"/>
        <v>761.84676384734701</v>
      </c>
      <c r="J27" s="182"/>
      <c r="K27" s="182"/>
      <c r="L27" s="185"/>
      <c r="M27" s="24"/>
      <c r="O27" s="95"/>
    </row>
    <row r="28" spans="1:15" x14ac:dyDescent="0.3">
      <c r="A28" s="188"/>
      <c r="B28" s="178"/>
      <c r="C28" s="9">
        <v>17</v>
      </c>
      <c r="D28" s="9">
        <v>206</v>
      </c>
      <c r="E28" s="4">
        <v>387.21804511278197</v>
      </c>
      <c r="F28" s="4">
        <v>193.60902255639098</v>
      </c>
      <c r="G28" s="4">
        <v>482.14285714285711</v>
      </c>
      <c r="H28" s="4">
        <v>49171.495840178344</v>
      </c>
      <c r="I28" s="85">
        <f t="shared" si="0"/>
        <v>862.68198226254697</v>
      </c>
      <c r="J28" s="182"/>
      <c r="K28" s="182"/>
      <c r="L28" s="185"/>
      <c r="M28" s="24"/>
      <c r="O28" s="95"/>
    </row>
    <row r="29" spans="1:15" x14ac:dyDescent="0.3">
      <c r="A29" s="188"/>
      <c r="B29" s="178">
        <v>44036</v>
      </c>
      <c r="C29" s="3">
        <v>1</v>
      </c>
      <c r="D29" s="47">
        <v>307</v>
      </c>
      <c r="E29" s="47">
        <v>512.09341117598001</v>
      </c>
      <c r="F29" s="47">
        <v>256.04670558799</v>
      </c>
      <c r="G29" s="63">
        <v>562.5521267723102</v>
      </c>
      <c r="H29" s="4">
        <v>45607.532579945939</v>
      </c>
      <c r="I29" s="85">
        <f t="shared" si="0"/>
        <v>641.12279679395067</v>
      </c>
      <c r="J29" s="182"/>
      <c r="K29" s="182"/>
      <c r="L29" s="185"/>
      <c r="M29" s="24"/>
      <c r="O29" s="95"/>
    </row>
    <row r="30" spans="1:15" x14ac:dyDescent="0.3">
      <c r="A30" s="188"/>
      <c r="B30" s="178"/>
      <c r="C30" s="3">
        <v>2</v>
      </c>
      <c r="D30" s="47">
        <v>295</v>
      </c>
      <c r="E30" s="47">
        <v>492.07673060884071</v>
      </c>
      <c r="F30" s="47">
        <v>246.03836530442035</v>
      </c>
      <c r="G30" s="63">
        <v>539.19933277731434</v>
      </c>
      <c r="H30" s="4">
        <v>48673.956200633467</v>
      </c>
      <c r="I30" s="85">
        <f t="shared" si="0"/>
        <v>650.87361850843229</v>
      </c>
      <c r="J30" s="182"/>
      <c r="K30" s="182"/>
      <c r="L30" s="185"/>
      <c r="M30" s="24"/>
      <c r="O30" s="95"/>
    </row>
    <row r="31" spans="1:15" x14ac:dyDescent="0.3">
      <c r="A31" s="188"/>
      <c r="B31" s="178"/>
      <c r="C31" s="9">
        <v>3</v>
      </c>
      <c r="D31" s="9">
        <v>317</v>
      </c>
      <c r="E31" s="4">
        <v>528.77397831526275</v>
      </c>
      <c r="F31" s="4">
        <v>264.38698915763138</v>
      </c>
      <c r="G31" s="4">
        <v>507.92326939115929</v>
      </c>
      <c r="H31" s="4">
        <v>52429.719589785156</v>
      </c>
      <c r="I31" s="85">
        <f t="shared" si="0"/>
        <v>444.8984286417824</v>
      </c>
      <c r="J31" s="182"/>
      <c r="K31" s="182"/>
      <c r="L31" s="185"/>
      <c r="M31" s="24"/>
      <c r="O31" s="95"/>
    </row>
    <row r="32" spans="1:15" ht="15" thickBot="1" x14ac:dyDescent="0.35">
      <c r="A32" s="189"/>
      <c r="B32" s="128">
        <v>44694</v>
      </c>
      <c r="C32" s="7">
        <v>6</v>
      </c>
      <c r="D32" s="7">
        <v>417</v>
      </c>
      <c r="E32" s="6">
        <v>437.61660447761193</v>
      </c>
      <c r="F32" s="6">
        <v>218.80830223880596</v>
      </c>
      <c r="G32" s="6">
        <v>452.4396254312469</v>
      </c>
      <c r="H32" s="6">
        <v>31260.483095286025</v>
      </c>
      <c r="I32" s="88">
        <f t="shared" si="0"/>
        <v>294.61711255366123</v>
      </c>
      <c r="J32" s="183"/>
      <c r="K32" s="183"/>
      <c r="L32" s="186"/>
      <c r="M32" s="24"/>
      <c r="N32" s="31"/>
      <c r="O32" s="95"/>
    </row>
    <row r="33" spans="1:16" x14ac:dyDescent="0.3">
      <c r="A33" s="196" t="s">
        <v>30</v>
      </c>
      <c r="B33" s="197">
        <v>43882</v>
      </c>
      <c r="C33" s="116">
        <v>1</v>
      </c>
      <c r="D33" s="116">
        <v>301</v>
      </c>
      <c r="E33" s="113">
        <v>655.05984766050051</v>
      </c>
      <c r="F33" s="113">
        <v>327.52992383025025</v>
      </c>
      <c r="G33" s="113">
        <v>593.03590859630026</v>
      </c>
      <c r="H33" s="113">
        <v>51370.393193201038</v>
      </c>
      <c r="I33" s="117">
        <f t="shared" si="0"/>
        <v>426.08381427377611</v>
      </c>
      <c r="J33" s="193">
        <f>AVERAGE(I33:I42)</f>
        <v>247.60843080433114</v>
      </c>
      <c r="K33" s="193">
        <f>STDEV(I33:I42)</f>
        <v>117.64985957607439</v>
      </c>
      <c r="L33" s="194">
        <f>COUNTA(D33:D42)</f>
        <v>10</v>
      </c>
      <c r="M33" s="24"/>
      <c r="O33" s="95"/>
    </row>
    <row r="34" spans="1:16" x14ac:dyDescent="0.3">
      <c r="A34" s="196"/>
      <c r="B34" s="179"/>
      <c r="C34" s="33">
        <v>3</v>
      </c>
      <c r="D34" s="33">
        <v>344</v>
      </c>
      <c r="E34" s="29">
        <v>748.6398258977149</v>
      </c>
      <c r="F34" s="29">
        <v>374.31991294885745</v>
      </c>
      <c r="G34" s="29">
        <v>619.15125136017411</v>
      </c>
      <c r="H34" s="29">
        <v>51370.393193201038</v>
      </c>
      <c r="I34" s="80">
        <f t="shared" si="0"/>
        <v>339.14252746333591</v>
      </c>
      <c r="J34" s="182"/>
      <c r="K34" s="182"/>
      <c r="L34" s="185"/>
      <c r="M34" s="24"/>
      <c r="O34" s="95"/>
    </row>
    <row r="35" spans="1:16" x14ac:dyDescent="0.3">
      <c r="A35" s="196"/>
      <c r="B35" s="179"/>
      <c r="C35" s="33">
        <v>5</v>
      </c>
      <c r="D35" s="33">
        <v>368</v>
      </c>
      <c r="E35" s="29">
        <v>800.87051142546238</v>
      </c>
      <c r="F35" s="29">
        <v>400.43525571273119</v>
      </c>
      <c r="G35" s="29">
        <v>637.64961915125127</v>
      </c>
      <c r="H35" s="29">
        <v>51370.393193201038</v>
      </c>
      <c r="I35" s="80">
        <f t="shared" si="0"/>
        <v>311.64166976255109</v>
      </c>
      <c r="J35" s="182"/>
      <c r="K35" s="182"/>
      <c r="L35" s="185"/>
      <c r="M35" s="24"/>
      <c r="O35" s="95"/>
    </row>
    <row r="36" spans="1:16" x14ac:dyDescent="0.3">
      <c r="A36" s="196"/>
      <c r="B36" s="179"/>
      <c r="C36" s="33">
        <v>7</v>
      </c>
      <c r="D36" s="33">
        <v>354</v>
      </c>
      <c r="E36" s="29">
        <v>770.40261153427639</v>
      </c>
      <c r="F36" s="29">
        <v>385.20130576713819</v>
      </c>
      <c r="G36" s="29">
        <v>589.22742110990202</v>
      </c>
      <c r="H36" s="29">
        <v>51370.393193201038</v>
      </c>
      <c r="I36" s="80">
        <f t="shared" si="0"/>
        <v>255.26576445890021</v>
      </c>
      <c r="J36" s="182"/>
      <c r="K36" s="182"/>
      <c r="L36" s="185"/>
      <c r="M36" s="24"/>
      <c r="O36" s="95"/>
    </row>
    <row r="37" spans="1:16" x14ac:dyDescent="0.3">
      <c r="A37" s="196"/>
      <c r="B37" s="178">
        <v>44008</v>
      </c>
      <c r="C37" s="9">
        <v>1</v>
      </c>
      <c r="D37" s="4">
        <v>368</v>
      </c>
      <c r="E37" s="4">
        <v>837.31513083048912</v>
      </c>
      <c r="F37" s="4">
        <v>418.65756541524456</v>
      </c>
      <c r="G37" s="4">
        <v>555.17633674630258</v>
      </c>
      <c r="H37" s="4">
        <v>36430.241885533018</v>
      </c>
      <c r="I37" s="85">
        <f t="shared" si="0"/>
        <v>111.12714267926044</v>
      </c>
      <c r="J37" s="182"/>
      <c r="K37" s="182"/>
      <c r="L37" s="185"/>
      <c r="M37" s="24"/>
      <c r="O37" s="95"/>
    </row>
    <row r="38" spans="1:16" x14ac:dyDescent="0.3">
      <c r="A38" s="196"/>
      <c r="B38" s="179"/>
      <c r="C38" s="9">
        <v>2</v>
      </c>
      <c r="D38" s="4">
        <v>327</v>
      </c>
      <c r="E38" s="4">
        <v>744.0273037542662</v>
      </c>
      <c r="F38" s="4">
        <v>372.0136518771331</v>
      </c>
      <c r="G38" s="4">
        <v>523.8907849829352</v>
      </c>
      <c r="H38" s="4">
        <v>36430.241885533018</v>
      </c>
      <c r="I38" s="85">
        <f t="shared" si="0"/>
        <v>125.59131160666253</v>
      </c>
      <c r="J38" s="182"/>
      <c r="K38" s="182"/>
      <c r="L38" s="185"/>
      <c r="M38" s="24"/>
      <c r="O38" s="95"/>
    </row>
    <row r="39" spans="1:16" x14ac:dyDescent="0.3">
      <c r="A39" s="196"/>
      <c r="B39" s="179"/>
      <c r="C39" s="9">
        <v>3</v>
      </c>
      <c r="D39" s="4">
        <v>305</v>
      </c>
      <c r="E39" s="4">
        <v>693.97042093287826</v>
      </c>
      <c r="F39" s="4">
        <v>346.98521046643913</v>
      </c>
      <c r="G39" s="4">
        <v>496.01820250284413</v>
      </c>
      <c r="H39" s="4">
        <v>36430.241885533018</v>
      </c>
      <c r="I39" s="85">
        <f t="shared" si="0"/>
        <v>124.37433018529815</v>
      </c>
      <c r="J39" s="182"/>
      <c r="K39" s="182"/>
      <c r="L39" s="185"/>
      <c r="M39" s="24"/>
      <c r="O39" s="95"/>
    </row>
    <row r="40" spans="1:16" x14ac:dyDescent="0.3">
      <c r="A40" s="196"/>
      <c r="B40" s="179"/>
      <c r="C40" s="9">
        <v>4</v>
      </c>
      <c r="D40" s="4">
        <v>315</v>
      </c>
      <c r="E40" s="4">
        <v>716.72354948805457</v>
      </c>
      <c r="F40" s="4">
        <v>358.36177474402729</v>
      </c>
      <c r="G40" s="4">
        <v>501.13765642775877</v>
      </c>
      <c r="H40" s="4">
        <v>36430.241885533018</v>
      </c>
      <c r="I40" s="85">
        <f t="shared" si="0"/>
        <v>117.63493191772464</v>
      </c>
      <c r="J40" s="182"/>
      <c r="K40" s="182"/>
      <c r="L40" s="185"/>
      <c r="M40" s="24"/>
      <c r="O40" s="95"/>
    </row>
    <row r="41" spans="1:16" x14ac:dyDescent="0.3">
      <c r="A41" s="196"/>
      <c r="B41" s="178">
        <v>44022</v>
      </c>
      <c r="C41" s="9">
        <v>12</v>
      </c>
      <c r="D41" s="15">
        <v>366</v>
      </c>
      <c r="E41" s="15">
        <v>687.96992481203006</v>
      </c>
      <c r="F41" s="15">
        <v>343.98496240601503</v>
      </c>
      <c r="G41" s="4">
        <v>599.1541353383459</v>
      </c>
      <c r="H41" s="4">
        <v>43477.838609476879</v>
      </c>
      <c r="I41" s="85">
        <f t="shared" si="0"/>
        <v>324.35078583191068</v>
      </c>
      <c r="J41" s="182"/>
      <c r="K41" s="182"/>
      <c r="L41" s="185"/>
      <c r="M41" s="24"/>
      <c r="O41" s="95"/>
    </row>
    <row r="42" spans="1:16" ht="15" thickBot="1" x14ac:dyDescent="0.35">
      <c r="A42" s="199"/>
      <c r="B42" s="198"/>
      <c r="C42" s="7">
        <v>13</v>
      </c>
      <c r="D42" s="7">
        <v>336</v>
      </c>
      <c r="E42" s="6">
        <v>631.57894736842104</v>
      </c>
      <c r="F42" s="6">
        <v>315.78947368421052</v>
      </c>
      <c r="G42" s="6">
        <v>563.43984962406012</v>
      </c>
      <c r="H42" s="6">
        <v>45204.632312668211</v>
      </c>
      <c r="I42" s="88">
        <f t="shared" si="0"/>
        <v>340.87202986389195</v>
      </c>
      <c r="J42" s="183"/>
      <c r="K42" s="183"/>
      <c r="L42" s="186"/>
      <c r="M42" s="24"/>
      <c r="N42" s="31"/>
      <c r="O42" s="95"/>
      <c r="P42" s="24"/>
    </row>
    <row r="43" spans="1:16" x14ac:dyDescent="0.3">
      <c r="A43" s="195" t="s">
        <v>31</v>
      </c>
      <c r="B43" s="180">
        <v>43882</v>
      </c>
      <c r="C43" s="32">
        <v>2</v>
      </c>
      <c r="D43" s="32">
        <v>292</v>
      </c>
      <c r="E43" s="28">
        <v>635.4733405875952</v>
      </c>
      <c r="F43" s="28">
        <v>317.7366702937976</v>
      </c>
      <c r="G43" s="28">
        <v>528.29162132752981</v>
      </c>
      <c r="H43" s="28">
        <v>81560.95726015851</v>
      </c>
      <c r="I43" s="79">
        <f t="shared" si="0"/>
        <v>466.64468286666181</v>
      </c>
      <c r="J43" s="181">
        <f>AVERAGE(I43:I50)</f>
        <v>522.15848291562372</v>
      </c>
      <c r="K43" s="181">
        <f>STDEV(I43:I50)</f>
        <v>169.76414750565954</v>
      </c>
      <c r="L43" s="184">
        <f>COUNTA(D43:D50)</f>
        <v>8</v>
      </c>
      <c r="M43" s="24"/>
      <c r="O43" s="95"/>
    </row>
    <row r="44" spans="1:16" x14ac:dyDescent="0.3">
      <c r="A44" s="196"/>
      <c r="B44" s="178"/>
      <c r="C44" s="33">
        <v>4</v>
      </c>
      <c r="D44" s="33">
        <v>316</v>
      </c>
      <c r="E44" s="29">
        <v>687.70402611534269</v>
      </c>
      <c r="F44" s="29">
        <v>343.85201305767134</v>
      </c>
      <c r="G44" s="29">
        <v>514.14581066376491</v>
      </c>
      <c r="H44" s="29">
        <v>81560.95726015851</v>
      </c>
      <c r="I44" s="80">
        <f t="shared" si="0"/>
        <v>330.3116889093946</v>
      </c>
      <c r="J44" s="182"/>
      <c r="K44" s="182"/>
      <c r="L44" s="185"/>
      <c r="M44" s="24"/>
      <c r="O44" s="95"/>
    </row>
    <row r="45" spans="1:16" x14ac:dyDescent="0.3">
      <c r="A45" s="196"/>
      <c r="B45" s="178"/>
      <c r="C45" s="33">
        <v>8</v>
      </c>
      <c r="D45" s="33">
        <v>331</v>
      </c>
      <c r="E45" s="29">
        <v>720.34820457018498</v>
      </c>
      <c r="F45" s="29">
        <v>360.17410228509249</v>
      </c>
      <c r="G45" s="29">
        <v>548.96626768226338</v>
      </c>
      <c r="H45" s="29">
        <v>81560.95726015851</v>
      </c>
      <c r="I45" s="80">
        <f t="shared" si="0"/>
        <v>373.54131214376423</v>
      </c>
      <c r="J45" s="182"/>
      <c r="K45" s="182"/>
      <c r="L45" s="185"/>
      <c r="M45" s="24"/>
      <c r="O45" s="95"/>
    </row>
    <row r="46" spans="1:16" x14ac:dyDescent="0.3">
      <c r="A46" s="196"/>
      <c r="B46" s="64">
        <v>44015</v>
      </c>
      <c r="C46" s="3">
        <v>10</v>
      </c>
      <c r="D46" s="47">
        <v>232</v>
      </c>
      <c r="E46" s="47">
        <v>470.11144883485315</v>
      </c>
      <c r="F46" s="47">
        <v>235.05572441742657</v>
      </c>
      <c r="G46" s="63">
        <v>468.59169199594737</v>
      </c>
      <c r="H46" s="4">
        <v>71711.9115087955</v>
      </c>
      <c r="I46" s="85">
        <f t="shared" si="0"/>
        <v>627.28987251756269</v>
      </c>
      <c r="J46" s="182"/>
      <c r="K46" s="182"/>
      <c r="L46" s="185"/>
      <c r="M46" s="24"/>
      <c r="O46" s="95"/>
    </row>
    <row r="47" spans="1:16" x14ac:dyDescent="0.3">
      <c r="A47" s="196"/>
      <c r="B47" s="200">
        <v>44022</v>
      </c>
      <c r="C47" s="9">
        <v>7</v>
      </c>
      <c r="D47" s="4">
        <v>277</v>
      </c>
      <c r="E47" s="4">
        <v>520.67669172932335</v>
      </c>
      <c r="F47" s="4">
        <v>260.33834586466168</v>
      </c>
      <c r="G47" s="4">
        <v>480.26315789473688</v>
      </c>
      <c r="H47" s="4">
        <v>65644.054103841583</v>
      </c>
      <c r="I47" s="85">
        <f t="shared" si="0"/>
        <v>466.34700958398747</v>
      </c>
      <c r="J47" s="182"/>
      <c r="K47" s="182"/>
      <c r="L47" s="185"/>
      <c r="M47" s="24"/>
      <c r="O47" s="95"/>
    </row>
    <row r="48" spans="1:16" x14ac:dyDescent="0.3">
      <c r="A48" s="196"/>
      <c r="B48" s="201"/>
      <c r="C48" s="83">
        <v>8</v>
      </c>
      <c r="D48" s="71">
        <v>254</v>
      </c>
      <c r="E48" s="71">
        <v>477.44360902255642</v>
      </c>
      <c r="F48" s="71">
        <v>238.72180451127821</v>
      </c>
      <c r="G48" s="71">
        <v>437.03007518796994</v>
      </c>
      <c r="H48" s="4">
        <v>68253.895439121887</v>
      </c>
      <c r="I48" s="85">
        <f t="shared" si="0"/>
        <v>431.22865577137497</v>
      </c>
      <c r="J48" s="191"/>
      <c r="K48" s="191"/>
      <c r="L48" s="192"/>
      <c r="M48" s="24"/>
      <c r="O48" s="95"/>
    </row>
    <row r="49" spans="1:16" x14ac:dyDescent="0.3">
      <c r="A49" s="196"/>
      <c r="B49" s="200">
        <v>44036</v>
      </c>
      <c r="C49" s="9">
        <v>4</v>
      </c>
      <c r="D49" s="73">
        <v>296</v>
      </c>
      <c r="E49" s="73">
        <v>493.74478732276896</v>
      </c>
      <c r="F49" s="73">
        <v>246.87239366138448</v>
      </c>
      <c r="G49" s="4">
        <v>477.89824854045037</v>
      </c>
      <c r="H49" s="84">
        <v>77990.936857334906</v>
      </c>
      <c r="I49" s="90">
        <f t="shared" si="0"/>
        <v>637.05869109754826</v>
      </c>
      <c r="J49" s="191"/>
      <c r="K49" s="191"/>
      <c r="L49" s="192"/>
      <c r="M49" s="24"/>
      <c r="O49" s="95"/>
      <c r="P49" s="24"/>
    </row>
    <row r="50" spans="1:16" ht="15" thickBot="1" x14ac:dyDescent="0.35">
      <c r="A50" s="196"/>
      <c r="B50" s="202"/>
      <c r="C50" s="83">
        <v>5</v>
      </c>
      <c r="D50" s="83">
        <v>259</v>
      </c>
      <c r="E50" s="114">
        <v>432.02668890742285</v>
      </c>
      <c r="F50" s="114">
        <v>216.01334445371143</v>
      </c>
      <c r="G50" s="114">
        <v>467.88990825688074</v>
      </c>
      <c r="H50" s="114">
        <v>75410.777932252298</v>
      </c>
      <c r="I50" s="115">
        <f t="shared" si="0"/>
        <v>844.84595043469528</v>
      </c>
      <c r="J50" s="191"/>
      <c r="K50" s="191"/>
      <c r="L50" s="192"/>
      <c r="M50" s="24"/>
      <c r="N50" s="31"/>
      <c r="O50" s="95"/>
    </row>
    <row r="51" spans="1:16" x14ac:dyDescent="0.3">
      <c r="A51" s="187" t="s">
        <v>26</v>
      </c>
      <c r="B51" s="180">
        <v>44673</v>
      </c>
      <c r="C51" s="32">
        <v>1</v>
      </c>
      <c r="D51" s="32">
        <v>498</v>
      </c>
      <c r="E51" s="28">
        <v>569.27297668038409</v>
      </c>
      <c r="F51" s="28">
        <v>284.63648834019205</v>
      </c>
      <c r="G51" s="28">
        <v>528.97805212620028</v>
      </c>
      <c r="H51" s="28">
        <v>15741.184316597144</v>
      </c>
      <c r="I51" s="89">
        <f t="shared" si="0"/>
        <v>125.92948704204194</v>
      </c>
      <c r="J51" s="181">
        <f>AVERAGE(I51:I62)</f>
        <v>269.98829591074838</v>
      </c>
      <c r="K51" s="181">
        <f>STDEV(I51:I62)</f>
        <v>156.61978402549866</v>
      </c>
      <c r="L51" s="184">
        <f>COUNTA(D51:D62)</f>
        <v>12</v>
      </c>
      <c r="M51" s="24"/>
      <c r="N51" s="31"/>
      <c r="O51" s="95"/>
    </row>
    <row r="52" spans="1:16" x14ac:dyDescent="0.3">
      <c r="A52" s="188"/>
      <c r="B52" s="178"/>
      <c r="C52" s="33">
        <v>2</v>
      </c>
      <c r="D52" s="33">
        <v>393</v>
      </c>
      <c r="E52" s="29">
        <v>449.24554183813444</v>
      </c>
      <c r="F52" s="29">
        <v>224.62277091906722</v>
      </c>
      <c r="G52" s="29">
        <v>458.6762688614541</v>
      </c>
      <c r="H52" s="29">
        <v>18982.503879380543</v>
      </c>
      <c r="I52" s="85">
        <f t="shared" si="0"/>
        <v>174.67404461365356</v>
      </c>
      <c r="J52" s="182"/>
      <c r="K52" s="182"/>
      <c r="L52" s="185"/>
      <c r="M52" s="24"/>
      <c r="N52" s="31"/>
      <c r="O52" s="95"/>
    </row>
    <row r="53" spans="1:16" x14ac:dyDescent="0.3">
      <c r="A53" s="188"/>
      <c r="B53" s="178"/>
      <c r="C53" s="33">
        <v>3</v>
      </c>
      <c r="D53" s="33">
        <v>387</v>
      </c>
      <c r="E53" s="29">
        <v>442.38683127572017</v>
      </c>
      <c r="F53" s="29">
        <v>221.19341563786008</v>
      </c>
      <c r="G53" s="29">
        <v>449.24554183813444</v>
      </c>
      <c r="H53" s="29">
        <v>23598.708879123296</v>
      </c>
      <c r="I53" s="85">
        <f t="shared" si="0"/>
        <v>209.27526371590113</v>
      </c>
      <c r="J53" s="182"/>
      <c r="K53" s="182"/>
      <c r="L53" s="185"/>
      <c r="M53" s="24"/>
      <c r="N53" s="31"/>
      <c r="O53" s="95"/>
    </row>
    <row r="54" spans="1:16" x14ac:dyDescent="0.3">
      <c r="A54" s="188"/>
      <c r="B54" s="178"/>
      <c r="C54" s="33">
        <v>5</v>
      </c>
      <c r="D54" s="33">
        <v>562</v>
      </c>
      <c r="E54" s="29">
        <v>642.43255601280293</v>
      </c>
      <c r="F54" s="29">
        <v>321.21627800640147</v>
      </c>
      <c r="G54" s="29">
        <v>533.26474622770922</v>
      </c>
      <c r="H54" s="29">
        <v>9482.0580208985957</v>
      </c>
      <c r="I54" s="85">
        <f t="shared" si="0"/>
        <v>54.512061072170198</v>
      </c>
      <c r="J54" s="182"/>
      <c r="K54" s="182"/>
      <c r="L54" s="185"/>
      <c r="M54" s="24"/>
      <c r="N54" s="31"/>
      <c r="O54" s="95"/>
    </row>
    <row r="55" spans="1:16" x14ac:dyDescent="0.3">
      <c r="A55" s="188"/>
      <c r="B55" s="178"/>
      <c r="C55" s="33">
        <v>6</v>
      </c>
      <c r="D55" s="33">
        <v>414</v>
      </c>
      <c r="E55" s="29">
        <v>473.25102880658437</v>
      </c>
      <c r="F55" s="29">
        <v>236.62551440329219</v>
      </c>
      <c r="G55" s="29">
        <v>485.25377229080937</v>
      </c>
      <c r="H55" s="29">
        <v>16871.664292013924</v>
      </c>
      <c r="I55" s="85">
        <f t="shared" si="0"/>
        <v>166.36425863168526</v>
      </c>
      <c r="J55" s="182"/>
      <c r="K55" s="182"/>
      <c r="L55" s="185"/>
      <c r="M55" s="24"/>
      <c r="N55" s="31"/>
      <c r="O55" s="95"/>
    </row>
    <row r="56" spans="1:16" x14ac:dyDescent="0.3">
      <c r="A56" s="188"/>
      <c r="B56" s="178">
        <v>44680</v>
      </c>
      <c r="C56" s="9">
        <v>1</v>
      </c>
      <c r="D56" s="9">
        <v>444</v>
      </c>
      <c r="E56" s="4">
        <v>484.2462433349491</v>
      </c>
      <c r="F56" s="4">
        <v>242.12312166747455</v>
      </c>
      <c r="G56" s="4">
        <v>481.51963160445951</v>
      </c>
      <c r="H56" s="4">
        <v>40631.434791309555</v>
      </c>
      <c r="I56" s="85">
        <v>362.59389957860481</v>
      </c>
      <c r="J56" s="182"/>
      <c r="K56" s="182"/>
      <c r="L56" s="185"/>
      <c r="M56" s="24"/>
      <c r="N56" s="31"/>
      <c r="O56" s="95"/>
    </row>
    <row r="57" spans="1:16" x14ac:dyDescent="0.3">
      <c r="A57" s="188"/>
      <c r="B57" s="178"/>
      <c r="C57" s="9">
        <v>2</v>
      </c>
      <c r="D57" s="9">
        <v>500</v>
      </c>
      <c r="E57" s="4">
        <v>545.32234609791567</v>
      </c>
      <c r="F57" s="4">
        <v>272.66117304895783</v>
      </c>
      <c r="G57" s="4">
        <v>521.87348521570527</v>
      </c>
      <c r="H57" s="4">
        <v>31697.254725030176</v>
      </c>
      <c r="I57" s="85">
        <v>273.29004905294858</v>
      </c>
      <c r="J57" s="182"/>
      <c r="K57" s="182"/>
      <c r="L57" s="185"/>
      <c r="M57" s="24"/>
      <c r="N57" s="31"/>
      <c r="O57" s="95"/>
    </row>
    <row r="58" spans="1:16" x14ac:dyDescent="0.3">
      <c r="A58" s="188"/>
      <c r="B58" s="178"/>
      <c r="C58" s="9">
        <v>3</v>
      </c>
      <c r="D58" s="9">
        <v>477</v>
      </c>
      <c r="E58" s="4">
        <v>520.23751817741152</v>
      </c>
      <c r="F58" s="4">
        <v>260.11875908870576</v>
      </c>
      <c r="G58" s="4">
        <v>510.42171594764898</v>
      </c>
      <c r="H58" s="4">
        <v>40268.189935436822</v>
      </c>
      <c r="I58" s="85">
        <v>365.91043665689631</v>
      </c>
      <c r="J58" s="182"/>
      <c r="K58" s="182"/>
      <c r="L58" s="185"/>
      <c r="M58" s="24"/>
      <c r="N58" s="31"/>
      <c r="O58" s="95"/>
    </row>
    <row r="59" spans="1:16" x14ac:dyDescent="0.3">
      <c r="A59" s="188"/>
      <c r="B59" s="178"/>
      <c r="C59" s="9">
        <v>4</v>
      </c>
      <c r="D59" s="9">
        <v>380</v>
      </c>
      <c r="E59" s="4">
        <v>414.44498303441588</v>
      </c>
      <c r="F59" s="4">
        <v>207.22249151720794</v>
      </c>
      <c r="G59" s="4">
        <v>460.7973824527387</v>
      </c>
      <c r="H59" s="4">
        <v>41323.753431389378</v>
      </c>
      <c r="I59" s="85">
        <v>493.33308045692945</v>
      </c>
      <c r="J59" s="182"/>
      <c r="K59" s="182"/>
      <c r="L59" s="185"/>
      <c r="M59" s="24"/>
      <c r="N59" s="31"/>
      <c r="O59" s="95"/>
    </row>
    <row r="60" spans="1:16" x14ac:dyDescent="0.3">
      <c r="A60" s="188"/>
      <c r="B60" s="178">
        <v>44687</v>
      </c>
      <c r="C60" s="9">
        <v>8</v>
      </c>
      <c r="D60" s="9">
        <v>504</v>
      </c>
      <c r="E60" s="4">
        <v>528.91791044776119</v>
      </c>
      <c r="F60" s="4">
        <v>264.45895522388059</v>
      </c>
      <c r="G60" s="4">
        <v>432.89412313432837</v>
      </c>
      <c r="H60" s="4">
        <v>45343.345830311577</v>
      </c>
      <c r="I60" s="85">
        <v>202.85075357302409</v>
      </c>
      <c r="J60" s="182"/>
      <c r="K60" s="182"/>
      <c r="L60" s="185"/>
      <c r="M60" s="24"/>
      <c r="N60" s="31"/>
      <c r="O60" s="95"/>
    </row>
    <row r="61" spans="1:16" x14ac:dyDescent="0.3">
      <c r="A61" s="188"/>
      <c r="B61" s="178"/>
      <c r="C61" s="9">
        <v>9</v>
      </c>
      <c r="D61" s="9">
        <v>426</v>
      </c>
      <c r="E61" s="4">
        <v>447.06156716417911</v>
      </c>
      <c r="F61" s="4">
        <v>223.53078358208955</v>
      </c>
      <c r="G61" s="4">
        <v>393.54011194029852</v>
      </c>
      <c r="H61" s="4">
        <v>43125.6235811726</v>
      </c>
      <c r="I61" s="85">
        <v>218.21797515690983</v>
      </c>
      <c r="J61" s="182"/>
      <c r="K61" s="182"/>
      <c r="L61" s="185"/>
      <c r="M61" s="24"/>
      <c r="N61" s="31"/>
      <c r="O61" s="95"/>
    </row>
    <row r="62" spans="1:16" ht="15" thickBot="1" x14ac:dyDescent="0.35">
      <c r="A62" s="189"/>
      <c r="B62" s="190"/>
      <c r="C62" s="7">
        <v>10</v>
      </c>
      <c r="D62" s="7">
        <v>330</v>
      </c>
      <c r="E62" s="6">
        <v>346.31529850746267</v>
      </c>
      <c r="F62" s="6">
        <v>173.15764925373134</v>
      </c>
      <c r="G62" s="6">
        <v>399.04967350746267</v>
      </c>
      <c r="H62" s="6">
        <v>51522.099928780262</v>
      </c>
      <c r="I62" s="88">
        <v>592.90824137821528</v>
      </c>
      <c r="J62" s="183"/>
      <c r="K62" s="183"/>
      <c r="L62" s="186"/>
      <c r="M62" s="24"/>
      <c r="N62" s="31"/>
      <c r="O62" s="95"/>
    </row>
    <row r="63" spans="1:16" x14ac:dyDescent="0.3">
      <c r="A63" s="196" t="s">
        <v>34</v>
      </c>
      <c r="B63" s="197">
        <v>43861</v>
      </c>
      <c r="C63" s="116">
        <v>2</v>
      </c>
      <c r="D63" s="116">
        <v>320</v>
      </c>
      <c r="E63" s="113">
        <v>633.03659742828881</v>
      </c>
      <c r="F63" s="113">
        <v>316.51829871414441</v>
      </c>
      <c r="G63" s="113">
        <v>504.94559841740852</v>
      </c>
      <c r="H63" s="113">
        <v>26707.585768358545</v>
      </c>
      <c r="I63" s="117">
        <f t="shared" si="0"/>
        <v>129.01127370994374</v>
      </c>
      <c r="J63" s="193">
        <f>AVERAGE(I63:I71)</f>
        <v>189.83961218461135</v>
      </c>
      <c r="K63" s="193">
        <f>STDEV(I63:I71)</f>
        <v>58.78814133608968</v>
      </c>
      <c r="L63" s="194">
        <f>COUNTA(D63:D71)</f>
        <v>9</v>
      </c>
      <c r="M63" s="24"/>
      <c r="O63" s="95"/>
    </row>
    <row r="64" spans="1:16" x14ac:dyDescent="0.3">
      <c r="A64" s="196"/>
      <c r="B64" s="178"/>
      <c r="C64" s="33">
        <v>3</v>
      </c>
      <c r="D64" s="33">
        <v>295</v>
      </c>
      <c r="E64" s="29">
        <v>583.58061325420374</v>
      </c>
      <c r="F64" s="29">
        <v>291.79030662710187</v>
      </c>
      <c r="G64" s="29">
        <v>490.60336300692381</v>
      </c>
      <c r="H64" s="29">
        <v>28324.619485733707</v>
      </c>
      <c r="I64" s="80">
        <f t="shared" si="0"/>
        <v>155.62692011244823</v>
      </c>
      <c r="J64" s="182"/>
      <c r="K64" s="182"/>
      <c r="L64" s="185"/>
      <c r="M64" s="24"/>
      <c r="O64" s="95"/>
    </row>
    <row r="65" spans="1:16" x14ac:dyDescent="0.3">
      <c r="A65" s="196"/>
      <c r="B65" s="178"/>
      <c r="C65" s="33">
        <v>4</v>
      </c>
      <c r="D65" s="33">
        <v>316</v>
      </c>
      <c r="E65" s="29">
        <v>625.12363996043518</v>
      </c>
      <c r="F65" s="29">
        <v>312.56181998021759</v>
      </c>
      <c r="G65" s="29">
        <v>523.24431256182004</v>
      </c>
      <c r="H65" s="29">
        <v>29031.168973089909</v>
      </c>
      <c r="I65" s="80">
        <f t="shared" si="0"/>
        <v>167.91362764484342</v>
      </c>
      <c r="J65" s="182"/>
      <c r="K65" s="182"/>
      <c r="L65" s="185"/>
      <c r="M65" s="24"/>
      <c r="O65" s="95"/>
    </row>
    <row r="66" spans="1:16" x14ac:dyDescent="0.3">
      <c r="A66" s="196"/>
      <c r="B66" s="178">
        <v>44001</v>
      </c>
      <c r="C66" s="9">
        <v>1</v>
      </c>
      <c r="D66" s="4">
        <v>326</v>
      </c>
      <c r="E66" s="4">
        <v>606.51162790697674</v>
      </c>
      <c r="F66" s="4">
        <v>303.25581395348837</v>
      </c>
      <c r="G66" s="4">
        <v>481.8604651162791</v>
      </c>
      <c r="H66" s="4">
        <v>46718.657542476845</v>
      </c>
      <c r="I66" s="85">
        <f t="shared" si="0"/>
        <v>212.79394471433704</v>
      </c>
      <c r="J66" s="182"/>
      <c r="K66" s="182"/>
      <c r="L66" s="185"/>
      <c r="M66" s="24"/>
      <c r="O66" s="95"/>
    </row>
    <row r="67" spans="1:16" x14ac:dyDescent="0.3">
      <c r="A67" s="196"/>
      <c r="B67" s="179"/>
      <c r="C67" s="9">
        <v>2</v>
      </c>
      <c r="D67" s="4">
        <v>291</v>
      </c>
      <c r="E67" s="4">
        <v>541.39534883720933</v>
      </c>
      <c r="F67" s="4">
        <v>270.69767441860466</v>
      </c>
      <c r="G67" s="4">
        <v>494.88372093023258</v>
      </c>
      <c r="H67" s="4">
        <v>46718.657542476845</v>
      </c>
      <c r="I67" s="85">
        <f t="shared" si="0"/>
        <v>332.85921828871807</v>
      </c>
      <c r="J67" s="182"/>
      <c r="K67" s="182"/>
      <c r="L67" s="185"/>
      <c r="M67" s="24"/>
      <c r="O67" s="95"/>
    </row>
    <row r="68" spans="1:16" x14ac:dyDescent="0.3">
      <c r="A68" s="196"/>
      <c r="B68" s="179"/>
      <c r="C68" s="9">
        <v>5</v>
      </c>
      <c r="D68" s="4">
        <v>363</v>
      </c>
      <c r="E68" s="4">
        <v>675.34883720930236</v>
      </c>
      <c r="F68" s="4">
        <v>337.67441860465118</v>
      </c>
      <c r="G68" s="4">
        <v>512.09302325581393</v>
      </c>
      <c r="H68" s="4">
        <v>46718.657542476845</v>
      </c>
      <c r="I68" s="85">
        <f t="shared" si="0"/>
        <v>196.60857017313742</v>
      </c>
      <c r="J68" s="182"/>
      <c r="K68" s="182"/>
      <c r="L68" s="185"/>
      <c r="M68" s="24"/>
      <c r="O68" s="95"/>
    </row>
    <row r="69" spans="1:16" x14ac:dyDescent="0.3">
      <c r="A69" s="196"/>
      <c r="B69" s="179"/>
      <c r="C69" s="9">
        <v>6</v>
      </c>
      <c r="D69" s="4">
        <v>335</v>
      </c>
      <c r="E69" s="4">
        <v>623.25581395348831</v>
      </c>
      <c r="F69" s="4">
        <v>311.62790697674416</v>
      </c>
      <c r="G69" s="4">
        <v>460</v>
      </c>
      <c r="H69" s="4">
        <v>46718.657542476845</v>
      </c>
      <c r="I69" s="85">
        <f t="shared" si="0"/>
        <v>162.86350960110025</v>
      </c>
      <c r="J69" s="182"/>
      <c r="K69" s="182"/>
      <c r="L69" s="185"/>
      <c r="M69" s="24"/>
      <c r="O69" s="95"/>
    </row>
    <row r="70" spans="1:16" x14ac:dyDescent="0.3">
      <c r="A70" s="196"/>
      <c r="B70" s="178">
        <v>44022</v>
      </c>
      <c r="C70" s="9">
        <v>1</v>
      </c>
      <c r="D70" s="4">
        <v>438</v>
      </c>
      <c r="E70" s="4">
        <v>823.30827067669168</v>
      </c>
      <c r="F70" s="4">
        <v>411.65413533834584</v>
      </c>
      <c r="G70" s="4">
        <v>585.05639097744358</v>
      </c>
      <c r="H70" s="4">
        <v>46348.386624063482</v>
      </c>
      <c r="I70" s="85">
        <f t="shared" si="0"/>
        <v>183.41684583684705</v>
      </c>
      <c r="J70" s="182"/>
      <c r="K70" s="182"/>
      <c r="L70" s="185"/>
      <c r="M70" s="24"/>
      <c r="O70" s="95"/>
    </row>
    <row r="71" spans="1:16" ht="15" thickBot="1" x14ac:dyDescent="0.35">
      <c r="A71" s="199"/>
      <c r="B71" s="198"/>
      <c r="C71" s="7">
        <v>2</v>
      </c>
      <c r="D71" s="6">
        <v>427</v>
      </c>
      <c r="E71" s="6">
        <v>802.63157894736844</v>
      </c>
      <c r="F71" s="6">
        <v>401.31578947368422</v>
      </c>
      <c r="G71" s="6">
        <v>561.09022556390983</v>
      </c>
      <c r="H71" s="6">
        <v>46348.386624063482</v>
      </c>
      <c r="I71" s="88">
        <f t="shared" si="0"/>
        <v>167.46259958012703</v>
      </c>
      <c r="J71" s="183"/>
      <c r="K71" s="183"/>
      <c r="L71" s="186"/>
      <c r="M71" s="24"/>
      <c r="N71" s="31"/>
      <c r="O71" s="95"/>
    </row>
    <row r="72" spans="1:16" x14ac:dyDescent="0.3">
      <c r="A72" s="195" t="s">
        <v>32</v>
      </c>
      <c r="B72" s="180">
        <v>43861</v>
      </c>
      <c r="C72" s="32">
        <v>1</v>
      </c>
      <c r="D72" s="32">
        <v>399</v>
      </c>
      <c r="E72" s="28">
        <v>789.31750741839767</v>
      </c>
      <c r="F72" s="28">
        <v>394.65875370919883</v>
      </c>
      <c r="G72" s="28">
        <v>578.14045499505437</v>
      </c>
      <c r="H72" s="28">
        <v>62327.092634767338</v>
      </c>
      <c r="I72" s="79">
        <f t="shared" si="0"/>
        <v>266.90470174142439</v>
      </c>
      <c r="J72" s="181">
        <f>AVERAGE(I72:I81)</f>
        <v>562.24193191752613</v>
      </c>
      <c r="K72" s="181">
        <f>STDEV(I72:I81)</f>
        <v>256.57198310547705</v>
      </c>
      <c r="L72" s="184">
        <f>COUNTA(D72:D81)</f>
        <v>10</v>
      </c>
      <c r="M72" s="24"/>
      <c r="O72" s="95"/>
    </row>
    <row r="73" spans="1:16" x14ac:dyDescent="0.3">
      <c r="A73" s="196"/>
      <c r="B73" s="178"/>
      <c r="C73" s="33">
        <v>6</v>
      </c>
      <c r="D73" s="33">
        <v>329</v>
      </c>
      <c r="E73" s="29">
        <v>650.84075173095948</v>
      </c>
      <c r="F73" s="29">
        <v>325.42037586547974</v>
      </c>
      <c r="G73" s="29">
        <v>517.3095944609297</v>
      </c>
      <c r="H73" s="29">
        <v>68835.101621867347</v>
      </c>
      <c r="I73" s="80">
        <f t="shared" si="0"/>
        <v>337.0458623544618</v>
      </c>
      <c r="J73" s="182"/>
      <c r="K73" s="182"/>
      <c r="L73" s="185"/>
      <c r="M73" s="24"/>
      <c r="O73" s="95"/>
    </row>
    <row r="74" spans="1:16" x14ac:dyDescent="0.3">
      <c r="A74" s="196"/>
      <c r="B74" s="178"/>
      <c r="C74" s="33">
        <v>7</v>
      </c>
      <c r="D74" s="33">
        <v>346</v>
      </c>
      <c r="E74" s="29">
        <v>684.4708209693373</v>
      </c>
      <c r="F74" s="29">
        <v>342.23541048466865</v>
      </c>
      <c r="G74" s="29">
        <v>537.58654797230474</v>
      </c>
      <c r="H74" s="29">
        <v>73835.00878604711</v>
      </c>
      <c r="I74" s="80">
        <f t="shared" si="0"/>
        <v>362.48681034241162</v>
      </c>
      <c r="J74" s="182"/>
      <c r="K74" s="182"/>
      <c r="L74" s="185"/>
      <c r="M74" s="24"/>
      <c r="O74" s="95"/>
    </row>
    <row r="75" spans="1:16" x14ac:dyDescent="0.3">
      <c r="A75" s="196"/>
      <c r="B75" s="178"/>
      <c r="C75" s="33">
        <v>8</v>
      </c>
      <c r="D75" s="33">
        <v>314</v>
      </c>
      <c r="E75" s="29">
        <v>621.16716122650848</v>
      </c>
      <c r="F75" s="29">
        <v>310.58358061325424</v>
      </c>
      <c r="G75" s="29">
        <v>526.706231454006</v>
      </c>
      <c r="H75" s="29">
        <v>65093.177353146224</v>
      </c>
      <c r="I75" s="80">
        <f t="shared" si="0"/>
        <v>393.98977931871542</v>
      </c>
      <c r="J75" s="182"/>
      <c r="K75" s="182"/>
      <c r="L75" s="185"/>
      <c r="M75" s="24"/>
      <c r="O75" s="95"/>
    </row>
    <row r="76" spans="1:16" x14ac:dyDescent="0.3">
      <c r="A76" s="196"/>
      <c r="B76" s="64">
        <v>44001</v>
      </c>
      <c r="C76" s="10">
        <v>3</v>
      </c>
      <c r="D76" s="15">
        <v>254</v>
      </c>
      <c r="E76" s="15">
        <v>472.55813953488371</v>
      </c>
      <c r="F76" s="15">
        <v>236.27906976744185</v>
      </c>
      <c r="G76" s="15">
        <v>455.81395348837208</v>
      </c>
      <c r="H76" s="15">
        <v>71947.970491876084</v>
      </c>
      <c r="I76" s="78">
        <f t="shared" si="0"/>
        <v>554.75904256560671</v>
      </c>
      <c r="J76" s="182"/>
      <c r="K76" s="182"/>
      <c r="L76" s="185"/>
      <c r="M76" s="24"/>
      <c r="O76" s="95"/>
    </row>
    <row r="77" spans="1:16" x14ac:dyDescent="0.3">
      <c r="A77" s="196"/>
      <c r="B77" s="178">
        <v>44015</v>
      </c>
      <c r="C77" s="9">
        <v>4</v>
      </c>
      <c r="D77" s="4">
        <v>242</v>
      </c>
      <c r="E77" s="4">
        <v>490.3748733535968</v>
      </c>
      <c r="F77" s="4">
        <v>245.1874366767984</v>
      </c>
      <c r="G77" s="4">
        <v>525.32928064842963</v>
      </c>
      <c r="H77" s="4">
        <v>66089.21708333485</v>
      </c>
      <c r="I77" s="85">
        <f t="shared" si="0"/>
        <v>804.58797119853</v>
      </c>
      <c r="J77" s="182"/>
      <c r="K77" s="182"/>
      <c r="L77" s="185"/>
      <c r="M77" s="24"/>
      <c r="O77" s="95"/>
    </row>
    <row r="78" spans="1:16" x14ac:dyDescent="0.3">
      <c r="A78" s="196"/>
      <c r="B78" s="179"/>
      <c r="C78" s="9">
        <v>5</v>
      </c>
      <c r="D78" s="4">
        <v>231</v>
      </c>
      <c r="E78" s="4">
        <v>468.08510638297878</v>
      </c>
      <c r="F78" s="4">
        <v>234.04255319148939</v>
      </c>
      <c r="G78" s="4">
        <v>500</v>
      </c>
      <c r="H78" s="4">
        <v>66089.21708333485</v>
      </c>
      <c r="I78" s="85">
        <f t="shared" si="0"/>
        <v>759.16692525354028</v>
      </c>
      <c r="J78" s="182"/>
      <c r="K78" s="182"/>
      <c r="L78" s="185"/>
      <c r="M78" s="24"/>
      <c r="O78" s="95"/>
      <c r="P78" s="24"/>
    </row>
    <row r="79" spans="1:16" x14ac:dyDescent="0.3">
      <c r="A79" s="196"/>
      <c r="B79" s="179"/>
      <c r="C79" s="9">
        <v>6</v>
      </c>
      <c r="D79" s="15">
        <v>225</v>
      </c>
      <c r="E79" s="15">
        <v>455.92705167173256</v>
      </c>
      <c r="F79" s="15">
        <v>227.96352583586628</v>
      </c>
      <c r="G79" s="15">
        <v>529.88855116514696</v>
      </c>
      <c r="H79" s="4">
        <v>66089.21708333485</v>
      </c>
      <c r="I79" s="85">
        <f t="shared" si="0"/>
        <v>1036.2959279840584</v>
      </c>
      <c r="J79" s="182"/>
      <c r="K79" s="182"/>
      <c r="L79" s="185"/>
      <c r="M79" s="24"/>
      <c r="O79" s="125"/>
    </row>
    <row r="80" spans="1:16" x14ac:dyDescent="0.3">
      <c r="A80" s="196"/>
      <c r="B80" s="179"/>
      <c r="C80" s="9">
        <v>7</v>
      </c>
      <c r="D80" s="15">
        <v>251</v>
      </c>
      <c r="E80" s="15">
        <v>508.61195542046607</v>
      </c>
      <c r="F80" s="15">
        <v>254.30597771023304</v>
      </c>
      <c r="G80" s="4">
        <v>527.355623100304</v>
      </c>
      <c r="H80" s="4">
        <v>66089.21708333485</v>
      </c>
      <c r="I80" s="85">
        <f t="shared" si="0"/>
        <v>732.29549337688877</v>
      </c>
      <c r="J80" s="182"/>
      <c r="K80" s="182"/>
      <c r="L80" s="185"/>
      <c r="M80" s="24"/>
      <c r="O80" s="95"/>
    </row>
    <row r="81" spans="1:15" ht="15" thickBot="1" x14ac:dyDescent="0.35">
      <c r="A81" s="196"/>
      <c r="B81" s="124">
        <v>44022</v>
      </c>
      <c r="C81" s="83">
        <v>4</v>
      </c>
      <c r="D81" s="114">
        <v>300</v>
      </c>
      <c r="E81" s="114">
        <v>563.90977443609017</v>
      </c>
      <c r="F81" s="114">
        <v>281.95488721804509</v>
      </c>
      <c r="G81" s="114">
        <v>481.20300751879699</v>
      </c>
      <c r="H81" s="114">
        <v>66514.22985085714</v>
      </c>
      <c r="I81" s="115">
        <f t="shared" si="0"/>
        <v>374.88680503962382</v>
      </c>
      <c r="J81" s="191"/>
      <c r="K81" s="191"/>
      <c r="L81" s="192"/>
      <c r="M81" s="24"/>
      <c r="N81" s="31"/>
      <c r="O81" s="95"/>
    </row>
    <row r="82" spans="1:15" x14ac:dyDescent="0.3">
      <c r="A82" s="187" t="s">
        <v>25</v>
      </c>
      <c r="B82" s="180">
        <v>44680</v>
      </c>
      <c r="C82" s="112">
        <v>5</v>
      </c>
      <c r="D82" s="2">
        <v>404</v>
      </c>
      <c r="E82" s="2">
        <v>440.62045564711582</v>
      </c>
      <c r="F82" s="2">
        <v>220.31022782355791</v>
      </c>
      <c r="G82" s="2">
        <v>436.25787687833247</v>
      </c>
      <c r="H82" s="2">
        <v>68404.002926120083</v>
      </c>
      <c r="I82" s="89">
        <f t="shared" si="0"/>
        <v>545.96122568750093</v>
      </c>
      <c r="J82" s="181">
        <f>AVERAGE(I82:I93)</f>
        <v>248.19265957114351</v>
      </c>
      <c r="K82" s="181">
        <f>STDEV(I82:I93)</f>
        <v>117.67859418290006</v>
      </c>
      <c r="L82" s="184">
        <f>COUNTA(D82:D93)</f>
        <v>12</v>
      </c>
      <c r="M82" s="24"/>
      <c r="N82" s="31"/>
      <c r="O82" s="95"/>
    </row>
    <row r="83" spans="1:15" x14ac:dyDescent="0.3">
      <c r="A83" s="188"/>
      <c r="B83" s="178"/>
      <c r="C83" s="9">
        <v>6</v>
      </c>
      <c r="D83" s="4">
        <v>410</v>
      </c>
      <c r="E83" s="4">
        <v>447.16432380029084</v>
      </c>
      <c r="F83" s="4">
        <v>223.58216190014542</v>
      </c>
      <c r="G83" s="4">
        <v>447.4369849733398</v>
      </c>
      <c r="H83" s="4">
        <v>44741.388833435558</v>
      </c>
      <c r="I83" s="85">
        <f t="shared" si="0"/>
        <v>378.03904990443652</v>
      </c>
      <c r="J83" s="182"/>
      <c r="K83" s="182"/>
      <c r="L83" s="185"/>
      <c r="M83" s="24"/>
      <c r="N83" s="31"/>
      <c r="O83" s="95"/>
    </row>
    <row r="84" spans="1:15" x14ac:dyDescent="0.3">
      <c r="A84" s="188"/>
      <c r="B84" s="178"/>
      <c r="C84" s="9">
        <v>7</v>
      </c>
      <c r="D84" s="4">
        <v>456</v>
      </c>
      <c r="E84" s="4">
        <v>497.33397964129904</v>
      </c>
      <c r="F84" s="4">
        <v>248.66698982064952</v>
      </c>
      <c r="G84" s="4">
        <v>422.07949587978669</v>
      </c>
      <c r="H84" s="4">
        <v>48169.88383176762</v>
      </c>
      <c r="I84" s="85">
        <f t="shared" ref="I84:I93" si="1">(1-1/4)*PI()/(F84*10^-6)^3*H84*(G84*10^-6)^4</f>
        <v>234.26604425904551</v>
      </c>
      <c r="J84" s="182"/>
      <c r="K84" s="182"/>
      <c r="L84" s="185"/>
      <c r="M84" s="24"/>
      <c r="N84" s="31"/>
      <c r="O84" s="95"/>
    </row>
    <row r="85" spans="1:15" x14ac:dyDescent="0.3">
      <c r="A85" s="188"/>
      <c r="B85" s="178">
        <v>44687</v>
      </c>
      <c r="C85" s="9">
        <v>1</v>
      </c>
      <c r="D85" s="9">
        <v>861</v>
      </c>
      <c r="E85" s="4">
        <v>903.56809701492534</v>
      </c>
      <c r="F85" s="4">
        <v>451.78404850746267</v>
      </c>
      <c r="G85" s="4">
        <v>596.60680970149247</v>
      </c>
      <c r="H85" s="4">
        <v>39358.973841885345</v>
      </c>
      <c r="I85" s="85">
        <f t="shared" si="1"/>
        <v>127.41338358857107</v>
      </c>
      <c r="J85" s="182"/>
      <c r="K85" s="182"/>
      <c r="L85" s="185"/>
      <c r="M85" s="24"/>
      <c r="N85" s="31"/>
      <c r="O85" s="95"/>
    </row>
    <row r="86" spans="1:15" x14ac:dyDescent="0.3">
      <c r="A86" s="188"/>
      <c r="B86" s="178"/>
      <c r="C86" s="9">
        <v>2</v>
      </c>
      <c r="D86" s="9">
        <v>669</v>
      </c>
      <c r="E86" s="4">
        <v>702.07555970149258</v>
      </c>
      <c r="F86" s="4">
        <v>351.03777985074629</v>
      </c>
      <c r="G86" s="4">
        <v>524.19542910447763</v>
      </c>
      <c r="H86" s="4">
        <v>38046.413992062262</v>
      </c>
      <c r="I86" s="85">
        <f t="shared" si="1"/>
        <v>156.47184604417006</v>
      </c>
      <c r="J86" s="182"/>
      <c r="K86" s="182"/>
      <c r="L86" s="185"/>
      <c r="M86" s="24"/>
      <c r="N86" s="31"/>
      <c r="O86" s="95"/>
    </row>
    <row r="87" spans="1:15" x14ac:dyDescent="0.3">
      <c r="A87" s="188"/>
      <c r="B87" s="178"/>
      <c r="C87" s="9">
        <v>3</v>
      </c>
      <c r="D87" s="9">
        <v>603</v>
      </c>
      <c r="E87" s="4">
        <v>632.8125</v>
      </c>
      <c r="F87" s="4">
        <v>316.40625</v>
      </c>
      <c r="G87" s="4">
        <v>510.81506529850742</v>
      </c>
      <c r="H87" s="4">
        <v>42318.511263294356</v>
      </c>
      <c r="I87" s="85">
        <f t="shared" si="1"/>
        <v>214.31923263658425</v>
      </c>
      <c r="J87" s="182"/>
      <c r="K87" s="182"/>
      <c r="L87" s="185"/>
      <c r="M87" s="24"/>
      <c r="N87" s="31"/>
      <c r="O87" s="95"/>
    </row>
    <row r="88" spans="1:15" x14ac:dyDescent="0.3">
      <c r="A88" s="188"/>
      <c r="B88" s="178"/>
      <c r="C88" s="9">
        <v>4</v>
      </c>
      <c r="D88" s="9">
        <v>738</v>
      </c>
      <c r="E88" s="4">
        <v>774.48694029850742</v>
      </c>
      <c r="F88" s="4">
        <v>387.24347014925371</v>
      </c>
      <c r="G88" s="4">
        <v>536.78871268656712</v>
      </c>
      <c r="H88" s="4">
        <v>45166.776918684103</v>
      </c>
      <c r="I88" s="85">
        <f t="shared" si="1"/>
        <v>152.15682152097122</v>
      </c>
      <c r="J88" s="182"/>
      <c r="K88" s="182"/>
      <c r="L88" s="185"/>
      <c r="M88" s="24"/>
      <c r="N88" s="31"/>
      <c r="O88" s="95"/>
    </row>
    <row r="89" spans="1:15" x14ac:dyDescent="0.3">
      <c r="A89" s="188"/>
      <c r="B89" s="178"/>
      <c r="C89" s="9">
        <v>5</v>
      </c>
      <c r="D89" s="9">
        <v>618</v>
      </c>
      <c r="E89" s="4">
        <v>648.55410447761199</v>
      </c>
      <c r="F89" s="4">
        <v>324.27705223880599</v>
      </c>
      <c r="G89" s="4">
        <v>556.7280783582089</v>
      </c>
      <c r="H89" s="4">
        <v>31690.72933169303</v>
      </c>
      <c r="I89" s="85">
        <f t="shared" si="1"/>
        <v>210.36196650328975</v>
      </c>
      <c r="J89" s="182"/>
      <c r="K89" s="182"/>
      <c r="L89" s="185"/>
      <c r="M89" s="24"/>
      <c r="N89" s="31"/>
      <c r="O89" s="95"/>
    </row>
    <row r="90" spans="1:15" x14ac:dyDescent="0.3">
      <c r="A90" s="188"/>
      <c r="B90" s="178">
        <v>44694</v>
      </c>
      <c r="C90" s="9">
        <v>1</v>
      </c>
      <c r="D90" s="9">
        <v>495</v>
      </c>
      <c r="E90" s="4">
        <v>519.47294776119406</v>
      </c>
      <c r="F90" s="4">
        <v>259.73647388059703</v>
      </c>
      <c r="G90" s="4">
        <v>486.44652538196158</v>
      </c>
      <c r="H90" s="4">
        <v>38462.974696684381</v>
      </c>
      <c r="I90" s="85">
        <f t="shared" si="1"/>
        <v>289.59803234578919</v>
      </c>
      <c r="J90" s="182"/>
      <c r="K90" s="182"/>
      <c r="L90" s="185"/>
      <c r="M90" s="24"/>
      <c r="N90" s="31"/>
      <c r="O90" s="95"/>
    </row>
    <row r="91" spans="1:15" x14ac:dyDescent="0.3">
      <c r="A91" s="188"/>
      <c r="B91" s="178"/>
      <c r="C91" s="9">
        <v>2</v>
      </c>
      <c r="D91" s="9">
        <v>567</v>
      </c>
      <c r="E91" s="4">
        <v>595.03264925373139</v>
      </c>
      <c r="F91" s="4">
        <v>297.5163246268657</v>
      </c>
      <c r="G91" s="4">
        <v>485.70724494825038</v>
      </c>
      <c r="H91" s="4">
        <v>39039.151036457137</v>
      </c>
      <c r="I91" s="85">
        <f t="shared" si="1"/>
        <v>194.39156947759835</v>
      </c>
      <c r="J91" s="182"/>
      <c r="K91" s="182"/>
      <c r="L91" s="185"/>
      <c r="M91" s="24"/>
      <c r="N91" s="31"/>
      <c r="O91" s="95"/>
    </row>
    <row r="92" spans="1:15" x14ac:dyDescent="0.3">
      <c r="A92" s="188"/>
      <c r="B92" s="178"/>
      <c r="C92" s="9">
        <v>3</v>
      </c>
      <c r="D92" s="9">
        <v>630</v>
      </c>
      <c r="E92" s="4">
        <v>597</v>
      </c>
      <c r="F92" s="4">
        <v>298.5</v>
      </c>
      <c r="G92" s="4">
        <v>478.31444061113848</v>
      </c>
      <c r="H92" s="4">
        <v>38516.197271328994</v>
      </c>
      <c r="I92" s="85">
        <f t="shared" si="1"/>
        <v>178.59755242944581</v>
      </c>
      <c r="J92" s="182"/>
      <c r="K92" s="182"/>
      <c r="L92" s="185"/>
      <c r="M92" s="24"/>
      <c r="N92" s="31"/>
      <c r="O92" s="95"/>
    </row>
    <row r="93" spans="1:15" ht="15" thickBot="1" x14ac:dyDescent="0.35">
      <c r="A93" s="189"/>
      <c r="B93" s="190"/>
      <c r="C93" s="7">
        <v>4</v>
      </c>
      <c r="D93" s="7">
        <v>564</v>
      </c>
      <c r="E93" s="6">
        <v>522</v>
      </c>
      <c r="F93" s="6">
        <v>261</v>
      </c>
      <c r="G93" s="6">
        <v>472.40019714144898</v>
      </c>
      <c r="H93" s="6">
        <v>44961.330918957436</v>
      </c>
      <c r="I93" s="88">
        <f t="shared" si="1"/>
        <v>296.73519045631923</v>
      </c>
      <c r="J93" s="183"/>
      <c r="K93" s="183"/>
      <c r="L93" s="186"/>
      <c r="M93" s="24"/>
      <c r="N93" s="31"/>
      <c r="O93" s="95"/>
    </row>
    <row r="94" spans="1:15" x14ac:dyDescent="0.3">
      <c r="A94" s="118"/>
      <c r="B94" s="119"/>
      <c r="C94" s="120"/>
      <c r="D94" s="121"/>
      <c r="E94" s="121"/>
      <c r="F94" s="121"/>
      <c r="G94" s="121"/>
      <c r="H94" s="121"/>
      <c r="I94" s="122"/>
      <c r="J94" s="123"/>
      <c r="K94" s="123"/>
      <c r="L94" s="118"/>
      <c r="M94" s="24"/>
      <c r="N94" s="31"/>
      <c r="O94" s="95"/>
    </row>
    <row r="95" spans="1:15" x14ac:dyDescent="0.3">
      <c r="A95" s="118"/>
      <c r="B95" s="119"/>
      <c r="C95" s="120"/>
      <c r="D95" s="121"/>
      <c r="E95" s="121"/>
      <c r="F95" s="121"/>
      <c r="G95" s="121"/>
      <c r="H95" s="121"/>
      <c r="I95" s="122"/>
      <c r="J95" s="123"/>
      <c r="K95" s="123"/>
      <c r="L95" s="118"/>
      <c r="M95" s="24"/>
      <c r="N95" s="31"/>
      <c r="O95" s="95"/>
    </row>
    <row r="96" spans="1:15" x14ac:dyDescent="0.3">
      <c r="A96" s="118"/>
      <c r="B96" s="119"/>
      <c r="C96" s="120"/>
      <c r="D96" s="121"/>
      <c r="E96" s="121"/>
      <c r="F96" s="121"/>
      <c r="G96" s="121"/>
      <c r="H96" s="121"/>
      <c r="I96" s="122"/>
      <c r="J96" s="123"/>
      <c r="K96" s="123"/>
      <c r="L96" s="118"/>
      <c r="M96" s="24"/>
      <c r="N96" s="31"/>
      <c r="O96" s="95"/>
    </row>
    <row r="97" spans="7:11" x14ac:dyDescent="0.3">
      <c r="G97" s="20"/>
      <c r="H97" s="20"/>
      <c r="I97" s="20"/>
    </row>
    <row r="98" spans="7:11" ht="21" x14ac:dyDescent="0.4">
      <c r="G98" s="126"/>
      <c r="H98" s="126"/>
      <c r="I98" s="20"/>
    </row>
    <row r="99" spans="7:11" ht="21" x14ac:dyDescent="0.4">
      <c r="G99" s="126"/>
      <c r="H99" s="20"/>
      <c r="I99" s="20"/>
      <c r="J99" s="31"/>
      <c r="K99" s="31"/>
    </row>
    <row r="100" spans="7:11" x14ac:dyDescent="0.3">
      <c r="G100" s="20"/>
      <c r="H100" s="20"/>
      <c r="I100" s="20"/>
      <c r="J100" s="24"/>
      <c r="K100" s="31"/>
    </row>
    <row r="101" spans="7:11" x14ac:dyDescent="0.3">
      <c r="J101" s="24"/>
      <c r="K101" s="31"/>
    </row>
    <row r="102" spans="7:11" x14ac:dyDescent="0.3">
      <c r="J102" s="24"/>
      <c r="K102" s="31"/>
    </row>
    <row r="103" spans="7:11" x14ac:dyDescent="0.3">
      <c r="J103" s="31"/>
      <c r="K103" s="31"/>
    </row>
    <row r="139" spans="10:11" x14ac:dyDescent="0.3">
      <c r="J139" s="31"/>
      <c r="K139" s="31"/>
    </row>
    <row r="140" spans="10:11" x14ac:dyDescent="0.3">
      <c r="J140" s="20"/>
      <c r="K140" s="20"/>
    </row>
    <row r="141" spans="10:11" x14ac:dyDescent="0.3">
      <c r="J141" s="20"/>
      <c r="K141" s="20"/>
    </row>
    <row r="142" spans="10:11" x14ac:dyDescent="0.3">
      <c r="J142" s="18"/>
      <c r="K142" s="18"/>
    </row>
    <row r="143" spans="10:11" x14ac:dyDescent="0.3">
      <c r="J143" s="20"/>
      <c r="K143" s="20"/>
    </row>
    <row r="144" spans="10:11" x14ac:dyDescent="0.3">
      <c r="J144" s="21"/>
      <c r="K144" s="21"/>
    </row>
    <row r="146" spans="10:11" x14ac:dyDescent="0.3">
      <c r="J146" s="20"/>
      <c r="K146" s="20"/>
    </row>
    <row r="147" spans="10:11" x14ac:dyDescent="0.3">
      <c r="J147" s="20"/>
      <c r="K147" s="20"/>
    </row>
    <row r="148" spans="10:11" x14ac:dyDescent="0.3">
      <c r="J148" s="19"/>
      <c r="K148" s="19"/>
    </row>
  </sheetData>
  <mergeCells count="63">
    <mergeCell ref="U8:U10"/>
    <mergeCell ref="A5:A14"/>
    <mergeCell ref="B5:B8"/>
    <mergeCell ref="B15:B18"/>
    <mergeCell ref="A63:A71"/>
    <mergeCell ref="B10:B14"/>
    <mergeCell ref="U5:U7"/>
    <mergeCell ref="A15:A23"/>
    <mergeCell ref="B24:B25"/>
    <mergeCell ref="L15:L23"/>
    <mergeCell ref="B19:B20"/>
    <mergeCell ref="B21:B23"/>
    <mergeCell ref="L5:L14"/>
    <mergeCell ref="J5:J14"/>
    <mergeCell ref="K5:K14"/>
    <mergeCell ref="J15:J23"/>
    <mergeCell ref="A72:A81"/>
    <mergeCell ref="B33:B36"/>
    <mergeCell ref="B66:B69"/>
    <mergeCell ref="B63:B65"/>
    <mergeCell ref="B72:B75"/>
    <mergeCell ref="B70:B71"/>
    <mergeCell ref="B41:B42"/>
    <mergeCell ref="B77:B80"/>
    <mergeCell ref="A33:A42"/>
    <mergeCell ref="A43:A50"/>
    <mergeCell ref="A51:A62"/>
    <mergeCell ref="B51:B55"/>
    <mergeCell ref="B56:B59"/>
    <mergeCell ref="B60:B62"/>
    <mergeCell ref="B47:B48"/>
    <mergeCell ref="B49:B50"/>
    <mergeCell ref="L51:L62"/>
    <mergeCell ref="J63:J71"/>
    <mergeCell ref="K15:K23"/>
    <mergeCell ref="K33:K42"/>
    <mergeCell ref="L33:L42"/>
    <mergeCell ref="J43:J50"/>
    <mergeCell ref="K43:K50"/>
    <mergeCell ref="L43:L50"/>
    <mergeCell ref="J33:J42"/>
    <mergeCell ref="L82:L93"/>
    <mergeCell ref="A24:A32"/>
    <mergeCell ref="J24:J32"/>
    <mergeCell ref="K24:K32"/>
    <mergeCell ref="L24:L32"/>
    <mergeCell ref="B82:B84"/>
    <mergeCell ref="B85:B89"/>
    <mergeCell ref="B90:B93"/>
    <mergeCell ref="A82:A93"/>
    <mergeCell ref="J82:J93"/>
    <mergeCell ref="J72:J81"/>
    <mergeCell ref="K72:K81"/>
    <mergeCell ref="L72:L81"/>
    <mergeCell ref="K63:K71"/>
    <mergeCell ref="L63:L71"/>
    <mergeCell ref="J51:J62"/>
    <mergeCell ref="B26:B28"/>
    <mergeCell ref="B29:B31"/>
    <mergeCell ref="B37:B40"/>
    <mergeCell ref="B43:B45"/>
    <mergeCell ref="K82:K93"/>
    <mergeCell ref="K51:K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Surface tension</vt:lpstr>
      <vt:lpstr>Young modulus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2022-07-18T20:20:38Z</dcterms:modified>
</cp:coreProperties>
</file>