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pauls\Documents\Science\ASU\Manuscripts\20200406 Flagellar energy costs provide insight into the diversity of unicellular life\eLife submission\"/>
    </mc:Choice>
  </mc:AlternateContent>
  <xr:revisionPtr revIDLastSave="0" documentId="13_ncr:1_{117A0B83-15BF-4103-9EF5-AAEA690F3BFB}" xr6:coauthVersionLast="47" xr6:coauthVersionMax="47" xr10:uidLastSave="{00000000-0000-0000-0000-000000000000}"/>
  <bookViews>
    <workbookView xWindow="-108" yWindow="-108" windowWidth="23256" windowHeight="12576" xr2:uid="{00000000-000D-0000-FFFF-FFFF00000000}"/>
  </bookViews>
  <sheets>
    <sheet name="Bacteria" sheetId="1" r:id="rId1"/>
    <sheet name="Archaea" sheetId="2" r:id="rId2"/>
    <sheet name="Eukaryota"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9" i="3" l="1"/>
  <c r="B181" i="3" s="1"/>
  <c r="B178" i="3"/>
  <c r="B168" i="3"/>
  <c r="B180" i="3" l="1"/>
  <c r="B182" i="3" s="1"/>
  <c r="C155" i="3" l="1"/>
  <c r="F155" i="3" s="1"/>
  <c r="C154" i="3"/>
  <c r="E154" i="3" s="1"/>
  <c r="C153" i="3"/>
  <c r="E153" i="3" s="1"/>
  <c r="C152" i="3"/>
  <c r="F152" i="3" s="1"/>
  <c r="C151" i="3"/>
  <c r="F151" i="3" s="1"/>
  <c r="C150" i="3"/>
  <c r="E150" i="3" s="1"/>
  <c r="C149" i="3"/>
  <c r="E149" i="3" s="1"/>
  <c r="C148" i="3"/>
  <c r="F148" i="3" s="1"/>
  <c r="C147" i="3"/>
  <c r="F147" i="3" s="1"/>
  <c r="C146" i="3"/>
  <c r="E146" i="3" s="1"/>
  <c r="C145" i="3"/>
  <c r="F145" i="3" s="1"/>
  <c r="C144" i="3"/>
  <c r="F144" i="3" s="1"/>
  <c r="C143" i="3"/>
  <c r="F143" i="3" s="1"/>
  <c r="C142" i="3"/>
  <c r="E142" i="3" s="1"/>
  <c r="E140" i="3"/>
  <c r="D140" i="3"/>
  <c r="F140" i="3" s="1"/>
  <c r="E139" i="3"/>
  <c r="D139" i="3"/>
  <c r="F139" i="3" s="1"/>
  <c r="C96" i="3"/>
  <c r="F96" i="3" s="1"/>
  <c r="F128" i="3"/>
  <c r="E128" i="3"/>
  <c r="F127" i="3"/>
  <c r="E127" i="3"/>
  <c r="F126" i="3"/>
  <c r="E126" i="3"/>
  <c r="F125" i="3"/>
  <c r="E125" i="3"/>
  <c r="F124" i="3"/>
  <c r="E124" i="3"/>
  <c r="F123" i="3"/>
  <c r="E123" i="3"/>
  <c r="C122" i="3"/>
  <c r="F122" i="3" s="1"/>
  <c r="C121" i="3"/>
  <c r="F121" i="3" s="1"/>
  <c r="F118" i="3"/>
  <c r="E118" i="3"/>
  <c r="F117" i="3"/>
  <c r="E117" i="3"/>
  <c r="F116" i="3"/>
  <c r="E116" i="3"/>
  <c r="C115" i="3"/>
  <c r="F115" i="3" s="1"/>
  <c r="C114" i="3"/>
  <c r="F114" i="3" s="1"/>
  <c r="C113" i="3"/>
  <c r="E113" i="3" s="1"/>
  <c r="C112" i="3"/>
  <c r="E112" i="3" s="1"/>
  <c r="C111" i="3"/>
  <c r="F111" i="3" s="1"/>
  <c r="C110" i="3"/>
  <c r="F110" i="3" s="1"/>
  <c r="C109" i="3"/>
  <c r="E109" i="3" s="1"/>
  <c r="C108" i="3"/>
  <c r="F108" i="3" s="1"/>
  <c r="C107" i="3"/>
  <c r="F107" i="3" s="1"/>
  <c r="C106" i="3"/>
  <c r="F106" i="3" s="1"/>
  <c r="C105" i="3"/>
  <c r="E105" i="3" s="1"/>
  <c r="C104" i="3"/>
  <c r="E104" i="3" s="1"/>
  <c r="C103" i="3"/>
  <c r="E103" i="3" s="1"/>
  <c r="C102" i="3"/>
  <c r="F102" i="3" s="1"/>
  <c r="C101" i="3"/>
  <c r="F101" i="3" s="1"/>
  <c r="C100" i="3"/>
  <c r="E100" i="3" s="1"/>
  <c r="C99" i="3"/>
  <c r="F99" i="3" s="1"/>
  <c r="F93" i="3"/>
  <c r="E93" i="3"/>
  <c r="F92" i="3"/>
  <c r="E92" i="3"/>
  <c r="C89" i="3"/>
  <c r="F89" i="3" s="1"/>
  <c r="C86" i="3"/>
  <c r="F86" i="3" s="1"/>
  <c r="C85" i="3"/>
  <c r="E85" i="3" s="1"/>
  <c r="C84" i="3"/>
  <c r="F84" i="3" s="1"/>
  <c r="F83" i="3"/>
  <c r="E83" i="3"/>
  <c r="C74" i="3"/>
  <c r="E74" i="3" s="1"/>
  <c r="C73" i="3"/>
  <c r="F73" i="3" s="1"/>
  <c r="C72" i="3"/>
  <c r="F72" i="3" s="1"/>
  <c r="C71" i="3"/>
  <c r="F71" i="3" s="1"/>
  <c r="C70" i="3"/>
  <c r="E70" i="3" s="1"/>
  <c r="C69" i="3"/>
  <c r="E69" i="3" s="1"/>
  <c r="C68" i="3"/>
  <c r="F68" i="3" s="1"/>
  <c r="C67" i="3"/>
  <c r="F67" i="3" s="1"/>
  <c r="C66" i="3"/>
  <c r="E66" i="3" s="1"/>
  <c r="C65" i="3"/>
  <c r="F65" i="3" s="1"/>
  <c r="C64" i="3"/>
  <c r="E64" i="3" s="1"/>
  <c r="C63" i="3"/>
  <c r="F63" i="3" s="1"/>
  <c r="C62" i="3"/>
  <c r="E62" i="3" s="1"/>
  <c r="C61" i="3"/>
  <c r="F61" i="3" s="1"/>
  <c r="C60" i="3"/>
  <c r="F60" i="3" s="1"/>
  <c r="C58" i="3"/>
  <c r="F58" i="3" s="1"/>
  <c r="C57" i="3"/>
  <c r="E57" i="3" s="1"/>
  <c r="C56" i="3"/>
  <c r="F56" i="3" s="1"/>
  <c r="C54" i="3"/>
  <c r="F54" i="3" s="1"/>
  <c r="C53" i="3"/>
  <c r="F53" i="3" s="1"/>
  <c r="C52" i="3"/>
  <c r="E52" i="3" s="1"/>
  <c r="C51" i="3"/>
  <c r="E51" i="3" s="1"/>
  <c r="C50" i="3"/>
  <c r="F50" i="3" s="1"/>
  <c r="C77" i="3"/>
  <c r="F77" i="3" s="1"/>
  <c r="C80" i="3"/>
  <c r="E80" i="3" s="1"/>
  <c r="F47" i="3"/>
  <c r="E47" i="3"/>
  <c r="F46" i="3"/>
  <c r="E46" i="3"/>
  <c r="F45" i="3"/>
  <c r="E45" i="3"/>
  <c r="F44" i="3"/>
  <c r="E44" i="3"/>
  <c r="F43" i="3"/>
  <c r="E43" i="3"/>
  <c r="F42" i="3"/>
  <c r="E42" i="3"/>
  <c r="F41" i="3"/>
  <c r="E41" i="3"/>
  <c r="F40" i="3"/>
  <c r="E40" i="3"/>
  <c r="F39" i="3"/>
  <c r="E39" i="3"/>
  <c r="F38" i="3"/>
  <c r="E38" i="3"/>
  <c r="F37" i="3"/>
  <c r="E37" i="3"/>
  <c r="F36" i="3"/>
  <c r="E36" i="3"/>
  <c r="F35" i="3"/>
  <c r="E35" i="3"/>
  <c r="F34" i="3"/>
  <c r="E34" i="3"/>
  <c r="F33" i="3"/>
  <c r="E33" i="3"/>
  <c r="F32" i="3"/>
  <c r="E32" i="3"/>
  <c r="F31" i="3"/>
  <c r="E31" i="3"/>
  <c r="F30" i="3"/>
  <c r="E30" i="3"/>
  <c r="F29" i="3"/>
  <c r="E29" i="3"/>
  <c r="F28" i="3"/>
  <c r="E28" i="3"/>
  <c r="F27" i="3"/>
  <c r="E27" i="3"/>
  <c r="F26" i="3"/>
  <c r="E26" i="3"/>
  <c r="F25" i="3"/>
  <c r="E25" i="3"/>
  <c r="F24" i="3"/>
  <c r="E24" i="3"/>
  <c r="F23" i="3"/>
  <c r="E23" i="3"/>
  <c r="F22" i="3"/>
  <c r="E22" i="3"/>
  <c r="F21" i="3"/>
  <c r="E21" i="3"/>
  <c r="F20" i="3"/>
  <c r="E20" i="3"/>
  <c r="F19" i="3"/>
  <c r="E19" i="3"/>
  <c r="F18" i="3"/>
  <c r="E18" i="3"/>
  <c r="F17" i="3"/>
  <c r="E17" i="3"/>
  <c r="F16" i="3"/>
  <c r="E16" i="3"/>
  <c r="F15" i="3"/>
  <c r="E15" i="3"/>
  <c r="F12" i="3"/>
  <c r="E12" i="3"/>
  <c r="F11" i="3"/>
  <c r="E11" i="3"/>
  <c r="E8" i="3"/>
  <c r="D8" i="3"/>
  <c r="F8" i="3" s="1"/>
  <c r="E7" i="3"/>
  <c r="D7" i="3"/>
  <c r="F7" i="3" s="1"/>
  <c r="F85" i="3" l="1"/>
  <c r="F104" i="3"/>
  <c r="E96" i="3"/>
  <c r="F62" i="3"/>
  <c r="E65" i="3"/>
  <c r="E99" i="3"/>
  <c r="F149" i="3"/>
  <c r="F142" i="3"/>
  <c r="F157" i="3" s="1"/>
  <c r="E145" i="3"/>
  <c r="F153" i="3"/>
  <c r="F51" i="3"/>
  <c r="F69" i="3"/>
  <c r="F103" i="3"/>
  <c r="F113" i="3"/>
  <c r="E61" i="3"/>
  <c r="F57" i="3"/>
  <c r="F74" i="3"/>
  <c r="E84" i="3"/>
  <c r="F52" i="3"/>
  <c r="E56" i="3"/>
  <c r="F70" i="3"/>
  <c r="E73" i="3"/>
  <c r="F105" i="3"/>
  <c r="E108" i="3"/>
  <c r="F112" i="3"/>
  <c r="E148" i="3"/>
  <c r="F154" i="3"/>
  <c r="F109" i="3"/>
  <c r="F80" i="3"/>
  <c r="F66" i="3"/>
  <c r="F100" i="3"/>
  <c r="F146" i="3"/>
  <c r="F150" i="3"/>
  <c r="E54" i="3"/>
  <c r="E68" i="3"/>
  <c r="E72" i="3"/>
  <c r="E89" i="3"/>
  <c r="E102" i="3"/>
  <c r="E107" i="3"/>
  <c r="E111" i="3"/>
  <c r="E115" i="3"/>
  <c r="E122" i="3"/>
  <c r="E144" i="3"/>
  <c r="E152" i="3"/>
  <c r="E50" i="3"/>
  <c r="E60" i="3"/>
  <c r="E77" i="3"/>
  <c r="E53" i="3"/>
  <c r="E58" i="3"/>
  <c r="E63" i="3"/>
  <c r="F64" i="3"/>
  <c r="E67" i="3"/>
  <c r="E71" i="3"/>
  <c r="E86" i="3"/>
  <c r="E101" i="3"/>
  <c r="E106" i="3"/>
  <c r="E110" i="3"/>
  <c r="E114" i="3"/>
  <c r="E121" i="3"/>
  <c r="E143" i="3"/>
  <c r="E147" i="3"/>
  <c r="E151" i="3"/>
  <c r="E155" i="3"/>
  <c r="F130" i="3" l="1"/>
  <c r="F131" i="3" s="1"/>
  <c r="B160" i="3" s="1"/>
  <c r="E13" i="2" l="1"/>
  <c r="E5" i="2" s="1"/>
  <c r="E10" i="2"/>
  <c r="D10" i="2"/>
  <c r="E9" i="2"/>
  <c r="D9" i="2"/>
  <c r="E8" i="2"/>
  <c r="D8" i="2"/>
  <c r="E7" i="2"/>
  <c r="D7" i="2"/>
  <c r="E6" i="2"/>
  <c r="D6" i="2"/>
  <c r="E16" i="2" l="1"/>
  <c r="E15" i="2"/>
  <c r="E18" i="2" s="1"/>
  <c r="E17" i="2"/>
  <c r="D5" i="2"/>
  <c r="C20" i="1"/>
  <c r="E29" i="1" l="1"/>
  <c r="D29" i="1"/>
  <c r="E28" i="1"/>
  <c r="D28" i="1"/>
  <c r="E27" i="1"/>
  <c r="D27" i="1"/>
  <c r="E26" i="1"/>
  <c r="D26" i="1"/>
  <c r="E25" i="1"/>
  <c r="D25" i="1"/>
  <c r="E24" i="1"/>
  <c r="D24" i="1"/>
  <c r="E23" i="1"/>
  <c r="D23" i="1"/>
  <c r="E22" i="1"/>
  <c r="D22" i="1"/>
  <c r="E21" i="1"/>
  <c r="D21" i="1"/>
  <c r="E20" i="1"/>
  <c r="E33" i="1" s="1"/>
  <c r="D20" i="1"/>
  <c r="E19" i="1"/>
  <c r="D19" i="1"/>
  <c r="E18" i="1"/>
  <c r="D18" i="1"/>
  <c r="E17" i="1"/>
  <c r="D17" i="1"/>
  <c r="E16" i="1"/>
  <c r="D16" i="1"/>
  <c r="E15" i="1"/>
  <c r="D15" i="1"/>
  <c r="E14" i="1"/>
  <c r="D14" i="1"/>
  <c r="E13" i="1"/>
  <c r="D13" i="1"/>
  <c r="E12" i="1"/>
  <c r="D12" i="1"/>
  <c r="E11" i="1"/>
  <c r="D11" i="1"/>
  <c r="E10" i="1"/>
  <c r="D10" i="1"/>
  <c r="E9" i="1"/>
  <c r="D9" i="1"/>
  <c r="E8" i="1"/>
  <c r="D8" i="1"/>
  <c r="E7" i="1"/>
  <c r="D7" i="1"/>
  <c r="E6" i="1"/>
  <c r="D6" i="1"/>
  <c r="E5" i="1"/>
  <c r="D5" i="1"/>
  <c r="E32" i="1" l="1"/>
  <c r="E31" i="1"/>
  <c r="E34" i="1" s="1"/>
</calcChain>
</file>

<file path=xl/sharedStrings.xml><?xml version="1.0" encoding="utf-8"?>
<sst xmlns="http://schemas.openxmlformats.org/spreadsheetml/2006/main" count="459" uniqueCount="261">
  <si>
    <t>Proteins in the flagellum of Escherichia coli K-12 MG1655</t>
  </si>
  <si>
    <t>Protein name</t>
  </si>
  <si>
    <t>Copy number</t>
  </si>
  <si>
    <t>Size (AA)</t>
  </si>
  <si>
    <t>Comments</t>
  </si>
  <si>
    <t>FliM</t>
  </si>
  <si>
    <t>FliN</t>
  </si>
  <si>
    <t>FliF</t>
  </si>
  <si>
    <t>FliG</t>
  </si>
  <si>
    <t>MotA</t>
  </si>
  <si>
    <t>MotB</t>
  </si>
  <si>
    <t>FlgG</t>
  </si>
  <si>
    <t>FlgH</t>
  </si>
  <si>
    <t>FlgI</t>
  </si>
  <si>
    <t>FlgB</t>
  </si>
  <si>
    <t>FlgC</t>
  </si>
  <si>
    <t>FlgF</t>
  </si>
  <si>
    <t>FlgE</t>
  </si>
  <si>
    <t>FlgK</t>
  </si>
  <si>
    <t>FlgL</t>
  </si>
  <si>
    <t>FliC</t>
  </si>
  <si>
    <t>FliD</t>
  </si>
  <si>
    <t>FlhA</t>
  </si>
  <si>
    <t>FlhB</t>
  </si>
  <si>
    <t>FliH</t>
  </si>
  <si>
    <t>FliI</t>
  </si>
  <si>
    <t>FliP</t>
  </si>
  <si>
    <t>FliQ</t>
  </si>
  <si>
    <t>FliR</t>
  </si>
  <si>
    <t>FliJ</t>
  </si>
  <si>
    <t>Costs per subunit (ATP)</t>
  </si>
  <si>
    <t>Costs total (ATP)</t>
  </si>
  <si>
    <t>Total energy cost 1 flagellum (ATP)</t>
  </si>
  <si>
    <t>Fraction of energy cost in filament</t>
  </si>
  <si>
    <r>
      <t xml:space="preserve">Energy cost per </t>
    </r>
    <r>
      <rPr>
        <b/>
        <sz val="11"/>
        <color theme="1"/>
        <rFont val="Calibri"/>
        <family val="2"/>
      </rPr>
      <t>µm filament</t>
    </r>
  </si>
  <si>
    <t>Filament; copy number per um is 2093.6; length of flagellum is 7.5 um</t>
  </si>
  <si>
    <t>Total energy cost 3.4 flagella (ATP)</t>
  </si>
  <si>
    <t>FlaJ</t>
  </si>
  <si>
    <t>FlaI</t>
  </si>
  <si>
    <t>Copy number from structure of Sulfolobus acidocaldarius FlaI; Two gene entries in KEGG PF0331 and PF0994 (537 and 1150 AA's)</t>
  </si>
  <si>
    <t>FlaC</t>
  </si>
  <si>
    <t>FlaD/E</t>
  </si>
  <si>
    <t>FlaH</t>
  </si>
  <si>
    <t>FlaB0</t>
  </si>
  <si>
    <t>Cost of archaellin glycosylation (ATP/protein)</t>
  </si>
  <si>
    <t>Total length of the protein is 212 AA but the N-terminal 5 are removed before assembly into the filament; Taking an average archaellum length of 1.65 um, and 1852 archaellins per um</t>
  </si>
  <si>
    <t>Unclear what the number of subunits is; we took 2 from what is visible in the figure; we took the number of AA's in FlaJ from entry PF0330, there was another entry for FlaJ (PF0993, 355 AA's) but that was labelled hypothetical protein</t>
  </si>
  <si>
    <t>Copy number inferred from sixfold symmetry of cryoEM structure</t>
  </si>
  <si>
    <t>Copy number in Sulfolobus acidocaldarius structure</t>
  </si>
  <si>
    <t>Protein length obtained from KEGG (Pyrococcus furiosus DSM 3638, database T00075)</t>
  </si>
  <si>
    <t>Protein length (AA) obtained from KEGG (Escherichia coli K-12 MG1655, database T00007)</t>
  </si>
  <si>
    <t>Proteins in the flagellum of Pyrococcus furiosus DSM 3638</t>
  </si>
  <si>
    <t>Total energy cost 50 flagella (ATP)</t>
  </si>
  <si>
    <t>Protein Mw (kDa)</t>
  </si>
  <si>
    <t>Length (AA)</t>
  </si>
  <si>
    <t>Copy number per 96 nm</t>
  </si>
  <si>
    <t>Cost per subunit (ATP)</t>
  </si>
  <si>
    <t>Cost per 96 nm (ATP)</t>
  </si>
  <si>
    <t>References</t>
  </si>
  <si>
    <t>Tubulin alpha</t>
  </si>
  <si>
    <t>Protein length from KEGG T01039; there are 13+10 = 23 protofilaments of tubulin in each microtubule doublet; per protofilament there are 12 tubulin alpha's and 12 tubulin beta's</t>
  </si>
  <si>
    <t>Tubulin beta</t>
  </si>
  <si>
    <t>External proteins</t>
  </si>
  <si>
    <t>CCDC39</t>
  </si>
  <si>
    <t>CCDC40</t>
  </si>
  <si>
    <t>Internal proteins</t>
  </si>
  <si>
    <t>FAP20</t>
  </si>
  <si>
    <t>FAP21</t>
  </si>
  <si>
    <t>FAP45</t>
  </si>
  <si>
    <t>Appears twice per 48 nm repeat</t>
  </si>
  <si>
    <t>FAP52</t>
  </si>
  <si>
    <t>FAP53</t>
  </si>
  <si>
    <t>FAP67</t>
  </si>
  <si>
    <t>FAP68</t>
  </si>
  <si>
    <t>FAP85</t>
  </si>
  <si>
    <t>FAP90</t>
  </si>
  <si>
    <t>FAP95</t>
  </si>
  <si>
    <t>FAP106</t>
  </si>
  <si>
    <t>FAP107</t>
  </si>
  <si>
    <t>FAP112</t>
  </si>
  <si>
    <t>FAP115</t>
  </si>
  <si>
    <t>FAP126</t>
  </si>
  <si>
    <t>FAP127</t>
  </si>
  <si>
    <t>FAP129</t>
  </si>
  <si>
    <t>FAP141</t>
  </si>
  <si>
    <t>FAP143</t>
  </si>
  <si>
    <t>FAP161</t>
  </si>
  <si>
    <t>FAP166</t>
  </si>
  <si>
    <t>FAP182</t>
  </si>
  <si>
    <t>FAP210</t>
  </si>
  <si>
    <t>FAP222</t>
  </si>
  <si>
    <t>FAP252</t>
  </si>
  <si>
    <t>FAP273</t>
  </si>
  <si>
    <t>FAP276</t>
  </si>
  <si>
    <t>FAP363</t>
  </si>
  <si>
    <t>PACRG</t>
  </si>
  <si>
    <t>One copy is missing so 11 rather than the 12 expected from periodicity</t>
  </si>
  <si>
    <t>RIB21</t>
  </si>
  <si>
    <t>RIB30</t>
  </si>
  <si>
    <t>RIB43a</t>
  </si>
  <si>
    <t>RIB72</t>
  </si>
  <si>
    <t>IC/LC complex</t>
  </si>
  <si>
    <t>Mass estimated from EM data: 1.3 Mda; Number of amino acids calculated from IC/LC mass and average amino acid mass 110 Da</t>
  </si>
  <si>
    <t>Third radial spoke (stub)</t>
  </si>
  <si>
    <t>Radial spoke 3</t>
  </si>
  <si>
    <t>Proteins unknown; mass estimated from EM data 950 kDa; average mass per amino acid is 110 Da; number of amino acids is an estimate from these numbers</t>
  </si>
  <si>
    <t>Radial spokes</t>
  </si>
  <si>
    <t>RSP1</t>
  </si>
  <si>
    <t>RSP4</t>
  </si>
  <si>
    <t>RSP6</t>
  </si>
  <si>
    <t>RSP9</t>
  </si>
  <si>
    <t>RSP10</t>
  </si>
  <si>
    <t>RSP2</t>
  </si>
  <si>
    <t>RSP16</t>
  </si>
  <si>
    <t>RSP23</t>
  </si>
  <si>
    <t>RSP3</t>
  </si>
  <si>
    <t>RSP5</t>
  </si>
  <si>
    <t>RSP7</t>
  </si>
  <si>
    <t>RSP8</t>
  </si>
  <si>
    <t>RSP11</t>
  </si>
  <si>
    <t>RSP12</t>
  </si>
  <si>
    <t>RSP13</t>
  </si>
  <si>
    <t>RSP14</t>
  </si>
  <si>
    <t>RSP15</t>
  </si>
  <si>
    <t>RSP17</t>
  </si>
  <si>
    <t>RSP18</t>
  </si>
  <si>
    <t>RSP19</t>
  </si>
  <si>
    <t>RSP20</t>
  </si>
  <si>
    <t>RSP21</t>
  </si>
  <si>
    <t>RSP22</t>
  </si>
  <si>
    <t>CSC</t>
  </si>
  <si>
    <t>Calmodulin</t>
  </si>
  <si>
    <t>CaM-IP2/FAP91</t>
  </si>
  <si>
    <t>Apparent molecular mass from SDS-PAGE; protein copy number in 96 nm repeat is the minimal number, the stoichiometry of the proteins in the CSC is unknown but the number of CSC's per 96 nm is likely only one.</t>
  </si>
  <si>
    <t>CaM-IP3/FAP61</t>
  </si>
  <si>
    <t>Predicted molecular mass; protein copy number in 96 nm repeat is the minimal number, the stoichiometry of the proteins in the CSC is unknown but the number of CSC's per 96 nm is likely only one.</t>
  </si>
  <si>
    <t>CaM-IP4/FAP251</t>
  </si>
  <si>
    <t>Nexin-DRC</t>
  </si>
  <si>
    <t>The molecular mass was estimated between 1300-1550 kDa, the average of this is 1425 kDa.</t>
  </si>
  <si>
    <t>MIA complex</t>
  </si>
  <si>
    <t>FAP73</t>
  </si>
  <si>
    <t>Molecular weight taken from (Yamamoto, Song, …, Sale (2013) The MIA complex is a conserved and novel dynein regulator essential for normal ciliary motility); The number of amino acids taken from Phytozome - Chlamydomonas reinhardtii v5.5; Stoichiometry FAP100:FAP73 is 1:1.83-2.89</t>
  </si>
  <si>
    <t>FAP100</t>
  </si>
  <si>
    <t>Molecular weight taken from (Yamamoto, Song, …, Sale (2013) The MIA complex is a conserved and novel dynein regulator essential for normal ciliary motility); The number of amino acids taken from Phytozome - Chlamydomonas reinhardtii v5.5;</t>
  </si>
  <si>
    <t>Outer dynein arms</t>
  </si>
  <si>
    <t>Heavy chain alpha</t>
  </si>
  <si>
    <t>Heavy chain beta</t>
  </si>
  <si>
    <t>Heavy chain gamma</t>
  </si>
  <si>
    <t>IC1</t>
  </si>
  <si>
    <t>IC2</t>
  </si>
  <si>
    <t>LC1</t>
  </si>
  <si>
    <t>LC2</t>
  </si>
  <si>
    <t>LC3</t>
  </si>
  <si>
    <t>LC4</t>
  </si>
  <si>
    <t>LC5</t>
  </si>
  <si>
    <t>LC6</t>
  </si>
  <si>
    <t>LC7a</t>
  </si>
  <si>
    <t>LC7b</t>
  </si>
  <si>
    <t>LC8</t>
  </si>
  <si>
    <t>LC9</t>
  </si>
  <si>
    <t>LC10</t>
  </si>
  <si>
    <t>CCDC103</t>
  </si>
  <si>
    <t>DC1</t>
  </si>
  <si>
    <t>DC2</t>
  </si>
  <si>
    <t>DC3</t>
  </si>
  <si>
    <t>Inner dynein arms</t>
  </si>
  <si>
    <t>Heavy chain 1 alpha</t>
  </si>
  <si>
    <t>Inner arm I1/f</t>
  </si>
  <si>
    <t>Heavy chain 1 beta</t>
  </si>
  <si>
    <t>Dynein a</t>
  </si>
  <si>
    <t>Other names: IAD2, DHC6; protein length from Phytozome 12 - Chlamydomonas reinhardtii v5.5</t>
  </si>
  <si>
    <t>Dynein b</t>
  </si>
  <si>
    <t>Other names: IADX, DHC5; protein length from Phytozome 12 - Chlamydomonas reinhardtii v5.5</t>
  </si>
  <si>
    <t>Dynein c</t>
  </si>
  <si>
    <t>Other names: IAD3, DHC9; protein length from Phytozome 12 - Chlamydomonas reinhardtii v5.5</t>
  </si>
  <si>
    <t>Dynein d</t>
  </si>
  <si>
    <t>Other names: IAD6, DHC2; protein length from Phytozome 12 - Chlamydomonas reinhardtii v5.5</t>
  </si>
  <si>
    <t>Dynein e</t>
  </si>
  <si>
    <t>Other names: IAD4, DHC8; protein length from Phytozome 12 - Chlamydomonas reinhardtii v5.5</t>
  </si>
  <si>
    <t>Dynein g</t>
  </si>
  <si>
    <t>Tether</t>
  </si>
  <si>
    <t>Tether + tether head</t>
  </si>
  <si>
    <t>Mass estimated from EM data</t>
  </si>
  <si>
    <t xml:space="preserve">Cost single microtubule doublet per 96 nm (ATP) </t>
  </si>
  <si>
    <t>Cost all 9 doublets per 96 nm (ATP)</t>
  </si>
  <si>
    <t>Central pair</t>
  </si>
  <si>
    <t>Protein length from KEGG T01039; I assume 13 tubulin protofilaments per microtubule; per protofilament there are 12 tubulin alpha's and 12 tubulin beta's</t>
  </si>
  <si>
    <t>C1a</t>
  </si>
  <si>
    <t>C1b</t>
  </si>
  <si>
    <t>C1c</t>
  </si>
  <si>
    <t>C1d-top</t>
  </si>
  <si>
    <t>C1d-bottom</t>
  </si>
  <si>
    <t>C1e</t>
  </si>
  <si>
    <t>C1f</t>
  </si>
  <si>
    <t>C2a</t>
  </si>
  <si>
    <t>C2b</t>
  </si>
  <si>
    <t>C2c</t>
  </si>
  <si>
    <t>C2d</t>
  </si>
  <si>
    <t>C2e</t>
  </si>
  <si>
    <t>MIP-C2a</t>
  </si>
  <si>
    <t>MIP-C2b</t>
  </si>
  <si>
    <t>Protein copy number in 96 nm repeat is the minimal number, the stoichiometry of the proteins in the CSC is unknown but the number of CSC's per 96 nm is likely only one.</t>
  </si>
  <si>
    <t>Other names: IAD5, DHC7; protein length from KEGG T01039</t>
  </si>
  <si>
    <t>Cost central pair per 96 nm (ATP)</t>
  </si>
  <si>
    <t>Protein and protein complexes in the axoneme of Chlamydomonas reinhardtii</t>
  </si>
  <si>
    <t>Cost of membrane for 1 flagellum (ATP)</t>
  </si>
  <si>
    <t>Cost of flagellar membrane</t>
  </si>
  <si>
    <t>Includes membrane proteins; Flagellum length 11 um and width 0.25 um</t>
  </si>
  <si>
    <t>Cost of interflagellar transport (IFT)</t>
  </si>
  <si>
    <t>Number of IFT particles per flagellum</t>
  </si>
  <si>
    <t xml:space="preserve">Cost of microtubule doublet </t>
  </si>
  <si>
    <t>Number of amino acids per IFT particle</t>
  </si>
  <si>
    <t>Total number of amino acids per flagellum</t>
  </si>
  <si>
    <t>Energy cost per IFT particle (ATP)</t>
  </si>
  <si>
    <t>Energy cost per flagellum (ATP)</t>
  </si>
  <si>
    <r>
      <t>Volume of a single IFT particle (</t>
    </r>
    <r>
      <rPr>
        <b/>
        <sz val="11"/>
        <color theme="1"/>
        <rFont val="Calibri"/>
        <family val="2"/>
      </rPr>
      <t>µm</t>
    </r>
    <r>
      <rPr>
        <b/>
        <vertAlign val="superscript"/>
        <sz val="11"/>
        <color theme="1"/>
        <rFont val="Calibri"/>
        <family val="2"/>
      </rPr>
      <t>3</t>
    </r>
    <r>
      <rPr>
        <b/>
        <sz val="11"/>
        <color theme="1"/>
        <rFont val="Calibri"/>
        <family val="2"/>
      </rPr>
      <t>)</t>
    </r>
  </si>
  <si>
    <r>
      <t>Volume per amino acid (µm</t>
    </r>
    <r>
      <rPr>
        <b/>
        <vertAlign val="superscript"/>
        <sz val="11"/>
        <color theme="1"/>
        <rFont val="Calibri"/>
        <family val="2"/>
        <scheme val="minor"/>
      </rPr>
      <t>3</t>
    </r>
    <r>
      <rPr>
        <b/>
        <sz val="11"/>
        <color theme="1"/>
        <rFont val="Calibri"/>
        <family val="2"/>
        <scheme val="minor"/>
      </rPr>
      <t xml:space="preserve"> AA</t>
    </r>
    <r>
      <rPr>
        <b/>
        <vertAlign val="superscript"/>
        <sz val="11"/>
        <color theme="1"/>
        <rFont val="Calibri"/>
        <family val="2"/>
        <scheme val="minor"/>
      </rPr>
      <t>-1</t>
    </r>
    <r>
      <rPr>
        <b/>
        <sz val="11"/>
        <color theme="1"/>
        <rFont val="Calibri"/>
        <family val="2"/>
        <scheme val="minor"/>
      </rPr>
      <t>)</t>
    </r>
  </si>
  <si>
    <t>Cost of axoneme per 96 nm (ATP)</t>
  </si>
  <si>
    <t>(Albers &amp; Jarrell, 2018; Daum et al., 2017; Nather-Schindler et al., 2014)</t>
  </si>
  <si>
    <t>(Albers &amp; Jarrell, 2018; Daum et al., 2017)</t>
  </si>
  <si>
    <t xml:space="preserve">Albers, S. V., &amp; Jarrell, K. F. (2018). The Archaellum: An Update on the Unique Archaeal Motility Structure. Trends in Microbiology, 26(4), 351-362. https://doi.org/10.1016/j.tim.2018.01.004 </t>
  </si>
  <si>
    <t xml:space="preserve">Daum, B., Vonck, J., Bellack, A., Chaudhury, P., Reichelt, R., Albers, S. V., . . . Kuhlbrandt, W. (2017). Structure and in situ organisation of the Pyrococcus furiosus archaellum machinery. Elife, 6, Article e27470. https://doi.org/10.7554/eLife.27470 </t>
  </si>
  <si>
    <t>Nather-Schindler, D. J., Schopf, S., Bellack, A., Rachel, R., &amp; Wirth, R. (2014). Pyrococcus furiosus flagella: biochemical and transcriptional analyses identify the newly detected flaB0 gene to encode the major flagellin. Frontiers in Microbiology, 5, Article 695. https://doi.org/10.3389/fmicb.2014.00695</t>
  </si>
  <si>
    <t>(Berg, 2003)</t>
  </si>
  <si>
    <t>(Berg, 2003; Namba et al., 1989; Turner et al., 2000)</t>
  </si>
  <si>
    <t>(Berg, 2003; Fukumura et al., 2017)</t>
  </si>
  <si>
    <t>(Berg, 2003; Minamino, 2018)</t>
  </si>
  <si>
    <t>(Berg, 2003; Minamino, 2014)</t>
  </si>
  <si>
    <t xml:space="preserve">Berg, H. C. (2003). The rotary motor of bacterial flagella. Annual Review of Biochemistry, 72, 19-54. https://doi.org/10.1146/annurev.biochem.72.121801.161737 </t>
  </si>
  <si>
    <t xml:space="preserve">Fukumura, T., Makino, F., Dietsche, T., Kinoshita, M., Kato, T., Wagner, S., . . . Minamino, T. (2017). Assembly and stoichiometry of the core structure of the bacterial flagellar type III export gate complex. Plos Biology, 15(8), Article e2002281. https://doi.org/10.1371/journal.pbio.2002281 </t>
  </si>
  <si>
    <t xml:space="preserve">Minamino, T. (2014). Protein export through the bacterial flagellar type III export pathway. Biochimica Et Biophysica Acta-Molecular Cell Research, 1843(8), 1642-1648. https://doi.org/10.1016/j.bbamcr.2013.09.005 </t>
  </si>
  <si>
    <t xml:space="preserve">Minamino, T. (2018). Hierarchical protein export mechanism of the bacterial flagellar type III protein export apparatus. Fems Microbiology Letters, 365(12), Article fny117. https://doi.org/10.1093/femsle/fny117 </t>
  </si>
  <si>
    <t>Turner, L., Ryu, W. S., &amp; Berg, H. C. (2000). Real-time imaging of fluorescent flagellar filaments. Journal of Bacteriology, 182(10), 2793-2801. https://doi.org/10.1128/jb.182.10.2793-2801.2000</t>
  </si>
  <si>
    <t xml:space="preserve">Namba, K., Yamashita, I., &amp; Vonderviszt, F. (1989). Structure of the core and central channel of bacterial flagella. Nature, 342(6250), 648-654. https://doi.org/10.1038/342648a0 </t>
  </si>
  <si>
    <t>(Ma et al., 2019)</t>
  </si>
  <si>
    <t>(Pigino et al., 2011)</t>
  </si>
  <si>
    <t>(Barber et al., 2012)</t>
  </si>
  <si>
    <t>(Heuser et al., 2012)</t>
  </si>
  <si>
    <t>(Dymek &amp; Smith, 2007; Pigino et al., 2011)</t>
  </si>
  <si>
    <t>(Heuser et al., 2009)</t>
  </si>
  <si>
    <t>(Yamamoto et al., 2013)</t>
  </si>
  <si>
    <t>(King, 2016)</t>
  </si>
  <si>
    <t>(King, 2016; King &amp; Patel-King, 2015)</t>
  </si>
  <si>
    <t>(King &amp; Patel-King, 2015)</t>
  </si>
  <si>
    <t>(King, 2013, 2016)</t>
  </si>
  <si>
    <t>(Carbajal-Gonzalez et al., 2013; Ma et al., 2019)</t>
  </si>
  <si>
    <t>(Carbajal-Gonzalez et al., 2013)</t>
  </si>
  <si>
    <t>(Vannuccini et al., 2016)</t>
  </si>
  <si>
    <t xml:space="preserve">Barber, C. F., Heuser, T., Carbajal-Gonzalez, B. I., Botchkarev, V. V., &amp; Nicastro, D. (2012). Three-dimensional structure of the radial spokes reveals heterogeneity and interactions with dyneins in Chlamydomonas flagella. Molecular Biology of the Cell, 23(1), 111-120. https://doi.org/10.1091/mbc.E11-08-0692 </t>
  </si>
  <si>
    <t xml:space="preserve">Carbajal-Gonzalez, B. I., Heuser, T., Fu, X. F., Lin, J. F., Smith, B. W., Mitchell, D. R., &amp; Nicastro, D. (2013). Conserved structural motifs in the central pair complex of eukaryotic flagella. Cytoskeleton, 70(2), 101-120. https://doi.org/10.1002/cm.21094 </t>
  </si>
  <si>
    <t xml:space="preserve">Dymek, E. E., &amp; Smith, E. F. (2007). A conserved CaM and radial spoke-associated complex mediates regulation of flagellar dynein activity. Journal of Cell Biology, 179(3), 515-526. https://doi.org/10.1083/jcb.200703107 </t>
  </si>
  <si>
    <t xml:space="preserve">Heuser, T., Barber, C. F., Lin, J. F., Krell, J., Rebesco, M., Porter, M. E., &amp; Nicastro, D. (2012). Cryoelectron tomography reveals doublet-specific structures and unique interactions in the I1 dynein. Proceedings of the National Academy of Sciences of the United States of America, 109(30), E2067-E2076. https://doi.org/10.1073/pnas.1120690109 </t>
  </si>
  <si>
    <t xml:space="preserve">Heuser, T., Raytchev, M., Krell, J., Porter, M. E., &amp; Nicastro, D. (2009). The dynein regulatory complex is the nexin link and a major regulatory node in cilia and flagella. Journal of Cell Biology, 187(6), 921-933. https://doi.org/10.1083/jcb.200908067 </t>
  </si>
  <si>
    <t xml:space="preserve">King, S. M. (2013). A solid-state control system for dynein-based ciliary/flagellar motility. Journal of Cell Biology, 201(2), 173-175. https://doi.org/10.1083/jcb.201302077 </t>
  </si>
  <si>
    <t xml:space="preserve">King, S. M. (2016). Axonemal Dynein Arms. Cold Spring Harbor Perspectives in Biology, 8(11), Article a028100. https://doi.org/10.1101/cshperspect.a028100 </t>
  </si>
  <si>
    <t xml:space="preserve">King, S. M., &amp; Patel-King, R. S. (2015). The Oligomeric Outer Dynein Arm Assembly Factor CCDC103 Is Tightly Integrated within the Ciliary Axoneme and Exhibits Periodic Binding to Microtubules. Journal of Biological Chemistry, 290(12), 7388-7401. https://doi.org/10.1074/jbc.M114.616425 </t>
  </si>
  <si>
    <t xml:space="preserve">Ma, M. S., Stoyanova, M., Rademacher, G., Dutcher, S. K., Brown, A., &amp; Zhang, R. (2019). Structure of the Decorated Ciliary Doublet Microtubule. Cell, 179(4), 909-922. https://doi.org/10.1016/j.cell.2019.09.030 </t>
  </si>
  <si>
    <t xml:space="preserve">Pigino, G., Bui, K. H., Maheshwari, A., Lupetti, P., Diener, D., &amp; Ishikawa, T. (2011). Cryoelectron tomography of radial spokes in cilia and flagella. Journal of Cell Biology, 195(4), 673-687. https://doi.org/10.1083/jcb.201106125 </t>
  </si>
  <si>
    <t xml:space="preserve">Vannuccini, E., Paccagnini, E., Cantele, F., Gentile, M., Dini, D., Fino, F., . . . Lupetti, P. (2016). Two classes of short intraflagellar transport train with different 3D structures are present in Chlamydomonas flagella. Journal of Cell Science, 129(10), 2064-2074. https://doi.org/10.1242/jcs.183244 </t>
  </si>
  <si>
    <t>Yamamoto, R., Song, K. K., Yanagisawa, H., Fox, L., Yagi, T., Wirschell, M., . . . Sale, W. S. (2013). The MIA complex is a conserved and novel dynein regulator essential for normal ciliary motility. Journal of Cell Biology, 201(2), 263-278. https://doi.org/10.1083/jcb.201211048</t>
  </si>
  <si>
    <t>There are two masses mentioned for all RSP's, one from gel and the other theoretical. Theoretical values were used for 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</si>
</sst>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2"/>
      <color theme="1"/>
      <name val="Calibri"/>
      <family val="2"/>
      <scheme val="minor"/>
    </font>
    <font>
      <b/>
      <sz val="11"/>
      <color theme="1"/>
      <name val="Calibri"/>
      <family val="2"/>
      <scheme val="minor"/>
    </font>
    <font>
      <b/>
      <sz val="11"/>
      <color theme="1"/>
      <name val="Calibri"/>
      <family val="2"/>
    </font>
    <font>
      <b/>
      <sz val="18"/>
      <color theme="1"/>
      <name val="Calibri"/>
      <family val="2"/>
      <scheme val="minor"/>
    </font>
    <font>
      <b/>
      <vertAlign val="superscript"/>
      <sz val="11"/>
      <color theme="1"/>
      <name val="Calibri"/>
      <family val="2"/>
    </font>
    <font>
      <b/>
      <vertAlign val="superscript"/>
      <sz val="11"/>
      <color theme="1"/>
      <name val="Calibri"/>
      <family val="2"/>
      <scheme val="minor"/>
    </font>
    <font>
      <sz val="11"/>
      <color rgb="FF000000"/>
      <name val="Calibri"/>
      <family val="2"/>
      <scheme val="minor"/>
    </font>
    <font>
      <sz val="10"/>
      <color theme="1"/>
      <name val="Times New Roman"/>
      <family val="1"/>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4" fillId="0" borderId="0" xfId="0" applyFont="1"/>
    <xf numFmtId="164" fontId="0" fillId="0" borderId="0" xfId="0" applyNumberFormat="1"/>
    <xf numFmtId="1" fontId="0" fillId="0" borderId="0" xfId="0" applyNumberFormat="1"/>
    <xf numFmtId="1" fontId="0" fillId="0" borderId="0" xfId="0" applyNumberFormat="1" applyFont="1"/>
    <xf numFmtId="49" fontId="0" fillId="0" borderId="0" xfId="0" applyNumberFormat="1" applyAlignment="1">
      <alignment horizontal="center"/>
    </xf>
    <xf numFmtId="0" fontId="7" fillId="0" borderId="0" xfId="0" applyFont="1" applyBorder="1" applyAlignment="1">
      <alignment vertical="center"/>
    </xf>
    <xf numFmtId="0" fontId="8" fillId="0" borderId="0"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tabSelected="1" topLeftCell="A2" workbookViewId="0">
      <selection activeCell="F27" sqref="F27"/>
    </sheetView>
  </sheetViews>
  <sheetFormatPr defaultRowHeight="14.4" x14ac:dyDescent="0.3"/>
  <cols>
    <col min="1" max="1" width="14.5546875" customWidth="1"/>
    <col min="2" max="2" width="9.109375" bestFit="1" customWidth="1"/>
    <col min="3" max="3" width="13.6640625" bestFit="1" customWidth="1"/>
    <col min="4" max="4" width="29.77734375" customWidth="1"/>
    <col min="5" max="5" width="16.6640625" bestFit="1" customWidth="1"/>
    <col min="6" max="6" width="20.5546875" customWidth="1"/>
    <col min="7" max="7" width="26.33203125" customWidth="1"/>
  </cols>
  <sheetData>
    <row r="1" spans="1:7" x14ac:dyDescent="0.3">
      <c r="A1" t="s">
        <v>0</v>
      </c>
    </row>
    <row r="2" spans="1:7" x14ac:dyDescent="0.3">
      <c r="A2" t="s">
        <v>50</v>
      </c>
    </row>
    <row r="4" spans="1:7" ht="15.6" x14ac:dyDescent="0.3">
      <c r="A4" s="1" t="s">
        <v>1</v>
      </c>
      <c r="B4" s="1" t="s">
        <v>3</v>
      </c>
      <c r="C4" s="1" t="s">
        <v>2</v>
      </c>
      <c r="D4" s="1" t="s">
        <v>30</v>
      </c>
      <c r="E4" s="1" t="s">
        <v>31</v>
      </c>
      <c r="F4" s="1" t="s">
        <v>4</v>
      </c>
      <c r="G4" s="1" t="s">
        <v>58</v>
      </c>
    </row>
    <row r="5" spans="1:7" x14ac:dyDescent="0.3">
      <c r="A5" t="s">
        <v>5</v>
      </c>
      <c r="B5">
        <v>334</v>
      </c>
      <c r="C5">
        <v>32</v>
      </c>
      <c r="D5">
        <f>29*B5</f>
        <v>9686</v>
      </c>
      <c r="E5">
        <f>29*B5*C5</f>
        <v>309952</v>
      </c>
      <c r="G5" s="8" t="s">
        <v>223</v>
      </c>
    </row>
    <row r="6" spans="1:7" x14ac:dyDescent="0.3">
      <c r="A6" t="s">
        <v>6</v>
      </c>
      <c r="B6">
        <v>137</v>
      </c>
      <c r="C6">
        <v>110</v>
      </c>
      <c r="D6">
        <f t="shared" ref="D6:D25" si="0">29*B6</f>
        <v>3973</v>
      </c>
      <c r="E6">
        <f t="shared" ref="E6:E25" si="1">29*B6*C6</f>
        <v>437030</v>
      </c>
      <c r="G6" s="8" t="s">
        <v>223</v>
      </c>
    </row>
    <row r="7" spans="1:7" x14ac:dyDescent="0.3">
      <c r="A7" t="s">
        <v>7</v>
      </c>
      <c r="B7">
        <v>552</v>
      </c>
      <c r="C7">
        <v>26</v>
      </c>
      <c r="D7">
        <f t="shared" si="0"/>
        <v>16008</v>
      </c>
      <c r="E7">
        <f t="shared" si="1"/>
        <v>416208</v>
      </c>
      <c r="G7" s="8" t="s">
        <v>223</v>
      </c>
    </row>
    <row r="8" spans="1:7" x14ac:dyDescent="0.3">
      <c r="A8" t="s">
        <v>8</v>
      </c>
      <c r="B8">
        <v>331</v>
      </c>
      <c r="C8">
        <v>26</v>
      </c>
      <c r="D8">
        <f t="shared" si="0"/>
        <v>9599</v>
      </c>
      <c r="E8">
        <f t="shared" si="1"/>
        <v>249574</v>
      </c>
      <c r="G8" s="8" t="s">
        <v>223</v>
      </c>
    </row>
    <row r="9" spans="1:7" x14ac:dyDescent="0.3">
      <c r="A9" t="s">
        <v>9</v>
      </c>
      <c r="B9">
        <v>295</v>
      </c>
      <c r="C9">
        <v>32</v>
      </c>
      <c r="D9">
        <f t="shared" si="0"/>
        <v>8555</v>
      </c>
      <c r="E9">
        <f t="shared" si="1"/>
        <v>273760</v>
      </c>
      <c r="G9" s="8" t="s">
        <v>223</v>
      </c>
    </row>
    <row r="10" spans="1:7" x14ac:dyDescent="0.3">
      <c r="A10" t="s">
        <v>10</v>
      </c>
      <c r="B10">
        <v>308</v>
      </c>
      <c r="C10">
        <v>16</v>
      </c>
      <c r="D10">
        <f t="shared" si="0"/>
        <v>8932</v>
      </c>
      <c r="E10">
        <f t="shared" si="1"/>
        <v>142912</v>
      </c>
      <c r="G10" s="8" t="s">
        <v>223</v>
      </c>
    </row>
    <row r="11" spans="1:7" x14ac:dyDescent="0.3">
      <c r="A11" t="s">
        <v>11</v>
      </c>
      <c r="B11">
        <v>260</v>
      </c>
      <c r="C11">
        <v>26</v>
      </c>
      <c r="D11">
        <f t="shared" si="0"/>
        <v>7540</v>
      </c>
      <c r="E11">
        <f t="shared" si="1"/>
        <v>196040</v>
      </c>
      <c r="G11" s="8" t="s">
        <v>223</v>
      </c>
    </row>
    <row r="12" spans="1:7" x14ac:dyDescent="0.3">
      <c r="A12" t="s">
        <v>12</v>
      </c>
      <c r="B12">
        <v>232</v>
      </c>
      <c r="C12">
        <v>26</v>
      </c>
      <c r="D12">
        <f t="shared" si="0"/>
        <v>6728</v>
      </c>
      <c r="E12">
        <f t="shared" si="1"/>
        <v>174928</v>
      </c>
      <c r="G12" s="8" t="s">
        <v>223</v>
      </c>
    </row>
    <row r="13" spans="1:7" x14ac:dyDescent="0.3">
      <c r="A13" t="s">
        <v>13</v>
      </c>
      <c r="B13">
        <v>365</v>
      </c>
      <c r="C13">
        <v>26</v>
      </c>
      <c r="D13">
        <f t="shared" si="0"/>
        <v>10585</v>
      </c>
      <c r="E13">
        <f t="shared" si="1"/>
        <v>275210</v>
      </c>
      <c r="G13" s="8" t="s">
        <v>223</v>
      </c>
    </row>
    <row r="14" spans="1:7" x14ac:dyDescent="0.3">
      <c r="A14" t="s">
        <v>14</v>
      </c>
      <c r="B14">
        <v>138</v>
      </c>
      <c r="C14">
        <v>6</v>
      </c>
      <c r="D14">
        <f t="shared" si="0"/>
        <v>4002</v>
      </c>
      <c r="E14">
        <f t="shared" si="1"/>
        <v>24012</v>
      </c>
      <c r="G14" s="8" t="s">
        <v>223</v>
      </c>
    </row>
    <row r="15" spans="1:7" x14ac:dyDescent="0.3">
      <c r="A15" t="s">
        <v>15</v>
      </c>
      <c r="B15">
        <v>134</v>
      </c>
      <c r="C15">
        <v>6</v>
      </c>
      <c r="D15">
        <f t="shared" si="0"/>
        <v>3886</v>
      </c>
      <c r="E15">
        <f t="shared" si="1"/>
        <v>23316</v>
      </c>
      <c r="G15" s="8" t="s">
        <v>223</v>
      </c>
    </row>
    <row r="16" spans="1:7" x14ac:dyDescent="0.3">
      <c r="A16" t="s">
        <v>16</v>
      </c>
      <c r="B16">
        <v>251</v>
      </c>
      <c r="C16">
        <v>6</v>
      </c>
      <c r="D16">
        <f t="shared" si="0"/>
        <v>7279</v>
      </c>
      <c r="E16">
        <f t="shared" si="1"/>
        <v>43674</v>
      </c>
      <c r="G16" s="8" t="s">
        <v>223</v>
      </c>
    </row>
    <row r="17" spans="1:7" x14ac:dyDescent="0.3">
      <c r="A17" t="s">
        <v>17</v>
      </c>
      <c r="B17">
        <v>402</v>
      </c>
      <c r="C17">
        <v>130</v>
      </c>
      <c r="D17">
        <f t="shared" si="0"/>
        <v>11658</v>
      </c>
      <c r="E17">
        <f t="shared" si="1"/>
        <v>1515540</v>
      </c>
      <c r="G17" s="8" t="s">
        <v>223</v>
      </c>
    </row>
    <row r="18" spans="1:7" x14ac:dyDescent="0.3">
      <c r="A18" t="s">
        <v>18</v>
      </c>
      <c r="B18">
        <v>547</v>
      </c>
      <c r="C18">
        <v>11</v>
      </c>
      <c r="D18">
        <f t="shared" si="0"/>
        <v>15863</v>
      </c>
      <c r="E18">
        <f t="shared" si="1"/>
        <v>174493</v>
      </c>
      <c r="G18" s="8" t="s">
        <v>223</v>
      </c>
    </row>
    <row r="19" spans="1:7" x14ac:dyDescent="0.3">
      <c r="A19" t="s">
        <v>19</v>
      </c>
      <c r="B19">
        <v>317</v>
      </c>
      <c r="C19">
        <v>11</v>
      </c>
      <c r="D19">
        <f t="shared" si="0"/>
        <v>9193</v>
      </c>
      <c r="E19">
        <f t="shared" si="1"/>
        <v>101123</v>
      </c>
      <c r="G19" s="8" t="s">
        <v>223</v>
      </c>
    </row>
    <row r="20" spans="1:7" x14ac:dyDescent="0.3">
      <c r="A20" t="s">
        <v>20</v>
      </c>
      <c r="B20">
        <v>498</v>
      </c>
      <c r="C20">
        <f>7.5*2093.6</f>
        <v>15702</v>
      </c>
      <c r="D20">
        <f t="shared" si="0"/>
        <v>14442</v>
      </c>
      <c r="E20">
        <f t="shared" si="1"/>
        <v>226768284</v>
      </c>
      <c r="F20" t="s">
        <v>35</v>
      </c>
      <c r="G20" s="8" t="s">
        <v>224</v>
      </c>
    </row>
    <row r="21" spans="1:7" x14ac:dyDescent="0.3">
      <c r="A21" t="s">
        <v>21</v>
      </c>
      <c r="B21">
        <v>468</v>
      </c>
      <c r="C21">
        <v>10</v>
      </c>
      <c r="D21">
        <f t="shared" si="0"/>
        <v>13572</v>
      </c>
      <c r="E21">
        <f t="shared" si="1"/>
        <v>135720</v>
      </c>
      <c r="G21" s="8" t="s">
        <v>223</v>
      </c>
    </row>
    <row r="22" spans="1:7" x14ac:dyDescent="0.3">
      <c r="A22" t="s">
        <v>22</v>
      </c>
      <c r="B22">
        <v>692</v>
      </c>
      <c r="C22">
        <v>9</v>
      </c>
      <c r="D22">
        <f t="shared" si="0"/>
        <v>20068</v>
      </c>
      <c r="E22">
        <f t="shared" si="1"/>
        <v>180612</v>
      </c>
      <c r="G22" s="8" t="s">
        <v>225</v>
      </c>
    </row>
    <row r="23" spans="1:7" x14ac:dyDescent="0.3">
      <c r="A23" t="s">
        <v>23</v>
      </c>
      <c r="B23">
        <v>382</v>
      </c>
      <c r="C23">
        <v>2</v>
      </c>
      <c r="D23">
        <f t="shared" si="0"/>
        <v>11078</v>
      </c>
      <c r="E23">
        <f t="shared" si="1"/>
        <v>22156</v>
      </c>
      <c r="G23" s="8" t="s">
        <v>225</v>
      </c>
    </row>
    <row r="24" spans="1:7" x14ac:dyDescent="0.3">
      <c r="A24" t="s">
        <v>24</v>
      </c>
      <c r="B24">
        <v>228</v>
      </c>
      <c r="C24">
        <v>12</v>
      </c>
      <c r="D24">
        <f t="shared" si="0"/>
        <v>6612</v>
      </c>
      <c r="E24">
        <f t="shared" si="1"/>
        <v>79344</v>
      </c>
      <c r="G24" s="8" t="s">
        <v>226</v>
      </c>
    </row>
    <row r="25" spans="1:7" x14ac:dyDescent="0.3">
      <c r="A25" t="s">
        <v>25</v>
      </c>
      <c r="B25">
        <v>457</v>
      </c>
      <c r="C25">
        <v>6</v>
      </c>
      <c r="D25">
        <f t="shared" si="0"/>
        <v>13253</v>
      </c>
      <c r="E25">
        <f t="shared" si="1"/>
        <v>79518</v>
      </c>
      <c r="G25" s="8" t="s">
        <v>227</v>
      </c>
    </row>
    <row r="26" spans="1:7" x14ac:dyDescent="0.3">
      <c r="A26" t="s">
        <v>26</v>
      </c>
      <c r="B26">
        <v>245</v>
      </c>
      <c r="C26">
        <v>6</v>
      </c>
      <c r="D26">
        <f>29*B26</f>
        <v>7105</v>
      </c>
      <c r="E26">
        <f>29*B26*C26</f>
        <v>42630</v>
      </c>
      <c r="G26" s="8" t="s">
        <v>225</v>
      </c>
    </row>
    <row r="27" spans="1:7" x14ac:dyDescent="0.3">
      <c r="A27" t="s">
        <v>27</v>
      </c>
      <c r="B27">
        <v>89</v>
      </c>
      <c r="C27">
        <v>2</v>
      </c>
      <c r="D27">
        <f>29*B27</f>
        <v>2581</v>
      </c>
      <c r="E27">
        <f>29*B27*C27</f>
        <v>5162</v>
      </c>
      <c r="G27" s="8" t="s">
        <v>225</v>
      </c>
    </row>
    <row r="28" spans="1:7" x14ac:dyDescent="0.3">
      <c r="A28" t="s">
        <v>28</v>
      </c>
      <c r="B28">
        <v>261</v>
      </c>
      <c r="C28">
        <v>2</v>
      </c>
      <c r="D28">
        <f>29*B28</f>
        <v>7569</v>
      </c>
      <c r="E28">
        <f>29*B28*C28</f>
        <v>15138</v>
      </c>
      <c r="G28" s="8" t="s">
        <v>225</v>
      </c>
    </row>
    <row r="29" spans="1:7" x14ac:dyDescent="0.3">
      <c r="A29" t="s">
        <v>29</v>
      </c>
      <c r="B29">
        <v>147</v>
      </c>
      <c r="C29">
        <v>1</v>
      </c>
      <c r="D29">
        <f>29*B29</f>
        <v>4263</v>
      </c>
      <c r="E29">
        <f>29*B29*C29</f>
        <v>4263</v>
      </c>
      <c r="G29" s="8" t="s">
        <v>227</v>
      </c>
    </row>
    <row r="31" spans="1:7" x14ac:dyDescent="0.3">
      <c r="D31" s="2" t="s">
        <v>32</v>
      </c>
      <c r="E31">
        <f>SUM(E5:E29)</f>
        <v>231690599</v>
      </c>
    </row>
    <row r="32" spans="1:7" x14ac:dyDescent="0.3">
      <c r="D32" s="2" t="s">
        <v>33</v>
      </c>
      <c r="E32">
        <f>SUM(E17:E21)/SUM(E5:E29)</f>
        <v>0.98707138307325104</v>
      </c>
    </row>
    <row r="33" spans="1:5" x14ac:dyDescent="0.3">
      <c r="D33" s="2" t="s">
        <v>34</v>
      </c>
      <c r="E33">
        <f>E20/7.5</f>
        <v>30235771.199999999</v>
      </c>
    </row>
    <row r="34" spans="1:5" x14ac:dyDescent="0.3">
      <c r="D34" s="2" t="s">
        <v>36</v>
      </c>
      <c r="E34">
        <f>3.4*E31</f>
        <v>787748036.60000002</v>
      </c>
    </row>
    <row r="37" spans="1:5" ht="15.6" x14ac:dyDescent="0.3">
      <c r="A37" s="1" t="s">
        <v>58</v>
      </c>
    </row>
    <row r="38" spans="1:5" x14ac:dyDescent="0.3">
      <c r="A38" t="s">
        <v>228</v>
      </c>
    </row>
    <row r="39" spans="1:5" x14ac:dyDescent="0.3">
      <c r="A39" t="s">
        <v>229</v>
      </c>
    </row>
    <row r="40" spans="1:5" x14ac:dyDescent="0.3">
      <c r="A40" t="s">
        <v>230</v>
      </c>
    </row>
    <row r="41" spans="1:5" x14ac:dyDescent="0.3">
      <c r="A41" t="s">
        <v>231</v>
      </c>
    </row>
    <row r="42" spans="1:5" x14ac:dyDescent="0.3">
      <c r="A42" t="s">
        <v>233</v>
      </c>
    </row>
    <row r="43" spans="1:5" x14ac:dyDescent="0.3">
      <c r="A43" t="s">
        <v>232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topLeftCell="A4" workbookViewId="0">
      <selection activeCell="F7" sqref="F7"/>
    </sheetView>
  </sheetViews>
  <sheetFormatPr defaultRowHeight="14.4" x14ac:dyDescent="0.3"/>
  <cols>
    <col min="1" max="1" width="13.77734375" bestFit="1" customWidth="1"/>
    <col min="2" max="2" width="9.109375" bestFit="1" customWidth="1"/>
    <col min="3" max="3" width="13.6640625" bestFit="1" customWidth="1"/>
    <col min="4" max="4" width="39.77734375" bestFit="1" customWidth="1"/>
    <col min="5" max="5" width="27.44140625" bestFit="1" customWidth="1"/>
    <col min="6" max="6" width="22.44140625" customWidth="1"/>
    <col min="7" max="7" width="27" customWidth="1"/>
  </cols>
  <sheetData>
    <row r="1" spans="1:7" x14ac:dyDescent="0.3">
      <c r="A1" t="s">
        <v>51</v>
      </c>
    </row>
    <row r="2" spans="1:7" x14ac:dyDescent="0.3">
      <c r="A2" t="s">
        <v>49</v>
      </c>
    </row>
    <row r="4" spans="1:7" ht="15.6" x14ac:dyDescent="0.3">
      <c r="A4" s="1" t="s">
        <v>1</v>
      </c>
      <c r="B4" s="1" t="s">
        <v>3</v>
      </c>
      <c r="C4" s="1" t="s">
        <v>2</v>
      </c>
      <c r="D4" s="1" t="s">
        <v>30</v>
      </c>
      <c r="E4" s="1" t="s">
        <v>31</v>
      </c>
      <c r="F4" s="1" t="s">
        <v>4</v>
      </c>
      <c r="G4" s="1" t="s">
        <v>58</v>
      </c>
    </row>
    <row r="5" spans="1:7" x14ac:dyDescent="0.3">
      <c r="A5" t="s">
        <v>43</v>
      </c>
      <c r="B5">
        <v>207</v>
      </c>
      <c r="C5">
        <v>3056</v>
      </c>
      <c r="D5">
        <f>29*B5+E13</f>
        <v>6913</v>
      </c>
      <c r="E5">
        <f>(29*B5+E13)*C5</f>
        <v>21126128</v>
      </c>
      <c r="F5" t="s">
        <v>45</v>
      </c>
      <c r="G5" s="8" t="s">
        <v>218</v>
      </c>
    </row>
    <row r="6" spans="1:7" x14ac:dyDescent="0.3">
      <c r="A6" t="s">
        <v>37</v>
      </c>
      <c r="B6">
        <v>568</v>
      </c>
      <c r="C6">
        <v>2</v>
      </c>
      <c r="D6">
        <f t="shared" ref="D6:D10" si="0">29*B6</f>
        <v>16472</v>
      </c>
      <c r="E6">
        <f t="shared" ref="E6:E10" si="1">29*B6*C6</f>
        <v>32944</v>
      </c>
      <c r="F6" t="s">
        <v>46</v>
      </c>
      <c r="G6" s="8" t="s">
        <v>219</v>
      </c>
    </row>
    <row r="7" spans="1:7" x14ac:dyDescent="0.3">
      <c r="A7" t="s">
        <v>38</v>
      </c>
      <c r="B7">
        <v>1150</v>
      </c>
      <c r="C7">
        <v>6</v>
      </c>
      <c r="D7">
        <f t="shared" si="0"/>
        <v>33350</v>
      </c>
      <c r="E7">
        <f t="shared" si="1"/>
        <v>200100</v>
      </c>
      <c r="F7" t="s">
        <v>39</v>
      </c>
      <c r="G7" s="8" t="s">
        <v>219</v>
      </c>
    </row>
    <row r="8" spans="1:7" x14ac:dyDescent="0.3">
      <c r="A8" t="s">
        <v>40</v>
      </c>
      <c r="B8">
        <v>158</v>
      </c>
      <c r="C8">
        <v>6</v>
      </c>
      <c r="D8">
        <f t="shared" si="0"/>
        <v>4582</v>
      </c>
      <c r="E8">
        <f t="shared" si="1"/>
        <v>27492</v>
      </c>
      <c r="F8" t="s">
        <v>47</v>
      </c>
      <c r="G8" s="8" t="s">
        <v>219</v>
      </c>
    </row>
    <row r="9" spans="1:7" x14ac:dyDescent="0.3">
      <c r="A9" t="s">
        <v>41</v>
      </c>
      <c r="B9">
        <v>402</v>
      </c>
      <c r="C9">
        <v>6</v>
      </c>
      <c r="D9">
        <f t="shared" si="0"/>
        <v>11658</v>
      </c>
      <c r="E9">
        <f t="shared" si="1"/>
        <v>69948</v>
      </c>
      <c r="F9" t="s">
        <v>47</v>
      </c>
      <c r="G9" s="8" t="s">
        <v>219</v>
      </c>
    </row>
    <row r="10" spans="1:7" x14ac:dyDescent="0.3">
      <c r="A10" t="s">
        <v>42</v>
      </c>
      <c r="B10">
        <v>204</v>
      </c>
      <c r="C10">
        <v>6</v>
      </c>
      <c r="D10">
        <f t="shared" si="0"/>
        <v>5916</v>
      </c>
      <c r="E10">
        <f t="shared" si="1"/>
        <v>35496</v>
      </c>
      <c r="F10" t="s">
        <v>48</v>
      </c>
      <c r="G10" s="8" t="s">
        <v>219</v>
      </c>
    </row>
    <row r="13" spans="1:7" x14ac:dyDescent="0.3">
      <c r="D13" s="2" t="s">
        <v>44</v>
      </c>
      <c r="E13">
        <f>5*7*26</f>
        <v>910</v>
      </c>
    </row>
    <row r="15" spans="1:7" x14ac:dyDescent="0.3">
      <c r="D15" s="2" t="s">
        <v>32</v>
      </c>
      <c r="E15">
        <f>SUM(E5:E10)</f>
        <v>21492108</v>
      </c>
    </row>
    <row r="16" spans="1:7" x14ac:dyDescent="0.3">
      <c r="D16" s="2" t="s">
        <v>33</v>
      </c>
      <c r="E16">
        <f>E5/SUM(E5:E10)</f>
        <v>0.98297142374307811</v>
      </c>
    </row>
    <row r="17" spans="1:5" x14ac:dyDescent="0.3">
      <c r="D17" s="2" t="s">
        <v>34</v>
      </c>
      <c r="E17">
        <f>(29*B5+E13)*1852</f>
        <v>12802876</v>
      </c>
    </row>
    <row r="18" spans="1:5" x14ac:dyDescent="0.3">
      <c r="D18" s="2" t="s">
        <v>52</v>
      </c>
      <c r="E18">
        <f>50*E15</f>
        <v>1074605400</v>
      </c>
    </row>
    <row r="21" spans="1:5" ht="15.6" x14ac:dyDescent="0.3">
      <c r="A21" s="1" t="s">
        <v>58</v>
      </c>
    </row>
    <row r="22" spans="1:5" x14ac:dyDescent="0.3">
      <c r="A22" t="s">
        <v>220</v>
      </c>
    </row>
    <row r="23" spans="1:5" x14ac:dyDescent="0.3">
      <c r="A23" t="s">
        <v>221</v>
      </c>
    </row>
    <row r="24" spans="1:5" x14ac:dyDescent="0.3">
      <c r="A24" t="s">
        <v>222</v>
      </c>
    </row>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98"/>
  <sheetViews>
    <sheetView zoomScale="70" zoomScaleNormal="70" workbookViewId="0">
      <selection activeCell="G140" sqref="G140"/>
    </sheetView>
  </sheetViews>
  <sheetFormatPr defaultRowHeight="14.4" x14ac:dyDescent="0.3"/>
  <cols>
    <col min="1" max="1" width="36.77734375" customWidth="1"/>
    <col min="2" max="2" width="17.77734375" bestFit="1" customWidth="1"/>
    <col min="3" max="3" width="11.77734375" bestFit="1" customWidth="1"/>
    <col min="4" max="4" width="23.88671875" bestFit="1" customWidth="1"/>
    <col min="5" max="5" width="47.44140625" customWidth="1"/>
    <col min="6" max="6" width="20.88671875" bestFit="1" customWidth="1"/>
    <col min="7" max="7" width="32.33203125" customWidth="1"/>
    <col min="8" max="8" width="11.33203125" bestFit="1" customWidth="1"/>
  </cols>
  <sheetData>
    <row r="1" spans="1:8" x14ac:dyDescent="0.3">
      <c r="A1" t="s">
        <v>204</v>
      </c>
    </row>
    <row r="4" spans="1:8" ht="23.4" x14ac:dyDescent="0.45">
      <c r="A4" s="3" t="s">
        <v>210</v>
      </c>
    </row>
    <row r="6" spans="1:8" ht="15.6" x14ac:dyDescent="0.3">
      <c r="A6" s="1" t="s">
        <v>1</v>
      </c>
      <c r="B6" s="1" t="s">
        <v>53</v>
      </c>
      <c r="C6" s="1" t="s">
        <v>54</v>
      </c>
      <c r="D6" s="1" t="s">
        <v>55</v>
      </c>
      <c r="E6" s="1" t="s">
        <v>56</v>
      </c>
      <c r="F6" s="1" t="s">
        <v>57</v>
      </c>
      <c r="G6" s="1" t="s">
        <v>4</v>
      </c>
      <c r="H6" s="1" t="s">
        <v>58</v>
      </c>
    </row>
    <row r="7" spans="1:8" x14ac:dyDescent="0.3">
      <c r="A7" t="s">
        <v>59</v>
      </c>
      <c r="C7">
        <v>451</v>
      </c>
      <c r="D7">
        <f>23*12</f>
        <v>276</v>
      </c>
      <c r="E7">
        <f>29*C7</f>
        <v>13079</v>
      </c>
      <c r="F7">
        <f>29*C7*D7</f>
        <v>3609804</v>
      </c>
      <c r="G7" t="s">
        <v>60</v>
      </c>
      <c r="H7" s="8" t="s">
        <v>234</v>
      </c>
    </row>
    <row r="8" spans="1:8" x14ac:dyDescent="0.3">
      <c r="A8" t="s">
        <v>61</v>
      </c>
      <c r="C8">
        <v>443</v>
      </c>
      <c r="D8">
        <f>23*12</f>
        <v>276</v>
      </c>
      <c r="E8">
        <f t="shared" ref="E8:E47" si="0">29*C8</f>
        <v>12847</v>
      </c>
      <c r="F8">
        <f t="shared" ref="F8:F47" si="1">29*C8*D8</f>
        <v>3545772</v>
      </c>
      <c r="G8" t="s">
        <v>60</v>
      </c>
      <c r="H8" s="8" t="s">
        <v>234</v>
      </c>
    </row>
    <row r="9" spans="1:8" x14ac:dyDescent="0.3">
      <c r="H9" s="9"/>
    </row>
    <row r="10" spans="1:8" x14ac:dyDescent="0.3">
      <c r="A10" s="2" t="s">
        <v>62</v>
      </c>
      <c r="H10" s="8"/>
    </row>
    <row r="11" spans="1:8" x14ac:dyDescent="0.3">
      <c r="A11" t="s">
        <v>63</v>
      </c>
      <c r="C11">
        <v>925</v>
      </c>
      <c r="D11">
        <v>1</v>
      </c>
      <c r="E11">
        <f t="shared" si="0"/>
        <v>26825</v>
      </c>
      <c r="F11">
        <f t="shared" si="1"/>
        <v>26825</v>
      </c>
      <c r="H11" s="8" t="s">
        <v>234</v>
      </c>
    </row>
    <row r="12" spans="1:8" x14ac:dyDescent="0.3">
      <c r="A12" t="s">
        <v>64</v>
      </c>
      <c r="C12">
        <v>903</v>
      </c>
      <c r="D12">
        <v>1</v>
      </c>
      <c r="E12">
        <f t="shared" si="0"/>
        <v>26187</v>
      </c>
      <c r="F12">
        <f t="shared" si="1"/>
        <v>26187</v>
      </c>
      <c r="H12" s="8" t="s">
        <v>234</v>
      </c>
    </row>
    <row r="13" spans="1:8" x14ac:dyDescent="0.3">
      <c r="H13" s="9"/>
    </row>
    <row r="14" spans="1:8" x14ac:dyDescent="0.3">
      <c r="A14" s="2" t="s">
        <v>65</v>
      </c>
      <c r="H14" s="8"/>
    </row>
    <row r="15" spans="1:8" x14ac:dyDescent="0.3">
      <c r="A15" t="s">
        <v>66</v>
      </c>
      <c r="C15">
        <v>190</v>
      </c>
      <c r="D15">
        <v>12</v>
      </c>
      <c r="E15">
        <f t="shared" si="0"/>
        <v>5510</v>
      </c>
      <c r="F15">
        <f t="shared" si="1"/>
        <v>66120</v>
      </c>
      <c r="H15" s="8" t="s">
        <v>234</v>
      </c>
    </row>
    <row r="16" spans="1:8" x14ac:dyDescent="0.3">
      <c r="A16" t="s">
        <v>67</v>
      </c>
      <c r="C16">
        <v>459</v>
      </c>
      <c r="D16">
        <v>2</v>
      </c>
      <c r="E16">
        <f t="shared" si="0"/>
        <v>13311</v>
      </c>
      <c r="F16">
        <f t="shared" si="1"/>
        <v>26622</v>
      </c>
      <c r="H16" s="8" t="s">
        <v>234</v>
      </c>
    </row>
    <row r="17" spans="1:8" x14ac:dyDescent="0.3">
      <c r="A17" t="s">
        <v>68</v>
      </c>
      <c r="C17">
        <v>501</v>
      </c>
      <c r="D17">
        <v>4</v>
      </c>
      <c r="E17">
        <f t="shared" si="0"/>
        <v>14529</v>
      </c>
      <c r="F17">
        <f t="shared" si="1"/>
        <v>58116</v>
      </c>
      <c r="G17" t="s">
        <v>69</v>
      </c>
      <c r="H17" s="8" t="s">
        <v>234</v>
      </c>
    </row>
    <row r="18" spans="1:8" x14ac:dyDescent="0.3">
      <c r="A18" t="s">
        <v>70</v>
      </c>
      <c r="C18">
        <v>633</v>
      </c>
      <c r="D18">
        <v>6</v>
      </c>
      <c r="E18">
        <f t="shared" si="0"/>
        <v>18357</v>
      </c>
      <c r="F18">
        <f t="shared" si="1"/>
        <v>110142</v>
      </c>
      <c r="H18" s="8" t="s">
        <v>234</v>
      </c>
    </row>
    <row r="19" spans="1:8" x14ac:dyDescent="0.3">
      <c r="A19" t="s">
        <v>71</v>
      </c>
      <c r="C19">
        <v>482</v>
      </c>
      <c r="D19">
        <v>2</v>
      </c>
      <c r="E19">
        <f t="shared" si="0"/>
        <v>13978</v>
      </c>
      <c r="F19">
        <f t="shared" si="1"/>
        <v>27956</v>
      </c>
      <c r="H19" s="8" t="s">
        <v>234</v>
      </c>
    </row>
    <row r="20" spans="1:8" x14ac:dyDescent="0.3">
      <c r="A20" t="s">
        <v>72</v>
      </c>
      <c r="C20">
        <v>380</v>
      </c>
      <c r="D20">
        <v>4</v>
      </c>
      <c r="E20">
        <f t="shared" si="0"/>
        <v>11020</v>
      </c>
      <c r="F20">
        <f t="shared" si="1"/>
        <v>44080</v>
      </c>
      <c r="G20" t="s">
        <v>69</v>
      </c>
      <c r="H20" s="8" t="s">
        <v>234</v>
      </c>
    </row>
    <row r="21" spans="1:8" x14ac:dyDescent="0.3">
      <c r="A21" t="s">
        <v>73</v>
      </c>
      <c r="C21">
        <v>312</v>
      </c>
      <c r="D21">
        <v>2</v>
      </c>
      <c r="E21">
        <f t="shared" si="0"/>
        <v>9048</v>
      </c>
      <c r="F21">
        <f t="shared" si="1"/>
        <v>18096</v>
      </c>
      <c r="H21" s="8" t="s">
        <v>234</v>
      </c>
    </row>
    <row r="22" spans="1:8" x14ac:dyDescent="0.3">
      <c r="A22" t="s">
        <v>74</v>
      </c>
      <c r="C22">
        <v>197</v>
      </c>
      <c r="D22">
        <v>2</v>
      </c>
      <c r="E22">
        <f t="shared" si="0"/>
        <v>5713</v>
      </c>
      <c r="F22">
        <f t="shared" si="1"/>
        <v>11426</v>
      </c>
      <c r="H22" s="8" t="s">
        <v>234</v>
      </c>
    </row>
    <row r="23" spans="1:8" x14ac:dyDescent="0.3">
      <c r="A23" t="s">
        <v>75</v>
      </c>
      <c r="C23">
        <v>242</v>
      </c>
      <c r="D23">
        <v>6</v>
      </c>
      <c r="E23">
        <f t="shared" si="0"/>
        <v>7018</v>
      </c>
      <c r="F23">
        <f t="shared" si="1"/>
        <v>42108</v>
      </c>
      <c r="H23" s="8" t="s">
        <v>234</v>
      </c>
    </row>
    <row r="24" spans="1:8" x14ac:dyDescent="0.3">
      <c r="A24" t="s">
        <v>76</v>
      </c>
      <c r="C24">
        <v>235</v>
      </c>
      <c r="D24">
        <v>2</v>
      </c>
      <c r="E24">
        <f t="shared" si="0"/>
        <v>6815</v>
      </c>
      <c r="F24">
        <f t="shared" si="1"/>
        <v>13630</v>
      </c>
      <c r="H24" s="8" t="s">
        <v>234</v>
      </c>
    </row>
    <row r="25" spans="1:8" x14ac:dyDescent="0.3">
      <c r="A25" t="s">
        <v>77</v>
      </c>
      <c r="C25">
        <v>240</v>
      </c>
      <c r="D25">
        <v>6</v>
      </c>
      <c r="E25">
        <f t="shared" si="0"/>
        <v>6960</v>
      </c>
      <c r="F25">
        <f t="shared" si="1"/>
        <v>41760</v>
      </c>
      <c r="H25" s="8" t="s">
        <v>234</v>
      </c>
    </row>
    <row r="26" spans="1:8" x14ac:dyDescent="0.3">
      <c r="A26" t="s">
        <v>78</v>
      </c>
      <c r="C26">
        <v>238</v>
      </c>
      <c r="D26">
        <v>2</v>
      </c>
      <c r="E26">
        <f t="shared" si="0"/>
        <v>6902</v>
      </c>
      <c r="F26">
        <f t="shared" si="1"/>
        <v>13804</v>
      </c>
      <c r="H26" s="8" t="s">
        <v>234</v>
      </c>
    </row>
    <row r="27" spans="1:8" x14ac:dyDescent="0.3">
      <c r="A27" t="s">
        <v>79</v>
      </c>
      <c r="C27">
        <v>475</v>
      </c>
      <c r="D27">
        <v>2</v>
      </c>
      <c r="E27">
        <f t="shared" si="0"/>
        <v>13775</v>
      </c>
      <c r="F27">
        <f t="shared" si="1"/>
        <v>27550</v>
      </c>
      <c r="H27" s="8" t="s">
        <v>234</v>
      </c>
    </row>
    <row r="28" spans="1:8" x14ac:dyDescent="0.3">
      <c r="A28" t="s">
        <v>80</v>
      </c>
      <c r="C28">
        <v>230</v>
      </c>
      <c r="D28">
        <v>12</v>
      </c>
      <c r="E28">
        <f t="shared" si="0"/>
        <v>6670</v>
      </c>
      <c r="F28">
        <f t="shared" si="1"/>
        <v>80040</v>
      </c>
      <c r="H28" s="8" t="s">
        <v>234</v>
      </c>
    </row>
    <row r="29" spans="1:8" x14ac:dyDescent="0.3">
      <c r="A29" t="s">
        <v>81</v>
      </c>
      <c r="C29">
        <v>137</v>
      </c>
      <c r="D29">
        <v>6</v>
      </c>
      <c r="E29">
        <f t="shared" si="0"/>
        <v>3973</v>
      </c>
      <c r="F29">
        <f t="shared" si="1"/>
        <v>23838</v>
      </c>
      <c r="H29" s="8" t="s">
        <v>234</v>
      </c>
    </row>
    <row r="30" spans="1:8" x14ac:dyDescent="0.3">
      <c r="A30" t="s">
        <v>82</v>
      </c>
      <c r="C30">
        <v>505</v>
      </c>
      <c r="D30">
        <v>2</v>
      </c>
      <c r="E30">
        <f t="shared" si="0"/>
        <v>14645</v>
      </c>
      <c r="F30">
        <f t="shared" si="1"/>
        <v>29290</v>
      </c>
      <c r="H30" s="8" t="s">
        <v>234</v>
      </c>
    </row>
    <row r="31" spans="1:8" x14ac:dyDescent="0.3">
      <c r="A31" t="s">
        <v>83</v>
      </c>
      <c r="C31">
        <v>496</v>
      </c>
      <c r="D31">
        <v>2</v>
      </c>
      <c r="E31">
        <f t="shared" si="0"/>
        <v>14384</v>
      </c>
      <c r="F31">
        <f t="shared" si="1"/>
        <v>28768</v>
      </c>
      <c r="H31" s="8" t="s">
        <v>234</v>
      </c>
    </row>
    <row r="32" spans="1:8" x14ac:dyDescent="0.3">
      <c r="A32" t="s">
        <v>84</v>
      </c>
      <c r="C32">
        <v>111</v>
      </c>
      <c r="D32">
        <v>2</v>
      </c>
      <c r="E32">
        <f t="shared" si="0"/>
        <v>3219</v>
      </c>
      <c r="F32">
        <f t="shared" si="1"/>
        <v>6438</v>
      </c>
      <c r="H32" s="8" t="s">
        <v>234</v>
      </c>
    </row>
    <row r="33" spans="1:8" x14ac:dyDescent="0.3">
      <c r="A33" t="s">
        <v>85</v>
      </c>
      <c r="C33">
        <v>268</v>
      </c>
      <c r="D33">
        <v>2</v>
      </c>
      <c r="E33">
        <f t="shared" si="0"/>
        <v>7772</v>
      </c>
      <c r="F33">
        <f t="shared" si="1"/>
        <v>15544</v>
      </c>
      <c r="H33" s="8" t="s">
        <v>234</v>
      </c>
    </row>
    <row r="34" spans="1:8" x14ac:dyDescent="0.3">
      <c r="A34" t="s">
        <v>86</v>
      </c>
      <c r="C34">
        <v>403</v>
      </c>
      <c r="D34">
        <v>2</v>
      </c>
      <c r="E34">
        <f t="shared" si="0"/>
        <v>11687</v>
      </c>
      <c r="F34">
        <f t="shared" si="1"/>
        <v>23374</v>
      </c>
      <c r="H34" s="8" t="s">
        <v>234</v>
      </c>
    </row>
    <row r="35" spans="1:8" x14ac:dyDescent="0.3">
      <c r="A35" t="s">
        <v>87</v>
      </c>
      <c r="C35">
        <v>220</v>
      </c>
      <c r="D35">
        <v>2</v>
      </c>
      <c r="E35">
        <f t="shared" si="0"/>
        <v>6380</v>
      </c>
      <c r="F35">
        <f t="shared" si="1"/>
        <v>12760</v>
      </c>
      <c r="H35" s="8" t="s">
        <v>234</v>
      </c>
    </row>
    <row r="36" spans="1:8" x14ac:dyDescent="0.3">
      <c r="A36" t="s">
        <v>88</v>
      </c>
      <c r="C36">
        <v>471</v>
      </c>
      <c r="D36">
        <v>2</v>
      </c>
      <c r="E36">
        <f t="shared" si="0"/>
        <v>13659</v>
      </c>
      <c r="F36">
        <f t="shared" si="1"/>
        <v>27318</v>
      </c>
      <c r="H36" s="8" t="s">
        <v>234</v>
      </c>
    </row>
    <row r="37" spans="1:8" x14ac:dyDescent="0.3">
      <c r="A37" t="s">
        <v>89</v>
      </c>
      <c r="C37">
        <v>456</v>
      </c>
      <c r="D37">
        <v>2</v>
      </c>
      <c r="E37">
        <f t="shared" si="0"/>
        <v>13224</v>
      </c>
      <c r="F37">
        <f t="shared" si="1"/>
        <v>26448</v>
      </c>
      <c r="H37" s="8" t="s">
        <v>234</v>
      </c>
    </row>
    <row r="38" spans="1:8" x14ac:dyDescent="0.3">
      <c r="A38" t="s">
        <v>90</v>
      </c>
      <c r="C38">
        <v>146</v>
      </c>
      <c r="D38">
        <v>6</v>
      </c>
      <c r="E38">
        <f t="shared" si="0"/>
        <v>4234</v>
      </c>
      <c r="F38">
        <f t="shared" si="1"/>
        <v>25404</v>
      </c>
      <c r="H38" s="8" t="s">
        <v>234</v>
      </c>
    </row>
    <row r="39" spans="1:8" x14ac:dyDescent="0.3">
      <c r="A39" t="s">
        <v>91</v>
      </c>
      <c r="C39">
        <v>352</v>
      </c>
      <c r="D39">
        <v>12</v>
      </c>
      <c r="E39">
        <f t="shared" si="0"/>
        <v>10208</v>
      </c>
      <c r="F39">
        <f t="shared" si="1"/>
        <v>122496</v>
      </c>
      <c r="H39" s="8" t="s">
        <v>234</v>
      </c>
    </row>
    <row r="40" spans="1:8" x14ac:dyDescent="0.3">
      <c r="A40" t="s">
        <v>92</v>
      </c>
      <c r="C40">
        <v>139</v>
      </c>
      <c r="D40">
        <v>2</v>
      </c>
      <c r="E40">
        <f t="shared" si="0"/>
        <v>4031</v>
      </c>
      <c r="F40">
        <f t="shared" si="1"/>
        <v>8062</v>
      </c>
      <c r="H40" s="8" t="s">
        <v>234</v>
      </c>
    </row>
    <row r="41" spans="1:8" x14ac:dyDescent="0.3">
      <c r="A41" t="s">
        <v>93</v>
      </c>
      <c r="C41">
        <v>85</v>
      </c>
      <c r="D41">
        <v>6</v>
      </c>
      <c r="E41">
        <f t="shared" si="0"/>
        <v>2465</v>
      </c>
      <c r="F41">
        <f t="shared" si="1"/>
        <v>14790</v>
      </c>
      <c r="H41" s="8" t="s">
        <v>234</v>
      </c>
    </row>
    <row r="42" spans="1:8" x14ac:dyDescent="0.3">
      <c r="A42" t="s">
        <v>94</v>
      </c>
      <c r="C42">
        <v>391</v>
      </c>
      <c r="D42">
        <v>2</v>
      </c>
      <c r="E42">
        <f t="shared" si="0"/>
        <v>11339</v>
      </c>
      <c r="F42">
        <f t="shared" si="1"/>
        <v>22678</v>
      </c>
      <c r="H42" s="8" t="s">
        <v>234</v>
      </c>
    </row>
    <row r="43" spans="1:8" x14ac:dyDescent="0.3">
      <c r="A43" t="s">
        <v>95</v>
      </c>
      <c r="C43">
        <v>307</v>
      </c>
      <c r="D43">
        <v>11</v>
      </c>
      <c r="E43">
        <f t="shared" si="0"/>
        <v>8903</v>
      </c>
      <c r="F43">
        <f t="shared" si="1"/>
        <v>97933</v>
      </c>
      <c r="G43" t="s">
        <v>96</v>
      </c>
      <c r="H43" s="8" t="s">
        <v>234</v>
      </c>
    </row>
    <row r="44" spans="1:8" x14ac:dyDescent="0.3">
      <c r="A44" t="s">
        <v>97</v>
      </c>
      <c r="C44">
        <v>189</v>
      </c>
      <c r="D44">
        <v>2</v>
      </c>
      <c r="E44">
        <f t="shared" si="0"/>
        <v>5481</v>
      </c>
      <c r="F44">
        <f t="shared" si="1"/>
        <v>10962</v>
      </c>
      <c r="H44" s="8" t="s">
        <v>234</v>
      </c>
    </row>
    <row r="45" spans="1:8" x14ac:dyDescent="0.3">
      <c r="A45" t="s">
        <v>98</v>
      </c>
      <c r="C45">
        <v>274</v>
      </c>
      <c r="D45">
        <v>2</v>
      </c>
      <c r="E45">
        <f t="shared" si="0"/>
        <v>7946</v>
      </c>
      <c r="F45">
        <f t="shared" si="1"/>
        <v>15892</v>
      </c>
      <c r="H45" s="8" t="s">
        <v>234</v>
      </c>
    </row>
    <row r="46" spans="1:8" x14ac:dyDescent="0.3">
      <c r="A46" t="s">
        <v>99</v>
      </c>
      <c r="C46">
        <v>367</v>
      </c>
      <c r="D46">
        <v>4</v>
      </c>
      <c r="E46">
        <f t="shared" si="0"/>
        <v>10643</v>
      </c>
      <c r="F46">
        <f t="shared" si="1"/>
        <v>42572</v>
      </c>
      <c r="G46" t="s">
        <v>69</v>
      </c>
      <c r="H46" s="8" t="s">
        <v>234</v>
      </c>
    </row>
    <row r="47" spans="1:8" x14ac:dyDescent="0.3">
      <c r="A47" t="s">
        <v>100</v>
      </c>
      <c r="C47">
        <v>635</v>
      </c>
      <c r="D47">
        <v>12</v>
      </c>
      <c r="E47">
        <f t="shared" si="0"/>
        <v>18415</v>
      </c>
      <c r="F47">
        <f t="shared" si="1"/>
        <v>220980</v>
      </c>
      <c r="H47" s="8" t="s">
        <v>234</v>
      </c>
    </row>
    <row r="48" spans="1:8" x14ac:dyDescent="0.3">
      <c r="H48" s="7"/>
    </row>
    <row r="49" spans="1:8" x14ac:dyDescent="0.3">
      <c r="A49" s="2" t="s">
        <v>106</v>
      </c>
      <c r="E49" s="4"/>
      <c r="F49" s="4"/>
      <c r="H49" s="7"/>
    </row>
    <row r="50" spans="1:8" x14ac:dyDescent="0.3">
      <c r="A50" t="s">
        <v>107</v>
      </c>
      <c r="B50">
        <v>78.599999999999994</v>
      </c>
      <c r="C50" s="4">
        <f>B50/0.11</f>
        <v>714.5454545454545</v>
      </c>
      <c r="D50">
        <v>8</v>
      </c>
      <c r="E50" s="4">
        <f>29*C50</f>
        <v>20721.81818181818</v>
      </c>
      <c r="F50" s="4">
        <f>29*C50*D50</f>
        <v>165774.54545454544</v>
      </c>
      <c r="G50" t="s">
        <v>260</v>
      </c>
      <c r="H50" s="8" t="s">
        <v>235</v>
      </c>
    </row>
    <row r="51" spans="1:8" x14ac:dyDescent="0.3">
      <c r="A51" t="s">
        <v>108</v>
      </c>
      <c r="B51">
        <v>49.8</v>
      </c>
      <c r="C51" s="4">
        <f>B51/0.11</f>
        <v>452.72727272727269</v>
      </c>
      <c r="D51">
        <v>8</v>
      </c>
      <c r="E51" s="4">
        <f>29*C51</f>
        <v>13129.090909090908</v>
      </c>
      <c r="F51" s="4">
        <f>29*C51*D51</f>
        <v>105032.72727272726</v>
      </c>
      <c r="G51" t="s">
        <v>260</v>
      </c>
      <c r="H51" s="8" t="s">
        <v>235</v>
      </c>
    </row>
    <row r="52" spans="1:8" x14ac:dyDescent="0.3">
      <c r="A52" t="s">
        <v>109</v>
      </c>
      <c r="B52">
        <v>48.8</v>
      </c>
      <c r="C52" s="4">
        <f>B52/0.11</f>
        <v>443.63636363636363</v>
      </c>
      <c r="D52">
        <v>8</v>
      </c>
      <c r="E52" s="4">
        <f>29*C52</f>
        <v>12865.454545454546</v>
      </c>
      <c r="F52" s="4">
        <f>29*C52*D52</f>
        <v>102923.63636363637</v>
      </c>
      <c r="G52" t="s">
        <v>260</v>
      </c>
      <c r="H52" s="8" t="s">
        <v>235</v>
      </c>
    </row>
    <row r="53" spans="1:8" x14ac:dyDescent="0.3">
      <c r="A53" t="s">
        <v>110</v>
      </c>
      <c r="B53">
        <v>29.5</v>
      </c>
      <c r="C53" s="4">
        <f>B53/0.11</f>
        <v>268.18181818181819</v>
      </c>
      <c r="D53">
        <v>8</v>
      </c>
      <c r="E53" s="4">
        <f>29*C53</f>
        <v>7777.272727272727</v>
      </c>
      <c r="F53" s="4">
        <f>29*C53*D53</f>
        <v>62218.181818181816</v>
      </c>
      <c r="G53" t="s">
        <v>260</v>
      </c>
      <c r="H53" s="8" t="s">
        <v>235</v>
      </c>
    </row>
    <row r="54" spans="1:8" x14ac:dyDescent="0.3">
      <c r="A54" t="s">
        <v>111</v>
      </c>
      <c r="B54">
        <v>23.5</v>
      </c>
      <c r="C54" s="4">
        <f>B54/0.11</f>
        <v>213.63636363636363</v>
      </c>
      <c r="D54">
        <v>8</v>
      </c>
      <c r="E54" s="4">
        <f>29*C54</f>
        <v>6195.454545454545</v>
      </c>
      <c r="F54" s="4">
        <f>29*C54*D54</f>
        <v>49563.63636363636</v>
      </c>
      <c r="G54" t="s">
        <v>260</v>
      </c>
      <c r="H54" s="8" t="s">
        <v>235</v>
      </c>
    </row>
    <row r="55" spans="1:8" x14ac:dyDescent="0.3">
      <c r="C55" s="4"/>
      <c r="E55" s="4"/>
      <c r="F55" s="4"/>
      <c r="H55" s="9"/>
    </row>
    <row r="56" spans="1:8" x14ac:dyDescent="0.3">
      <c r="A56" t="s">
        <v>112</v>
      </c>
      <c r="B56">
        <v>77.400000000000006</v>
      </c>
      <c r="C56" s="4">
        <f>B56/0.11</f>
        <v>703.63636363636374</v>
      </c>
      <c r="D56">
        <v>4</v>
      </c>
      <c r="E56" s="4">
        <f>29*C56</f>
        <v>20405.454545454548</v>
      </c>
      <c r="F56" s="4">
        <f>29*C56*D56</f>
        <v>81621.818181818191</v>
      </c>
      <c r="G56" t="s">
        <v>260</v>
      </c>
      <c r="H56" s="8" t="s">
        <v>235</v>
      </c>
    </row>
    <row r="57" spans="1:8" x14ac:dyDescent="0.3">
      <c r="A57" t="s">
        <v>113</v>
      </c>
      <c r="B57">
        <v>39</v>
      </c>
      <c r="C57" s="4">
        <f>B57/0.11</f>
        <v>354.54545454545456</v>
      </c>
      <c r="D57">
        <v>4</v>
      </c>
      <c r="E57" s="4">
        <f>29*C57</f>
        <v>10281.818181818182</v>
      </c>
      <c r="F57" s="4">
        <f>29*C57*D57</f>
        <v>41127.272727272728</v>
      </c>
      <c r="G57" t="s">
        <v>260</v>
      </c>
      <c r="H57" s="8" t="s">
        <v>235</v>
      </c>
    </row>
    <row r="58" spans="1:8" x14ac:dyDescent="0.3">
      <c r="A58" t="s">
        <v>114</v>
      </c>
      <c r="B58">
        <v>61</v>
      </c>
      <c r="C58" s="4">
        <f>B58/0.11</f>
        <v>554.5454545454545</v>
      </c>
      <c r="D58">
        <v>4</v>
      </c>
      <c r="E58" s="4">
        <f>29*C58</f>
        <v>16081.81818181818</v>
      </c>
      <c r="F58" s="4">
        <f>29*C58*D58</f>
        <v>64327.272727272721</v>
      </c>
      <c r="G58" t="s">
        <v>260</v>
      </c>
      <c r="H58" s="8" t="s">
        <v>235</v>
      </c>
    </row>
    <row r="59" spans="1:8" x14ac:dyDescent="0.3">
      <c r="C59" s="4"/>
      <c r="E59" s="4"/>
      <c r="F59" s="4"/>
      <c r="H59" s="9"/>
    </row>
    <row r="60" spans="1:8" x14ac:dyDescent="0.3">
      <c r="A60" t="s">
        <v>115</v>
      </c>
      <c r="B60">
        <v>56.8</v>
      </c>
      <c r="C60" s="4">
        <f t="shared" ref="C60:C74" si="2">B60/0.11</f>
        <v>516.36363636363637</v>
      </c>
      <c r="D60">
        <v>8</v>
      </c>
      <c r="E60" s="4">
        <f t="shared" ref="E60:E74" si="3">29*C60</f>
        <v>14974.545454545454</v>
      </c>
      <c r="F60" s="4">
        <f t="shared" ref="F60:F74" si="4">29*C60*D60</f>
        <v>119796.36363636363</v>
      </c>
      <c r="G60" t="s">
        <v>260</v>
      </c>
      <c r="H60" s="8" t="s">
        <v>235</v>
      </c>
    </row>
    <row r="61" spans="1:8" x14ac:dyDescent="0.3">
      <c r="A61" t="s">
        <v>116</v>
      </c>
      <c r="B61">
        <v>55.9</v>
      </c>
      <c r="C61" s="4">
        <f t="shared" si="2"/>
        <v>508.18181818181819</v>
      </c>
      <c r="D61">
        <v>4</v>
      </c>
      <c r="E61" s="4">
        <f t="shared" si="3"/>
        <v>14737.272727272728</v>
      </c>
      <c r="F61" s="4">
        <f t="shared" si="4"/>
        <v>58949.090909090912</v>
      </c>
      <c r="G61" t="s">
        <v>260</v>
      </c>
      <c r="H61" s="8" t="s">
        <v>235</v>
      </c>
    </row>
    <row r="62" spans="1:8" x14ac:dyDescent="0.3">
      <c r="A62" t="s">
        <v>117</v>
      </c>
      <c r="B62">
        <v>55</v>
      </c>
      <c r="C62" s="4">
        <f t="shared" si="2"/>
        <v>500</v>
      </c>
      <c r="D62">
        <v>4</v>
      </c>
      <c r="E62" s="4">
        <f t="shared" si="3"/>
        <v>14500</v>
      </c>
      <c r="F62" s="4">
        <f t="shared" si="4"/>
        <v>58000</v>
      </c>
      <c r="G62" t="s">
        <v>260</v>
      </c>
      <c r="H62" s="8" t="s">
        <v>235</v>
      </c>
    </row>
    <row r="63" spans="1:8" x14ac:dyDescent="0.3">
      <c r="A63" t="s">
        <v>118</v>
      </c>
      <c r="B63">
        <v>40.5</v>
      </c>
      <c r="C63" s="4">
        <f t="shared" si="2"/>
        <v>368.18181818181819</v>
      </c>
      <c r="D63">
        <v>2</v>
      </c>
      <c r="E63" s="4">
        <f t="shared" si="3"/>
        <v>10677.272727272728</v>
      </c>
      <c r="F63" s="4">
        <f t="shared" si="4"/>
        <v>21354.545454545456</v>
      </c>
      <c r="G63" t="s">
        <v>260</v>
      </c>
      <c r="H63" s="8" t="s">
        <v>235</v>
      </c>
    </row>
    <row r="64" spans="1:8" x14ac:dyDescent="0.3">
      <c r="A64" t="s">
        <v>119</v>
      </c>
      <c r="B64">
        <v>21.5</v>
      </c>
      <c r="C64" s="4">
        <f t="shared" si="2"/>
        <v>195.45454545454547</v>
      </c>
      <c r="D64">
        <v>4</v>
      </c>
      <c r="E64" s="4">
        <f t="shared" si="3"/>
        <v>5668.1818181818189</v>
      </c>
      <c r="F64" s="4">
        <f t="shared" si="4"/>
        <v>22672.727272727276</v>
      </c>
      <c r="G64" t="s">
        <v>260</v>
      </c>
      <c r="H64" s="8" t="s">
        <v>235</v>
      </c>
    </row>
    <row r="65" spans="1:8" x14ac:dyDescent="0.3">
      <c r="A65" t="s">
        <v>120</v>
      </c>
      <c r="B65">
        <v>19.7</v>
      </c>
      <c r="C65" s="4">
        <f t="shared" si="2"/>
        <v>179.09090909090909</v>
      </c>
      <c r="D65">
        <v>4</v>
      </c>
      <c r="E65" s="4">
        <f t="shared" si="3"/>
        <v>5193.636363636364</v>
      </c>
      <c r="F65" s="4">
        <f t="shared" si="4"/>
        <v>20774.545454545456</v>
      </c>
      <c r="G65" t="s">
        <v>260</v>
      </c>
      <c r="H65" s="8" t="s">
        <v>235</v>
      </c>
    </row>
    <row r="66" spans="1:8" x14ac:dyDescent="0.3">
      <c r="A66" t="s">
        <v>121</v>
      </c>
      <c r="B66">
        <v>98</v>
      </c>
      <c r="C66" s="4">
        <f t="shared" si="2"/>
        <v>890.90909090909088</v>
      </c>
      <c r="D66">
        <v>2</v>
      </c>
      <c r="E66" s="4">
        <f t="shared" si="3"/>
        <v>25836.363636363636</v>
      </c>
      <c r="F66" s="4">
        <f t="shared" si="4"/>
        <v>51672.727272727272</v>
      </c>
      <c r="G66" t="s">
        <v>260</v>
      </c>
      <c r="H66" s="8" t="s">
        <v>235</v>
      </c>
    </row>
    <row r="67" spans="1:8" x14ac:dyDescent="0.3">
      <c r="A67" t="s">
        <v>122</v>
      </c>
      <c r="B67">
        <v>28.3</v>
      </c>
      <c r="C67" s="4">
        <f t="shared" si="2"/>
        <v>257.27272727272725</v>
      </c>
      <c r="D67">
        <v>2</v>
      </c>
      <c r="E67" s="4">
        <f t="shared" si="3"/>
        <v>7460.9090909090901</v>
      </c>
      <c r="F67" s="4">
        <f t="shared" si="4"/>
        <v>14921.81818181818</v>
      </c>
      <c r="G67" t="s">
        <v>260</v>
      </c>
      <c r="H67" s="8" t="s">
        <v>235</v>
      </c>
    </row>
    <row r="68" spans="1:8" x14ac:dyDescent="0.3">
      <c r="A68" t="s">
        <v>123</v>
      </c>
      <c r="B68">
        <v>38</v>
      </c>
      <c r="C68" s="4">
        <f t="shared" si="2"/>
        <v>345.45454545454544</v>
      </c>
      <c r="D68">
        <v>2</v>
      </c>
      <c r="E68" s="4">
        <f t="shared" si="3"/>
        <v>10018.181818181818</v>
      </c>
      <c r="F68" s="4">
        <f t="shared" si="4"/>
        <v>20036.363636363636</v>
      </c>
      <c r="G68" t="s">
        <v>260</v>
      </c>
      <c r="H68" s="8" t="s">
        <v>235</v>
      </c>
    </row>
    <row r="69" spans="1:8" x14ac:dyDescent="0.3">
      <c r="A69" t="s">
        <v>124</v>
      </c>
      <c r="B69">
        <v>98.5</v>
      </c>
      <c r="C69" s="4">
        <f t="shared" si="2"/>
        <v>895.4545454545455</v>
      </c>
      <c r="D69">
        <v>2</v>
      </c>
      <c r="E69" s="4">
        <f t="shared" si="3"/>
        <v>25968.18181818182</v>
      </c>
      <c r="F69" s="4">
        <f t="shared" si="4"/>
        <v>51936.36363636364</v>
      </c>
      <c r="G69" t="s">
        <v>260</v>
      </c>
      <c r="H69" s="8" t="s">
        <v>235</v>
      </c>
    </row>
    <row r="70" spans="1:8" x14ac:dyDescent="0.3">
      <c r="A70" t="s">
        <v>125</v>
      </c>
      <c r="B70">
        <v>210</v>
      </c>
      <c r="C70" s="4">
        <f t="shared" si="2"/>
        <v>1909.090909090909</v>
      </c>
      <c r="D70">
        <v>2</v>
      </c>
      <c r="E70" s="4">
        <f t="shared" si="3"/>
        <v>55363.63636363636</v>
      </c>
      <c r="F70" s="4">
        <f t="shared" si="4"/>
        <v>110727.27272727272</v>
      </c>
      <c r="G70" t="s">
        <v>260</v>
      </c>
      <c r="H70" s="8" t="s">
        <v>235</v>
      </c>
    </row>
    <row r="71" spans="1:8" x14ac:dyDescent="0.3">
      <c r="A71" t="s">
        <v>126</v>
      </c>
      <c r="B71">
        <v>140</v>
      </c>
      <c r="C71" s="4">
        <f t="shared" si="2"/>
        <v>1272.7272727272727</v>
      </c>
      <c r="D71">
        <v>2</v>
      </c>
      <c r="E71" s="4">
        <f t="shared" si="3"/>
        <v>36909.090909090912</v>
      </c>
      <c r="F71" s="4">
        <f t="shared" si="4"/>
        <v>73818.181818181823</v>
      </c>
      <c r="G71" t="s">
        <v>260</v>
      </c>
      <c r="H71" s="8" t="s">
        <v>235</v>
      </c>
    </row>
    <row r="72" spans="1:8" x14ac:dyDescent="0.3">
      <c r="A72" t="s">
        <v>127</v>
      </c>
      <c r="B72">
        <v>18.3</v>
      </c>
      <c r="C72" s="4">
        <f t="shared" si="2"/>
        <v>166.36363636363637</v>
      </c>
      <c r="D72">
        <v>8</v>
      </c>
      <c r="E72" s="4">
        <f t="shared" si="3"/>
        <v>4824.545454545455</v>
      </c>
      <c r="F72" s="4">
        <f t="shared" si="4"/>
        <v>38596.36363636364</v>
      </c>
      <c r="G72" t="s">
        <v>260</v>
      </c>
      <c r="H72" s="8" t="s">
        <v>235</v>
      </c>
    </row>
    <row r="73" spans="1:8" x14ac:dyDescent="0.3">
      <c r="A73" t="s">
        <v>128</v>
      </c>
      <c r="B73">
        <v>16</v>
      </c>
      <c r="C73" s="4">
        <f t="shared" si="2"/>
        <v>145.45454545454547</v>
      </c>
      <c r="D73">
        <v>2</v>
      </c>
      <c r="E73" s="4">
        <f t="shared" si="3"/>
        <v>4218.1818181818189</v>
      </c>
      <c r="F73" s="4">
        <f t="shared" si="4"/>
        <v>8436.3636363636379</v>
      </c>
      <c r="G73" t="s">
        <v>260</v>
      </c>
      <c r="H73" s="8" t="s">
        <v>235</v>
      </c>
    </row>
    <row r="74" spans="1:8" x14ac:dyDescent="0.3">
      <c r="A74" t="s">
        <v>129</v>
      </c>
      <c r="B74">
        <v>10.3</v>
      </c>
      <c r="C74" s="4">
        <f t="shared" si="2"/>
        <v>93.63636363636364</v>
      </c>
      <c r="D74">
        <v>4</v>
      </c>
      <c r="E74" s="4">
        <f t="shared" si="3"/>
        <v>2715.4545454545455</v>
      </c>
      <c r="F74" s="4">
        <f t="shared" si="4"/>
        <v>10861.818181818182</v>
      </c>
      <c r="G74" t="s">
        <v>260</v>
      </c>
      <c r="H74" s="8" t="s">
        <v>235</v>
      </c>
    </row>
    <row r="75" spans="1:8" x14ac:dyDescent="0.3">
      <c r="H75" s="7"/>
    </row>
    <row r="76" spans="1:8" x14ac:dyDescent="0.3">
      <c r="A76" s="2" t="s">
        <v>103</v>
      </c>
      <c r="E76" s="4"/>
      <c r="F76" s="4"/>
      <c r="H76" s="7"/>
    </row>
    <row r="77" spans="1:8" x14ac:dyDescent="0.3">
      <c r="A77" t="s">
        <v>104</v>
      </c>
      <c r="B77">
        <v>950</v>
      </c>
      <c r="C77" s="4">
        <f>B77/0.11</f>
        <v>8636.363636363636</v>
      </c>
      <c r="D77">
        <v>1</v>
      </c>
      <c r="E77" s="4">
        <f>29*C77</f>
        <v>250454.54545454544</v>
      </c>
      <c r="F77" s="4">
        <f>29*C77*D77</f>
        <v>250454.54545454544</v>
      </c>
      <c r="G77" t="s">
        <v>105</v>
      </c>
      <c r="H77" s="8" t="s">
        <v>236</v>
      </c>
    </row>
    <row r="78" spans="1:8" x14ac:dyDescent="0.3">
      <c r="H78" s="9"/>
    </row>
    <row r="79" spans="1:8" x14ac:dyDescent="0.3">
      <c r="A79" s="2" t="s">
        <v>101</v>
      </c>
      <c r="H79" s="8"/>
    </row>
    <row r="80" spans="1:8" x14ac:dyDescent="0.3">
      <c r="A80" t="s">
        <v>101</v>
      </c>
      <c r="B80">
        <v>1300</v>
      </c>
      <c r="C80" s="4">
        <f>B80/0.11</f>
        <v>11818.181818181818</v>
      </c>
      <c r="D80">
        <v>1</v>
      </c>
      <c r="E80" s="4">
        <f>29*C80</f>
        <v>342727.27272727271</v>
      </c>
      <c r="F80" s="4">
        <f>29*C80*D80</f>
        <v>342727.27272727271</v>
      </c>
      <c r="G80" t="s">
        <v>102</v>
      </c>
      <c r="H80" s="8" t="s">
        <v>237</v>
      </c>
    </row>
    <row r="81" spans="1:8" x14ac:dyDescent="0.3">
      <c r="C81" s="4"/>
      <c r="H81" s="9"/>
    </row>
    <row r="82" spans="1:8" x14ac:dyDescent="0.3">
      <c r="A82" s="2" t="s">
        <v>130</v>
      </c>
      <c r="C82" s="4"/>
      <c r="H82" s="8"/>
    </row>
    <row r="83" spans="1:8" x14ac:dyDescent="0.3">
      <c r="A83" t="s">
        <v>131</v>
      </c>
      <c r="C83" s="5">
        <v>150</v>
      </c>
      <c r="D83">
        <v>1</v>
      </c>
      <c r="E83">
        <f t="shared" ref="E83:E93" si="5">29*C83</f>
        <v>4350</v>
      </c>
      <c r="F83">
        <f t="shared" ref="F83:F93" si="6">29*C83*D83</f>
        <v>4350</v>
      </c>
      <c r="G83" t="s">
        <v>201</v>
      </c>
      <c r="H83" s="8" t="s">
        <v>238</v>
      </c>
    </row>
    <row r="84" spans="1:8" x14ac:dyDescent="0.3">
      <c r="A84" t="s">
        <v>132</v>
      </c>
      <c r="B84">
        <v>183</v>
      </c>
      <c r="C84" s="4">
        <f t="shared" ref="C84:C86" si="7">B84/0.11</f>
        <v>1663.6363636363637</v>
      </c>
      <c r="D84">
        <v>1</v>
      </c>
      <c r="E84" s="4">
        <f t="shared" si="5"/>
        <v>48245.454545454551</v>
      </c>
      <c r="F84" s="4">
        <f t="shared" si="6"/>
        <v>48245.454545454551</v>
      </c>
      <c r="G84" t="s">
        <v>133</v>
      </c>
      <c r="H84" s="8" t="s">
        <v>238</v>
      </c>
    </row>
    <row r="85" spans="1:8" x14ac:dyDescent="0.3">
      <c r="A85" t="s">
        <v>134</v>
      </c>
      <c r="B85">
        <v>118</v>
      </c>
      <c r="C85" s="4">
        <f t="shared" si="7"/>
        <v>1072.7272727272727</v>
      </c>
      <c r="D85">
        <v>1</v>
      </c>
      <c r="E85" s="4">
        <f t="shared" si="5"/>
        <v>31109.090909090908</v>
      </c>
      <c r="F85" s="4">
        <f t="shared" si="6"/>
        <v>31109.090909090908</v>
      </c>
      <c r="G85" t="s">
        <v>135</v>
      </c>
      <c r="H85" s="8" t="s">
        <v>238</v>
      </c>
    </row>
    <row r="86" spans="1:8" x14ac:dyDescent="0.3">
      <c r="A86" t="s">
        <v>136</v>
      </c>
      <c r="B86">
        <v>97</v>
      </c>
      <c r="C86" s="4">
        <f t="shared" si="7"/>
        <v>881.81818181818187</v>
      </c>
      <c r="D86">
        <v>1</v>
      </c>
      <c r="E86" s="4">
        <f t="shared" si="5"/>
        <v>25572.727272727276</v>
      </c>
      <c r="F86" s="4">
        <f t="shared" si="6"/>
        <v>25572.727272727276</v>
      </c>
      <c r="G86" t="s">
        <v>135</v>
      </c>
      <c r="H86" s="8" t="s">
        <v>238</v>
      </c>
    </row>
    <row r="87" spans="1:8" x14ac:dyDescent="0.3">
      <c r="H87" s="9"/>
    </row>
    <row r="88" spans="1:8" x14ac:dyDescent="0.3">
      <c r="A88" s="2" t="s">
        <v>137</v>
      </c>
      <c r="H88" s="8"/>
    </row>
    <row r="89" spans="1:8" x14ac:dyDescent="0.3">
      <c r="A89" t="s">
        <v>137</v>
      </c>
      <c r="B89">
        <v>1425</v>
      </c>
      <c r="C89" s="4">
        <f>B89/0.11</f>
        <v>12954.545454545454</v>
      </c>
      <c r="D89">
        <v>1</v>
      </c>
      <c r="E89">
        <f t="shared" si="5"/>
        <v>375681.81818181818</v>
      </c>
      <c r="F89">
        <f t="shared" si="6"/>
        <v>375681.81818181818</v>
      </c>
      <c r="G89" t="s">
        <v>138</v>
      </c>
      <c r="H89" s="8" t="s">
        <v>239</v>
      </c>
    </row>
    <row r="90" spans="1:8" x14ac:dyDescent="0.3">
      <c r="H90" s="9"/>
    </row>
    <row r="91" spans="1:8" x14ac:dyDescent="0.3">
      <c r="A91" s="2" t="s">
        <v>139</v>
      </c>
      <c r="H91" s="8"/>
    </row>
    <row r="92" spans="1:8" x14ac:dyDescent="0.3">
      <c r="A92" t="s">
        <v>140</v>
      </c>
      <c r="B92">
        <v>35.6</v>
      </c>
      <c r="C92">
        <v>308</v>
      </c>
      <c r="D92">
        <v>2</v>
      </c>
      <c r="E92">
        <f t="shared" si="5"/>
        <v>8932</v>
      </c>
      <c r="F92">
        <f t="shared" si="6"/>
        <v>17864</v>
      </c>
      <c r="G92" t="s">
        <v>141</v>
      </c>
      <c r="H92" s="8" t="s">
        <v>240</v>
      </c>
    </row>
    <row r="93" spans="1:8" x14ac:dyDescent="0.3">
      <c r="A93" t="s">
        <v>142</v>
      </c>
      <c r="B93">
        <v>76</v>
      </c>
      <c r="C93">
        <v>576</v>
      </c>
      <c r="D93">
        <v>1</v>
      </c>
      <c r="E93">
        <f t="shared" si="5"/>
        <v>16704</v>
      </c>
      <c r="F93">
        <f t="shared" si="6"/>
        <v>16704</v>
      </c>
      <c r="G93" t="s">
        <v>143</v>
      </c>
      <c r="H93" s="8" t="s">
        <v>240</v>
      </c>
    </row>
    <row r="94" spans="1:8" x14ac:dyDescent="0.3">
      <c r="H94" s="9"/>
    </row>
    <row r="95" spans="1:8" x14ac:dyDescent="0.3">
      <c r="A95" s="2" t="s">
        <v>180</v>
      </c>
      <c r="H95" s="8"/>
    </row>
    <row r="96" spans="1:8" x14ac:dyDescent="0.3">
      <c r="A96" t="s">
        <v>181</v>
      </c>
      <c r="B96">
        <v>825</v>
      </c>
      <c r="C96">
        <f>B96/0.11</f>
        <v>7500</v>
      </c>
      <c r="D96">
        <v>1</v>
      </c>
      <c r="E96">
        <f>29*C96</f>
        <v>217500</v>
      </c>
      <c r="F96">
        <f>29*C96*D96</f>
        <v>217500</v>
      </c>
      <c r="G96" t="s">
        <v>182</v>
      </c>
      <c r="H96" s="8" t="s">
        <v>237</v>
      </c>
    </row>
    <row r="97" spans="1:8" x14ac:dyDescent="0.3">
      <c r="H97" s="7"/>
    </row>
    <row r="98" spans="1:8" x14ac:dyDescent="0.3">
      <c r="A98" s="2" t="s">
        <v>144</v>
      </c>
      <c r="H98" s="7"/>
    </row>
    <row r="99" spans="1:8" x14ac:dyDescent="0.3">
      <c r="A99" t="s">
        <v>145</v>
      </c>
      <c r="B99">
        <v>504</v>
      </c>
      <c r="C99" s="4">
        <f>B99/0.11</f>
        <v>4581.818181818182</v>
      </c>
      <c r="D99">
        <v>4</v>
      </c>
      <c r="E99" s="4">
        <f t="shared" ref="E99:E118" si="8">29*C99</f>
        <v>132872.72727272726</v>
      </c>
      <c r="F99" s="4">
        <f t="shared" ref="F99:F118" si="9">29*C99*D99</f>
        <v>531490.90909090906</v>
      </c>
      <c r="H99" s="8" t="s">
        <v>241</v>
      </c>
    </row>
    <row r="100" spans="1:8" x14ac:dyDescent="0.3">
      <c r="A100" t="s">
        <v>146</v>
      </c>
      <c r="B100">
        <v>520</v>
      </c>
      <c r="C100" s="4">
        <f t="shared" ref="C100:C115" si="10">B100/0.11</f>
        <v>4727.272727272727</v>
      </c>
      <c r="D100">
        <v>4</v>
      </c>
      <c r="E100" s="4">
        <f t="shared" si="8"/>
        <v>137090.90909090909</v>
      </c>
      <c r="F100" s="4">
        <f t="shared" si="9"/>
        <v>548363.63636363635</v>
      </c>
      <c r="H100" s="8" t="s">
        <v>241</v>
      </c>
    </row>
    <row r="101" spans="1:8" x14ac:dyDescent="0.3">
      <c r="A101" t="s">
        <v>147</v>
      </c>
      <c r="B101">
        <v>513</v>
      </c>
      <c r="C101" s="4">
        <f t="shared" si="10"/>
        <v>4663.636363636364</v>
      </c>
      <c r="D101">
        <v>4</v>
      </c>
      <c r="E101" s="4">
        <f t="shared" si="8"/>
        <v>135245.45454545456</v>
      </c>
      <c r="F101" s="4">
        <f t="shared" si="9"/>
        <v>540981.81818181823</v>
      </c>
      <c r="H101" s="8" t="s">
        <v>241</v>
      </c>
    </row>
    <row r="102" spans="1:8" x14ac:dyDescent="0.3">
      <c r="A102" t="s">
        <v>148</v>
      </c>
      <c r="B102">
        <v>76</v>
      </c>
      <c r="C102" s="4">
        <f t="shared" si="10"/>
        <v>690.90909090909088</v>
      </c>
      <c r="D102">
        <v>4</v>
      </c>
      <c r="E102" s="4">
        <f t="shared" si="8"/>
        <v>20036.363636363636</v>
      </c>
      <c r="F102" s="4">
        <f t="shared" si="9"/>
        <v>80145.454545454544</v>
      </c>
      <c r="H102" s="8" t="s">
        <v>242</v>
      </c>
    </row>
    <row r="103" spans="1:8" x14ac:dyDescent="0.3">
      <c r="A103" t="s">
        <v>149</v>
      </c>
      <c r="B103">
        <v>63</v>
      </c>
      <c r="C103" s="4">
        <f t="shared" si="10"/>
        <v>572.72727272727275</v>
      </c>
      <c r="D103">
        <v>4</v>
      </c>
      <c r="E103" s="4">
        <f t="shared" si="8"/>
        <v>16609.090909090908</v>
      </c>
      <c r="F103" s="4">
        <f t="shared" si="9"/>
        <v>66436.363636363632</v>
      </c>
      <c r="H103" s="8" t="s">
        <v>242</v>
      </c>
    </row>
    <row r="104" spans="1:8" x14ac:dyDescent="0.3">
      <c r="A104" t="s">
        <v>150</v>
      </c>
      <c r="B104">
        <v>22</v>
      </c>
      <c r="C104" s="4">
        <f t="shared" si="10"/>
        <v>200</v>
      </c>
      <c r="D104">
        <v>8</v>
      </c>
      <c r="E104" s="4">
        <f t="shared" si="8"/>
        <v>5800</v>
      </c>
      <c r="F104" s="4">
        <f t="shared" si="9"/>
        <v>46400</v>
      </c>
      <c r="H104" s="8" t="s">
        <v>242</v>
      </c>
    </row>
    <row r="105" spans="1:8" x14ac:dyDescent="0.3">
      <c r="A105" t="s">
        <v>151</v>
      </c>
      <c r="B105">
        <v>16</v>
      </c>
      <c r="C105" s="4">
        <f t="shared" si="10"/>
        <v>145.45454545454547</v>
      </c>
      <c r="D105">
        <v>4</v>
      </c>
      <c r="E105" s="4">
        <f t="shared" si="8"/>
        <v>4218.1818181818189</v>
      </c>
      <c r="F105" s="4">
        <f t="shared" si="9"/>
        <v>16872.727272727276</v>
      </c>
      <c r="H105" s="8" t="s">
        <v>242</v>
      </c>
    </row>
    <row r="106" spans="1:8" x14ac:dyDescent="0.3">
      <c r="A106" t="s">
        <v>152</v>
      </c>
      <c r="B106">
        <v>17</v>
      </c>
      <c r="C106" s="4">
        <f t="shared" si="10"/>
        <v>154.54545454545453</v>
      </c>
      <c r="D106">
        <v>4</v>
      </c>
      <c r="E106" s="4">
        <f t="shared" si="8"/>
        <v>4481.8181818181811</v>
      </c>
      <c r="F106" s="4">
        <f t="shared" si="9"/>
        <v>17927.272727272724</v>
      </c>
      <c r="H106" s="8" t="s">
        <v>242</v>
      </c>
    </row>
    <row r="107" spans="1:8" x14ac:dyDescent="0.3">
      <c r="A107" t="s">
        <v>153</v>
      </c>
      <c r="B107">
        <v>18</v>
      </c>
      <c r="C107" s="4">
        <f t="shared" si="10"/>
        <v>163.63636363636363</v>
      </c>
      <c r="D107">
        <v>4</v>
      </c>
      <c r="E107" s="4">
        <f t="shared" si="8"/>
        <v>4745.454545454545</v>
      </c>
      <c r="F107" s="4">
        <f t="shared" si="9"/>
        <v>18981.81818181818</v>
      </c>
      <c r="H107" s="8" t="s">
        <v>242</v>
      </c>
    </row>
    <row r="108" spans="1:8" x14ac:dyDescent="0.3">
      <c r="A108" t="s">
        <v>154</v>
      </c>
      <c r="B108">
        <v>14</v>
      </c>
      <c r="C108" s="4">
        <f t="shared" si="10"/>
        <v>127.27272727272727</v>
      </c>
      <c r="D108">
        <v>4</v>
      </c>
      <c r="E108" s="4">
        <f t="shared" si="8"/>
        <v>3690.9090909090905</v>
      </c>
      <c r="F108" s="4">
        <f t="shared" si="9"/>
        <v>14763.636363636362</v>
      </c>
      <c r="H108" s="8" t="s">
        <v>242</v>
      </c>
    </row>
    <row r="109" spans="1:8" x14ac:dyDescent="0.3">
      <c r="A109" t="s">
        <v>155</v>
      </c>
      <c r="B109">
        <v>14</v>
      </c>
      <c r="C109" s="4">
        <f t="shared" si="10"/>
        <v>127.27272727272727</v>
      </c>
      <c r="D109">
        <v>8</v>
      </c>
      <c r="E109" s="4">
        <f t="shared" si="8"/>
        <v>3690.9090909090905</v>
      </c>
      <c r="F109" s="4">
        <f t="shared" si="9"/>
        <v>29527.272727272724</v>
      </c>
      <c r="H109" s="8" t="s">
        <v>242</v>
      </c>
    </row>
    <row r="110" spans="1:8" x14ac:dyDescent="0.3">
      <c r="A110" t="s">
        <v>156</v>
      </c>
      <c r="B110">
        <v>12</v>
      </c>
      <c r="C110" s="4">
        <f t="shared" si="10"/>
        <v>109.09090909090909</v>
      </c>
      <c r="D110">
        <v>4</v>
      </c>
      <c r="E110" s="4">
        <f t="shared" si="8"/>
        <v>3163.6363636363635</v>
      </c>
      <c r="F110" s="4">
        <f t="shared" si="9"/>
        <v>12654.545454545454</v>
      </c>
      <c r="H110" s="8" t="s">
        <v>242</v>
      </c>
    </row>
    <row r="111" spans="1:8" x14ac:dyDescent="0.3">
      <c r="A111" t="s">
        <v>157</v>
      </c>
      <c r="B111">
        <v>11</v>
      </c>
      <c r="C111" s="4">
        <f t="shared" si="10"/>
        <v>100</v>
      </c>
      <c r="D111">
        <v>4</v>
      </c>
      <c r="E111" s="4">
        <f t="shared" si="8"/>
        <v>2900</v>
      </c>
      <c r="F111" s="4">
        <f t="shared" si="9"/>
        <v>11600</v>
      </c>
      <c r="H111" s="8" t="s">
        <v>242</v>
      </c>
    </row>
    <row r="112" spans="1:8" x14ac:dyDescent="0.3">
      <c r="A112" t="s">
        <v>158</v>
      </c>
      <c r="B112">
        <v>10</v>
      </c>
      <c r="C112" s="4">
        <f t="shared" si="10"/>
        <v>90.909090909090907</v>
      </c>
      <c r="D112">
        <v>8</v>
      </c>
      <c r="E112" s="4">
        <f t="shared" si="8"/>
        <v>2636.3636363636365</v>
      </c>
      <c r="F112" s="4">
        <f t="shared" si="9"/>
        <v>21090.909090909092</v>
      </c>
      <c r="H112" s="8" t="s">
        <v>242</v>
      </c>
    </row>
    <row r="113" spans="1:8" x14ac:dyDescent="0.3">
      <c r="A113" t="s">
        <v>159</v>
      </c>
      <c r="B113">
        <v>13</v>
      </c>
      <c r="C113" s="4">
        <f t="shared" si="10"/>
        <v>118.18181818181819</v>
      </c>
      <c r="D113">
        <v>8</v>
      </c>
      <c r="E113" s="4">
        <f t="shared" si="8"/>
        <v>3427.2727272727275</v>
      </c>
      <c r="F113" s="4">
        <f t="shared" si="9"/>
        <v>27418.18181818182</v>
      </c>
      <c r="H113" s="8" t="s">
        <v>242</v>
      </c>
    </row>
    <row r="114" spans="1:8" x14ac:dyDescent="0.3">
      <c r="A114" t="s">
        <v>160</v>
      </c>
      <c r="B114">
        <v>12</v>
      </c>
      <c r="C114" s="4">
        <f t="shared" si="10"/>
        <v>109.09090909090909</v>
      </c>
      <c r="D114">
        <v>8</v>
      </c>
      <c r="E114" s="4">
        <f t="shared" si="8"/>
        <v>3163.6363636363635</v>
      </c>
      <c r="F114" s="4">
        <f t="shared" si="9"/>
        <v>25309.090909090908</v>
      </c>
      <c r="H114" s="8" t="s">
        <v>242</v>
      </c>
    </row>
    <row r="115" spans="1:8" x14ac:dyDescent="0.3">
      <c r="A115" t="s">
        <v>161</v>
      </c>
      <c r="B115">
        <v>29</v>
      </c>
      <c r="C115" s="4">
        <f t="shared" si="10"/>
        <v>263.63636363636363</v>
      </c>
      <c r="D115">
        <v>8</v>
      </c>
      <c r="E115" s="4">
        <f t="shared" si="8"/>
        <v>7645.454545454545</v>
      </c>
      <c r="F115" s="4">
        <f t="shared" si="9"/>
        <v>61163.63636363636</v>
      </c>
      <c r="H115" s="8" t="s">
        <v>243</v>
      </c>
    </row>
    <row r="116" spans="1:8" x14ac:dyDescent="0.3">
      <c r="A116" t="s">
        <v>162</v>
      </c>
      <c r="C116">
        <v>749</v>
      </c>
      <c r="D116">
        <v>4</v>
      </c>
      <c r="E116" s="4">
        <f t="shared" si="8"/>
        <v>21721</v>
      </c>
      <c r="F116" s="4">
        <f t="shared" si="9"/>
        <v>86884</v>
      </c>
      <c r="H116" s="8" t="s">
        <v>234</v>
      </c>
    </row>
    <row r="117" spans="1:8" x14ac:dyDescent="0.3">
      <c r="A117" t="s">
        <v>163</v>
      </c>
      <c r="C117">
        <v>552</v>
      </c>
      <c r="D117">
        <v>4</v>
      </c>
      <c r="E117" s="4">
        <f t="shared" si="8"/>
        <v>16008</v>
      </c>
      <c r="F117" s="4">
        <f t="shared" si="9"/>
        <v>64032</v>
      </c>
      <c r="H117" s="8" t="s">
        <v>234</v>
      </c>
    </row>
    <row r="118" spans="1:8" x14ac:dyDescent="0.3">
      <c r="A118" t="s">
        <v>164</v>
      </c>
      <c r="C118">
        <v>184</v>
      </c>
      <c r="D118">
        <v>4</v>
      </c>
      <c r="E118" s="4">
        <f t="shared" si="8"/>
        <v>5336</v>
      </c>
      <c r="F118" s="4">
        <f t="shared" si="9"/>
        <v>21344</v>
      </c>
      <c r="H118" s="8" t="s">
        <v>234</v>
      </c>
    </row>
    <row r="119" spans="1:8" x14ac:dyDescent="0.3">
      <c r="H119" s="9"/>
    </row>
    <row r="120" spans="1:8" x14ac:dyDescent="0.3">
      <c r="A120" s="2" t="s">
        <v>165</v>
      </c>
      <c r="H120" s="8"/>
    </row>
    <row r="121" spans="1:8" x14ac:dyDescent="0.3">
      <c r="A121" t="s">
        <v>166</v>
      </c>
      <c r="B121">
        <v>523</v>
      </c>
      <c r="C121" s="4">
        <f>B121/0.11</f>
        <v>4754.545454545455</v>
      </c>
      <c r="D121">
        <v>1</v>
      </c>
      <c r="E121" s="4">
        <f>29*C121</f>
        <v>137881.81818181821</v>
      </c>
      <c r="F121" s="4">
        <f>29*C121*D121</f>
        <v>137881.81818181821</v>
      </c>
      <c r="G121" t="s">
        <v>167</v>
      </c>
      <c r="H121" s="8" t="s">
        <v>241</v>
      </c>
    </row>
    <row r="122" spans="1:8" x14ac:dyDescent="0.3">
      <c r="A122" t="s">
        <v>168</v>
      </c>
      <c r="B122">
        <v>510</v>
      </c>
      <c r="C122" s="4">
        <f>B122/0.11</f>
        <v>4636.363636363636</v>
      </c>
      <c r="D122">
        <v>1</v>
      </c>
      <c r="E122" s="4">
        <f>29*C122</f>
        <v>134454.54545454544</v>
      </c>
      <c r="F122" s="4">
        <f>29*C122*D122</f>
        <v>134454.54545454544</v>
      </c>
      <c r="G122" t="s">
        <v>167</v>
      </c>
      <c r="H122" s="8" t="s">
        <v>241</v>
      </c>
    </row>
    <row r="123" spans="1:8" x14ac:dyDescent="0.3">
      <c r="A123" t="s">
        <v>169</v>
      </c>
      <c r="C123">
        <v>4309</v>
      </c>
      <c r="D123">
        <v>1</v>
      </c>
      <c r="E123">
        <f>29*C123</f>
        <v>124961</v>
      </c>
      <c r="F123">
        <f>29*C123*D123</f>
        <v>124961</v>
      </c>
      <c r="G123" t="s">
        <v>170</v>
      </c>
      <c r="H123" s="8" t="s">
        <v>244</v>
      </c>
    </row>
    <row r="124" spans="1:8" x14ac:dyDescent="0.3">
      <c r="A124" t="s">
        <v>171</v>
      </c>
      <c r="C124">
        <v>4185</v>
      </c>
      <c r="D124">
        <v>1</v>
      </c>
      <c r="E124">
        <f>29*C124</f>
        <v>121365</v>
      </c>
      <c r="F124">
        <f>29*C124*D124</f>
        <v>121365</v>
      </c>
      <c r="G124" t="s">
        <v>172</v>
      </c>
      <c r="H124" s="8" t="s">
        <v>244</v>
      </c>
    </row>
    <row r="125" spans="1:8" x14ac:dyDescent="0.3">
      <c r="A125" t="s">
        <v>173</v>
      </c>
      <c r="C125">
        <v>4152</v>
      </c>
      <c r="D125">
        <v>1</v>
      </c>
      <c r="E125">
        <f>29*C125</f>
        <v>120408</v>
      </c>
      <c r="F125">
        <f>29*C125*D125</f>
        <v>120408</v>
      </c>
      <c r="G125" t="s">
        <v>174</v>
      </c>
      <c r="H125" s="8" t="s">
        <v>244</v>
      </c>
    </row>
    <row r="126" spans="1:8" x14ac:dyDescent="0.3">
      <c r="A126" t="s">
        <v>175</v>
      </c>
      <c r="C126">
        <v>4165</v>
      </c>
      <c r="D126">
        <v>1</v>
      </c>
      <c r="E126">
        <f t="shared" ref="E126:E128" si="11">29*C126</f>
        <v>120785</v>
      </c>
      <c r="F126">
        <f t="shared" ref="F126:F128" si="12">29*C126*D126</f>
        <v>120785</v>
      </c>
      <c r="G126" t="s">
        <v>176</v>
      </c>
      <c r="H126" s="8" t="s">
        <v>244</v>
      </c>
    </row>
    <row r="127" spans="1:8" x14ac:dyDescent="0.3">
      <c r="A127" t="s">
        <v>177</v>
      </c>
      <c r="C127">
        <v>4209</v>
      </c>
      <c r="D127">
        <v>1</v>
      </c>
      <c r="E127">
        <f t="shared" si="11"/>
        <v>122061</v>
      </c>
      <c r="F127">
        <f t="shared" si="12"/>
        <v>122061</v>
      </c>
      <c r="G127" t="s">
        <v>178</v>
      </c>
      <c r="H127" s="8" t="s">
        <v>244</v>
      </c>
    </row>
    <row r="128" spans="1:8" x14ac:dyDescent="0.3">
      <c r="A128" t="s">
        <v>179</v>
      </c>
      <c r="C128">
        <v>3540</v>
      </c>
      <c r="D128">
        <v>1</v>
      </c>
      <c r="E128">
        <f t="shared" si="11"/>
        <v>102660</v>
      </c>
      <c r="F128">
        <f t="shared" si="12"/>
        <v>102660</v>
      </c>
      <c r="G128" t="s">
        <v>202</v>
      </c>
      <c r="H128" s="8" t="s">
        <v>244</v>
      </c>
    </row>
    <row r="130" spans="1:8" x14ac:dyDescent="0.3">
      <c r="E130" s="2" t="s">
        <v>183</v>
      </c>
      <c r="F130" s="5">
        <f>SUM(F7:F129)</f>
        <v>14478901.181818182</v>
      </c>
    </row>
    <row r="131" spans="1:8" x14ac:dyDescent="0.3">
      <c r="E131" s="2" t="s">
        <v>184</v>
      </c>
      <c r="F131" s="5">
        <f>9*F130</f>
        <v>130310110.63636364</v>
      </c>
    </row>
    <row r="136" spans="1:8" ht="23.4" x14ac:dyDescent="0.45">
      <c r="A136" s="3" t="s">
        <v>185</v>
      </c>
    </row>
    <row r="138" spans="1:8" ht="15.6" x14ac:dyDescent="0.3">
      <c r="A138" s="1" t="s">
        <v>1</v>
      </c>
      <c r="B138" s="1" t="s">
        <v>53</v>
      </c>
      <c r="C138" s="1" t="s">
        <v>54</v>
      </c>
      <c r="D138" s="1" t="s">
        <v>55</v>
      </c>
      <c r="E138" s="1" t="s">
        <v>56</v>
      </c>
      <c r="F138" s="1" t="s">
        <v>57</v>
      </c>
      <c r="G138" s="1" t="s">
        <v>4</v>
      </c>
      <c r="H138" s="1" t="s">
        <v>58</v>
      </c>
    </row>
    <row r="139" spans="1:8" x14ac:dyDescent="0.3">
      <c r="A139" t="s">
        <v>59</v>
      </c>
      <c r="C139">
        <v>451</v>
      </c>
      <c r="D139">
        <f>2*13*12</f>
        <v>312</v>
      </c>
      <c r="E139">
        <f>29*C139</f>
        <v>13079</v>
      </c>
      <c r="F139">
        <f>29*C139*D139</f>
        <v>4080648</v>
      </c>
      <c r="G139" t="s">
        <v>186</v>
      </c>
      <c r="H139" s="8" t="s">
        <v>245</v>
      </c>
    </row>
    <row r="140" spans="1:8" x14ac:dyDescent="0.3">
      <c r="A140" t="s">
        <v>61</v>
      </c>
      <c r="C140">
        <v>443</v>
      </c>
      <c r="D140">
        <f>2*13*12</f>
        <v>312</v>
      </c>
      <c r="E140">
        <f t="shared" ref="E140:E155" si="13">29*C140</f>
        <v>12847</v>
      </c>
      <c r="F140">
        <f t="shared" ref="F140:F155" si="14">29*C140*D140</f>
        <v>4008264</v>
      </c>
      <c r="G140" t="s">
        <v>186</v>
      </c>
      <c r="H140" s="8" t="s">
        <v>245</v>
      </c>
    </row>
    <row r="141" spans="1:8" x14ac:dyDescent="0.3">
      <c r="H141" s="9"/>
    </row>
    <row r="142" spans="1:8" x14ac:dyDescent="0.3">
      <c r="A142" t="s">
        <v>187</v>
      </c>
      <c r="B142">
        <v>1700</v>
      </c>
      <c r="C142" s="4">
        <f>B142/0.11</f>
        <v>15454.545454545454</v>
      </c>
      <c r="D142">
        <v>6</v>
      </c>
      <c r="E142" s="4">
        <f t="shared" si="13"/>
        <v>448181.81818181818</v>
      </c>
      <c r="F142" s="4">
        <f t="shared" si="14"/>
        <v>2689090.9090909092</v>
      </c>
      <c r="G142" t="s">
        <v>182</v>
      </c>
      <c r="H142" s="8" t="s">
        <v>246</v>
      </c>
    </row>
    <row r="143" spans="1:8" x14ac:dyDescent="0.3">
      <c r="A143" t="s">
        <v>188</v>
      </c>
      <c r="B143">
        <v>1900</v>
      </c>
      <c r="C143" s="4">
        <f t="shared" ref="C143:C155" si="15">B143/0.11</f>
        <v>17272.727272727272</v>
      </c>
      <c r="D143">
        <v>6</v>
      </c>
      <c r="E143" s="4">
        <f t="shared" si="13"/>
        <v>500909.09090909088</v>
      </c>
      <c r="F143" s="4">
        <f t="shared" si="14"/>
        <v>3005454.5454545454</v>
      </c>
      <c r="G143" t="s">
        <v>182</v>
      </c>
      <c r="H143" s="8" t="s">
        <v>246</v>
      </c>
    </row>
    <row r="144" spans="1:8" x14ac:dyDescent="0.3">
      <c r="A144" t="s">
        <v>189</v>
      </c>
      <c r="B144">
        <v>1900</v>
      </c>
      <c r="C144" s="4">
        <f t="shared" si="15"/>
        <v>17272.727272727272</v>
      </c>
      <c r="D144">
        <v>3</v>
      </c>
      <c r="E144" s="4">
        <f t="shared" si="13"/>
        <v>500909.09090909088</v>
      </c>
      <c r="F144" s="4">
        <f t="shared" si="14"/>
        <v>1502727.2727272727</v>
      </c>
      <c r="G144" t="s">
        <v>182</v>
      </c>
      <c r="H144" s="8" t="s">
        <v>246</v>
      </c>
    </row>
    <row r="145" spans="1:8" x14ac:dyDescent="0.3">
      <c r="A145" t="s">
        <v>190</v>
      </c>
      <c r="B145">
        <v>1200</v>
      </c>
      <c r="C145" s="4">
        <f t="shared" si="15"/>
        <v>10909.09090909091</v>
      </c>
      <c r="D145">
        <v>3</v>
      </c>
      <c r="E145" s="4">
        <f t="shared" si="13"/>
        <v>316363.63636363641</v>
      </c>
      <c r="F145" s="4">
        <f t="shared" si="14"/>
        <v>949090.90909090918</v>
      </c>
      <c r="G145" t="s">
        <v>182</v>
      </c>
      <c r="H145" s="8" t="s">
        <v>246</v>
      </c>
    </row>
    <row r="146" spans="1:8" x14ac:dyDescent="0.3">
      <c r="A146" t="s">
        <v>191</v>
      </c>
      <c r="B146">
        <v>1400</v>
      </c>
      <c r="C146" s="4">
        <f t="shared" si="15"/>
        <v>12727.272727272728</v>
      </c>
      <c r="D146">
        <v>3</v>
      </c>
      <c r="E146" s="4">
        <f t="shared" si="13"/>
        <v>369090.90909090912</v>
      </c>
      <c r="F146" s="4">
        <f t="shared" si="14"/>
        <v>1107272.7272727273</v>
      </c>
      <c r="G146" t="s">
        <v>182</v>
      </c>
      <c r="H146" s="8" t="s">
        <v>246</v>
      </c>
    </row>
    <row r="147" spans="1:8" x14ac:dyDescent="0.3">
      <c r="A147" t="s">
        <v>192</v>
      </c>
      <c r="B147">
        <v>550</v>
      </c>
      <c r="C147" s="4">
        <f t="shared" si="15"/>
        <v>5000</v>
      </c>
      <c r="D147">
        <v>3</v>
      </c>
      <c r="E147" s="4">
        <f t="shared" si="13"/>
        <v>145000</v>
      </c>
      <c r="F147" s="4">
        <f t="shared" si="14"/>
        <v>435000</v>
      </c>
      <c r="G147" t="s">
        <v>182</v>
      </c>
      <c r="H147" s="8" t="s">
        <v>246</v>
      </c>
    </row>
    <row r="148" spans="1:8" x14ac:dyDescent="0.3">
      <c r="A148" t="s">
        <v>193</v>
      </c>
      <c r="B148">
        <v>1650</v>
      </c>
      <c r="C148" s="4">
        <f t="shared" si="15"/>
        <v>15000</v>
      </c>
      <c r="D148">
        <v>3</v>
      </c>
      <c r="E148" s="4">
        <f t="shared" si="13"/>
        <v>435000</v>
      </c>
      <c r="F148" s="4">
        <f t="shared" si="14"/>
        <v>1305000</v>
      </c>
      <c r="G148" t="s">
        <v>182</v>
      </c>
      <c r="H148" s="8" t="s">
        <v>246</v>
      </c>
    </row>
    <row r="149" spans="1:8" x14ac:dyDescent="0.3">
      <c r="A149" t="s">
        <v>194</v>
      </c>
      <c r="B149">
        <v>1750</v>
      </c>
      <c r="C149" s="4">
        <f t="shared" si="15"/>
        <v>15909.09090909091</v>
      </c>
      <c r="D149">
        <v>6</v>
      </c>
      <c r="E149" s="4">
        <f t="shared" si="13"/>
        <v>461363.63636363641</v>
      </c>
      <c r="F149" s="4">
        <f t="shared" si="14"/>
        <v>2768181.8181818184</v>
      </c>
      <c r="G149" t="s">
        <v>182</v>
      </c>
      <c r="H149" s="8" t="s">
        <v>246</v>
      </c>
    </row>
    <row r="150" spans="1:8" x14ac:dyDescent="0.3">
      <c r="A150" t="s">
        <v>195</v>
      </c>
      <c r="B150">
        <v>1150</v>
      </c>
      <c r="C150" s="4">
        <f t="shared" si="15"/>
        <v>10454.545454545454</v>
      </c>
      <c r="D150">
        <v>6</v>
      </c>
      <c r="E150" s="4">
        <f t="shared" si="13"/>
        <v>303181.81818181818</v>
      </c>
      <c r="F150" s="4">
        <f t="shared" si="14"/>
        <v>1819090.9090909092</v>
      </c>
      <c r="G150" t="s">
        <v>182</v>
      </c>
      <c r="H150" s="8" t="s">
        <v>246</v>
      </c>
    </row>
    <row r="151" spans="1:8" x14ac:dyDescent="0.3">
      <c r="A151" t="s">
        <v>196</v>
      </c>
      <c r="B151">
        <v>550</v>
      </c>
      <c r="C151" s="4">
        <f t="shared" si="15"/>
        <v>5000</v>
      </c>
      <c r="D151">
        <v>6</v>
      </c>
      <c r="E151" s="4">
        <f t="shared" si="13"/>
        <v>145000</v>
      </c>
      <c r="F151" s="4">
        <f t="shared" si="14"/>
        <v>870000</v>
      </c>
      <c r="G151" t="s">
        <v>182</v>
      </c>
      <c r="H151" s="8" t="s">
        <v>246</v>
      </c>
    </row>
    <row r="152" spans="1:8" x14ac:dyDescent="0.3">
      <c r="A152" t="s">
        <v>197</v>
      </c>
      <c r="B152">
        <v>400</v>
      </c>
      <c r="C152" s="4">
        <f t="shared" si="15"/>
        <v>3636.3636363636365</v>
      </c>
      <c r="D152">
        <v>6</v>
      </c>
      <c r="E152" s="4">
        <f t="shared" si="13"/>
        <v>105454.54545454546</v>
      </c>
      <c r="F152" s="4">
        <f t="shared" si="14"/>
        <v>632727.27272727271</v>
      </c>
      <c r="G152" t="s">
        <v>182</v>
      </c>
      <c r="H152" s="8" t="s">
        <v>246</v>
      </c>
    </row>
    <row r="153" spans="1:8" x14ac:dyDescent="0.3">
      <c r="A153" t="s">
        <v>198</v>
      </c>
      <c r="B153">
        <v>400</v>
      </c>
      <c r="C153" s="4">
        <f t="shared" si="15"/>
        <v>3636.3636363636365</v>
      </c>
      <c r="D153">
        <v>6</v>
      </c>
      <c r="E153" s="4">
        <f t="shared" si="13"/>
        <v>105454.54545454546</v>
      </c>
      <c r="F153" s="4">
        <f t="shared" si="14"/>
        <v>632727.27272727271</v>
      </c>
      <c r="G153" t="s">
        <v>182</v>
      </c>
      <c r="H153" s="8" t="s">
        <v>246</v>
      </c>
    </row>
    <row r="154" spans="1:8" x14ac:dyDescent="0.3">
      <c r="A154" t="s">
        <v>199</v>
      </c>
      <c r="B154">
        <v>50</v>
      </c>
      <c r="C154" s="4">
        <f t="shared" si="15"/>
        <v>454.54545454545456</v>
      </c>
      <c r="D154">
        <v>6</v>
      </c>
      <c r="E154" s="4">
        <f t="shared" si="13"/>
        <v>13181.818181818182</v>
      </c>
      <c r="F154" s="4">
        <f t="shared" si="14"/>
        <v>79090.909090909088</v>
      </c>
      <c r="G154" t="s">
        <v>182</v>
      </c>
      <c r="H154" s="8" t="s">
        <v>246</v>
      </c>
    </row>
    <row r="155" spans="1:8" x14ac:dyDescent="0.3">
      <c r="A155" t="s">
        <v>200</v>
      </c>
      <c r="B155">
        <v>35</v>
      </c>
      <c r="C155" s="4">
        <f t="shared" si="15"/>
        <v>318.18181818181819</v>
      </c>
      <c r="D155">
        <v>12</v>
      </c>
      <c r="E155" s="4">
        <f t="shared" si="13"/>
        <v>9227.2727272727279</v>
      </c>
      <c r="F155" s="4">
        <f t="shared" si="14"/>
        <v>110727.27272727274</v>
      </c>
      <c r="G155" t="s">
        <v>182</v>
      </c>
      <c r="H155" s="8" t="s">
        <v>246</v>
      </c>
    </row>
    <row r="157" spans="1:8" x14ac:dyDescent="0.3">
      <c r="E157" s="2" t="s">
        <v>203</v>
      </c>
      <c r="F157" s="5">
        <f>SUM(F139:F155)</f>
        <v>25995093.81818182</v>
      </c>
    </row>
    <row r="159" spans="1:8" ht="23.4" x14ac:dyDescent="0.45">
      <c r="A159" s="3" t="s">
        <v>217</v>
      </c>
    </row>
    <row r="160" spans="1:8" x14ac:dyDescent="0.3">
      <c r="B160" s="6">
        <f>F131+F157</f>
        <v>156305204.45454547</v>
      </c>
    </row>
    <row r="161" spans="1:6" x14ac:dyDescent="0.3">
      <c r="E161" s="4"/>
      <c r="F161" s="4"/>
    </row>
    <row r="166" spans="1:6" ht="23.4" x14ac:dyDescent="0.45">
      <c r="A166" s="3" t="s">
        <v>206</v>
      </c>
    </row>
    <row r="168" spans="1:6" x14ac:dyDescent="0.3">
      <c r="A168" s="2" t="s">
        <v>205</v>
      </c>
      <c r="B168">
        <f>1.25*10^10</f>
        <v>12500000000</v>
      </c>
      <c r="C168" t="s">
        <v>207</v>
      </c>
    </row>
    <row r="174" spans="1:6" ht="23.4" x14ac:dyDescent="0.45">
      <c r="A174" s="3" t="s">
        <v>208</v>
      </c>
    </row>
    <row r="175" spans="1:6" ht="15.6" x14ac:dyDescent="0.3">
      <c r="C175" s="1" t="s">
        <v>58</v>
      </c>
    </row>
    <row r="176" spans="1:6" x14ac:dyDescent="0.3">
      <c r="A176" s="2" t="s">
        <v>209</v>
      </c>
      <c r="B176">
        <v>279</v>
      </c>
      <c r="C176" s="8" t="s">
        <v>247</v>
      </c>
    </row>
    <row r="177" spans="1:3" ht="16.2" x14ac:dyDescent="0.3">
      <c r="A177" s="2" t="s">
        <v>215</v>
      </c>
      <c r="B177">
        <v>5.0000000000000004E-6</v>
      </c>
      <c r="C177" s="8" t="s">
        <v>247</v>
      </c>
    </row>
    <row r="178" spans="1:3" ht="16.2" x14ac:dyDescent="0.3">
      <c r="A178" s="2" t="s">
        <v>216</v>
      </c>
      <c r="B178">
        <f>1.3334*10^-10</f>
        <v>1.3334E-10</v>
      </c>
    </row>
    <row r="179" spans="1:3" x14ac:dyDescent="0.3">
      <c r="A179" s="2" t="s">
        <v>211</v>
      </c>
      <c r="B179">
        <f>B177/B178</f>
        <v>37498.125093745315</v>
      </c>
    </row>
    <row r="180" spans="1:3" x14ac:dyDescent="0.3">
      <c r="A180" s="2" t="s">
        <v>212</v>
      </c>
      <c r="B180">
        <f>B179*B176</f>
        <v>10461976.901154943</v>
      </c>
    </row>
    <row r="181" spans="1:3" x14ac:dyDescent="0.3">
      <c r="A181" s="2" t="s">
        <v>213</v>
      </c>
      <c r="B181">
        <f>B179*29</f>
        <v>1087445.6277186142</v>
      </c>
    </row>
    <row r="182" spans="1:3" x14ac:dyDescent="0.3">
      <c r="A182" s="2" t="s">
        <v>214</v>
      </c>
      <c r="B182">
        <f>B180*29</f>
        <v>303397330.13349336</v>
      </c>
    </row>
    <row r="186" spans="1:3" ht="23.4" x14ac:dyDescent="0.45">
      <c r="A186" s="3" t="s">
        <v>58</v>
      </c>
    </row>
    <row r="187" spans="1:3" x14ac:dyDescent="0.3">
      <c r="A187" t="s">
        <v>248</v>
      </c>
    </row>
    <row r="188" spans="1:3" x14ac:dyDescent="0.3">
      <c r="A188" t="s">
        <v>249</v>
      </c>
    </row>
    <row r="189" spans="1:3" x14ac:dyDescent="0.3">
      <c r="A189" t="s">
        <v>250</v>
      </c>
    </row>
    <row r="190" spans="1:3" x14ac:dyDescent="0.3">
      <c r="A190" t="s">
        <v>251</v>
      </c>
    </row>
    <row r="191" spans="1:3" x14ac:dyDescent="0.3">
      <c r="A191" t="s">
        <v>252</v>
      </c>
    </row>
    <row r="192" spans="1:3" x14ac:dyDescent="0.3">
      <c r="A192" t="s">
        <v>253</v>
      </c>
    </row>
    <row r="193" spans="1:1" x14ac:dyDescent="0.3">
      <c r="A193" t="s">
        <v>254</v>
      </c>
    </row>
    <row r="194" spans="1:1" x14ac:dyDescent="0.3">
      <c r="A194" t="s">
        <v>255</v>
      </c>
    </row>
    <row r="195" spans="1:1" x14ac:dyDescent="0.3">
      <c r="A195" t="s">
        <v>256</v>
      </c>
    </row>
    <row r="196" spans="1:1" x14ac:dyDescent="0.3">
      <c r="A196" t="s">
        <v>257</v>
      </c>
    </row>
    <row r="197" spans="1:1" x14ac:dyDescent="0.3">
      <c r="A197" t="s">
        <v>258</v>
      </c>
    </row>
    <row r="198" spans="1:1" x14ac:dyDescent="0.3">
      <c r="A198" t="s">
        <v>259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Bacteria</vt:lpstr>
      <vt:lpstr>Archaea</vt:lpstr>
      <vt:lpstr>Eukaryota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Schavemaker</dc:creator>
  <cp:lastModifiedBy>Paul Schavemaker</cp:lastModifiedBy>
  <dcterms:created xsi:type="dcterms:W3CDTF">2020-04-07T02:35:42Z</dcterms:created>
  <dcterms:modified xsi:type="dcterms:W3CDTF">2022-01-27T17:31:50Z</dcterms:modified>
</cp:coreProperties>
</file>