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pereira/Desktop/"/>
    </mc:Choice>
  </mc:AlternateContent>
  <xr:revisionPtr revIDLastSave="0" documentId="13_ncr:1_{32FE6707-8841-6142-91A1-6B75B1E2007F}" xr6:coauthVersionLast="36" xr6:coauthVersionMax="36" xr10:uidLastSave="{00000000-0000-0000-0000-000000000000}"/>
  <bookViews>
    <workbookView xWindow="3560" yWindow="540" windowWidth="24960" windowHeight="16140" xr2:uid="{F4845E4E-DC72-8E4B-9B68-9FD637280E49}"/>
  </bookViews>
  <sheets>
    <sheet name="Figure 1 Supplement 1" sheetId="4" r:id="rId1"/>
    <sheet name="Figure 3 Supplement 1" sheetId="1" r:id="rId2"/>
    <sheet name="Figure 4 supplement 1" sheetId="2" r:id="rId3"/>
    <sheet name="Figure 5 supplement 1" sheetId="3" r:id="rId4"/>
    <sheet name="Figure 6 supplement 1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H28" i="5"/>
  <c r="F28" i="5"/>
  <c r="H27" i="5"/>
  <c r="F27" i="5"/>
  <c r="H26" i="5"/>
  <c r="F26" i="5"/>
  <c r="D26" i="5"/>
  <c r="H25" i="5"/>
  <c r="F25" i="5"/>
  <c r="D25" i="5"/>
  <c r="H24" i="5"/>
  <c r="F24" i="5"/>
  <c r="D24" i="5"/>
  <c r="H23" i="5"/>
  <c r="F23" i="5"/>
  <c r="D23" i="5"/>
  <c r="H22" i="5"/>
  <c r="F22" i="5"/>
  <c r="D22" i="5"/>
  <c r="H21" i="5"/>
  <c r="F21" i="5"/>
  <c r="D21" i="5"/>
  <c r="J15" i="5"/>
  <c r="I15" i="5"/>
  <c r="H15" i="5"/>
  <c r="G15" i="5"/>
  <c r="J14" i="5"/>
  <c r="I14" i="5"/>
  <c r="H14" i="5"/>
  <c r="G14" i="5"/>
  <c r="L13" i="5"/>
  <c r="K13" i="5"/>
  <c r="J13" i="5"/>
  <c r="I13" i="5"/>
  <c r="H13" i="5"/>
  <c r="G13" i="5"/>
  <c r="K12" i="5"/>
  <c r="J12" i="5"/>
  <c r="I12" i="5"/>
  <c r="H12" i="5"/>
  <c r="G12" i="5"/>
  <c r="F12" i="5"/>
  <c r="K11" i="5"/>
  <c r="J11" i="5"/>
  <c r="I11" i="5"/>
  <c r="H11" i="5"/>
  <c r="G11" i="5"/>
  <c r="J10" i="5"/>
  <c r="I10" i="5"/>
  <c r="H10" i="5"/>
  <c r="G10" i="5"/>
  <c r="J9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</calcChain>
</file>

<file path=xl/sharedStrings.xml><?xml version="1.0" encoding="utf-8"?>
<sst xmlns="http://schemas.openxmlformats.org/spreadsheetml/2006/main" count="484" uniqueCount="287">
  <si>
    <t>Non-infected</t>
  </si>
  <si>
    <t>1/148</t>
  </si>
  <si>
    <t>IL3000</t>
  </si>
  <si>
    <t>132,6</t>
  </si>
  <si>
    <t>98,6</t>
  </si>
  <si>
    <t>121,7</t>
  </si>
  <si>
    <t>109,4</t>
  </si>
  <si>
    <t>115,8</t>
  </si>
  <si>
    <t>191,2</t>
  </si>
  <si>
    <t>96,8</t>
  </si>
  <si>
    <t>91,6</t>
  </si>
  <si>
    <t>91,4</t>
  </si>
  <si>
    <t>93,6</t>
  </si>
  <si>
    <t>110,6</t>
  </si>
  <si>
    <t>199,4</t>
  </si>
  <si>
    <t>115,4</t>
  </si>
  <si>
    <t>115,7</t>
  </si>
  <si>
    <t>131,6</t>
  </si>
  <si>
    <t>123,8</t>
  </si>
  <si>
    <t>196,2</t>
  </si>
  <si>
    <t>138,7</t>
  </si>
  <si>
    <t>86,1</t>
  </si>
  <si>
    <t>127,2</t>
  </si>
  <si>
    <t>80,4</t>
  </si>
  <si>
    <t>99,7</t>
  </si>
  <si>
    <t>130,8</t>
  </si>
  <si>
    <t>104,3</t>
  </si>
  <si>
    <t>102,6</t>
  </si>
  <si>
    <t>110,2</t>
  </si>
  <si>
    <t>136,4</t>
  </si>
  <si>
    <t>96,3</t>
  </si>
  <si>
    <t>190,3</t>
  </si>
  <si>
    <t>138,9</t>
  </si>
  <si>
    <t>91,2</t>
  </si>
  <si>
    <t>113,6</t>
  </si>
  <si>
    <t>141,5</t>
  </si>
  <si>
    <t>108,1</t>
  </si>
  <si>
    <t>119,7</t>
  </si>
  <si>
    <t>98,7</t>
  </si>
  <si>
    <t>123,6</t>
  </si>
  <si>
    <t>120,8</t>
  </si>
  <si>
    <t>95,4</t>
  </si>
  <si>
    <t>121,5</t>
  </si>
  <si>
    <t>199,5</t>
  </si>
  <si>
    <t>118,2</t>
  </si>
  <si>
    <t>98,2</t>
  </si>
  <si>
    <t>175,2</t>
  </si>
  <si>
    <t>136,5</t>
  </si>
  <si>
    <t>105,1</t>
  </si>
  <si>
    <t>169,3</t>
  </si>
  <si>
    <t>131,8</t>
  </si>
  <si>
    <t>106,6</t>
  </si>
  <si>
    <t>170,1</t>
  </si>
  <si>
    <t>121,6</t>
  </si>
  <si>
    <t>112,1</t>
  </si>
  <si>
    <t>165,9</t>
  </si>
  <si>
    <t>108,6</t>
  </si>
  <si>
    <t>86,3</t>
  </si>
  <si>
    <t>154,8</t>
  </si>
  <si>
    <t>116,3</t>
  </si>
  <si>
    <t>88,9</t>
  </si>
  <si>
    <t>112,6</t>
  </si>
  <si>
    <t>112,2</t>
  </si>
  <si>
    <t>96,4</t>
  </si>
  <si>
    <t>109,6</t>
  </si>
  <si>
    <t>91,8</t>
  </si>
  <si>
    <t>101,3</t>
  </si>
  <si>
    <t>106,5</t>
  </si>
  <si>
    <t>108,5</t>
  </si>
  <si>
    <t>91,7</t>
  </si>
  <si>
    <t>115,1</t>
  </si>
  <si>
    <t>119,8</t>
  </si>
  <si>
    <t>72,4</t>
  </si>
  <si>
    <t>112,3</t>
  </si>
  <si>
    <t>127,6</t>
  </si>
  <si>
    <t>70,3</t>
  </si>
  <si>
    <t>121,4</t>
  </si>
  <si>
    <t>73,1</t>
  </si>
  <si>
    <t>96,7</t>
  </si>
  <si>
    <t>139,4</t>
  </si>
  <si>
    <t>96,2</t>
  </si>
  <si>
    <t>91,3</t>
  </si>
  <si>
    <t>128,6</t>
  </si>
  <si>
    <t>136,3</t>
  </si>
  <si>
    <t>115,6</t>
  </si>
  <si>
    <t>131,4</t>
  </si>
  <si>
    <t>141,7</t>
  </si>
  <si>
    <t>129,6</t>
  </si>
  <si>
    <t>146,5</t>
  </si>
  <si>
    <t>71,5</t>
  </si>
  <si>
    <t>195,2</t>
  </si>
  <si>
    <t>140,3</t>
  </si>
  <si>
    <t>188,1</t>
  </si>
  <si>
    <t>171,2</t>
  </si>
  <si>
    <t>90,6</t>
  </si>
  <si>
    <t>186,4</t>
  </si>
  <si>
    <t>139,3</t>
  </si>
  <si>
    <t>194,7</t>
  </si>
  <si>
    <t>131,5</t>
  </si>
  <si>
    <t>73,4</t>
  </si>
  <si>
    <t>176,2</t>
  </si>
  <si>
    <t>127,1</t>
  </si>
  <si>
    <t>78,2</t>
  </si>
  <si>
    <t>171,5</t>
  </si>
  <si>
    <t>188,6</t>
  </si>
  <si>
    <t>198,2</t>
  </si>
  <si>
    <t>113,1</t>
  </si>
  <si>
    <t>126,3</t>
  </si>
  <si>
    <t>191,5</t>
  </si>
  <si>
    <t>134,6</t>
  </si>
  <si>
    <t>111,5</t>
  </si>
  <si>
    <t>177,3</t>
  </si>
  <si>
    <t>124,2</t>
  </si>
  <si>
    <t>108,4</t>
  </si>
  <si>
    <t>171,4</t>
  </si>
  <si>
    <t>120,3</t>
  </si>
  <si>
    <t>130,1</t>
  </si>
  <si>
    <t>121,8</t>
  </si>
  <si>
    <t>138,6</t>
  </si>
  <si>
    <t>81,9</t>
  </si>
  <si>
    <t>148,9</t>
  </si>
  <si>
    <t>109,1</t>
  </si>
  <si>
    <t>104,9</t>
  </si>
  <si>
    <t>112,8</t>
  </si>
  <si>
    <t>116,7</t>
  </si>
  <si>
    <t>196,8</t>
  </si>
  <si>
    <t>122,3</t>
  </si>
  <si>
    <t>184,3</t>
  </si>
  <si>
    <t>106,1</t>
  </si>
  <si>
    <t>99,5</t>
  </si>
  <si>
    <t>186,6</t>
  </si>
  <si>
    <t>92,6</t>
  </si>
  <si>
    <t>174,5</t>
  </si>
  <si>
    <t>99,8</t>
  </si>
  <si>
    <t>115,9</t>
  </si>
  <si>
    <t>178,2</t>
  </si>
  <si>
    <t>127,9</t>
  </si>
  <si>
    <t>Cerebellum</t>
  </si>
  <si>
    <t>118,6</t>
  </si>
  <si>
    <t>136,7</t>
  </si>
  <si>
    <t>126,7</t>
  </si>
  <si>
    <t>126,8</t>
  </si>
  <si>
    <t>107,6</t>
  </si>
  <si>
    <t>118,5</t>
  </si>
  <si>
    <t>99,6</t>
  </si>
  <si>
    <t>131,7</t>
  </si>
  <si>
    <t>118,1</t>
  </si>
  <si>
    <t>109,7</t>
  </si>
  <si>
    <t>104,7</t>
  </si>
  <si>
    <t>107,1</t>
  </si>
  <si>
    <t>123,1</t>
  </si>
  <si>
    <t>120,4</t>
  </si>
  <si>
    <t>117,1</t>
  </si>
  <si>
    <t>130,6</t>
  </si>
  <si>
    <t>Olfactory Bulb</t>
  </si>
  <si>
    <t>155,6</t>
  </si>
  <si>
    <t>145,1</t>
  </si>
  <si>
    <t>100,3</t>
  </si>
  <si>
    <t>156,5</t>
  </si>
  <si>
    <t>158,7</t>
  </si>
  <si>
    <t>156,7</t>
  </si>
  <si>
    <t>163,1</t>
  </si>
  <si>
    <t>151,8</t>
  </si>
  <si>
    <t>103,5</t>
  </si>
  <si>
    <t>159,7</t>
  </si>
  <si>
    <t>149,7</t>
  </si>
  <si>
    <t>107,4</t>
  </si>
  <si>
    <t>151,6</t>
  </si>
  <si>
    <t>140,2</t>
  </si>
  <si>
    <t>183,6</t>
  </si>
  <si>
    <t>188,2</t>
  </si>
  <si>
    <t>143,9</t>
  </si>
  <si>
    <t>193,7</t>
  </si>
  <si>
    <t>145,4</t>
  </si>
  <si>
    <t>116,5</t>
  </si>
  <si>
    <t>191,1</t>
  </si>
  <si>
    <t>135,7</t>
  </si>
  <si>
    <t>119,6</t>
  </si>
  <si>
    <t>133,6</t>
  </si>
  <si>
    <t>156,2</t>
  </si>
  <si>
    <t>137,4</t>
  </si>
  <si>
    <t>145,6</t>
  </si>
  <si>
    <t>95,8</t>
  </si>
  <si>
    <t>138,1</t>
  </si>
  <si>
    <t>148,1</t>
  </si>
  <si>
    <t>106,7</t>
  </si>
  <si>
    <t>170,5</t>
  </si>
  <si>
    <t>119,1</t>
  </si>
  <si>
    <t>127,5</t>
  </si>
  <si>
    <t>110,4</t>
  </si>
  <si>
    <t>124,4</t>
  </si>
  <si>
    <t>128,8</t>
  </si>
  <si>
    <t>128,7</t>
  </si>
  <si>
    <t>96,5</t>
  </si>
  <si>
    <t>158,6</t>
  </si>
  <si>
    <t>122,1</t>
  </si>
  <si>
    <t>159,1</t>
  </si>
  <si>
    <t>156,4</t>
  </si>
  <si>
    <t>149,5</t>
  </si>
  <si>
    <t>117,4</t>
  </si>
  <si>
    <t>150,1</t>
  </si>
  <si>
    <t>157,9</t>
  </si>
  <si>
    <t>137,3</t>
  </si>
  <si>
    <t>105,7</t>
  </si>
  <si>
    <t>163,6</t>
  </si>
  <si>
    <t>138,8</t>
  </si>
  <si>
    <t>119,5</t>
  </si>
  <si>
    <t>168,7</t>
  </si>
  <si>
    <t>153,6</t>
  </si>
  <si>
    <t>166,1</t>
  </si>
  <si>
    <t>153,4</t>
  </si>
  <si>
    <t>117,5</t>
  </si>
  <si>
    <t>128,3</t>
  </si>
  <si>
    <t>128,9</t>
  </si>
  <si>
    <t>74,2</t>
  </si>
  <si>
    <t>63,7</t>
  </si>
  <si>
    <t>137,5</t>
  </si>
  <si>
    <t>44,8</t>
  </si>
  <si>
    <t>144,8</t>
  </si>
  <si>
    <t>92,5</t>
  </si>
  <si>
    <t>152,3</t>
  </si>
  <si>
    <t>151,9</t>
  </si>
  <si>
    <t>163,7</t>
  </si>
  <si>
    <t>163,2</t>
  </si>
  <si>
    <t>161,2</t>
  </si>
  <si>
    <t>168,4</t>
  </si>
  <si>
    <t>145,7</t>
  </si>
  <si>
    <t>133,9</t>
  </si>
  <si>
    <t>148,7</t>
  </si>
  <si>
    <t>108,7</t>
  </si>
  <si>
    <t>139,6</t>
  </si>
  <si>
    <t>Cerebral Cortex</t>
  </si>
  <si>
    <t>Septum</t>
  </si>
  <si>
    <t>Hippocampus</t>
  </si>
  <si>
    <t>Thalamus</t>
  </si>
  <si>
    <t>Hypothalamus</t>
  </si>
  <si>
    <t>Midbrain</t>
  </si>
  <si>
    <t>Pons</t>
  </si>
  <si>
    <t>Medulla</t>
  </si>
  <si>
    <t>Infected</t>
  </si>
  <si>
    <t>Heart</t>
  </si>
  <si>
    <t>Liver</t>
  </si>
  <si>
    <t>ICAM1</t>
  </si>
  <si>
    <t>ICAM2</t>
  </si>
  <si>
    <t>VCAM1</t>
  </si>
  <si>
    <t>Brain</t>
  </si>
  <si>
    <t>Lungs</t>
  </si>
  <si>
    <t>Spleen</t>
  </si>
  <si>
    <t>Pancreas</t>
  </si>
  <si>
    <t>Kidneys</t>
  </si>
  <si>
    <t>AT</t>
  </si>
  <si>
    <t>Non-Infected</t>
  </si>
  <si>
    <t>Extravascular</t>
  </si>
  <si>
    <t>Intravascular</t>
  </si>
  <si>
    <t>A</t>
  </si>
  <si>
    <t>strain 1/148</t>
  </si>
  <si>
    <t>strain IL3000</t>
  </si>
  <si>
    <t>Extravascular CD45+</t>
  </si>
  <si>
    <t>Intravascular CD45+</t>
  </si>
  <si>
    <t>B</t>
  </si>
  <si>
    <t>C</t>
  </si>
  <si>
    <t>DC (CD11b+CD11c+)</t>
  </si>
  <si>
    <t>Monocytes (CD11b+Ly6C+)</t>
  </si>
  <si>
    <t>Macrophages (CD11b+F4/80+)</t>
  </si>
  <si>
    <t>Myeloid cells</t>
  </si>
  <si>
    <t>Monocytes</t>
  </si>
  <si>
    <t>Neutrophils</t>
  </si>
  <si>
    <t>Non-myeloid</t>
  </si>
  <si>
    <t>BSA</t>
  </si>
  <si>
    <t>rICAM1</t>
  </si>
  <si>
    <t>rCD36</t>
  </si>
  <si>
    <t>Clodronate Liposomes</t>
  </si>
  <si>
    <t>*</t>
  </si>
  <si>
    <t>PBS Liposomes</t>
  </si>
  <si>
    <t>PBS only</t>
  </si>
  <si>
    <t>Days Post-infection</t>
  </si>
  <si>
    <t>mouse #</t>
  </si>
  <si>
    <t>PBS Liposome</t>
  </si>
  <si>
    <t>Clodronate Liposome</t>
  </si>
  <si>
    <t># mice alive</t>
  </si>
  <si>
    <t>% mice alive</t>
  </si>
  <si>
    <t>Days post-infection</t>
  </si>
  <si>
    <t>gWAT</t>
  </si>
  <si>
    <t>Kidney</t>
  </si>
  <si>
    <t>Peak 1</t>
  </si>
  <si>
    <t>Peak 2</t>
  </si>
  <si>
    <t>Post-Peak2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</si>
</sst>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 (Body)_x0000_"/>
    </font>
    <font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3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 applyAlignment="1">
      <alignment horizontal="center"/>
    </xf>
    <xf numFmtId="3" fontId="0" fillId="0" borderId="0" xfId="0" applyNumberFormat="1"/>
    <xf numFmtId="11" fontId="0" fillId="0" borderId="14" xfId="0" applyNumberFormat="1" applyBorder="1"/>
    <xf numFmtId="11" fontId="0" fillId="0" borderId="15" xfId="0" applyNumberFormat="1" applyBorder="1"/>
    <xf numFmtId="11" fontId="0" fillId="0" borderId="0" xfId="0" applyNumberFormat="1" applyBorder="1"/>
    <xf numFmtId="11" fontId="0" fillId="0" borderId="2" xfId="0" applyNumberFormat="1" applyBorder="1"/>
    <xf numFmtId="11" fontId="0" fillId="0" borderId="1" xfId="0" applyNumberFormat="1" applyBorder="1"/>
    <xf numFmtId="0" fontId="0" fillId="0" borderId="9" xfId="0" applyNumberForma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/>
    <xf numFmtId="9" fontId="0" fillId="0" borderId="0" xfId="1" applyFont="1" applyBorder="1"/>
    <xf numFmtId="9" fontId="0" fillId="0" borderId="0" xfId="1" applyFont="1"/>
    <xf numFmtId="9" fontId="0" fillId="0" borderId="0" xfId="1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3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8457-F86F-9944-970E-0A5577F8A8FC}">
  <dimension ref="A1:AH29"/>
  <sheetViews>
    <sheetView tabSelected="1" zoomScale="43" workbookViewId="0">
      <selection activeCell="M52" sqref="M52"/>
    </sheetView>
  </sheetViews>
  <sheetFormatPr baseColWidth="10" defaultRowHeight="16"/>
  <sheetData>
    <row r="1" spans="1:34" ht="24">
      <c r="A1" s="18" t="s">
        <v>254</v>
      </c>
    </row>
    <row r="2" spans="1:34">
      <c r="B2" s="23"/>
      <c r="C2" s="19" t="s">
        <v>245</v>
      </c>
      <c r="D2" s="20"/>
      <c r="E2" s="20"/>
      <c r="F2" s="21"/>
      <c r="G2" s="20" t="s">
        <v>282</v>
      </c>
      <c r="H2" s="20"/>
      <c r="I2" s="20"/>
      <c r="J2" s="20"/>
      <c r="K2" s="19" t="s">
        <v>240</v>
      </c>
      <c r="L2" s="20"/>
      <c r="M2" s="20"/>
      <c r="N2" s="21"/>
      <c r="O2" s="20" t="s">
        <v>283</v>
      </c>
      <c r="P2" s="20"/>
      <c r="Q2" s="20"/>
      <c r="R2" s="24"/>
      <c r="S2" s="19" t="s">
        <v>241</v>
      </c>
      <c r="T2" s="20"/>
      <c r="U2" s="20"/>
      <c r="V2" s="21"/>
      <c r="W2" s="20" t="s">
        <v>246</v>
      </c>
      <c r="X2" s="20"/>
      <c r="Y2" s="20"/>
      <c r="Z2" s="20"/>
      <c r="AA2" s="19" t="s">
        <v>248</v>
      </c>
      <c r="AB2" s="20"/>
      <c r="AC2" s="20"/>
      <c r="AD2" s="21"/>
      <c r="AE2" s="20" t="s">
        <v>247</v>
      </c>
      <c r="AF2" s="20"/>
      <c r="AG2" s="20"/>
      <c r="AH2" s="21"/>
    </row>
    <row r="3" spans="1:34">
      <c r="B3" s="11"/>
      <c r="C3" s="48">
        <v>1</v>
      </c>
      <c r="D3" s="46">
        <v>2</v>
      </c>
      <c r="E3" s="46">
        <v>3</v>
      </c>
      <c r="F3" s="47">
        <v>4</v>
      </c>
      <c r="G3" s="46">
        <v>1</v>
      </c>
      <c r="H3" s="46">
        <v>2</v>
      </c>
      <c r="I3" s="46">
        <v>3</v>
      </c>
      <c r="J3" s="46">
        <v>4</v>
      </c>
      <c r="K3" s="48">
        <v>1</v>
      </c>
      <c r="L3" s="46">
        <v>2</v>
      </c>
      <c r="M3" s="46">
        <v>3</v>
      </c>
      <c r="N3" s="47">
        <v>4</v>
      </c>
      <c r="O3" s="46">
        <v>1</v>
      </c>
      <c r="P3" s="46">
        <v>2</v>
      </c>
      <c r="Q3" s="46">
        <v>3</v>
      </c>
      <c r="R3" s="46">
        <v>4</v>
      </c>
      <c r="S3" s="48">
        <v>1</v>
      </c>
      <c r="T3" s="46">
        <v>2</v>
      </c>
      <c r="U3" s="46">
        <v>3</v>
      </c>
      <c r="V3" s="47">
        <v>4</v>
      </c>
      <c r="W3" s="46">
        <v>1</v>
      </c>
      <c r="X3" s="46">
        <v>2</v>
      </c>
      <c r="Y3" s="46">
        <v>3</v>
      </c>
      <c r="Z3" s="46">
        <v>4</v>
      </c>
      <c r="AA3" s="48">
        <v>1</v>
      </c>
      <c r="AB3" s="46">
        <v>2</v>
      </c>
      <c r="AC3" s="46">
        <v>3</v>
      </c>
      <c r="AD3" s="47">
        <v>4</v>
      </c>
      <c r="AE3" s="46">
        <v>1</v>
      </c>
      <c r="AF3" s="46">
        <v>2</v>
      </c>
      <c r="AG3" s="46">
        <v>3</v>
      </c>
      <c r="AH3" s="47">
        <v>4</v>
      </c>
    </row>
    <row r="4" spans="1:34">
      <c r="A4" s="50" t="s">
        <v>1</v>
      </c>
      <c r="B4" s="10">
        <v>1</v>
      </c>
      <c r="C4" s="10">
        <v>3.145695355</v>
      </c>
      <c r="D4" s="5">
        <v>4.1933938370000003</v>
      </c>
      <c r="E4" s="5">
        <v>3.930759873</v>
      </c>
      <c r="F4" s="2"/>
      <c r="G4" s="5"/>
      <c r="H4" s="5">
        <v>3.48</v>
      </c>
      <c r="I4" s="5">
        <v>3.53</v>
      </c>
      <c r="J4" s="5"/>
      <c r="K4" s="10">
        <v>3.53</v>
      </c>
      <c r="L4" s="5">
        <v>3.57</v>
      </c>
      <c r="M4" s="5"/>
      <c r="N4" s="2"/>
      <c r="O4" s="5">
        <v>3.2383243820000001</v>
      </c>
      <c r="P4" s="5"/>
      <c r="Q4" s="5"/>
      <c r="R4" s="5"/>
      <c r="S4" s="10">
        <v>3.8744052760000001</v>
      </c>
      <c r="T4" s="5">
        <v>3.7581632090000001</v>
      </c>
      <c r="U4" s="5">
        <v>3.9290584919999998</v>
      </c>
      <c r="V4" s="2"/>
      <c r="W4" s="5">
        <v>3.301311434</v>
      </c>
      <c r="X4" s="5">
        <v>3.9118691139999999</v>
      </c>
      <c r="Y4" s="5">
        <v>3.6792549050000001</v>
      </c>
      <c r="Z4" s="5"/>
      <c r="AA4" s="10">
        <v>4.5718082569999998</v>
      </c>
      <c r="AB4" s="5"/>
      <c r="AC4" s="5">
        <v>4.4764195830000002</v>
      </c>
      <c r="AD4" s="2"/>
      <c r="AE4" s="5"/>
      <c r="AF4" s="5">
        <v>3.6126982700000001</v>
      </c>
      <c r="AG4" s="5"/>
      <c r="AH4" s="2"/>
    </row>
    <row r="5" spans="1:34">
      <c r="A5" s="51"/>
      <c r="B5" s="10">
        <v>2</v>
      </c>
      <c r="C5" s="10">
        <v>4.4502516280000002</v>
      </c>
      <c r="D5" s="5">
        <v>4.6669546249999998</v>
      </c>
      <c r="E5" s="5">
        <v>4.3749388329999999</v>
      </c>
      <c r="F5" s="2"/>
      <c r="G5" s="5">
        <v>3.42</v>
      </c>
      <c r="H5" s="5">
        <v>3.67</v>
      </c>
      <c r="I5" s="5">
        <v>3.86</v>
      </c>
      <c r="J5" s="5"/>
      <c r="K5" s="10">
        <v>3.42</v>
      </c>
      <c r="L5" s="5">
        <v>3.98</v>
      </c>
      <c r="M5" s="5">
        <v>3.41</v>
      </c>
      <c r="N5" s="2"/>
      <c r="O5" s="5">
        <v>3.3534312420000001</v>
      </c>
      <c r="P5" s="5">
        <v>3.6729002940000002</v>
      </c>
      <c r="Q5" s="5">
        <v>3.7152642259999999</v>
      </c>
      <c r="R5" s="5"/>
      <c r="S5" s="10">
        <v>4.7711322940000001</v>
      </c>
      <c r="T5" s="5">
        <v>4.439519325</v>
      </c>
      <c r="U5" s="5">
        <v>5.0652292780000003</v>
      </c>
      <c r="V5" s="2"/>
      <c r="W5" s="5">
        <v>4.7736054399999999</v>
      </c>
      <c r="X5" s="5">
        <v>4.9063401300000002</v>
      </c>
      <c r="Y5" s="5">
        <v>4.5398030150000004</v>
      </c>
      <c r="Z5" s="5"/>
      <c r="AA5" s="10">
        <v>4.6004091950000001</v>
      </c>
      <c r="AB5" s="5"/>
      <c r="AC5" s="5">
        <v>3.561135851</v>
      </c>
      <c r="AD5" s="2"/>
      <c r="AE5" s="5">
        <v>4.6886101770000002</v>
      </c>
      <c r="AF5" s="5">
        <v>4.4653184289999999</v>
      </c>
      <c r="AG5" s="5">
        <v>4.3856723129999997</v>
      </c>
      <c r="AH5" s="2"/>
    </row>
    <row r="6" spans="1:34">
      <c r="A6" s="51"/>
      <c r="B6" s="10">
        <v>3</v>
      </c>
      <c r="C6" s="10">
        <v>5.1723510619999997</v>
      </c>
      <c r="D6" s="5">
        <v>5.0438159980000004</v>
      </c>
      <c r="E6" s="5">
        <v>5.2787724459999996</v>
      </c>
      <c r="F6" s="2"/>
      <c r="G6" s="5">
        <v>3.83</v>
      </c>
      <c r="H6" s="5">
        <v>3.35</v>
      </c>
      <c r="I6" s="5">
        <v>3.29</v>
      </c>
      <c r="J6" s="5"/>
      <c r="K6" s="10">
        <v>3.95</v>
      </c>
      <c r="L6" s="5">
        <v>3.43</v>
      </c>
      <c r="M6" s="5"/>
      <c r="N6" s="2"/>
      <c r="O6" s="5">
        <v>3.1203094760000001</v>
      </c>
      <c r="P6" s="5">
        <v>3.713000058</v>
      </c>
      <c r="Q6" s="5"/>
      <c r="R6" s="5"/>
      <c r="S6" s="10">
        <v>4.5989872829999996</v>
      </c>
      <c r="T6" s="5">
        <v>4.2768425329999999</v>
      </c>
      <c r="U6" s="5">
        <v>4.385286389</v>
      </c>
      <c r="V6" s="2"/>
      <c r="W6" s="5">
        <v>4.7251953809999998</v>
      </c>
      <c r="X6" s="5">
        <v>4.8435096949999998</v>
      </c>
      <c r="Y6" s="5"/>
      <c r="Z6" s="5"/>
      <c r="AA6" s="10">
        <v>4.2865740189999997</v>
      </c>
      <c r="AB6" s="5">
        <v>4.7747459589999997</v>
      </c>
      <c r="AC6" s="5">
        <v>4.592624367</v>
      </c>
      <c r="AD6" s="2"/>
      <c r="AE6" s="5">
        <v>4.5357092139999997</v>
      </c>
      <c r="AF6" s="5">
        <v>4.4528218209999997</v>
      </c>
      <c r="AG6" s="5">
        <v>3.8688929490000001</v>
      </c>
      <c r="AH6" s="2"/>
    </row>
    <row r="7" spans="1:34">
      <c r="A7" s="51"/>
      <c r="B7" s="10">
        <v>4</v>
      </c>
      <c r="C7" s="10">
        <v>5.0279382840000002</v>
      </c>
      <c r="D7" s="5">
        <v>5.2562525100000004</v>
      </c>
      <c r="E7" s="5">
        <v>5.4335335300000001</v>
      </c>
      <c r="F7" s="2"/>
      <c r="G7" s="5">
        <v>3.63</v>
      </c>
      <c r="H7" s="5">
        <v>3.72</v>
      </c>
      <c r="I7" s="5">
        <v>3.91</v>
      </c>
      <c r="J7" s="5"/>
      <c r="K7" s="10">
        <v>3.27</v>
      </c>
      <c r="L7" s="5">
        <v>3.85</v>
      </c>
      <c r="M7" s="5">
        <v>3.53</v>
      </c>
      <c r="N7" s="2"/>
      <c r="O7" s="5">
        <v>3.8320239250000001</v>
      </c>
      <c r="P7" s="5">
        <v>4.2068410729999997</v>
      </c>
      <c r="Q7" s="5">
        <v>4.1668743929999996</v>
      </c>
      <c r="R7" s="5"/>
      <c r="S7" s="10">
        <v>4.472777153</v>
      </c>
      <c r="T7" s="5">
        <v>5.0065537969999996</v>
      </c>
      <c r="U7" s="5">
        <v>4.747838013</v>
      </c>
      <c r="V7" s="2"/>
      <c r="W7" s="5">
        <v>4.6660752529999998</v>
      </c>
      <c r="X7" s="5">
        <v>5.3530794119999996</v>
      </c>
      <c r="Y7" s="5">
        <v>5.3984050540000004</v>
      </c>
      <c r="Z7" s="5"/>
      <c r="AA7" s="10">
        <v>4.3240831000000002</v>
      </c>
      <c r="AB7" s="5">
        <v>4.6176416729999996</v>
      </c>
      <c r="AC7" s="5">
        <v>4.6593354820000004</v>
      </c>
      <c r="AD7" s="2"/>
      <c r="AE7" s="5">
        <v>5.1398137940000002</v>
      </c>
      <c r="AF7" s="5">
        <v>4.6543952329999998</v>
      </c>
      <c r="AG7" s="5">
        <v>4.4780409739999998</v>
      </c>
      <c r="AH7" s="2"/>
    </row>
    <row r="8" spans="1:34">
      <c r="A8" s="51"/>
      <c r="B8" s="10">
        <v>5</v>
      </c>
      <c r="C8" s="10">
        <v>4.8400409690000004</v>
      </c>
      <c r="D8" s="5">
        <v>5.3569960810000001</v>
      </c>
      <c r="E8" s="5">
        <v>5.4798283239999996</v>
      </c>
      <c r="F8" s="2"/>
      <c r="G8" s="5">
        <v>4.59</v>
      </c>
      <c r="H8" s="5">
        <v>4.7</v>
      </c>
      <c r="I8" s="5">
        <v>4.9800000000000004</v>
      </c>
      <c r="J8" s="5"/>
      <c r="K8" s="10">
        <v>4.07</v>
      </c>
      <c r="L8" s="5"/>
      <c r="M8" s="5">
        <v>4.3099999999999996</v>
      </c>
      <c r="N8" s="2"/>
      <c r="O8" s="5"/>
      <c r="P8" s="5">
        <v>4.1340896799999998</v>
      </c>
      <c r="Q8" s="5">
        <v>4.357381363</v>
      </c>
      <c r="R8" s="5"/>
      <c r="S8" s="10">
        <v>4.4581121079999999</v>
      </c>
      <c r="T8" s="5">
        <v>4.2325072749999997</v>
      </c>
      <c r="U8" s="5">
        <v>3.9870494280000002</v>
      </c>
      <c r="V8" s="2"/>
      <c r="W8" s="5">
        <v>4.9284790770000004</v>
      </c>
      <c r="X8" s="5">
        <v>5.0076767069999999</v>
      </c>
      <c r="Y8" s="5"/>
      <c r="Z8" s="5"/>
      <c r="AA8" s="10">
        <v>4.0550907040000004</v>
      </c>
      <c r="AB8" s="5">
        <v>4.8840860749999999</v>
      </c>
      <c r="AC8" s="5">
        <v>4.9884974419999999</v>
      </c>
      <c r="AD8" s="2"/>
      <c r="AE8" s="5">
        <v>4.9615473769999996</v>
      </c>
      <c r="AF8" s="5">
        <v>4.3155603730000003</v>
      </c>
      <c r="AG8" s="5">
        <v>5.1276026029999997</v>
      </c>
      <c r="AH8" s="2"/>
    </row>
    <row r="9" spans="1:34">
      <c r="A9" s="52"/>
      <c r="B9" s="10">
        <v>6</v>
      </c>
      <c r="C9" s="10">
        <v>5.2941871579999997</v>
      </c>
      <c r="D9" s="5">
        <v>5.2178406820000003</v>
      </c>
      <c r="E9" s="5">
        <v>5.1557987489999997</v>
      </c>
      <c r="F9" s="2">
        <v>5.4522052250000002</v>
      </c>
      <c r="G9" s="5">
        <v>4.95</v>
      </c>
      <c r="H9" s="5">
        <v>4.26</v>
      </c>
      <c r="I9" s="5">
        <v>5.18</v>
      </c>
      <c r="J9" s="5">
        <v>4.24</v>
      </c>
      <c r="K9" s="10">
        <v>4.0999999999999996</v>
      </c>
      <c r="L9" s="5">
        <v>3.92</v>
      </c>
      <c r="M9" s="5">
        <v>4.47</v>
      </c>
      <c r="N9" s="2"/>
      <c r="O9" s="5">
        <v>4.6414388889999998</v>
      </c>
      <c r="P9" s="5">
        <v>3.797534019</v>
      </c>
      <c r="Q9" s="5">
        <v>5.0162252690000004</v>
      </c>
      <c r="R9" s="5"/>
      <c r="S9" s="10">
        <v>4.7471786600000003</v>
      </c>
      <c r="T9" s="5">
        <v>4.4032226269999999</v>
      </c>
      <c r="U9" s="5">
        <v>4.3181657729999996</v>
      </c>
      <c r="V9" s="2">
        <v>5.0425045390000003</v>
      </c>
      <c r="W9" s="5">
        <v>5.1643002400000002</v>
      </c>
      <c r="X9" s="5">
        <v>4.3476404640000004</v>
      </c>
      <c r="Y9" s="5">
        <v>4.9967185040000004</v>
      </c>
      <c r="Z9" s="5"/>
      <c r="AA9" s="10">
        <v>4.6387391789999999</v>
      </c>
      <c r="AB9" s="5">
        <v>3.9005657619999998</v>
      </c>
      <c r="AC9" s="5">
        <v>5.1072379249999997</v>
      </c>
      <c r="AD9" s="2">
        <v>3.9640423079999998</v>
      </c>
      <c r="AE9" s="5">
        <v>4.7293302959999997</v>
      </c>
      <c r="AF9" s="5">
        <v>4.1125606589999997</v>
      </c>
      <c r="AG9" s="5"/>
      <c r="AH9" s="2"/>
    </row>
    <row r="10" spans="1:34">
      <c r="B10" s="10"/>
      <c r="C10" s="10"/>
      <c r="D10" s="5"/>
      <c r="E10" s="5"/>
      <c r="F10" s="2"/>
      <c r="G10" s="5"/>
      <c r="H10" s="5"/>
      <c r="I10" s="5"/>
      <c r="J10" s="5"/>
      <c r="K10" s="10"/>
      <c r="L10" s="5"/>
      <c r="M10" s="5"/>
      <c r="N10" s="2"/>
      <c r="O10" s="5"/>
      <c r="P10" s="5"/>
      <c r="Q10" s="5"/>
      <c r="R10" s="5"/>
      <c r="S10" s="10"/>
      <c r="T10" s="5"/>
      <c r="U10" s="5"/>
      <c r="V10" s="2"/>
      <c r="W10" s="5"/>
      <c r="X10" s="5"/>
      <c r="Y10" s="5"/>
      <c r="Z10" s="5"/>
      <c r="AA10" s="10"/>
      <c r="AB10" s="5"/>
      <c r="AC10" s="5"/>
      <c r="AD10" s="2"/>
      <c r="AE10" s="5"/>
      <c r="AF10" s="5"/>
      <c r="AG10" s="5"/>
      <c r="AH10" s="2"/>
    </row>
    <row r="11" spans="1:34">
      <c r="A11" s="53" t="s">
        <v>2</v>
      </c>
      <c r="B11" s="49" t="s">
        <v>284</v>
      </c>
      <c r="C11" s="23">
        <v>4.9430274650000001</v>
      </c>
      <c r="D11" s="24">
        <v>5.0192485519999996</v>
      </c>
      <c r="E11" s="24">
        <v>4.788342857</v>
      </c>
      <c r="F11" s="25"/>
      <c r="G11" s="24">
        <v>4.8798553519999999</v>
      </c>
      <c r="H11" s="24">
        <v>4.4319630800000001</v>
      </c>
      <c r="I11" s="24">
        <v>4.6665247509999999</v>
      </c>
      <c r="J11" s="24"/>
      <c r="K11" s="23">
        <v>4.3000361949999997</v>
      </c>
      <c r="L11" s="24">
        <v>5.2999585810000003</v>
      </c>
      <c r="M11" s="24">
        <v>4.982531732</v>
      </c>
      <c r="N11" s="25">
        <v>5.0370392380000002</v>
      </c>
      <c r="O11" s="24">
        <v>5.2062576519999997</v>
      </c>
      <c r="P11" s="24"/>
      <c r="Q11" s="24">
        <v>4.1889623460000003</v>
      </c>
      <c r="R11" s="24"/>
      <c r="S11" s="23">
        <v>4.32</v>
      </c>
      <c r="T11" s="24">
        <v>4.26</v>
      </c>
      <c r="U11" s="24">
        <v>4.38</v>
      </c>
      <c r="V11" s="25">
        <v>4.29</v>
      </c>
      <c r="W11" s="24">
        <v>5.85</v>
      </c>
      <c r="X11" s="24">
        <v>5.7</v>
      </c>
      <c r="Y11" s="24">
        <v>5.56</v>
      </c>
      <c r="Z11" s="24">
        <v>5.82</v>
      </c>
      <c r="AA11" s="23">
        <v>4.62</v>
      </c>
      <c r="AB11" s="24">
        <v>4.57</v>
      </c>
      <c r="AC11" s="24">
        <v>4.47</v>
      </c>
      <c r="AD11" s="25">
        <v>4.6900000000000004</v>
      </c>
      <c r="AE11" s="24">
        <v>4.72</v>
      </c>
      <c r="AF11" s="24">
        <v>4.29</v>
      </c>
      <c r="AG11" s="24">
        <v>4.57</v>
      </c>
      <c r="AH11" s="25">
        <v>4.71</v>
      </c>
    </row>
    <row r="12" spans="1:34">
      <c r="A12" s="54"/>
      <c r="B12" s="44" t="s">
        <v>285</v>
      </c>
      <c r="C12" s="10">
        <v>5.2423194190000002</v>
      </c>
      <c r="D12" s="5">
        <v>5.1976240220000003</v>
      </c>
      <c r="E12" s="5">
        <v>5.3352185130000001</v>
      </c>
      <c r="F12" s="2"/>
      <c r="G12" s="5">
        <v>5.1489894639999996</v>
      </c>
      <c r="H12" s="5">
        <v>4.6323443989999999</v>
      </c>
      <c r="I12" s="5">
        <v>3.9089089000000001</v>
      </c>
      <c r="J12" s="5"/>
      <c r="K12" s="10">
        <v>5.0586713679999997</v>
      </c>
      <c r="L12" s="5">
        <v>5.281997219</v>
      </c>
      <c r="M12" s="5">
        <v>5.3318757420000003</v>
      </c>
      <c r="N12" s="2"/>
      <c r="O12" s="5">
        <v>4.4398813429999997</v>
      </c>
      <c r="P12" s="5">
        <v>4.5735781170000003</v>
      </c>
      <c r="Q12" s="5">
        <v>4.5994383909999996</v>
      </c>
      <c r="R12" s="5"/>
      <c r="S12" s="10">
        <v>4.3600000000000003</v>
      </c>
      <c r="T12" s="5">
        <v>4.17</v>
      </c>
      <c r="U12" s="5">
        <v>4.7300000000000004</v>
      </c>
      <c r="V12" s="2">
        <v>4.6900000000000004</v>
      </c>
      <c r="W12" s="5">
        <v>5.0999999999999996</v>
      </c>
      <c r="X12" s="5">
        <v>5.94</v>
      </c>
      <c r="Y12" s="5">
        <v>5.92</v>
      </c>
      <c r="Z12" s="5"/>
      <c r="AA12" s="10">
        <v>4.95</v>
      </c>
      <c r="AB12" s="5">
        <v>5.0599999999999996</v>
      </c>
      <c r="AC12" s="5">
        <v>4.62</v>
      </c>
      <c r="AD12" s="2"/>
      <c r="AE12" s="5">
        <v>4.41</v>
      </c>
      <c r="AF12" s="5">
        <v>3.98</v>
      </c>
      <c r="AG12" s="5">
        <v>3.69</v>
      </c>
      <c r="AH12" s="2"/>
    </row>
    <row r="13" spans="1:34">
      <c r="A13" s="55"/>
      <c r="B13" s="45" t="s">
        <v>286</v>
      </c>
      <c r="C13" s="11">
        <v>4.1445333629999999</v>
      </c>
      <c r="D13" s="12">
        <v>3.5950991499999998</v>
      </c>
      <c r="E13" s="12"/>
      <c r="F13" s="13"/>
      <c r="G13" s="12"/>
      <c r="H13" s="12"/>
      <c r="I13" s="12"/>
      <c r="J13" s="12"/>
      <c r="K13" s="11">
        <v>3.7996224999999999</v>
      </c>
      <c r="L13" s="12">
        <v>4.063834527</v>
      </c>
      <c r="M13" s="12"/>
      <c r="N13" s="13"/>
      <c r="O13" s="12"/>
      <c r="P13" s="12"/>
      <c r="Q13" s="12"/>
      <c r="R13" s="12"/>
      <c r="S13" s="11"/>
      <c r="T13" s="12"/>
      <c r="U13" s="12"/>
      <c r="V13" s="13"/>
      <c r="W13" s="12">
        <v>3.1</v>
      </c>
      <c r="X13" s="12">
        <v>3.24</v>
      </c>
      <c r="Y13" s="12"/>
      <c r="Z13" s="12"/>
      <c r="AA13" s="11">
        <v>3.7</v>
      </c>
      <c r="AB13" s="12">
        <v>3.6</v>
      </c>
      <c r="AC13" s="12">
        <v>3.88</v>
      </c>
      <c r="AD13" s="13"/>
      <c r="AE13" s="12">
        <v>3.36</v>
      </c>
      <c r="AF13" s="12"/>
      <c r="AG13" s="12">
        <v>2.9</v>
      </c>
      <c r="AH13" s="13"/>
    </row>
    <row r="17" spans="1:34" ht="24">
      <c r="A17" s="18" t="s">
        <v>259</v>
      </c>
    </row>
    <row r="18" spans="1:34">
      <c r="B18" s="23"/>
      <c r="C18" s="19" t="s">
        <v>245</v>
      </c>
      <c r="D18" s="20"/>
      <c r="E18" s="20"/>
      <c r="F18" s="21"/>
      <c r="G18" s="20" t="s">
        <v>282</v>
      </c>
      <c r="H18" s="20"/>
      <c r="I18" s="20"/>
      <c r="J18" s="20"/>
      <c r="K18" s="19" t="s">
        <v>240</v>
      </c>
      <c r="L18" s="20"/>
      <c r="M18" s="20"/>
      <c r="N18" s="21"/>
      <c r="O18" s="20" t="s">
        <v>283</v>
      </c>
      <c r="P18" s="20"/>
      <c r="Q18" s="20"/>
      <c r="R18" s="24"/>
      <c r="S18" s="19" t="s">
        <v>241</v>
      </c>
      <c r="T18" s="20"/>
      <c r="U18" s="20"/>
      <c r="V18" s="21"/>
      <c r="W18" s="20" t="s">
        <v>246</v>
      </c>
      <c r="X18" s="20"/>
      <c r="Y18" s="20"/>
      <c r="Z18" s="20"/>
      <c r="AA18" s="19" t="s">
        <v>248</v>
      </c>
      <c r="AB18" s="20"/>
      <c r="AC18" s="20"/>
      <c r="AD18" s="21"/>
      <c r="AE18" s="20" t="s">
        <v>247</v>
      </c>
      <c r="AF18" s="20"/>
      <c r="AG18" s="20"/>
      <c r="AH18" s="21"/>
    </row>
    <row r="19" spans="1:34">
      <c r="B19" s="9"/>
      <c r="C19" s="64">
        <v>1</v>
      </c>
      <c r="D19" s="62">
        <v>2</v>
      </c>
      <c r="E19" s="62">
        <v>3</v>
      </c>
      <c r="F19" s="63">
        <v>4</v>
      </c>
      <c r="G19" s="62">
        <v>1</v>
      </c>
      <c r="H19" s="62">
        <v>2</v>
      </c>
      <c r="I19" s="62">
        <v>3</v>
      </c>
      <c r="J19" s="62">
        <v>4</v>
      </c>
      <c r="K19" s="64">
        <v>1</v>
      </c>
      <c r="L19" s="62">
        <v>2</v>
      </c>
      <c r="M19" s="62">
        <v>3</v>
      </c>
      <c r="N19" s="63">
        <v>4</v>
      </c>
      <c r="O19" s="62">
        <v>1</v>
      </c>
      <c r="P19" s="62">
        <v>2</v>
      </c>
      <c r="Q19" s="62">
        <v>3</v>
      </c>
      <c r="R19" s="62">
        <v>4</v>
      </c>
      <c r="S19" s="64">
        <v>1</v>
      </c>
      <c r="T19" s="62">
        <v>2</v>
      </c>
      <c r="U19" s="62">
        <v>3</v>
      </c>
      <c r="V19" s="63">
        <v>4</v>
      </c>
      <c r="W19" s="62">
        <v>1</v>
      </c>
      <c r="X19" s="62">
        <v>2</v>
      </c>
      <c r="Y19" s="62">
        <v>3</v>
      </c>
      <c r="Z19" s="62">
        <v>4</v>
      </c>
      <c r="AA19" s="64">
        <v>1</v>
      </c>
      <c r="AB19" s="62">
        <v>2</v>
      </c>
      <c r="AC19" s="62">
        <v>3</v>
      </c>
      <c r="AD19" s="63">
        <v>4</v>
      </c>
      <c r="AE19" s="62">
        <v>1</v>
      </c>
      <c r="AF19" s="62">
        <v>2</v>
      </c>
      <c r="AG19" s="62">
        <v>3</v>
      </c>
      <c r="AH19" s="63">
        <v>4</v>
      </c>
    </row>
    <row r="20" spans="1:34">
      <c r="A20" s="56" t="s">
        <v>1</v>
      </c>
      <c r="B20" s="44">
        <v>1</v>
      </c>
      <c r="C20" s="10">
        <v>100</v>
      </c>
      <c r="D20" s="5">
        <v>45</v>
      </c>
      <c r="E20" s="5">
        <v>67</v>
      </c>
      <c r="F20" s="2"/>
      <c r="G20" s="5"/>
      <c r="H20" s="5">
        <v>100</v>
      </c>
      <c r="I20" s="5">
        <v>100</v>
      </c>
      <c r="J20" s="5"/>
      <c r="K20" s="10">
        <v>100</v>
      </c>
      <c r="L20" s="5">
        <v>100</v>
      </c>
      <c r="M20" s="5"/>
      <c r="N20" s="2"/>
      <c r="O20" s="5">
        <v>100</v>
      </c>
      <c r="P20" s="5"/>
      <c r="Q20" s="5"/>
      <c r="R20" s="5"/>
      <c r="S20" s="10">
        <v>67</v>
      </c>
      <c r="T20" s="5">
        <v>100</v>
      </c>
      <c r="U20" s="5">
        <v>100</v>
      </c>
      <c r="V20" s="2"/>
      <c r="W20" s="5">
        <v>100</v>
      </c>
      <c r="X20" s="5">
        <v>0</v>
      </c>
      <c r="Y20" s="5">
        <v>100</v>
      </c>
      <c r="Z20" s="5"/>
      <c r="AA20" s="10">
        <v>26</v>
      </c>
      <c r="AB20" s="5"/>
      <c r="AC20" s="5">
        <v>21</v>
      </c>
      <c r="AD20" s="2"/>
      <c r="AE20" s="5"/>
      <c r="AF20" s="5">
        <v>100</v>
      </c>
      <c r="AG20" s="5"/>
      <c r="AH20" s="2"/>
    </row>
    <row r="21" spans="1:34">
      <c r="A21" s="57"/>
      <c r="B21" s="44">
        <v>2</v>
      </c>
      <c r="C21" s="10">
        <v>44</v>
      </c>
      <c r="D21" s="5">
        <v>44</v>
      </c>
      <c r="E21" s="5">
        <v>50</v>
      </c>
      <c r="F21" s="2"/>
      <c r="G21" s="5">
        <v>100</v>
      </c>
      <c r="H21" s="5">
        <v>100</v>
      </c>
      <c r="I21" s="5">
        <v>67</v>
      </c>
      <c r="J21" s="5"/>
      <c r="K21" s="10">
        <v>100</v>
      </c>
      <c r="L21" s="5">
        <v>50</v>
      </c>
      <c r="M21" s="5">
        <v>100</v>
      </c>
      <c r="N21" s="2"/>
      <c r="O21" s="5">
        <v>0</v>
      </c>
      <c r="P21" s="5">
        <v>50</v>
      </c>
      <c r="Q21" s="5">
        <v>80</v>
      </c>
      <c r="R21" s="5"/>
      <c r="S21" s="10">
        <v>45</v>
      </c>
      <c r="T21" s="5">
        <v>59</v>
      </c>
      <c r="U21" s="5">
        <v>62</v>
      </c>
      <c r="V21" s="2"/>
      <c r="W21" s="5">
        <v>52</v>
      </c>
      <c r="X21" s="5">
        <v>25</v>
      </c>
      <c r="Y21" s="5">
        <v>0</v>
      </c>
      <c r="Z21" s="5"/>
      <c r="AA21" s="10">
        <v>0</v>
      </c>
      <c r="AB21" s="5"/>
      <c r="AC21" s="5">
        <v>0</v>
      </c>
      <c r="AD21" s="2"/>
      <c r="AE21" s="5">
        <v>37</v>
      </c>
      <c r="AF21" s="5">
        <v>89</v>
      </c>
      <c r="AG21" s="5">
        <v>58</v>
      </c>
      <c r="AH21" s="2"/>
    </row>
    <row r="22" spans="1:34">
      <c r="A22" s="57"/>
      <c r="B22" s="44">
        <v>3</v>
      </c>
      <c r="C22" s="10">
        <v>41</v>
      </c>
      <c r="D22" s="5">
        <v>16</v>
      </c>
      <c r="E22" s="5">
        <v>32</v>
      </c>
      <c r="F22" s="2"/>
      <c r="G22" s="5">
        <v>75</v>
      </c>
      <c r="H22" s="5">
        <v>100</v>
      </c>
      <c r="I22" s="5">
        <v>33</v>
      </c>
      <c r="J22" s="5"/>
      <c r="K22" s="10">
        <v>67</v>
      </c>
      <c r="L22" s="5">
        <v>100</v>
      </c>
      <c r="M22" s="5"/>
      <c r="N22" s="2"/>
      <c r="O22" s="5">
        <v>0</v>
      </c>
      <c r="P22" s="5">
        <v>83</v>
      </c>
      <c r="Q22" s="5"/>
      <c r="R22" s="5"/>
      <c r="S22" s="10">
        <v>77</v>
      </c>
      <c r="T22" s="5">
        <v>82</v>
      </c>
      <c r="U22" s="5">
        <v>80</v>
      </c>
      <c r="V22" s="2"/>
      <c r="W22" s="5">
        <v>57</v>
      </c>
      <c r="X22" s="5">
        <v>15</v>
      </c>
      <c r="Y22" s="5"/>
      <c r="Z22" s="5"/>
      <c r="AA22" s="10">
        <v>0</v>
      </c>
      <c r="AB22" s="5">
        <v>0</v>
      </c>
      <c r="AC22" s="5">
        <v>0</v>
      </c>
      <c r="AD22" s="2"/>
      <c r="AE22" s="5">
        <v>43</v>
      </c>
      <c r="AF22" s="5">
        <v>78</v>
      </c>
      <c r="AG22" s="5">
        <v>0</v>
      </c>
      <c r="AH22" s="2"/>
    </row>
    <row r="23" spans="1:34">
      <c r="A23" s="57"/>
      <c r="B23" s="44">
        <v>4</v>
      </c>
      <c r="C23" s="10">
        <v>70</v>
      </c>
      <c r="D23" s="5">
        <v>100</v>
      </c>
      <c r="E23" s="5">
        <v>34</v>
      </c>
      <c r="F23" s="2"/>
      <c r="G23" s="5">
        <v>100</v>
      </c>
      <c r="H23" s="5">
        <v>33</v>
      </c>
      <c r="I23" s="5">
        <v>67</v>
      </c>
      <c r="J23" s="5"/>
      <c r="K23" s="10">
        <v>100</v>
      </c>
      <c r="L23" s="5">
        <v>50</v>
      </c>
      <c r="M23" s="5">
        <v>100</v>
      </c>
      <c r="N23" s="2"/>
      <c r="O23" s="5">
        <v>88</v>
      </c>
      <c r="P23" s="5">
        <v>40</v>
      </c>
      <c r="Q23" s="5">
        <v>75</v>
      </c>
      <c r="R23" s="5"/>
      <c r="S23" s="10">
        <v>73</v>
      </c>
      <c r="T23" s="5">
        <v>63</v>
      </c>
      <c r="U23" s="5">
        <v>65</v>
      </c>
      <c r="V23" s="2"/>
      <c r="W23" s="5">
        <v>18</v>
      </c>
      <c r="X23" s="5">
        <v>20</v>
      </c>
      <c r="Y23" s="5">
        <v>65</v>
      </c>
      <c r="Z23" s="5"/>
      <c r="AA23" s="10">
        <v>50</v>
      </c>
      <c r="AB23" s="5">
        <v>3</v>
      </c>
      <c r="AC23" s="5">
        <v>4</v>
      </c>
      <c r="AD23" s="2"/>
      <c r="AE23" s="5">
        <v>70</v>
      </c>
      <c r="AF23" s="5">
        <v>11</v>
      </c>
      <c r="AG23" s="5">
        <v>93</v>
      </c>
      <c r="AH23" s="2"/>
    </row>
    <row r="24" spans="1:34">
      <c r="A24" s="57"/>
      <c r="B24" s="44">
        <v>5</v>
      </c>
      <c r="C24" s="10">
        <v>87</v>
      </c>
      <c r="D24" s="5">
        <v>33</v>
      </c>
      <c r="E24" s="5">
        <v>48</v>
      </c>
      <c r="F24" s="2"/>
      <c r="G24" s="5">
        <v>21</v>
      </c>
      <c r="H24" s="5">
        <v>98</v>
      </c>
      <c r="I24" s="5">
        <v>100</v>
      </c>
      <c r="J24" s="5"/>
      <c r="K24" s="10">
        <v>50</v>
      </c>
      <c r="L24" s="5"/>
      <c r="M24" s="5">
        <v>33</v>
      </c>
      <c r="N24" s="2"/>
      <c r="O24" s="5"/>
      <c r="P24" s="5">
        <v>88</v>
      </c>
      <c r="Q24" s="5">
        <v>88</v>
      </c>
      <c r="R24" s="5"/>
      <c r="S24" s="10">
        <v>70</v>
      </c>
      <c r="T24" s="5">
        <v>50</v>
      </c>
      <c r="U24" s="5">
        <v>40</v>
      </c>
      <c r="V24" s="2"/>
      <c r="W24" s="5">
        <v>33</v>
      </c>
      <c r="X24" s="5">
        <v>57</v>
      </c>
      <c r="Y24" s="5"/>
      <c r="Z24" s="5"/>
      <c r="AA24" s="10">
        <v>14</v>
      </c>
      <c r="AB24" s="5">
        <v>6</v>
      </c>
      <c r="AC24" s="5">
        <v>51</v>
      </c>
      <c r="AD24" s="2"/>
      <c r="AE24" s="5">
        <v>25</v>
      </c>
      <c r="AF24" s="5">
        <v>90</v>
      </c>
      <c r="AG24" s="5">
        <v>89</v>
      </c>
      <c r="AH24" s="2"/>
    </row>
    <row r="25" spans="1:34">
      <c r="A25" s="58"/>
      <c r="B25" s="45">
        <v>6</v>
      </c>
      <c r="C25" s="11">
        <v>81</v>
      </c>
      <c r="D25" s="12">
        <v>95</v>
      </c>
      <c r="E25" s="12">
        <v>89</v>
      </c>
      <c r="F25" s="13">
        <v>70</v>
      </c>
      <c r="G25" s="12">
        <v>10</v>
      </c>
      <c r="H25" s="12">
        <v>40</v>
      </c>
      <c r="I25" s="12">
        <v>85</v>
      </c>
      <c r="J25" s="12">
        <v>25</v>
      </c>
      <c r="K25" s="11">
        <v>83</v>
      </c>
      <c r="L25" s="12">
        <v>50</v>
      </c>
      <c r="M25" s="12">
        <v>38</v>
      </c>
      <c r="N25" s="13"/>
      <c r="O25" s="12">
        <v>87</v>
      </c>
      <c r="P25" s="12">
        <v>67</v>
      </c>
      <c r="Q25" s="12">
        <v>56</v>
      </c>
      <c r="R25" s="12"/>
      <c r="S25" s="11">
        <v>52</v>
      </c>
      <c r="T25" s="12">
        <v>40</v>
      </c>
      <c r="U25" s="12">
        <v>73</v>
      </c>
      <c r="V25" s="13">
        <v>61</v>
      </c>
      <c r="W25" s="12">
        <v>28</v>
      </c>
      <c r="X25" s="12">
        <v>41</v>
      </c>
      <c r="Y25" s="12">
        <v>60</v>
      </c>
      <c r="Z25" s="12"/>
      <c r="AA25" s="11">
        <v>79</v>
      </c>
      <c r="AB25" s="12">
        <v>100</v>
      </c>
      <c r="AC25" s="12">
        <v>72</v>
      </c>
      <c r="AD25" s="13">
        <v>75</v>
      </c>
      <c r="AE25" s="12">
        <v>93</v>
      </c>
      <c r="AF25" s="12">
        <v>80</v>
      </c>
      <c r="AG25" s="12">
        <v>50</v>
      </c>
      <c r="AH25" s="13"/>
    </row>
    <row r="26" spans="1:34">
      <c r="B26" s="44"/>
      <c r="C26" s="10"/>
      <c r="D26" s="5"/>
      <c r="E26" s="5"/>
      <c r="F26" s="2"/>
      <c r="G26" s="5"/>
      <c r="H26" s="5"/>
      <c r="I26" s="5"/>
      <c r="J26" s="5"/>
      <c r="K26" s="10"/>
      <c r="L26" s="5"/>
      <c r="M26" s="5"/>
      <c r="N26" s="2"/>
      <c r="O26" s="5"/>
      <c r="P26" s="5"/>
      <c r="Q26" s="5"/>
      <c r="R26" s="5"/>
      <c r="S26" s="10"/>
      <c r="T26" s="5"/>
      <c r="U26" s="5"/>
      <c r="V26" s="2"/>
      <c r="W26" s="5"/>
      <c r="X26" s="5"/>
      <c r="Y26" s="5"/>
      <c r="Z26" s="5"/>
      <c r="AA26" s="10"/>
      <c r="AB26" s="5"/>
      <c r="AC26" s="5"/>
      <c r="AD26" s="2"/>
      <c r="AE26" s="5"/>
      <c r="AF26" s="5"/>
      <c r="AG26" s="5"/>
      <c r="AH26" s="2"/>
    </row>
    <row r="27" spans="1:34">
      <c r="A27" s="59" t="s">
        <v>2</v>
      </c>
      <c r="B27" s="49" t="s">
        <v>284</v>
      </c>
      <c r="C27" s="23">
        <v>55</v>
      </c>
      <c r="D27" s="24">
        <v>59</v>
      </c>
      <c r="E27" s="24">
        <v>70</v>
      </c>
      <c r="F27" s="25"/>
      <c r="G27" s="24">
        <v>39</v>
      </c>
      <c r="H27" s="24">
        <v>41</v>
      </c>
      <c r="I27" s="24">
        <v>76</v>
      </c>
      <c r="J27" s="24"/>
      <c r="K27" s="23">
        <v>100</v>
      </c>
      <c r="L27" s="24">
        <v>93</v>
      </c>
      <c r="M27" s="24">
        <v>93</v>
      </c>
      <c r="N27" s="25">
        <v>82</v>
      </c>
      <c r="O27" s="24">
        <v>100</v>
      </c>
      <c r="P27" s="24"/>
      <c r="Q27" s="24">
        <v>100</v>
      </c>
      <c r="R27" s="24"/>
      <c r="S27" s="23">
        <v>20</v>
      </c>
      <c r="T27" s="24">
        <v>60</v>
      </c>
      <c r="U27" s="24">
        <v>55</v>
      </c>
      <c r="V27" s="25">
        <v>61</v>
      </c>
      <c r="W27" s="24">
        <v>81</v>
      </c>
      <c r="X27" s="24">
        <v>81</v>
      </c>
      <c r="Y27" s="24">
        <v>73</v>
      </c>
      <c r="Z27" s="24">
        <v>68</v>
      </c>
      <c r="AA27" s="23">
        <v>47</v>
      </c>
      <c r="AB27" s="24">
        <v>43</v>
      </c>
      <c r="AC27" s="24">
        <v>49</v>
      </c>
      <c r="AD27" s="25">
        <v>27</v>
      </c>
      <c r="AE27" s="24">
        <v>100</v>
      </c>
      <c r="AF27" s="24">
        <v>100</v>
      </c>
      <c r="AG27" s="24">
        <v>100</v>
      </c>
      <c r="AH27" s="25">
        <v>100</v>
      </c>
    </row>
    <row r="28" spans="1:34">
      <c r="A28" s="60"/>
      <c r="B28" s="44" t="s">
        <v>285</v>
      </c>
      <c r="C28" s="10">
        <v>24</v>
      </c>
      <c r="D28" s="5">
        <v>60</v>
      </c>
      <c r="E28" s="5">
        <v>51</v>
      </c>
      <c r="F28" s="2"/>
      <c r="G28" s="5">
        <v>55</v>
      </c>
      <c r="H28" s="5">
        <v>40</v>
      </c>
      <c r="I28" s="5">
        <v>100</v>
      </c>
      <c r="J28" s="5"/>
      <c r="K28" s="10">
        <v>87</v>
      </c>
      <c r="L28" s="5">
        <v>87</v>
      </c>
      <c r="M28" s="5">
        <v>65</v>
      </c>
      <c r="N28" s="2"/>
      <c r="O28" s="5">
        <v>95</v>
      </c>
      <c r="P28" s="5">
        <v>80</v>
      </c>
      <c r="Q28" s="5">
        <v>78</v>
      </c>
      <c r="R28" s="5"/>
      <c r="S28" s="10">
        <v>80</v>
      </c>
      <c r="T28" s="5">
        <v>86</v>
      </c>
      <c r="U28" s="5">
        <v>50</v>
      </c>
      <c r="V28" s="2">
        <v>81</v>
      </c>
      <c r="W28" s="5">
        <v>15</v>
      </c>
      <c r="X28" s="5">
        <v>4</v>
      </c>
      <c r="Y28" s="5">
        <v>14</v>
      </c>
      <c r="Z28" s="5"/>
      <c r="AA28" s="10">
        <v>69</v>
      </c>
      <c r="AB28" s="5">
        <v>28</v>
      </c>
      <c r="AC28" s="5">
        <v>41</v>
      </c>
      <c r="AD28" s="2"/>
      <c r="AE28" s="5">
        <v>65</v>
      </c>
      <c r="AF28" s="5">
        <v>75</v>
      </c>
      <c r="AG28" s="5">
        <v>50</v>
      </c>
      <c r="AH28" s="2"/>
    </row>
    <row r="29" spans="1:34">
      <c r="A29" s="61"/>
      <c r="B29" s="45" t="s">
        <v>286</v>
      </c>
      <c r="C29" s="11">
        <v>0</v>
      </c>
      <c r="D29" s="12">
        <v>0</v>
      </c>
      <c r="E29" s="12">
        <v>0</v>
      </c>
      <c r="F29" s="13"/>
      <c r="G29" s="12"/>
      <c r="H29" s="12"/>
      <c r="I29" s="12"/>
      <c r="J29" s="12"/>
      <c r="K29" s="11">
        <v>83</v>
      </c>
      <c r="L29" s="12">
        <v>100</v>
      </c>
      <c r="M29" s="12"/>
      <c r="N29" s="13"/>
      <c r="O29" s="12"/>
      <c r="P29" s="12"/>
      <c r="Q29" s="12"/>
      <c r="R29" s="12"/>
      <c r="S29" s="11"/>
      <c r="T29" s="12"/>
      <c r="U29" s="12"/>
      <c r="V29" s="13"/>
      <c r="W29" s="12">
        <v>100</v>
      </c>
      <c r="X29" s="12">
        <v>100</v>
      </c>
      <c r="Y29" s="12"/>
      <c r="Z29" s="12"/>
      <c r="AA29" s="11">
        <v>50</v>
      </c>
      <c r="AB29" s="12">
        <v>100</v>
      </c>
      <c r="AC29" s="12">
        <v>33</v>
      </c>
      <c r="AD29" s="13"/>
      <c r="AE29" s="12">
        <v>100</v>
      </c>
      <c r="AF29" s="12"/>
      <c r="AG29" s="12">
        <v>100</v>
      </c>
      <c r="AH29" s="13"/>
    </row>
  </sheetData>
  <mergeCells count="20">
    <mergeCell ref="A4:A9"/>
    <mergeCell ref="A11:A13"/>
    <mergeCell ref="A20:A25"/>
    <mergeCell ref="A27:A29"/>
    <mergeCell ref="AA2:AD2"/>
    <mergeCell ref="AE2:AH2"/>
    <mergeCell ref="C18:F18"/>
    <mergeCell ref="G18:J18"/>
    <mergeCell ref="K18:N18"/>
    <mergeCell ref="O18:Q18"/>
    <mergeCell ref="S18:V18"/>
    <mergeCell ref="W18:Z18"/>
    <mergeCell ref="AA18:AD18"/>
    <mergeCell ref="AE18:AH18"/>
    <mergeCell ref="C2:F2"/>
    <mergeCell ref="G2:J2"/>
    <mergeCell ref="K2:N2"/>
    <mergeCell ref="O2:Q2"/>
    <mergeCell ref="S2:V2"/>
    <mergeCell ref="W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07B1-FDE2-B543-8084-8B8DB838B048}">
  <dimension ref="A1:AO114"/>
  <sheetViews>
    <sheetView topLeftCell="K1" zoomScale="75" workbookViewId="0">
      <selection activeCell="AE13" sqref="AE13"/>
    </sheetView>
  </sheetViews>
  <sheetFormatPr baseColWidth="10" defaultRowHeight="16"/>
  <sheetData>
    <row r="1" spans="1:41">
      <c r="A1" s="1" t="s">
        <v>137</v>
      </c>
      <c r="B1" s="1"/>
      <c r="C1" s="1"/>
      <c r="D1" s="1" t="s">
        <v>154</v>
      </c>
      <c r="E1" s="1"/>
      <c r="F1" s="1"/>
      <c r="G1" s="1" t="s">
        <v>231</v>
      </c>
      <c r="H1" s="1"/>
      <c r="I1" s="1"/>
      <c r="J1" s="1" t="s">
        <v>232</v>
      </c>
      <c r="K1" s="1"/>
      <c r="L1" s="1"/>
      <c r="M1" s="1" t="s">
        <v>233</v>
      </c>
      <c r="N1" s="1"/>
      <c r="O1" s="1"/>
      <c r="P1" s="1" t="s">
        <v>234</v>
      </c>
      <c r="Q1" s="1"/>
      <c r="R1" s="1"/>
      <c r="S1" s="1" t="s">
        <v>235</v>
      </c>
      <c r="T1" s="1"/>
      <c r="U1" s="1"/>
      <c r="V1" s="1" t="s">
        <v>236</v>
      </c>
      <c r="W1" s="1"/>
      <c r="X1" s="1"/>
      <c r="Y1" s="1" t="s">
        <v>237</v>
      </c>
      <c r="Z1" s="1"/>
      <c r="AA1" s="1"/>
      <c r="AB1" s="1" t="s">
        <v>238</v>
      </c>
      <c r="AC1" s="1"/>
      <c r="AD1" s="1"/>
      <c r="AH1" s="6" t="s">
        <v>1</v>
      </c>
      <c r="AI1" s="7"/>
      <c r="AJ1" s="8"/>
      <c r="AM1" s="6" t="s">
        <v>2</v>
      </c>
      <c r="AN1" s="7"/>
      <c r="AO1" s="8"/>
    </row>
    <row r="2" spans="1:41">
      <c r="A2" t="s">
        <v>0</v>
      </c>
      <c r="B2" t="s">
        <v>1</v>
      </c>
      <c r="C2" t="s">
        <v>2</v>
      </c>
      <c r="D2" t="s">
        <v>0</v>
      </c>
      <c r="E2" t="s">
        <v>1</v>
      </c>
      <c r="F2" t="s">
        <v>2</v>
      </c>
      <c r="G2" t="s">
        <v>0</v>
      </c>
      <c r="H2" t="s">
        <v>1</v>
      </c>
      <c r="I2" t="s">
        <v>2</v>
      </c>
      <c r="J2" t="s">
        <v>0</v>
      </c>
      <c r="K2" t="s">
        <v>1</v>
      </c>
      <c r="L2" t="s">
        <v>2</v>
      </c>
      <c r="M2" t="s">
        <v>0</v>
      </c>
      <c r="N2" t="s">
        <v>1</v>
      </c>
      <c r="O2" t="s">
        <v>2</v>
      </c>
      <c r="P2" t="s">
        <v>0</v>
      </c>
      <c r="Q2" t="s">
        <v>1</v>
      </c>
      <c r="R2" t="s">
        <v>2</v>
      </c>
      <c r="S2" t="s">
        <v>0</v>
      </c>
      <c r="T2" t="s">
        <v>1</v>
      </c>
      <c r="U2" t="s">
        <v>2</v>
      </c>
      <c r="V2" t="s">
        <v>0</v>
      </c>
      <c r="W2" t="s">
        <v>1</v>
      </c>
      <c r="X2" t="s">
        <v>2</v>
      </c>
      <c r="Y2" t="s">
        <v>0</v>
      </c>
      <c r="Z2" t="s">
        <v>1</v>
      </c>
      <c r="AA2" t="s">
        <v>2</v>
      </c>
      <c r="AB2" t="s">
        <v>0</v>
      </c>
      <c r="AC2" t="s">
        <v>1</v>
      </c>
      <c r="AD2" t="s">
        <v>2</v>
      </c>
      <c r="AH2" s="9" t="s">
        <v>242</v>
      </c>
      <c r="AI2" s="3" t="s">
        <v>243</v>
      </c>
      <c r="AJ2" s="4" t="s">
        <v>244</v>
      </c>
      <c r="AM2" s="9" t="s">
        <v>242</v>
      </c>
      <c r="AN2" s="3" t="s">
        <v>243</v>
      </c>
      <c r="AO2" s="4" t="s">
        <v>244</v>
      </c>
    </row>
    <row r="3" spans="1:41">
      <c r="A3">
        <v>99.2</v>
      </c>
      <c r="B3">
        <v>186.2</v>
      </c>
      <c r="C3">
        <v>132.6</v>
      </c>
      <c r="D3">
        <v>99.8</v>
      </c>
      <c r="E3">
        <v>118.6</v>
      </c>
      <c r="F3">
        <v>128.1</v>
      </c>
      <c r="G3">
        <v>106.4</v>
      </c>
      <c r="H3">
        <v>131.4</v>
      </c>
      <c r="I3">
        <v>127.6</v>
      </c>
      <c r="J3">
        <v>112.6</v>
      </c>
      <c r="K3">
        <v>143.6</v>
      </c>
      <c r="L3">
        <v>118.6</v>
      </c>
      <c r="M3">
        <v>158.6</v>
      </c>
      <c r="N3">
        <v>190.6</v>
      </c>
      <c r="O3">
        <v>183.4</v>
      </c>
      <c r="P3">
        <v>105.2</v>
      </c>
      <c r="Q3">
        <v>199.5</v>
      </c>
      <c r="R3">
        <v>136.19999999999999</v>
      </c>
      <c r="S3">
        <v>140.4</v>
      </c>
      <c r="T3">
        <v>137.80000000000001</v>
      </c>
      <c r="U3">
        <v>145.6</v>
      </c>
      <c r="V3">
        <v>223.4</v>
      </c>
      <c r="W3">
        <v>270.5</v>
      </c>
      <c r="X3">
        <v>267.60000000000002</v>
      </c>
      <c r="Y3">
        <v>271.5</v>
      </c>
      <c r="Z3">
        <v>290.39999999999998</v>
      </c>
      <c r="AA3">
        <v>293.39999999999998</v>
      </c>
      <c r="AB3">
        <v>228.6</v>
      </c>
      <c r="AC3">
        <v>276.2</v>
      </c>
      <c r="AD3">
        <v>291.5</v>
      </c>
      <c r="AG3" s="14" t="s">
        <v>245</v>
      </c>
      <c r="AH3" s="10">
        <v>21</v>
      </c>
      <c r="AI3" s="5">
        <v>-7</v>
      </c>
      <c r="AJ3" s="2">
        <v>11</v>
      </c>
      <c r="AL3" s="14" t="s">
        <v>245</v>
      </c>
      <c r="AM3" s="10">
        <v>30</v>
      </c>
      <c r="AN3" s="5">
        <v>5</v>
      </c>
      <c r="AO3" s="2">
        <v>-4</v>
      </c>
    </row>
    <row r="4" spans="1:41">
      <c r="A4">
        <v>98.6</v>
      </c>
      <c r="B4">
        <v>181.5</v>
      </c>
      <c r="C4">
        <v>121.7</v>
      </c>
      <c r="D4">
        <v>92.6</v>
      </c>
      <c r="E4">
        <v>121.4</v>
      </c>
      <c r="F4">
        <v>134.6</v>
      </c>
      <c r="G4">
        <v>101.8</v>
      </c>
      <c r="H4">
        <v>155.6</v>
      </c>
      <c r="I4">
        <v>145.1</v>
      </c>
      <c r="J4">
        <v>104.1</v>
      </c>
      <c r="K4">
        <v>138.4</v>
      </c>
      <c r="L4">
        <v>123.1</v>
      </c>
      <c r="M4">
        <v>148.5</v>
      </c>
      <c r="N4">
        <v>186.2</v>
      </c>
      <c r="O4">
        <v>198.6</v>
      </c>
      <c r="P4">
        <v>129.19999999999999</v>
      </c>
      <c r="Q4">
        <v>196.4</v>
      </c>
      <c r="R4">
        <v>138.5</v>
      </c>
      <c r="S4">
        <v>149.30000000000001</v>
      </c>
      <c r="T4">
        <v>130.6</v>
      </c>
      <c r="U4">
        <v>148.69999999999999</v>
      </c>
      <c r="V4">
        <v>228.6</v>
      </c>
      <c r="W4">
        <v>277.5</v>
      </c>
      <c r="X4">
        <v>259.39999999999998</v>
      </c>
      <c r="Y4">
        <v>269.39999999999998</v>
      </c>
      <c r="Z4">
        <v>291.3</v>
      </c>
      <c r="AA4">
        <v>283.39999999999998</v>
      </c>
      <c r="AB4">
        <v>276.39999999999998</v>
      </c>
      <c r="AC4">
        <v>278.5</v>
      </c>
      <c r="AD4">
        <v>245.2</v>
      </c>
      <c r="AG4" s="15" t="s">
        <v>246</v>
      </c>
      <c r="AH4" s="10">
        <v>44</v>
      </c>
      <c r="AI4" s="5">
        <v>-1</v>
      </c>
      <c r="AJ4" s="2">
        <v>-11</v>
      </c>
      <c r="AL4" s="15" t="s">
        <v>246</v>
      </c>
      <c r="AM4" s="10">
        <v>-11</v>
      </c>
      <c r="AN4" s="5">
        <v>0</v>
      </c>
      <c r="AO4" s="2">
        <v>0</v>
      </c>
    </row>
    <row r="5" spans="1:41">
      <c r="A5">
        <v>112.5</v>
      </c>
      <c r="B5">
        <v>193.6</v>
      </c>
      <c r="C5">
        <v>109.4</v>
      </c>
      <c r="D5">
        <v>106.5</v>
      </c>
      <c r="E5">
        <v>112.6</v>
      </c>
      <c r="F5">
        <v>128.6</v>
      </c>
      <c r="G5">
        <v>106.3</v>
      </c>
      <c r="H5">
        <v>158.30000000000001</v>
      </c>
      <c r="I5">
        <v>148.6</v>
      </c>
      <c r="J5">
        <v>121.3</v>
      </c>
      <c r="K5">
        <v>149.30000000000001</v>
      </c>
      <c r="L5">
        <v>128.6</v>
      </c>
      <c r="M5">
        <v>141.9</v>
      </c>
      <c r="N5">
        <v>181.9</v>
      </c>
      <c r="O5">
        <v>184.2</v>
      </c>
      <c r="P5">
        <v>118.6</v>
      </c>
      <c r="Q5">
        <v>206.4</v>
      </c>
      <c r="R5">
        <v>149.5</v>
      </c>
      <c r="S5">
        <v>150.4</v>
      </c>
      <c r="T5">
        <v>140.6</v>
      </c>
      <c r="U5">
        <v>141.6</v>
      </c>
      <c r="V5">
        <v>217.5</v>
      </c>
      <c r="W5">
        <v>238.5</v>
      </c>
      <c r="X5">
        <v>266.39999999999998</v>
      </c>
      <c r="Y5">
        <v>208.7</v>
      </c>
      <c r="Z5">
        <v>298.3</v>
      </c>
      <c r="AA5">
        <v>279</v>
      </c>
      <c r="AB5">
        <v>281.5</v>
      </c>
      <c r="AC5">
        <v>261.89999999999998</v>
      </c>
      <c r="AD5">
        <v>216.6</v>
      </c>
      <c r="AG5" s="15" t="s">
        <v>240</v>
      </c>
      <c r="AH5" s="10">
        <v>46</v>
      </c>
      <c r="AI5" s="5">
        <v>33</v>
      </c>
      <c r="AJ5" s="2">
        <v>-18</v>
      </c>
      <c r="AL5" s="15" t="s">
        <v>240</v>
      </c>
      <c r="AM5" s="10">
        <v>-15</v>
      </c>
      <c r="AN5" s="5">
        <v>36</v>
      </c>
      <c r="AO5" s="2">
        <v>-36</v>
      </c>
    </row>
    <row r="6" spans="1:41">
      <c r="A6">
        <v>115.8</v>
      </c>
      <c r="B6">
        <v>191.2</v>
      </c>
      <c r="C6">
        <v>96.8</v>
      </c>
      <c r="D6">
        <v>108.2</v>
      </c>
      <c r="E6">
        <v>108.4</v>
      </c>
      <c r="F6">
        <v>131.5</v>
      </c>
      <c r="G6">
        <v>112.8</v>
      </c>
      <c r="H6">
        <v>164.1</v>
      </c>
      <c r="I6">
        <v>143.5</v>
      </c>
      <c r="J6">
        <v>108.4</v>
      </c>
      <c r="K6">
        <v>156.1</v>
      </c>
      <c r="L6">
        <v>127.2</v>
      </c>
      <c r="M6">
        <v>156.69999999999999</v>
      </c>
      <c r="N6">
        <v>190.3</v>
      </c>
      <c r="O6">
        <v>179.6</v>
      </c>
      <c r="P6">
        <v>115.1</v>
      </c>
      <c r="Q6">
        <v>208.3</v>
      </c>
      <c r="R6">
        <v>145.1</v>
      </c>
      <c r="S6">
        <v>140.30000000000001</v>
      </c>
      <c r="T6">
        <v>148.6</v>
      </c>
      <c r="U6">
        <v>130.19999999999999</v>
      </c>
      <c r="V6">
        <v>230.4</v>
      </c>
      <c r="W6">
        <v>293.2</v>
      </c>
      <c r="X6">
        <v>271.39999999999998</v>
      </c>
      <c r="Y6">
        <v>271.5</v>
      </c>
      <c r="Z6">
        <v>299.5</v>
      </c>
      <c r="AA6">
        <v>278.7</v>
      </c>
      <c r="AB6">
        <v>292.5</v>
      </c>
      <c r="AC6">
        <v>255.4</v>
      </c>
      <c r="AD6">
        <v>232.6</v>
      </c>
      <c r="AG6" s="15" t="s">
        <v>241</v>
      </c>
      <c r="AH6" s="10">
        <v>59</v>
      </c>
      <c r="AI6" s="5">
        <v>-1</v>
      </c>
      <c r="AJ6" s="2">
        <v>131</v>
      </c>
      <c r="AL6" s="15" t="s">
        <v>241</v>
      </c>
      <c r="AM6" s="10">
        <v>16</v>
      </c>
      <c r="AN6" s="5">
        <v>93</v>
      </c>
      <c r="AO6" s="2">
        <v>100</v>
      </c>
    </row>
    <row r="7" spans="1:41">
      <c r="A7">
        <v>97.6</v>
      </c>
      <c r="B7">
        <v>178.6</v>
      </c>
      <c r="C7">
        <v>91.6</v>
      </c>
      <c r="D7">
        <v>101.7</v>
      </c>
      <c r="E7">
        <v>115.6</v>
      </c>
      <c r="F7">
        <v>139.69999999999999</v>
      </c>
      <c r="G7">
        <v>109.5</v>
      </c>
      <c r="H7">
        <v>168.2</v>
      </c>
      <c r="I7">
        <v>141.6</v>
      </c>
      <c r="J7">
        <v>116.5</v>
      </c>
      <c r="K7">
        <v>178.4</v>
      </c>
      <c r="L7">
        <v>118.5</v>
      </c>
      <c r="M7">
        <v>158.19999999999999</v>
      </c>
      <c r="N7">
        <v>179.2</v>
      </c>
      <c r="O7">
        <v>171.8</v>
      </c>
      <c r="P7">
        <v>118.6</v>
      </c>
      <c r="Q7">
        <v>201.4</v>
      </c>
      <c r="R7">
        <v>118.6</v>
      </c>
      <c r="S7">
        <v>139.5</v>
      </c>
      <c r="T7">
        <v>142.6</v>
      </c>
      <c r="U7">
        <v>133.5</v>
      </c>
      <c r="V7">
        <v>244.6</v>
      </c>
      <c r="W7">
        <v>238.5</v>
      </c>
      <c r="X7">
        <v>208.1</v>
      </c>
      <c r="Y7">
        <v>239.4</v>
      </c>
      <c r="Z7">
        <v>216.5</v>
      </c>
      <c r="AA7">
        <v>219.6</v>
      </c>
      <c r="AB7">
        <v>291.5</v>
      </c>
      <c r="AC7">
        <v>209.4</v>
      </c>
      <c r="AD7">
        <v>276.39999999999998</v>
      </c>
      <c r="AG7" s="15" t="s">
        <v>247</v>
      </c>
      <c r="AH7" s="10">
        <v>-39</v>
      </c>
      <c r="AI7" s="5">
        <v>-50</v>
      </c>
      <c r="AJ7" s="2">
        <v>35</v>
      </c>
      <c r="AL7" s="15" t="s">
        <v>247</v>
      </c>
      <c r="AM7" s="10">
        <v>9</v>
      </c>
      <c r="AN7" s="5">
        <v>56</v>
      </c>
      <c r="AO7" s="2">
        <v>-42</v>
      </c>
    </row>
    <row r="8" spans="1:41">
      <c r="A8">
        <v>91.4</v>
      </c>
      <c r="B8">
        <v>177.5</v>
      </c>
      <c r="C8">
        <v>99.3</v>
      </c>
      <c r="D8">
        <v>115.1</v>
      </c>
      <c r="E8">
        <v>132.69999999999999</v>
      </c>
      <c r="F8">
        <v>136.69999999999999</v>
      </c>
      <c r="G8">
        <v>117.6</v>
      </c>
      <c r="H8">
        <v>143.19999999999999</v>
      </c>
      <c r="I8">
        <v>138.19999999999999</v>
      </c>
      <c r="J8">
        <v>128.6</v>
      </c>
      <c r="K8">
        <v>171.5</v>
      </c>
      <c r="L8">
        <v>115.1</v>
      </c>
      <c r="M8">
        <v>163.1</v>
      </c>
      <c r="N8">
        <v>206.4</v>
      </c>
      <c r="O8">
        <v>194.1</v>
      </c>
      <c r="P8">
        <v>113.5</v>
      </c>
      <c r="Q8">
        <v>199.5</v>
      </c>
      <c r="R8">
        <v>129.69999999999999</v>
      </c>
      <c r="S8">
        <v>136.4</v>
      </c>
      <c r="T8">
        <v>140.19999999999999</v>
      </c>
      <c r="U8">
        <v>165.7</v>
      </c>
      <c r="V8">
        <v>218.6</v>
      </c>
      <c r="W8">
        <v>244.8</v>
      </c>
      <c r="X8">
        <v>229.7</v>
      </c>
      <c r="Y8">
        <v>277.2</v>
      </c>
      <c r="Z8">
        <v>270.5</v>
      </c>
      <c r="AA8">
        <v>232.1</v>
      </c>
      <c r="AB8">
        <v>276.5</v>
      </c>
      <c r="AC8">
        <v>215.6</v>
      </c>
      <c r="AD8">
        <v>221.3</v>
      </c>
      <c r="AG8" s="15" t="s">
        <v>248</v>
      </c>
      <c r="AH8" s="10">
        <v>-30</v>
      </c>
      <c r="AI8" s="5">
        <v>2</v>
      </c>
      <c r="AJ8" s="2">
        <v>-13</v>
      </c>
      <c r="AL8" s="15" t="s">
        <v>248</v>
      </c>
      <c r="AM8" s="10">
        <v>-3</v>
      </c>
      <c r="AN8" s="5">
        <v>10</v>
      </c>
      <c r="AO8" s="2">
        <v>0</v>
      </c>
    </row>
    <row r="9" spans="1:41">
      <c r="A9">
        <v>93.6</v>
      </c>
      <c r="B9">
        <v>190.6</v>
      </c>
      <c r="C9">
        <v>110.6</v>
      </c>
      <c r="D9">
        <v>99.82</v>
      </c>
      <c r="E9">
        <v>128.5</v>
      </c>
      <c r="F9">
        <v>126.7</v>
      </c>
      <c r="G9">
        <v>105.8</v>
      </c>
      <c r="H9">
        <v>109.1</v>
      </c>
      <c r="I9">
        <v>121.6</v>
      </c>
      <c r="J9">
        <v>121.8</v>
      </c>
      <c r="K9">
        <v>176.2</v>
      </c>
      <c r="L9">
        <v>108.6</v>
      </c>
      <c r="M9">
        <v>118.6</v>
      </c>
      <c r="N9">
        <v>201.8</v>
      </c>
      <c r="O9">
        <v>190.2</v>
      </c>
      <c r="P9">
        <v>128.6</v>
      </c>
      <c r="Q9">
        <v>109.8</v>
      </c>
      <c r="R9">
        <v>132.6</v>
      </c>
      <c r="S9">
        <v>131.4</v>
      </c>
      <c r="T9">
        <v>139.69999999999999</v>
      </c>
      <c r="U9">
        <v>168.2</v>
      </c>
      <c r="V9">
        <v>247.7</v>
      </c>
      <c r="W9">
        <v>218.5</v>
      </c>
      <c r="X9">
        <v>230.4</v>
      </c>
      <c r="Y9">
        <v>208.1</v>
      </c>
      <c r="Z9">
        <v>208.5</v>
      </c>
      <c r="AA9">
        <v>279.39999999999998</v>
      </c>
      <c r="AB9">
        <v>299.5</v>
      </c>
      <c r="AC9">
        <v>299.60000000000002</v>
      </c>
      <c r="AD9">
        <v>292.5</v>
      </c>
      <c r="AG9" s="15" t="s">
        <v>249</v>
      </c>
      <c r="AH9" s="10">
        <v>5</v>
      </c>
      <c r="AI9" s="5">
        <v>52</v>
      </c>
      <c r="AJ9" s="2">
        <v>107</v>
      </c>
      <c r="AL9" s="15" t="s">
        <v>249</v>
      </c>
      <c r="AM9" s="10">
        <v>-5</v>
      </c>
      <c r="AN9" s="5">
        <v>85</v>
      </c>
      <c r="AO9" s="2">
        <v>71</v>
      </c>
    </row>
    <row r="10" spans="1:41">
      <c r="A10">
        <v>108.2</v>
      </c>
      <c r="B10">
        <v>199.4</v>
      </c>
      <c r="C10">
        <v>115.4</v>
      </c>
      <c r="D10">
        <v>96.31</v>
      </c>
      <c r="E10">
        <v>123.8</v>
      </c>
      <c r="F10">
        <v>121.8</v>
      </c>
      <c r="G10">
        <v>107.3</v>
      </c>
      <c r="H10">
        <v>97.7</v>
      </c>
      <c r="I10">
        <v>132.69999999999999</v>
      </c>
      <c r="J10">
        <v>107.4</v>
      </c>
      <c r="K10">
        <v>189.3</v>
      </c>
      <c r="L10">
        <v>99.5</v>
      </c>
      <c r="M10">
        <v>163.19999999999999</v>
      </c>
      <c r="N10">
        <v>209.3</v>
      </c>
      <c r="O10">
        <v>183.1</v>
      </c>
      <c r="P10">
        <v>131.4</v>
      </c>
      <c r="Q10">
        <v>206.4</v>
      </c>
      <c r="R10">
        <v>131.69999999999999</v>
      </c>
      <c r="S10">
        <v>130.6</v>
      </c>
      <c r="T10">
        <v>131.4</v>
      </c>
      <c r="U10">
        <v>145.69999999999999</v>
      </c>
      <c r="V10">
        <v>218.6</v>
      </c>
      <c r="W10">
        <v>266.5</v>
      </c>
      <c r="X10">
        <v>271.5</v>
      </c>
      <c r="Y10">
        <v>229.5</v>
      </c>
      <c r="Z10">
        <v>275.60000000000002</v>
      </c>
      <c r="AA10">
        <v>286.5</v>
      </c>
      <c r="AB10">
        <v>218.5</v>
      </c>
      <c r="AC10">
        <v>271.39999999999998</v>
      </c>
      <c r="AD10">
        <v>216.8</v>
      </c>
      <c r="AG10" s="16" t="s">
        <v>250</v>
      </c>
      <c r="AH10" s="11">
        <v>27</v>
      </c>
      <c r="AI10" s="12">
        <v>-6</v>
      </c>
      <c r="AJ10" s="13">
        <v>-21</v>
      </c>
      <c r="AL10" s="16" t="s">
        <v>250</v>
      </c>
      <c r="AM10" s="11">
        <v>-1</v>
      </c>
      <c r="AN10" s="12">
        <v>19</v>
      </c>
      <c r="AO10" s="13">
        <v>1</v>
      </c>
    </row>
    <row r="11" spans="1:41">
      <c r="A11">
        <v>116.9</v>
      </c>
      <c r="B11">
        <v>188.4</v>
      </c>
      <c r="C11">
        <v>134.9</v>
      </c>
      <c r="D11">
        <v>108.4</v>
      </c>
      <c r="E11">
        <v>106.3</v>
      </c>
      <c r="F11">
        <v>126.8</v>
      </c>
      <c r="G11">
        <v>115.1</v>
      </c>
      <c r="H11">
        <v>107.6</v>
      </c>
      <c r="I11">
        <v>121.7</v>
      </c>
      <c r="J11">
        <v>117.6</v>
      </c>
      <c r="K11">
        <v>182.5</v>
      </c>
      <c r="L11">
        <v>90.3</v>
      </c>
      <c r="M11">
        <v>159.6</v>
      </c>
      <c r="N11">
        <v>195.4</v>
      </c>
      <c r="O11">
        <v>184.6</v>
      </c>
      <c r="P11">
        <v>138.6</v>
      </c>
      <c r="Q11">
        <v>190.4</v>
      </c>
      <c r="R11">
        <v>140.30000000000001</v>
      </c>
      <c r="S11">
        <v>129.6</v>
      </c>
      <c r="T11">
        <v>140.9</v>
      </c>
      <c r="U11">
        <v>148.6</v>
      </c>
      <c r="V11">
        <v>236.6</v>
      </c>
      <c r="W11">
        <v>280.60000000000002</v>
      </c>
      <c r="X11">
        <v>198.7</v>
      </c>
      <c r="Y11">
        <v>236.7</v>
      </c>
      <c r="Z11">
        <v>287.8</v>
      </c>
      <c r="AA11">
        <v>290.3</v>
      </c>
      <c r="AB11">
        <v>223.6</v>
      </c>
      <c r="AC11">
        <v>270.39999999999998</v>
      </c>
      <c r="AD11">
        <v>271.39999999999998</v>
      </c>
    </row>
    <row r="12" spans="1:41">
      <c r="A12">
        <v>115.7</v>
      </c>
      <c r="B12">
        <v>175.1</v>
      </c>
      <c r="C12">
        <v>131.6</v>
      </c>
      <c r="D12">
        <v>107.6</v>
      </c>
      <c r="E12">
        <v>118.5</v>
      </c>
      <c r="F12">
        <v>127.4</v>
      </c>
      <c r="G12">
        <v>100.3</v>
      </c>
      <c r="H12">
        <v>131.6</v>
      </c>
      <c r="I12">
        <v>118.6</v>
      </c>
      <c r="J12">
        <v>132.1</v>
      </c>
      <c r="K12">
        <v>181.4</v>
      </c>
      <c r="L12">
        <v>109.6</v>
      </c>
      <c r="M12">
        <v>151.80000000000001</v>
      </c>
      <c r="N12">
        <v>191.8</v>
      </c>
      <c r="O12">
        <v>188.1</v>
      </c>
      <c r="P12">
        <v>112.7</v>
      </c>
      <c r="Q12">
        <v>118.6</v>
      </c>
      <c r="R12">
        <v>129.69999999999999</v>
      </c>
      <c r="S12">
        <v>145.80000000000001</v>
      </c>
      <c r="T12">
        <v>137.6</v>
      </c>
      <c r="U12">
        <v>144.30000000000001</v>
      </c>
      <c r="V12">
        <v>218.7</v>
      </c>
      <c r="W12">
        <v>295.7</v>
      </c>
      <c r="X12">
        <v>280.39999999999998</v>
      </c>
      <c r="Y12">
        <v>215.1</v>
      </c>
      <c r="Z12">
        <v>299.5</v>
      </c>
      <c r="AA12">
        <v>218.5</v>
      </c>
      <c r="AB12">
        <v>218.7</v>
      </c>
      <c r="AC12">
        <v>215.6</v>
      </c>
      <c r="AD12">
        <v>255.4</v>
      </c>
    </row>
    <row r="13" spans="1:41">
      <c r="A13">
        <v>123.8</v>
      </c>
      <c r="B13">
        <v>196.2</v>
      </c>
      <c r="C13">
        <v>138.69999999999999</v>
      </c>
      <c r="D13">
        <v>99.6</v>
      </c>
      <c r="E13">
        <v>123.6</v>
      </c>
      <c r="F13">
        <v>128.6</v>
      </c>
      <c r="G13">
        <v>108.6</v>
      </c>
      <c r="H13">
        <v>156.5</v>
      </c>
      <c r="I13">
        <v>115.4</v>
      </c>
      <c r="J13">
        <v>116.4</v>
      </c>
      <c r="K13">
        <v>176.4</v>
      </c>
      <c r="L13">
        <v>115.4</v>
      </c>
      <c r="M13">
        <v>156.69999999999999</v>
      </c>
      <c r="N13">
        <v>117.6</v>
      </c>
      <c r="O13">
        <v>190.4</v>
      </c>
      <c r="P13">
        <v>130.4</v>
      </c>
      <c r="Q13">
        <v>140.4</v>
      </c>
      <c r="R13">
        <v>121.6</v>
      </c>
      <c r="S13">
        <v>140.19999999999999</v>
      </c>
      <c r="T13">
        <v>139.4</v>
      </c>
      <c r="U13">
        <v>138.6</v>
      </c>
      <c r="V13">
        <v>220.4</v>
      </c>
      <c r="W13">
        <v>218.6</v>
      </c>
      <c r="X13">
        <v>229.5</v>
      </c>
      <c r="Y13">
        <v>289.8</v>
      </c>
      <c r="Z13">
        <v>218.6</v>
      </c>
      <c r="AA13">
        <v>266.5</v>
      </c>
      <c r="AB13">
        <v>232.5</v>
      </c>
      <c r="AC13">
        <v>299.10000000000002</v>
      </c>
      <c r="AD13">
        <v>218.6</v>
      </c>
    </row>
    <row r="14" spans="1:41">
      <c r="A14">
        <v>86.1</v>
      </c>
      <c r="B14">
        <v>199.4</v>
      </c>
      <c r="C14">
        <v>127.2</v>
      </c>
      <c r="D14">
        <v>97.2</v>
      </c>
      <c r="E14">
        <v>115.8</v>
      </c>
      <c r="F14">
        <v>136.1</v>
      </c>
      <c r="G14">
        <v>98.7</v>
      </c>
      <c r="H14">
        <v>158.69999999999999</v>
      </c>
      <c r="I14">
        <v>156.69999999999999</v>
      </c>
      <c r="J14">
        <v>123.1</v>
      </c>
      <c r="K14">
        <v>172.3</v>
      </c>
      <c r="L14">
        <v>178.1</v>
      </c>
      <c r="M14">
        <v>158.19999999999999</v>
      </c>
      <c r="N14">
        <v>150.80000000000001</v>
      </c>
      <c r="O14">
        <v>191.6</v>
      </c>
      <c r="P14">
        <v>160.69999999999999</v>
      </c>
      <c r="Q14">
        <v>145.6</v>
      </c>
      <c r="R14">
        <v>128.5</v>
      </c>
      <c r="S14">
        <v>155.30000000000001</v>
      </c>
      <c r="T14">
        <v>136.69999999999999</v>
      </c>
      <c r="U14">
        <v>139.19999999999999</v>
      </c>
      <c r="V14">
        <v>230.4</v>
      </c>
      <c r="W14">
        <v>273.5</v>
      </c>
      <c r="X14">
        <v>237.4</v>
      </c>
      <c r="Y14">
        <v>236.4</v>
      </c>
      <c r="Z14">
        <v>231.7</v>
      </c>
      <c r="AA14">
        <v>261.8</v>
      </c>
      <c r="AB14">
        <v>290.39999999999998</v>
      </c>
      <c r="AC14">
        <v>218.2</v>
      </c>
      <c r="AD14">
        <v>273.5</v>
      </c>
    </row>
    <row r="15" spans="1:41">
      <c r="A15">
        <v>80.400000000000006</v>
      </c>
      <c r="B15">
        <v>99.7</v>
      </c>
      <c r="C15">
        <v>130.80000000000001</v>
      </c>
      <c r="D15">
        <v>98.3</v>
      </c>
      <c r="E15">
        <v>127.6</v>
      </c>
      <c r="F15">
        <v>134.80000000000001</v>
      </c>
      <c r="G15">
        <v>91.6</v>
      </c>
      <c r="H15">
        <v>163.1</v>
      </c>
      <c r="I15">
        <v>151.80000000000001</v>
      </c>
      <c r="J15">
        <v>108.4</v>
      </c>
      <c r="K15">
        <v>159.6</v>
      </c>
      <c r="L15">
        <v>115.6</v>
      </c>
      <c r="M15">
        <v>151.6</v>
      </c>
      <c r="N15">
        <v>193.2</v>
      </c>
      <c r="O15">
        <v>176.1</v>
      </c>
      <c r="P15">
        <v>100.5</v>
      </c>
      <c r="Q15">
        <v>150.5</v>
      </c>
      <c r="R15">
        <v>130.6</v>
      </c>
      <c r="S15">
        <v>148.6</v>
      </c>
      <c r="T15">
        <v>138.19999999999999</v>
      </c>
      <c r="U15">
        <v>139.6</v>
      </c>
      <c r="V15">
        <v>216.5</v>
      </c>
      <c r="W15">
        <v>288.60000000000002</v>
      </c>
      <c r="X15">
        <v>244.6</v>
      </c>
      <c r="Y15">
        <v>197.5</v>
      </c>
      <c r="Z15">
        <v>214.8</v>
      </c>
      <c r="AA15">
        <v>236.7</v>
      </c>
      <c r="AB15">
        <v>278.89999999999998</v>
      </c>
      <c r="AC15">
        <v>206.4</v>
      </c>
      <c r="AD15">
        <v>229.6</v>
      </c>
    </row>
    <row r="16" spans="1:41">
      <c r="A16">
        <v>104.3</v>
      </c>
      <c r="B16">
        <v>102.6</v>
      </c>
      <c r="C16">
        <v>127.2</v>
      </c>
      <c r="D16">
        <v>95.2</v>
      </c>
      <c r="E16">
        <v>121.7</v>
      </c>
      <c r="F16">
        <v>131.69999999999999</v>
      </c>
      <c r="G16">
        <v>103.5</v>
      </c>
      <c r="H16">
        <v>159.69999999999999</v>
      </c>
      <c r="I16">
        <v>149.69999999999999</v>
      </c>
      <c r="J16">
        <v>116.6</v>
      </c>
      <c r="K16">
        <v>160.5</v>
      </c>
      <c r="L16">
        <v>106.2</v>
      </c>
      <c r="M16">
        <v>163.1</v>
      </c>
      <c r="N16">
        <v>191.5</v>
      </c>
      <c r="O16">
        <v>180.4</v>
      </c>
      <c r="P16">
        <v>115.1</v>
      </c>
      <c r="Q16">
        <v>162.5</v>
      </c>
      <c r="R16">
        <v>134.6</v>
      </c>
      <c r="S16">
        <v>149.6</v>
      </c>
      <c r="T16">
        <v>140.1</v>
      </c>
      <c r="U16">
        <v>144.19999999999999</v>
      </c>
      <c r="V16">
        <v>214.8</v>
      </c>
      <c r="W16">
        <v>281.5</v>
      </c>
      <c r="X16">
        <v>271.5</v>
      </c>
      <c r="Y16">
        <v>272.60000000000002</v>
      </c>
      <c r="Z16">
        <v>221.6</v>
      </c>
      <c r="AA16">
        <v>232.4</v>
      </c>
      <c r="AB16">
        <v>280.39999999999998</v>
      </c>
      <c r="AC16">
        <v>222.4</v>
      </c>
      <c r="AD16">
        <v>218.6</v>
      </c>
    </row>
    <row r="17" spans="1:30">
      <c r="A17">
        <v>110.2</v>
      </c>
      <c r="B17">
        <v>115.4</v>
      </c>
      <c r="C17">
        <v>136.4</v>
      </c>
      <c r="D17">
        <v>96.3</v>
      </c>
      <c r="E17">
        <v>118.5</v>
      </c>
      <c r="F17">
        <v>108.6</v>
      </c>
      <c r="G17">
        <v>107.4</v>
      </c>
      <c r="H17">
        <v>151.6</v>
      </c>
      <c r="I17">
        <v>140.19999999999999</v>
      </c>
      <c r="J17">
        <v>131.4</v>
      </c>
      <c r="K17">
        <v>166.7</v>
      </c>
      <c r="L17">
        <v>104.1</v>
      </c>
      <c r="M17">
        <v>168.7</v>
      </c>
      <c r="N17">
        <v>180.5</v>
      </c>
      <c r="O17">
        <v>178.2</v>
      </c>
      <c r="P17">
        <v>108.6</v>
      </c>
      <c r="Q17">
        <v>168.9</v>
      </c>
      <c r="R17">
        <v>131.6</v>
      </c>
      <c r="S17">
        <v>148.69999999999999</v>
      </c>
      <c r="T17">
        <v>146.5</v>
      </c>
      <c r="U17">
        <v>118.7</v>
      </c>
      <c r="V17">
        <v>209.5</v>
      </c>
      <c r="W17">
        <v>274.2</v>
      </c>
      <c r="X17">
        <v>208.6</v>
      </c>
      <c r="Y17">
        <v>231.5</v>
      </c>
      <c r="Z17">
        <v>234.4</v>
      </c>
      <c r="AA17">
        <v>245.8</v>
      </c>
      <c r="AB17">
        <v>266.2</v>
      </c>
      <c r="AC17">
        <v>289.39999999999998</v>
      </c>
      <c r="AD17">
        <v>248.5</v>
      </c>
    </row>
    <row r="18" spans="1:30">
      <c r="A18">
        <v>96.3</v>
      </c>
      <c r="B18">
        <v>190.3</v>
      </c>
      <c r="C18">
        <v>138.9</v>
      </c>
      <c r="D18">
        <v>99.8</v>
      </c>
      <c r="E18">
        <v>132.6</v>
      </c>
      <c r="F18">
        <v>115.4</v>
      </c>
      <c r="G18">
        <v>101.3</v>
      </c>
      <c r="H18">
        <v>170.1</v>
      </c>
      <c r="I18">
        <v>136.69999999999999</v>
      </c>
      <c r="J18">
        <v>123.6</v>
      </c>
      <c r="K18">
        <v>168.9</v>
      </c>
      <c r="L18">
        <v>90.7</v>
      </c>
      <c r="M18">
        <v>173.2</v>
      </c>
      <c r="N18">
        <v>188.4</v>
      </c>
      <c r="O18">
        <v>167.2</v>
      </c>
      <c r="P18">
        <v>116.7</v>
      </c>
      <c r="Q18">
        <v>129.5</v>
      </c>
      <c r="R18">
        <v>139.6</v>
      </c>
      <c r="S18">
        <v>150.6</v>
      </c>
      <c r="T18">
        <v>160.4</v>
      </c>
      <c r="U18">
        <v>129.5</v>
      </c>
      <c r="V18">
        <v>211.5</v>
      </c>
      <c r="W18">
        <v>290.3</v>
      </c>
      <c r="X18">
        <v>219.9</v>
      </c>
      <c r="Y18">
        <v>208.4</v>
      </c>
      <c r="Z18">
        <v>289.8</v>
      </c>
      <c r="AA18">
        <v>199.6</v>
      </c>
      <c r="AB18">
        <v>218.5</v>
      </c>
      <c r="AC18">
        <v>215.6</v>
      </c>
      <c r="AD18">
        <v>221.5</v>
      </c>
    </row>
    <row r="19" spans="1:30">
      <c r="A19">
        <v>91.2</v>
      </c>
      <c r="B19">
        <v>113.6</v>
      </c>
      <c r="C19">
        <v>141.5</v>
      </c>
      <c r="D19">
        <v>95.1</v>
      </c>
      <c r="E19">
        <v>131.4</v>
      </c>
      <c r="F19">
        <v>121.6</v>
      </c>
      <c r="G19">
        <v>126.8</v>
      </c>
      <c r="H19">
        <v>183.6</v>
      </c>
      <c r="I19">
        <v>131.80000000000001</v>
      </c>
      <c r="J19">
        <v>121.8</v>
      </c>
      <c r="K19">
        <v>172.4</v>
      </c>
      <c r="L19">
        <v>91.7</v>
      </c>
      <c r="M19">
        <v>179.2</v>
      </c>
      <c r="N19">
        <v>193.2</v>
      </c>
      <c r="O19">
        <v>188.1</v>
      </c>
      <c r="P19">
        <v>123.1</v>
      </c>
      <c r="Q19">
        <v>138.19999999999999</v>
      </c>
      <c r="R19">
        <v>133.19999999999999</v>
      </c>
      <c r="S19">
        <v>155.4</v>
      </c>
      <c r="T19">
        <v>141.6</v>
      </c>
      <c r="U19">
        <v>121.7</v>
      </c>
      <c r="V19">
        <v>198.4</v>
      </c>
      <c r="W19">
        <v>215.6</v>
      </c>
      <c r="X19">
        <v>199.6</v>
      </c>
      <c r="Y19">
        <v>215.6</v>
      </c>
      <c r="Z19">
        <v>208.7</v>
      </c>
      <c r="AA19">
        <v>218.6</v>
      </c>
      <c r="AB19">
        <v>230.4</v>
      </c>
      <c r="AC19">
        <v>211.4</v>
      </c>
      <c r="AD19">
        <v>288.39999999999998</v>
      </c>
    </row>
    <row r="20" spans="1:30">
      <c r="A20">
        <v>93.6</v>
      </c>
      <c r="B20">
        <v>108.1</v>
      </c>
      <c r="C20">
        <v>119.7</v>
      </c>
      <c r="D20">
        <v>97.2</v>
      </c>
      <c r="E20">
        <v>108.5</v>
      </c>
      <c r="F20">
        <v>136.4</v>
      </c>
      <c r="G20">
        <v>131.6</v>
      </c>
      <c r="H20">
        <v>188.2</v>
      </c>
      <c r="I20">
        <v>143.9</v>
      </c>
      <c r="J20">
        <v>123.4</v>
      </c>
      <c r="K20">
        <v>177.5</v>
      </c>
      <c r="L20">
        <v>90.5</v>
      </c>
      <c r="M20">
        <v>118.6</v>
      </c>
      <c r="N20">
        <v>179.6</v>
      </c>
      <c r="O20">
        <v>193.2</v>
      </c>
      <c r="P20">
        <v>150.6</v>
      </c>
      <c r="Q20">
        <v>140.19999999999999</v>
      </c>
      <c r="R20">
        <v>139.4</v>
      </c>
      <c r="S20">
        <v>156.80000000000001</v>
      </c>
      <c r="T20">
        <v>148.69999999999999</v>
      </c>
      <c r="U20">
        <v>139</v>
      </c>
      <c r="V20">
        <v>190.6</v>
      </c>
      <c r="W20">
        <v>198.5</v>
      </c>
      <c r="X20">
        <v>206.5</v>
      </c>
      <c r="Y20">
        <v>218.6</v>
      </c>
      <c r="Z20">
        <v>216.5</v>
      </c>
      <c r="AA20">
        <v>213.9</v>
      </c>
      <c r="AB20">
        <v>221.6</v>
      </c>
      <c r="AC20">
        <v>288.60000000000002</v>
      </c>
      <c r="AD20">
        <v>231.8</v>
      </c>
    </row>
    <row r="21" spans="1:30">
      <c r="A21">
        <v>98.7</v>
      </c>
      <c r="B21">
        <v>123.6</v>
      </c>
      <c r="C21">
        <v>120.8</v>
      </c>
      <c r="D21">
        <v>97.6</v>
      </c>
      <c r="E21">
        <v>120.7</v>
      </c>
      <c r="F21">
        <v>138.5</v>
      </c>
      <c r="G21">
        <v>104.7</v>
      </c>
      <c r="H21">
        <v>193.7</v>
      </c>
      <c r="I21">
        <v>145.4</v>
      </c>
      <c r="J21">
        <v>118.4</v>
      </c>
      <c r="K21">
        <v>177.6</v>
      </c>
      <c r="L21">
        <v>100.5</v>
      </c>
      <c r="M21">
        <v>131.5</v>
      </c>
      <c r="N21">
        <v>170.4</v>
      </c>
      <c r="O21">
        <v>115.8</v>
      </c>
      <c r="P21">
        <v>154.4</v>
      </c>
      <c r="Q21">
        <v>145.80000000000001</v>
      </c>
      <c r="R21">
        <v>129.5</v>
      </c>
      <c r="S21">
        <v>152.30000000000001</v>
      </c>
      <c r="T21">
        <v>144.6</v>
      </c>
      <c r="U21">
        <v>111.6</v>
      </c>
      <c r="V21">
        <v>173.4</v>
      </c>
      <c r="W21">
        <v>199.6</v>
      </c>
      <c r="X21">
        <v>215.4</v>
      </c>
      <c r="Y21">
        <v>211.1</v>
      </c>
      <c r="Z21">
        <v>178.8</v>
      </c>
      <c r="AA21">
        <v>209.5</v>
      </c>
      <c r="AB21">
        <v>234.8</v>
      </c>
      <c r="AC21">
        <v>291.39999999999998</v>
      </c>
      <c r="AD21">
        <v>276.10000000000002</v>
      </c>
    </row>
    <row r="22" spans="1:30">
      <c r="A22">
        <v>95.4</v>
      </c>
      <c r="B22">
        <v>121.5</v>
      </c>
      <c r="C22">
        <v>115.7</v>
      </c>
      <c r="D22">
        <v>109.5</v>
      </c>
      <c r="E22">
        <v>138.4</v>
      </c>
      <c r="F22">
        <v>136.1</v>
      </c>
      <c r="G22">
        <v>116.5</v>
      </c>
      <c r="H22">
        <v>191.1</v>
      </c>
      <c r="I22">
        <v>118.6</v>
      </c>
      <c r="J22">
        <v>109.4</v>
      </c>
      <c r="K22">
        <v>189.4</v>
      </c>
      <c r="L22">
        <v>124.6</v>
      </c>
      <c r="M22">
        <v>140.4</v>
      </c>
      <c r="N22">
        <v>199.3</v>
      </c>
      <c r="O22">
        <v>119.5</v>
      </c>
      <c r="P22">
        <v>117.6</v>
      </c>
      <c r="Q22">
        <v>149.5</v>
      </c>
      <c r="R22">
        <v>121.6</v>
      </c>
      <c r="S22">
        <v>160.4</v>
      </c>
      <c r="T22">
        <v>180.2</v>
      </c>
      <c r="U22">
        <v>153.19999999999999</v>
      </c>
      <c r="V22">
        <v>178.6</v>
      </c>
      <c r="W22">
        <v>208.6</v>
      </c>
      <c r="X22">
        <v>208.6</v>
      </c>
      <c r="Y22">
        <v>209.8</v>
      </c>
      <c r="Z22">
        <v>129.6</v>
      </c>
      <c r="AA22">
        <v>215.8</v>
      </c>
      <c r="AB22">
        <v>221.5</v>
      </c>
      <c r="AC22">
        <v>290.3</v>
      </c>
      <c r="AD22">
        <v>218.4</v>
      </c>
    </row>
    <row r="23" spans="1:30">
      <c r="A23">
        <v>96.3</v>
      </c>
      <c r="B23">
        <v>199.5</v>
      </c>
      <c r="C23">
        <v>118.2</v>
      </c>
      <c r="D23">
        <v>93.6</v>
      </c>
      <c r="E23">
        <v>123.6</v>
      </c>
      <c r="F23">
        <v>131.6</v>
      </c>
      <c r="G23">
        <v>115.1</v>
      </c>
      <c r="H23">
        <v>135.69999999999999</v>
      </c>
      <c r="I23">
        <v>119.6</v>
      </c>
      <c r="J23">
        <v>121.4</v>
      </c>
      <c r="K23">
        <v>188.4</v>
      </c>
      <c r="L23">
        <v>121.9</v>
      </c>
      <c r="M23">
        <v>160.4</v>
      </c>
      <c r="N23">
        <v>192.8</v>
      </c>
      <c r="O23">
        <v>175.6</v>
      </c>
      <c r="P23">
        <v>119.1</v>
      </c>
      <c r="Q23">
        <v>167.1</v>
      </c>
      <c r="R23">
        <v>145.5</v>
      </c>
      <c r="S23">
        <v>156.5</v>
      </c>
      <c r="T23">
        <v>146.30000000000001</v>
      </c>
      <c r="U23">
        <v>154.80000000000001</v>
      </c>
      <c r="V23">
        <v>224.1</v>
      </c>
      <c r="W23">
        <v>278.60000000000002</v>
      </c>
      <c r="X23">
        <v>278.60000000000002</v>
      </c>
      <c r="Y23">
        <v>276.39999999999998</v>
      </c>
      <c r="Z23">
        <v>298.5</v>
      </c>
      <c r="AA23">
        <v>228.5</v>
      </c>
      <c r="AB23">
        <v>209.5</v>
      </c>
      <c r="AC23">
        <v>299.5</v>
      </c>
      <c r="AD23">
        <v>223.4</v>
      </c>
    </row>
    <row r="24" spans="1:30">
      <c r="A24">
        <v>98.2</v>
      </c>
      <c r="B24">
        <v>175.2</v>
      </c>
      <c r="C24">
        <v>136.5</v>
      </c>
      <c r="D24">
        <v>106.1</v>
      </c>
      <c r="E24">
        <v>121.8</v>
      </c>
      <c r="F24">
        <v>130.4</v>
      </c>
      <c r="G24">
        <v>118.6</v>
      </c>
      <c r="H24">
        <v>133.6</v>
      </c>
      <c r="I24">
        <v>109.7</v>
      </c>
      <c r="J24">
        <v>134.1</v>
      </c>
      <c r="K24">
        <v>181.4</v>
      </c>
      <c r="L24">
        <v>130.6</v>
      </c>
      <c r="M24">
        <v>162.69999999999999</v>
      </c>
      <c r="N24">
        <v>178.6</v>
      </c>
      <c r="O24">
        <v>171.5</v>
      </c>
      <c r="P24">
        <v>124.6</v>
      </c>
      <c r="Q24">
        <v>172.3</v>
      </c>
      <c r="R24">
        <v>143.6</v>
      </c>
      <c r="S24">
        <v>148.6</v>
      </c>
      <c r="T24">
        <v>139.19999999999999</v>
      </c>
      <c r="U24">
        <v>155.4</v>
      </c>
      <c r="V24">
        <v>209.4</v>
      </c>
      <c r="W24">
        <v>221.5</v>
      </c>
      <c r="X24">
        <v>227.5</v>
      </c>
      <c r="Y24">
        <v>215.6</v>
      </c>
      <c r="Z24">
        <v>219.7</v>
      </c>
      <c r="AA24">
        <v>221.3</v>
      </c>
      <c r="AB24">
        <v>221.5</v>
      </c>
      <c r="AC24">
        <v>208.3</v>
      </c>
      <c r="AD24">
        <v>221.8</v>
      </c>
    </row>
    <row r="25" spans="1:30">
      <c r="A25">
        <v>105.1</v>
      </c>
      <c r="B25">
        <v>169.3</v>
      </c>
      <c r="C25">
        <v>131.80000000000001</v>
      </c>
      <c r="D25">
        <v>104.2</v>
      </c>
      <c r="E25">
        <v>105.6</v>
      </c>
      <c r="F25">
        <v>121.6</v>
      </c>
      <c r="G25">
        <v>107.1</v>
      </c>
      <c r="H25">
        <v>121.8</v>
      </c>
      <c r="I25">
        <v>118.5</v>
      </c>
      <c r="J25">
        <v>138.6</v>
      </c>
      <c r="K25">
        <v>178.7</v>
      </c>
      <c r="L25">
        <v>128.80000000000001</v>
      </c>
      <c r="M25">
        <v>156.19999999999999</v>
      </c>
      <c r="N25">
        <v>188.4</v>
      </c>
      <c r="O25">
        <v>178.4</v>
      </c>
      <c r="P25">
        <v>121.4</v>
      </c>
      <c r="Q25">
        <v>150.4</v>
      </c>
      <c r="R25">
        <v>138.5</v>
      </c>
      <c r="S25">
        <v>147.19999999999999</v>
      </c>
      <c r="T25">
        <v>131.5</v>
      </c>
      <c r="U25">
        <v>143.80000000000001</v>
      </c>
      <c r="V25">
        <v>206.7</v>
      </c>
      <c r="W25">
        <v>230.5</v>
      </c>
      <c r="X25">
        <v>236.6</v>
      </c>
      <c r="Y25">
        <v>194.8</v>
      </c>
      <c r="Z25">
        <v>288.60000000000002</v>
      </c>
      <c r="AA25">
        <v>236.8</v>
      </c>
      <c r="AB25">
        <v>230.4</v>
      </c>
      <c r="AC25">
        <v>216.9</v>
      </c>
      <c r="AD25">
        <v>236.5</v>
      </c>
    </row>
    <row r="26" spans="1:30">
      <c r="A26">
        <v>106.6</v>
      </c>
      <c r="B26">
        <v>170.1</v>
      </c>
      <c r="C26">
        <v>121.6</v>
      </c>
      <c r="D26">
        <v>115.7</v>
      </c>
      <c r="E26">
        <v>104.2</v>
      </c>
      <c r="F26">
        <v>115.4</v>
      </c>
      <c r="G26">
        <v>116.7</v>
      </c>
      <c r="H26">
        <v>118.5</v>
      </c>
      <c r="I26">
        <v>156.19999999999999</v>
      </c>
      <c r="J26">
        <v>188.6</v>
      </c>
      <c r="K26">
        <v>171.4</v>
      </c>
      <c r="L26">
        <v>121.6</v>
      </c>
      <c r="M26">
        <v>158.6</v>
      </c>
      <c r="N26">
        <v>181.9</v>
      </c>
      <c r="O26">
        <v>182.6</v>
      </c>
      <c r="P26">
        <v>122.6</v>
      </c>
      <c r="Q26">
        <v>123.4</v>
      </c>
      <c r="R26">
        <v>131.9</v>
      </c>
      <c r="S26">
        <v>152.4</v>
      </c>
      <c r="T26">
        <v>139.5</v>
      </c>
      <c r="U26">
        <v>142.19999999999999</v>
      </c>
      <c r="V26">
        <v>217.5</v>
      </c>
      <c r="W26">
        <v>215.7</v>
      </c>
      <c r="X26">
        <v>276.5</v>
      </c>
      <c r="Y26">
        <v>199.5</v>
      </c>
      <c r="Z26">
        <v>223.5</v>
      </c>
      <c r="AA26">
        <v>234.5</v>
      </c>
      <c r="AB26">
        <v>297.3</v>
      </c>
      <c r="AC26">
        <v>238.9</v>
      </c>
      <c r="AD26">
        <v>219.3</v>
      </c>
    </row>
    <row r="27" spans="1:30">
      <c r="A27">
        <v>112.1</v>
      </c>
      <c r="B27">
        <v>165.9</v>
      </c>
      <c r="C27">
        <v>108.6</v>
      </c>
      <c r="D27">
        <v>118.1</v>
      </c>
      <c r="E27">
        <v>101.8</v>
      </c>
      <c r="F27">
        <v>92.1</v>
      </c>
      <c r="G27">
        <v>99.6</v>
      </c>
      <c r="H27">
        <v>137.4</v>
      </c>
      <c r="I27">
        <v>145.6</v>
      </c>
      <c r="J27">
        <v>129.5</v>
      </c>
      <c r="K27">
        <v>168.4</v>
      </c>
      <c r="L27">
        <v>130.6</v>
      </c>
      <c r="M27">
        <v>130.6</v>
      </c>
      <c r="N27">
        <v>190.5</v>
      </c>
      <c r="O27">
        <v>181.4</v>
      </c>
      <c r="P27">
        <v>108.1</v>
      </c>
      <c r="Q27">
        <v>143.6</v>
      </c>
      <c r="R27">
        <v>140.30000000000001</v>
      </c>
      <c r="S27">
        <v>151.9</v>
      </c>
      <c r="T27">
        <v>140.6</v>
      </c>
      <c r="U27">
        <v>118.2</v>
      </c>
      <c r="V27">
        <v>218.5</v>
      </c>
      <c r="W27">
        <v>230.5</v>
      </c>
      <c r="X27">
        <v>221.5</v>
      </c>
      <c r="Y27">
        <v>195.2</v>
      </c>
      <c r="Z27">
        <v>219.7</v>
      </c>
      <c r="AA27">
        <v>216.9</v>
      </c>
      <c r="AB27">
        <v>288.5</v>
      </c>
      <c r="AC27">
        <v>274.10000000000002</v>
      </c>
      <c r="AD27">
        <v>218.4</v>
      </c>
    </row>
    <row r="28" spans="1:30">
      <c r="A28">
        <v>86.3</v>
      </c>
      <c r="B28">
        <v>154.80000000000001</v>
      </c>
      <c r="C28">
        <v>116.3</v>
      </c>
      <c r="D28">
        <v>94.3</v>
      </c>
      <c r="E28">
        <v>122.5</v>
      </c>
      <c r="F28">
        <v>98.6</v>
      </c>
      <c r="G28">
        <v>95.8</v>
      </c>
      <c r="H28">
        <v>138.1</v>
      </c>
      <c r="I28">
        <v>148.1</v>
      </c>
      <c r="J28">
        <v>128.69999999999999</v>
      </c>
      <c r="K28">
        <v>161.4</v>
      </c>
      <c r="L28">
        <v>131.4</v>
      </c>
      <c r="M28">
        <v>167.4</v>
      </c>
      <c r="N28">
        <v>196.3</v>
      </c>
      <c r="O28">
        <v>145.6</v>
      </c>
      <c r="P28">
        <v>104.5</v>
      </c>
      <c r="Q28">
        <v>149.5</v>
      </c>
      <c r="R28">
        <v>121.5</v>
      </c>
      <c r="S28">
        <v>147.6</v>
      </c>
      <c r="T28">
        <v>143.4</v>
      </c>
      <c r="U28">
        <v>139.5</v>
      </c>
      <c r="V28">
        <v>220.3</v>
      </c>
      <c r="W28">
        <v>221.5</v>
      </c>
      <c r="X28">
        <v>238.6</v>
      </c>
      <c r="Y28">
        <v>190.4</v>
      </c>
      <c r="Z28">
        <v>236.5</v>
      </c>
      <c r="AA28">
        <v>236.5</v>
      </c>
      <c r="AB28">
        <v>267.5</v>
      </c>
      <c r="AC28">
        <v>288.60000000000002</v>
      </c>
      <c r="AD28">
        <v>229.1</v>
      </c>
    </row>
    <row r="29" spans="1:30">
      <c r="A29">
        <v>88.9</v>
      </c>
      <c r="B29">
        <v>112.6</v>
      </c>
      <c r="C29">
        <v>112.2</v>
      </c>
      <c r="D29">
        <v>82.6</v>
      </c>
      <c r="E29">
        <v>99.6</v>
      </c>
      <c r="F29">
        <v>91.6</v>
      </c>
      <c r="G29">
        <v>106.7</v>
      </c>
      <c r="H29">
        <v>115.6</v>
      </c>
      <c r="I29">
        <v>170.5</v>
      </c>
      <c r="J29">
        <v>122.4</v>
      </c>
      <c r="K29">
        <v>170.5</v>
      </c>
      <c r="L29">
        <v>118.6</v>
      </c>
      <c r="M29">
        <v>166.3</v>
      </c>
      <c r="N29">
        <v>208.1</v>
      </c>
      <c r="O29">
        <v>171.4</v>
      </c>
      <c r="P29">
        <v>173.2</v>
      </c>
      <c r="Q29">
        <v>150.30000000000001</v>
      </c>
      <c r="R29">
        <v>128.6</v>
      </c>
      <c r="S29">
        <v>148.6</v>
      </c>
      <c r="T29">
        <v>135.6</v>
      </c>
      <c r="U29">
        <v>144.80000000000001</v>
      </c>
      <c r="V29">
        <v>240.4</v>
      </c>
      <c r="W29">
        <v>218.5</v>
      </c>
      <c r="X29">
        <v>231.5</v>
      </c>
      <c r="Y29">
        <v>186.7</v>
      </c>
      <c r="Z29">
        <v>229.5</v>
      </c>
      <c r="AA29">
        <v>229.5</v>
      </c>
      <c r="AB29">
        <v>238.6</v>
      </c>
      <c r="AC29">
        <v>276.5</v>
      </c>
      <c r="AD29">
        <v>230.4</v>
      </c>
    </row>
    <row r="30" spans="1:30">
      <c r="A30">
        <v>93.6</v>
      </c>
      <c r="B30">
        <v>96.4</v>
      </c>
      <c r="C30">
        <v>109.6</v>
      </c>
      <c r="D30">
        <v>88.1</v>
      </c>
      <c r="E30">
        <v>94.3</v>
      </c>
      <c r="F30">
        <v>94.5</v>
      </c>
      <c r="G30">
        <v>119.1</v>
      </c>
      <c r="H30">
        <v>127.5</v>
      </c>
      <c r="I30">
        <v>110.4</v>
      </c>
      <c r="J30">
        <v>136.4</v>
      </c>
      <c r="K30">
        <v>186.7</v>
      </c>
      <c r="L30">
        <v>115.4</v>
      </c>
      <c r="M30">
        <v>167.4</v>
      </c>
      <c r="N30">
        <v>206.4</v>
      </c>
      <c r="O30">
        <v>172.3</v>
      </c>
      <c r="P30">
        <v>130.6</v>
      </c>
      <c r="Q30">
        <v>127.6</v>
      </c>
      <c r="R30">
        <v>130.5</v>
      </c>
      <c r="S30">
        <v>152.30000000000001</v>
      </c>
      <c r="T30">
        <v>131.4</v>
      </c>
      <c r="U30">
        <v>140.19999999999999</v>
      </c>
      <c r="V30">
        <v>218.6</v>
      </c>
      <c r="W30">
        <v>231.4</v>
      </c>
      <c r="X30">
        <v>208.9</v>
      </c>
      <c r="Y30">
        <v>188.9</v>
      </c>
      <c r="Z30">
        <v>236.9</v>
      </c>
      <c r="AA30">
        <v>232.6</v>
      </c>
      <c r="AB30">
        <v>229.5</v>
      </c>
      <c r="AC30">
        <v>270.10000000000002</v>
      </c>
      <c r="AD30">
        <v>208.6</v>
      </c>
    </row>
    <row r="31" spans="1:30">
      <c r="A31">
        <v>91.4</v>
      </c>
      <c r="B31">
        <v>91.8</v>
      </c>
      <c r="C31">
        <v>101.3</v>
      </c>
      <c r="D31">
        <v>87.5</v>
      </c>
      <c r="E31">
        <v>91.2</v>
      </c>
      <c r="F31">
        <v>91.6</v>
      </c>
      <c r="G31">
        <v>124.4</v>
      </c>
      <c r="H31">
        <v>128.80000000000001</v>
      </c>
      <c r="I31">
        <v>92.6</v>
      </c>
      <c r="J31">
        <v>131.5</v>
      </c>
      <c r="K31">
        <v>181.9</v>
      </c>
      <c r="L31">
        <v>116.7</v>
      </c>
      <c r="M31">
        <v>159.30000000000001</v>
      </c>
      <c r="N31">
        <v>199.5</v>
      </c>
      <c r="O31">
        <v>163.4</v>
      </c>
      <c r="P31">
        <v>143.30000000000001</v>
      </c>
      <c r="Q31">
        <v>138.1</v>
      </c>
      <c r="R31">
        <v>130.19999999999999</v>
      </c>
      <c r="S31">
        <v>151.6</v>
      </c>
      <c r="T31">
        <v>138.5</v>
      </c>
      <c r="U31">
        <v>133.4</v>
      </c>
      <c r="V31">
        <v>230.4</v>
      </c>
      <c r="W31">
        <v>276.60000000000002</v>
      </c>
      <c r="X31">
        <v>276.39999999999998</v>
      </c>
      <c r="Y31">
        <v>193.6</v>
      </c>
      <c r="Z31">
        <v>246.7</v>
      </c>
      <c r="AA31">
        <v>256.7</v>
      </c>
      <c r="AB31">
        <v>246.4</v>
      </c>
      <c r="AC31">
        <v>299.60000000000002</v>
      </c>
      <c r="AD31">
        <v>217.4</v>
      </c>
    </row>
    <row r="32" spans="1:30">
      <c r="A32">
        <v>106.5</v>
      </c>
      <c r="B32">
        <v>108.5</v>
      </c>
      <c r="C32">
        <v>91.7</v>
      </c>
      <c r="D32">
        <v>93.8</v>
      </c>
      <c r="E32">
        <v>90.6</v>
      </c>
      <c r="F32">
        <v>102</v>
      </c>
      <c r="G32">
        <v>121.5</v>
      </c>
      <c r="H32">
        <v>132.6</v>
      </c>
      <c r="I32">
        <v>91.2</v>
      </c>
      <c r="J32">
        <v>146.69999999999999</v>
      </c>
      <c r="K32">
        <v>192.5</v>
      </c>
      <c r="L32">
        <v>121.6</v>
      </c>
      <c r="M32">
        <v>156.6</v>
      </c>
      <c r="N32">
        <v>220.4</v>
      </c>
      <c r="O32">
        <v>161.4</v>
      </c>
      <c r="P32">
        <v>150.19999999999999</v>
      </c>
      <c r="Q32">
        <v>140.6</v>
      </c>
      <c r="R32">
        <v>126.8</v>
      </c>
      <c r="S32">
        <v>148.69999999999999</v>
      </c>
      <c r="T32">
        <v>148.5</v>
      </c>
      <c r="U32">
        <v>118.9</v>
      </c>
      <c r="V32">
        <v>193.4</v>
      </c>
      <c r="W32">
        <v>290.3</v>
      </c>
      <c r="X32">
        <v>270.5</v>
      </c>
      <c r="Y32">
        <v>191.5</v>
      </c>
      <c r="Z32">
        <v>289.5</v>
      </c>
      <c r="AA32">
        <v>251.5</v>
      </c>
      <c r="AB32">
        <v>229.6</v>
      </c>
      <c r="AC32">
        <v>208.5</v>
      </c>
      <c r="AD32">
        <v>208.1</v>
      </c>
    </row>
    <row r="33" spans="1:30">
      <c r="A33">
        <v>115.1</v>
      </c>
      <c r="B33">
        <v>119.8</v>
      </c>
      <c r="C33">
        <v>72.400000000000006</v>
      </c>
      <c r="D33">
        <v>99.1</v>
      </c>
      <c r="E33">
        <v>109.7</v>
      </c>
      <c r="F33">
        <v>106.4</v>
      </c>
      <c r="G33">
        <v>128.69999999999999</v>
      </c>
      <c r="H33">
        <v>155.6</v>
      </c>
      <c r="I33">
        <v>96.5</v>
      </c>
      <c r="J33">
        <v>148.1</v>
      </c>
      <c r="K33">
        <v>199.4</v>
      </c>
      <c r="L33">
        <v>108.4</v>
      </c>
      <c r="M33">
        <v>178.2</v>
      </c>
      <c r="N33">
        <v>190.8</v>
      </c>
      <c r="O33">
        <v>168.5</v>
      </c>
      <c r="P33">
        <v>121.2</v>
      </c>
      <c r="Q33">
        <v>136.19999999999999</v>
      </c>
      <c r="R33">
        <v>121.5</v>
      </c>
      <c r="S33">
        <v>132.6</v>
      </c>
      <c r="T33">
        <v>140.19999999999999</v>
      </c>
      <c r="U33">
        <v>121.6</v>
      </c>
      <c r="V33">
        <v>198.6</v>
      </c>
      <c r="W33">
        <v>228.5</v>
      </c>
      <c r="X33">
        <v>256.39999999999998</v>
      </c>
      <c r="Y33">
        <v>209.5</v>
      </c>
      <c r="Z33">
        <v>288.5</v>
      </c>
      <c r="AA33">
        <v>216.6</v>
      </c>
      <c r="AB33">
        <v>218.5</v>
      </c>
      <c r="AC33">
        <v>271.5</v>
      </c>
      <c r="AD33">
        <v>232.6</v>
      </c>
    </row>
    <row r="34" spans="1:30">
      <c r="A34">
        <v>112.3</v>
      </c>
      <c r="B34">
        <v>127.6</v>
      </c>
      <c r="C34">
        <v>70.3</v>
      </c>
      <c r="D34">
        <v>104.7</v>
      </c>
      <c r="E34">
        <v>116.8</v>
      </c>
      <c r="F34">
        <v>107.1</v>
      </c>
      <c r="G34">
        <v>132.6</v>
      </c>
      <c r="H34">
        <v>158.6</v>
      </c>
      <c r="I34">
        <v>115.8</v>
      </c>
      <c r="J34">
        <v>145.4</v>
      </c>
      <c r="K34">
        <v>186.7</v>
      </c>
      <c r="L34">
        <v>115.6</v>
      </c>
      <c r="M34">
        <v>165.3</v>
      </c>
      <c r="N34">
        <v>199.5</v>
      </c>
      <c r="O34">
        <v>163.4</v>
      </c>
      <c r="P34">
        <v>108.6</v>
      </c>
      <c r="Q34">
        <v>138.69999999999999</v>
      </c>
      <c r="R34">
        <v>120.5</v>
      </c>
      <c r="S34">
        <v>130.69999999999999</v>
      </c>
      <c r="T34">
        <v>142.5</v>
      </c>
      <c r="U34">
        <v>134.19999999999999</v>
      </c>
      <c r="V34">
        <v>191.5</v>
      </c>
      <c r="W34">
        <v>239.5</v>
      </c>
      <c r="X34">
        <v>278.5</v>
      </c>
      <c r="Y34">
        <v>223.4</v>
      </c>
      <c r="Z34">
        <v>233.1</v>
      </c>
      <c r="AA34">
        <v>238.5</v>
      </c>
      <c r="AB34">
        <v>298.89999999999998</v>
      </c>
      <c r="AC34">
        <v>216.6</v>
      </c>
      <c r="AD34">
        <v>219.7</v>
      </c>
    </row>
    <row r="35" spans="1:30">
      <c r="A35">
        <v>108.6</v>
      </c>
      <c r="B35">
        <v>121.4</v>
      </c>
      <c r="C35">
        <v>73.099999999999994</v>
      </c>
      <c r="D35">
        <v>116.1</v>
      </c>
      <c r="E35">
        <v>118.5</v>
      </c>
      <c r="F35">
        <v>108.4</v>
      </c>
      <c r="G35">
        <v>122.1</v>
      </c>
      <c r="H35">
        <v>159.1</v>
      </c>
      <c r="I35">
        <v>128.69999999999999</v>
      </c>
      <c r="J35">
        <v>173.8</v>
      </c>
      <c r="K35">
        <v>188.5</v>
      </c>
      <c r="L35">
        <v>118.5</v>
      </c>
      <c r="M35">
        <v>168.9</v>
      </c>
      <c r="N35">
        <v>190.3</v>
      </c>
      <c r="O35">
        <v>160.19999999999999</v>
      </c>
      <c r="P35">
        <v>117.4</v>
      </c>
      <c r="Q35">
        <v>140.5</v>
      </c>
      <c r="R35">
        <v>118.1</v>
      </c>
      <c r="S35">
        <v>140.5</v>
      </c>
      <c r="T35">
        <v>139.6</v>
      </c>
      <c r="U35">
        <v>148.5</v>
      </c>
      <c r="V35">
        <v>213.6</v>
      </c>
      <c r="W35">
        <v>240.6</v>
      </c>
      <c r="X35">
        <v>271.5</v>
      </c>
      <c r="Y35">
        <v>219.5</v>
      </c>
      <c r="Z35">
        <v>280.39999999999998</v>
      </c>
      <c r="AA35">
        <v>236.3</v>
      </c>
      <c r="AB35">
        <v>217.5</v>
      </c>
      <c r="AC35">
        <v>239.5</v>
      </c>
      <c r="AD35">
        <v>276.39999999999998</v>
      </c>
    </row>
    <row r="36" spans="1:30">
      <c r="A36">
        <v>96.7</v>
      </c>
      <c r="B36">
        <v>139.4</v>
      </c>
      <c r="C36">
        <v>96.2</v>
      </c>
      <c r="D36">
        <v>118.5</v>
      </c>
      <c r="E36">
        <v>129.5</v>
      </c>
      <c r="F36">
        <v>110.6</v>
      </c>
      <c r="G36">
        <v>108.1</v>
      </c>
      <c r="H36">
        <v>156.4</v>
      </c>
      <c r="I36">
        <v>149.5</v>
      </c>
      <c r="J36">
        <v>156.80000000000001</v>
      </c>
      <c r="K36">
        <v>186.5</v>
      </c>
      <c r="L36">
        <v>124.6</v>
      </c>
      <c r="M36">
        <v>156.4</v>
      </c>
      <c r="N36">
        <v>118.5</v>
      </c>
      <c r="O36">
        <v>145.80000000000001</v>
      </c>
      <c r="P36">
        <v>121.1</v>
      </c>
      <c r="Q36">
        <v>160.30000000000001</v>
      </c>
      <c r="R36">
        <v>125.8</v>
      </c>
      <c r="S36">
        <v>134.6</v>
      </c>
      <c r="T36">
        <v>131.6</v>
      </c>
      <c r="U36">
        <v>141.6</v>
      </c>
      <c r="V36">
        <v>220.4</v>
      </c>
      <c r="W36">
        <v>218.6</v>
      </c>
      <c r="X36">
        <v>209.6</v>
      </c>
      <c r="Y36">
        <v>236.4</v>
      </c>
      <c r="Z36">
        <v>228.4</v>
      </c>
      <c r="AA36">
        <v>208.5</v>
      </c>
      <c r="AB36">
        <v>218.6</v>
      </c>
      <c r="AC36">
        <v>218.8</v>
      </c>
      <c r="AD36">
        <v>238.4</v>
      </c>
    </row>
    <row r="37" spans="1:30">
      <c r="A37">
        <v>91.3</v>
      </c>
      <c r="B37">
        <v>138.69999999999999</v>
      </c>
      <c r="C37">
        <v>91.3</v>
      </c>
      <c r="D37">
        <v>116.6</v>
      </c>
      <c r="E37">
        <v>122.5</v>
      </c>
      <c r="F37">
        <v>108.5</v>
      </c>
      <c r="G37">
        <v>117.4</v>
      </c>
      <c r="H37">
        <v>158.6</v>
      </c>
      <c r="I37">
        <v>150.1</v>
      </c>
      <c r="J37">
        <v>170.5</v>
      </c>
      <c r="K37">
        <v>193.2</v>
      </c>
      <c r="L37">
        <v>132.5</v>
      </c>
      <c r="M37">
        <v>159.5</v>
      </c>
      <c r="N37">
        <v>170.5</v>
      </c>
      <c r="O37">
        <v>121.6</v>
      </c>
      <c r="P37">
        <v>103.6</v>
      </c>
      <c r="Q37">
        <v>166.5</v>
      </c>
      <c r="R37">
        <v>130.6</v>
      </c>
      <c r="S37">
        <v>133.80000000000001</v>
      </c>
      <c r="T37">
        <v>140.19999999999999</v>
      </c>
      <c r="U37">
        <v>130.1</v>
      </c>
      <c r="V37">
        <v>215.6</v>
      </c>
      <c r="W37">
        <v>230.7</v>
      </c>
      <c r="X37">
        <v>216.5</v>
      </c>
      <c r="Y37">
        <v>199.5</v>
      </c>
      <c r="Z37">
        <v>251.8</v>
      </c>
      <c r="AA37">
        <v>212.6</v>
      </c>
      <c r="AB37">
        <v>238.5</v>
      </c>
      <c r="AC37">
        <v>199.6</v>
      </c>
      <c r="AD37">
        <v>244.8</v>
      </c>
    </row>
    <row r="38" spans="1:30">
      <c r="A38">
        <v>128.6</v>
      </c>
      <c r="B38">
        <v>136.30000000000001</v>
      </c>
      <c r="C38">
        <v>115.6</v>
      </c>
      <c r="D38">
        <v>121.7</v>
      </c>
      <c r="E38">
        <v>128.5</v>
      </c>
      <c r="F38">
        <v>123.1</v>
      </c>
      <c r="G38">
        <v>113.6</v>
      </c>
      <c r="H38">
        <v>170.5</v>
      </c>
      <c r="I38">
        <v>157.9</v>
      </c>
      <c r="J38">
        <v>174.6</v>
      </c>
      <c r="K38">
        <v>191.4</v>
      </c>
      <c r="L38">
        <v>121.8</v>
      </c>
      <c r="M38">
        <v>167.3</v>
      </c>
      <c r="N38">
        <v>175.6</v>
      </c>
      <c r="O38">
        <v>123.5</v>
      </c>
      <c r="P38">
        <v>123.4</v>
      </c>
      <c r="Q38">
        <v>139.5</v>
      </c>
      <c r="R38">
        <v>139.4</v>
      </c>
      <c r="S38">
        <v>145.30000000000001</v>
      </c>
      <c r="T38">
        <v>145.5</v>
      </c>
      <c r="U38">
        <v>138.69999999999999</v>
      </c>
      <c r="V38">
        <v>290.39999999999998</v>
      </c>
      <c r="W38">
        <v>271.39999999999998</v>
      </c>
      <c r="X38">
        <v>209.6</v>
      </c>
      <c r="Y38">
        <v>198.8</v>
      </c>
      <c r="Z38">
        <v>256.7</v>
      </c>
      <c r="AA38">
        <v>234.4</v>
      </c>
      <c r="AB38">
        <v>277.39999999999998</v>
      </c>
      <c r="AC38">
        <v>271.5</v>
      </c>
      <c r="AD38">
        <v>218.6</v>
      </c>
    </row>
    <row r="39" spans="1:30">
      <c r="A39">
        <v>131.4</v>
      </c>
      <c r="B39">
        <v>115.8</v>
      </c>
      <c r="C39">
        <v>141.69999999999999</v>
      </c>
      <c r="D39">
        <v>128.4</v>
      </c>
      <c r="E39">
        <v>134.69999999999999</v>
      </c>
      <c r="F39">
        <v>108.2</v>
      </c>
      <c r="G39">
        <v>137.30000000000001</v>
      </c>
      <c r="H39">
        <v>105.7</v>
      </c>
      <c r="I39">
        <v>163.6</v>
      </c>
      <c r="J39">
        <v>177.1</v>
      </c>
      <c r="K39">
        <v>198.6</v>
      </c>
      <c r="L39">
        <v>132.4</v>
      </c>
      <c r="M39">
        <v>158.4</v>
      </c>
      <c r="N39">
        <v>189.3</v>
      </c>
      <c r="O39">
        <v>136.5</v>
      </c>
      <c r="P39">
        <v>130.4</v>
      </c>
      <c r="Q39">
        <v>143.6</v>
      </c>
      <c r="R39">
        <v>128.5</v>
      </c>
      <c r="S39">
        <v>160.30000000000001</v>
      </c>
      <c r="T39">
        <v>148.30000000000001</v>
      </c>
      <c r="U39">
        <v>133.6</v>
      </c>
      <c r="V39">
        <v>223.5</v>
      </c>
      <c r="W39">
        <v>288.3</v>
      </c>
      <c r="X39">
        <v>279.5</v>
      </c>
      <c r="Y39">
        <v>173.6</v>
      </c>
      <c r="Z39">
        <v>251.4</v>
      </c>
      <c r="AA39">
        <v>223.8</v>
      </c>
      <c r="AB39">
        <v>280.60000000000002</v>
      </c>
      <c r="AC39">
        <v>287.89999999999998</v>
      </c>
      <c r="AD39">
        <v>232.8</v>
      </c>
    </row>
    <row r="40" spans="1:30">
      <c r="A40">
        <v>115.6</v>
      </c>
      <c r="B40">
        <v>129.6</v>
      </c>
      <c r="C40">
        <v>146.5</v>
      </c>
      <c r="D40">
        <v>104.1</v>
      </c>
      <c r="E40">
        <v>131.80000000000001</v>
      </c>
      <c r="F40">
        <v>101.6</v>
      </c>
      <c r="G40">
        <v>138.80000000000001</v>
      </c>
      <c r="H40">
        <v>119.5</v>
      </c>
      <c r="I40">
        <v>168.7</v>
      </c>
      <c r="J40">
        <v>182.6</v>
      </c>
      <c r="K40">
        <v>195.4</v>
      </c>
      <c r="L40">
        <v>119.6</v>
      </c>
      <c r="M40">
        <v>155.4</v>
      </c>
      <c r="N40">
        <v>180.3</v>
      </c>
      <c r="O40">
        <v>148.5</v>
      </c>
      <c r="P40">
        <v>118.5</v>
      </c>
      <c r="Q40">
        <v>168.6</v>
      </c>
      <c r="R40">
        <v>121.8</v>
      </c>
      <c r="S40">
        <v>152.4</v>
      </c>
      <c r="T40">
        <v>130.1</v>
      </c>
      <c r="U40">
        <v>137.1</v>
      </c>
      <c r="V40">
        <v>209.5</v>
      </c>
      <c r="W40">
        <v>236.4</v>
      </c>
      <c r="X40">
        <v>256.5</v>
      </c>
      <c r="Y40">
        <v>188.4</v>
      </c>
      <c r="Z40">
        <v>254.4</v>
      </c>
      <c r="AA40">
        <v>226.6</v>
      </c>
      <c r="AB40">
        <v>296.39999999999998</v>
      </c>
      <c r="AC40">
        <v>291.2</v>
      </c>
      <c r="AD40">
        <v>276.7</v>
      </c>
    </row>
    <row r="41" spans="1:30">
      <c r="A41">
        <v>71.5</v>
      </c>
      <c r="B41">
        <v>195.2</v>
      </c>
      <c r="C41">
        <v>140.30000000000001</v>
      </c>
      <c r="D41">
        <v>93.3</v>
      </c>
      <c r="E41">
        <v>121.6</v>
      </c>
      <c r="F41">
        <v>115.4</v>
      </c>
      <c r="G41">
        <v>121.7</v>
      </c>
      <c r="H41">
        <v>153.6</v>
      </c>
      <c r="I41">
        <v>166.1</v>
      </c>
      <c r="J41">
        <v>139.5</v>
      </c>
      <c r="K41">
        <v>193.2</v>
      </c>
      <c r="L41">
        <v>129.5</v>
      </c>
      <c r="M41">
        <v>159.30000000000001</v>
      </c>
      <c r="N41">
        <v>188.4</v>
      </c>
      <c r="O41">
        <v>139.5</v>
      </c>
      <c r="P41">
        <v>150.19999999999999</v>
      </c>
      <c r="Q41">
        <v>150.4</v>
      </c>
      <c r="R41">
        <v>130.4</v>
      </c>
      <c r="S41">
        <v>155.30000000000001</v>
      </c>
      <c r="T41">
        <v>146.80000000000001</v>
      </c>
      <c r="U41">
        <v>150.6</v>
      </c>
      <c r="V41">
        <v>217.5</v>
      </c>
      <c r="W41">
        <v>221.5</v>
      </c>
      <c r="X41">
        <v>271.39999999999998</v>
      </c>
      <c r="Y41">
        <v>190.2</v>
      </c>
      <c r="Z41">
        <v>216.5</v>
      </c>
      <c r="AA41">
        <v>231.9</v>
      </c>
      <c r="AB41">
        <v>209.7</v>
      </c>
      <c r="AC41">
        <v>299.39999999999998</v>
      </c>
      <c r="AD41">
        <v>266.3</v>
      </c>
    </row>
    <row r="42" spans="1:30">
      <c r="A42">
        <v>70.3</v>
      </c>
      <c r="B42">
        <v>188.1</v>
      </c>
      <c r="C42">
        <v>171.2</v>
      </c>
      <c r="D42">
        <v>98.2</v>
      </c>
      <c r="E42">
        <v>120.4</v>
      </c>
      <c r="F42">
        <v>98.6</v>
      </c>
      <c r="G42">
        <v>122.1</v>
      </c>
      <c r="H42">
        <v>158.6</v>
      </c>
      <c r="I42">
        <v>108.6</v>
      </c>
      <c r="J42">
        <v>148.19999999999999</v>
      </c>
      <c r="K42">
        <v>199.4</v>
      </c>
      <c r="L42">
        <v>139.69999999999999</v>
      </c>
      <c r="M42">
        <v>160.4</v>
      </c>
      <c r="N42">
        <v>190.5</v>
      </c>
      <c r="O42">
        <v>140.5</v>
      </c>
      <c r="P42">
        <v>118.9</v>
      </c>
      <c r="Q42">
        <v>151.4</v>
      </c>
      <c r="R42">
        <v>139.6</v>
      </c>
      <c r="S42">
        <v>158.19999999999999</v>
      </c>
      <c r="T42">
        <v>140.19999999999999</v>
      </c>
      <c r="U42">
        <v>144.80000000000001</v>
      </c>
      <c r="V42">
        <v>290.39999999999998</v>
      </c>
      <c r="W42">
        <v>207.4</v>
      </c>
      <c r="X42">
        <v>266.2</v>
      </c>
      <c r="Y42">
        <v>165.3</v>
      </c>
      <c r="Z42">
        <v>236.8</v>
      </c>
      <c r="AA42">
        <v>218.5</v>
      </c>
      <c r="AB42">
        <v>221.6</v>
      </c>
      <c r="AC42">
        <v>290.2</v>
      </c>
      <c r="AD42">
        <v>218.9</v>
      </c>
    </row>
    <row r="43" spans="1:30">
      <c r="A43">
        <v>90.6</v>
      </c>
      <c r="B43">
        <v>186.4</v>
      </c>
      <c r="C43">
        <v>139.30000000000001</v>
      </c>
      <c r="D43">
        <v>96.2</v>
      </c>
      <c r="E43">
        <v>130.19999999999999</v>
      </c>
      <c r="F43">
        <v>104.6</v>
      </c>
      <c r="G43">
        <v>127.5</v>
      </c>
      <c r="H43">
        <v>153.4</v>
      </c>
      <c r="I43">
        <v>117.5</v>
      </c>
      <c r="J43">
        <v>155.6</v>
      </c>
      <c r="K43">
        <v>191.5</v>
      </c>
      <c r="L43">
        <v>145.6</v>
      </c>
      <c r="M43">
        <v>148.19999999999999</v>
      </c>
      <c r="N43">
        <v>207.1</v>
      </c>
      <c r="O43">
        <v>150.6</v>
      </c>
      <c r="P43">
        <v>125.2</v>
      </c>
      <c r="Q43">
        <v>193.6</v>
      </c>
      <c r="R43">
        <v>134.6</v>
      </c>
      <c r="S43">
        <v>149.5</v>
      </c>
      <c r="T43">
        <v>139.19999999999999</v>
      </c>
      <c r="U43">
        <v>147.1</v>
      </c>
      <c r="V43">
        <v>213.5</v>
      </c>
      <c r="W43">
        <v>277.39999999999998</v>
      </c>
      <c r="X43">
        <v>232.6</v>
      </c>
      <c r="Y43">
        <v>178.5</v>
      </c>
      <c r="Z43">
        <v>248.6</v>
      </c>
      <c r="AA43">
        <v>254.3</v>
      </c>
      <c r="AB43">
        <v>232.6</v>
      </c>
      <c r="AC43">
        <v>299.39999999999998</v>
      </c>
      <c r="AD43">
        <v>215.4</v>
      </c>
    </row>
    <row r="44" spans="1:30">
      <c r="A44">
        <v>91.2</v>
      </c>
      <c r="B44">
        <v>194.7</v>
      </c>
      <c r="C44">
        <v>131.5</v>
      </c>
      <c r="D44">
        <v>104.6</v>
      </c>
      <c r="E44">
        <v>115.6</v>
      </c>
      <c r="F44">
        <v>101.2</v>
      </c>
      <c r="G44">
        <v>128.30000000000001</v>
      </c>
      <c r="H44">
        <v>118.6</v>
      </c>
      <c r="I44">
        <v>118.1</v>
      </c>
      <c r="J44">
        <v>158.69999999999999</v>
      </c>
      <c r="K44">
        <v>118.6</v>
      </c>
      <c r="L44">
        <v>141.4</v>
      </c>
      <c r="M44">
        <v>156.9</v>
      </c>
      <c r="N44">
        <v>198.7</v>
      </c>
      <c r="O44">
        <v>149.5</v>
      </c>
      <c r="P44">
        <v>121.6</v>
      </c>
      <c r="Q44">
        <v>191.4</v>
      </c>
      <c r="R44">
        <v>139.6</v>
      </c>
      <c r="S44">
        <v>150.4</v>
      </c>
      <c r="T44">
        <v>138.5</v>
      </c>
      <c r="U44">
        <v>139.5</v>
      </c>
      <c r="V44">
        <v>240.4</v>
      </c>
      <c r="W44">
        <v>208.2</v>
      </c>
      <c r="X44">
        <v>231.8</v>
      </c>
      <c r="Y44">
        <v>198.6</v>
      </c>
      <c r="Z44">
        <v>253.9</v>
      </c>
      <c r="AA44">
        <v>221.8</v>
      </c>
      <c r="AB44">
        <v>290.39999999999998</v>
      </c>
      <c r="AC44">
        <v>282.10000000000002</v>
      </c>
      <c r="AD44">
        <v>221.8</v>
      </c>
    </row>
    <row r="45" spans="1:30">
      <c r="A45">
        <v>73.400000000000006</v>
      </c>
      <c r="B45">
        <v>176.2</v>
      </c>
      <c r="C45">
        <v>127.1</v>
      </c>
      <c r="D45">
        <v>108.1</v>
      </c>
      <c r="E45">
        <v>102.8</v>
      </c>
      <c r="F45">
        <v>106.1</v>
      </c>
      <c r="G45">
        <v>121.5</v>
      </c>
      <c r="H45">
        <v>128.9</v>
      </c>
      <c r="I45">
        <v>120.4</v>
      </c>
      <c r="J45">
        <v>176.1</v>
      </c>
      <c r="K45">
        <v>186.7</v>
      </c>
      <c r="L45">
        <v>139.5</v>
      </c>
      <c r="M45">
        <v>163.4</v>
      </c>
      <c r="N45">
        <v>191.5</v>
      </c>
      <c r="O45">
        <v>141.6</v>
      </c>
      <c r="P45">
        <v>109.5</v>
      </c>
      <c r="Q45">
        <v>176.2</v>
      </c>
      <c r="R45">
        <v>145.30000000000001</v>
      </c>
      <c r="S45">
        <v>151.4</v>
      </c>
      <c r="T45">
        <v>144.30000000000001</v>
      </c>
      <c r="U45">
        <v>132.6</v>
      </c>
      <c r="V45">
        <v>209.5</v>
      </c>
      <c r="W45">
        <v>271.60000000000002</v>
      </c>
      <c r="X45">
        <v>267.60000000000002</v>
      </c>
      <c r="Y45">
        <v>218.9</v>
      </c>
      <c r="Z45">
        <v>251.9</v>
      </c>
      <c r="AA45">
        <v>291.8</v>
      </c>
      <c r="AB45">
        <v>228.6</v>
      </c>
      <c r="AC45">
        <v>248.5</v>
      </c>
      <c r="AD45">
        <v>233</v>
      </c>
    </row>
    <row r="46" spans="1:30">
      <c r="A46">
        <v>78.2</v>
      </c>
      <c r="B46">
        <v>171.5</v>
      </c>
      <c r="C46">
        <v>118.2</v>
      </c>
      <c r="D46">
        <v>115.6</v>
      </c>
      <c r="E46">
        <v>111.1</v>
      </c>
      <c r="F46">
        <v>104.7</v>
      </c>
      <c r="G46">
        <v>74.2</v>
      </c>
      <c r="H46">
        <v>132.6</v>
      </c>
      <c r="I46">
        <v>126.7</v>
      </c>
      <c r="J46">
        <v>178.3</v>
      </c>
      <c r="K46">
        <v>181.3</v>
      </c>
      <c r="L46">
        <v>131.69999999999999</v>
      </c>
      <c r="M46">
        <v>161.6</v>
      </c>
      <c r="N46">
        <v>190.4</v>
      </c>
      <c r="O46">
        <v>139.19999999999999</v>
      </c>
      <c r="P46">
        <v>130.4</v>
      </c>
      <c r="Q46">
        <v>180.3</v>
      </c>
      <c r="R46">
        <v>129.69999999999999</v>
      </c>
      <c r="S46">
        <v>152.19999999999999</v>
      </c>
      <c r="T46">
        <v>142.19999999999999</v>
      </c>
      <c r="U46">
        <v>131.5</v>
      </c>
      <c r="V46">
        <v>199.5</v>
      </c>
      <c r="W46">
        <v>236.2</v>
      </c>
      <c r="X46">
        <v>248.3</v>
      </c>
      <c r="Y46">
        <v>226.4</v>
      </c>
      <c r="Z46">
        <v>258.7</v>
      </c>
      <c r="AA46">
        <v>274.3</v>
      </c>
      <c r="AB46">
        <v>217.5</v>
      </c>
      <c r="AC46">
        <v>288.39999999999998</v>
      </c>
      <c r="AD46">
        <v>229.7</v>
      </c>
    </row>
    <row r="47" spans="1:30">
      <c r="A47">
        <v>108.6</v>
      </c>
      <c r="B47">
        <v>188.6</v>
      </c>
      <c r="C47">
        <v>121.6</v>
      </c>
      <c r="D47">
        <v>109.1</v>
      </c>
      <c r="E47">
        <v>180.3</v>
      </c>
      <c r="F47">
        <v>112.6</v>
      </c>
      <c r="G47">
        <v>63.7</v>
      </c>
      <c r="H47">
        <v>137.5</v>
      </c>
      <c r="I47">
        <v>118.6</v>
      </c>
      <c r="J47">
        <v>118.7</v>
      </c>
      <c r="K47">
        <v>188.5</v>
      </c>
      <c r="L47">
        <v>134.5</v>
      </c>
      <c r="M47">
        <v>159.19999999999999</v>
      </c>
      <c r="N47">
        <v>118.6</v>
      </c>
      <c r="O47">
        <v>180.6</v>
      </c>
      <c r="P47">
        <v>128.6</v>
      </c>
      <c r="Q47">
        <v>154.1</v>
      </c>
      <c r="R47">
        <v>127.3</v>
      </c>
      <c r="S47">
        <v>158.4</v>
      </c>
      <c r="T47">
        <v>140.5</v>
      </c>
      <c r="U47">
        <v>140.69999999999999</v>
      </c>
      <c r="V47">
        <v>167.4</v>
      </c>
      <c r="W47">
        <v>209.5</v>
      </c>
      <c r="X47">
        <v>236.9</v>
      </c>
      <c r="Y47">
        <v>208.6</v>
      </c>
      <c r="Z47">
        <v>299.5</v>
      </c>
      <c r="AA47">
        <v>216.8</v>
      </c>
      <c r="AB47">
        <v>290.60000000000002</v>
      </c>
      <c r="AC47">
        <v>276.2</v>
      </c>
      <c r="AD47">
        <v>233.4</v>
      </c>
    </row>
    <row r="48" spans="1:30">
      <c r="A48">
        <v>115.4</v>
      </c>
      <c r="B48">
        <v>198.2</v>
      </c>
      <c r="C48">
        <v>113.1</v>
      </c>
      <c r="D48">
        <v>117.1</v>
      </c>
      <c r="E48">
        <v>115.6</v>
      </c>
      <c r="F48">
        <v>99.5</v>
      </c>
      <c r="G48">
        <v>44.8</v>
      </c>
      <c r="H48">
        <v>144.80000000000001</v>
      </c>
      <c r="I48">
        <v>145.6</v>
      </c>
      <c r="J48">
        <v>157.6</v>
      </c>
      <c r="K48">
        <v>188.5</v>
      </c>
      <c r="L48">
        <v>149.6</v>
      </c>
      <c r="M48">
        <v>158.6</v>
      </c>
      <c r="N48">
        <v>170.5</v>
      </c>
      <c r="O48">
        <v>116.5</v>
      </c>
      <c r="P48">
        <v>121.5</v>
      </c>
      <c r="Q48">
        <v>150.4</v>
      </c>
      <c r="R48">
        <v>121.4</v>
      </c>
      <c r="S48">
        <v>148.19999999999999</v>
      </c>
      <c r="T48">
        <v>137.4</v>
      </c>
      <c r="U48">
        <v>148.19999999999999</v>
      </c>
      <c r="V48">
        <v>189.5</v>
      </c>
      <c r="W48">
        <v>218.6</v>
      </c>
      <c r="X48">
        <v>229.3</v>
      </c>
      <c r="Y48">
        <v>217.2</v>
      </c>
      <c r="Z48">
        <v>234.8</v>
      </c>
      <c r="AA48">
        <v>219.5</v>
      </c>
      <c r="AB48">
        <v>199.5</v>
      </c>
      <c r="AC48">
        <v>279.7</v>
      </c>
      <c r="AD48">
        <v>218.6</v>
      </c>
    </row>
    <row r="49" spans="1:30">
      <c r="A49">
        <v>126.3</v>
      </c>
      <c r="B49">
        <v>191.5</v>
      </c>
      <c r="C49">
        <v>134.6</v>
      </c>
      <c r="D49">
        <v>108.6</v>
      </c>
      <c r="E49">
        <v>102.3</v>
      </c>
      <c r="F49">
        <v>98.1</v>
      </c>
      <c r="G49">
        <v>92.5</v>
      </c>
      <c r="H49">
        <v>152.30000000000001</v>
      </c>
      <c r="I49">
        <v>150.1</v>
      </c>
      <c r="J49">
        <v>193.4</v>
      </c>
      <c r="K49">
        <v>175.6</v>
      </c>
      <c r="L49">
        <v>145.1</v>
      </c>
      <c r="M49">
        <v>162.30000000000001</v>
      </c>
      <c r="N49">
        <v>220.3</v>
      </c>
      <c r="O49">
        <v>121.4</v>
      </c>
      <c r="P49">
        <v>109.5</v>
      </c>
      <c r="Q49">
        <v>180.6</v>
      </c>
      <c r="R49">
        <v>120.8</v>
      </c>
      <c r="S49">
        <v>143.1</v>
      </c>
      <c r="T49">
        <v>138.5</v>
      </c>
      <c r="U49">
        <v>118.5</v>
      </c>
      <c r="V49">
        <v>188.5</v>
      </c>
      <c r="W49">
        <v>230.4</v>
      </c>
      <c r="X49">
        <v>278.5</v>
      </c>
      <c r="Y49">
        <v>279.39999999999998</v>
      </c>
      <c r="Z49">
        <v>231.9</v>
      </c>
      <c r="AA49">
        <v>278.60000000000002</v>
      </c>
      <c r="AB49">
        <v>198.7</v>
      </c>
      <c r="AC49">
        <v>236.9</v>
      </c>
      <c r="AD49">
        <v>277.39999999999998</v>
      </c>
    </row>
    <row r="50" spans="1:30">
      <c r="A50">
        <v>111.5</v>
      </c>
      <c r="B50">
        <v>177.3</v>
      </c>
      <c r="C50">
        <v>124.2</v>
      </c>
      <c r="D50">
        <v>123.4</v>
      </c>
      <c r="E50">
        <v>99.5</v>
      </c>
      <c r="F50">
        <v>93.6</v>
      </c>
      <c r="G50">
        <v>115.7</v>
      </c>
      <c r="H50">
        <v>158.6</v>
      </c>
      <c r="I50">
        <v>158.6</v>
      </c>
      <c r="J50">
        <v>192.5</v>
      </c>
      <c r="K50">
        <v>177.1</v>
      </c>
      <c r="L50">
        <v>148.6</v>
      </c>
      <c r="M50">
        <v>166.5</v>
      </c>
      <c r="N50">
        <v>208.6</v>
      </c>
      <c r="O50">
        <v>120.6</v>
      </c>
      <c r="P50">
        <v>119.5</v>
      </c>
      <c r="Q50">
        <v>161.69999999999999</v>
      </c>
      <c r="R50">
        <v>137.4</v>
      </c>
      <c r="S50">
        <v>139.30000000000001</v>
      </c>
      <c r="T50">
        <v>131.30000000000001</v>
      </c>
      <c r="U50">
        <v>133.69999999999999</v>
      </c>
      <c r="V50">
        <v>145.80000000000001</v>
      </c>
      <c r="W50">
        <v>228.5</v>
      </c>
      <c r="X50">
        <v>266.39999999999998</v>
      </c>
      <c r="Y50">
        <v>219.5</v>
      </c>
      <c r="Z50">
        <v>218.6</v>
      </c>
      <c r="AA50">
        <v>271.5</v>
      </c>
      <c r="AB50">
        <v>206.4</v>
      </c>
      <c r="AC50">
        <v>299.10000000000002</v>
      </c>
      <c r="AD50">
        <v>280.3</v>
      </c>
    </row>
    <row r="51" spans="1:30">
      <c r="A51">
        <v>108.4</v>
      </c>
      <c r="B51">
        <v>171.4</v>
      </c>
      <c r="C51">
        <v>121.7</v>
      </c>
      <c r="D51">
        <v>121.8</v>
      </c>
      <c r="E51">
        <v>108.5</v>
      </c>
      <c r="F51">
        <v>104.2</v>
      </c>
      <c r="G51">
        <v>118.1</v>
      </c>
      <c r="H51">
        <v>159.69999999999999</v>
      </c>
      <c r="I51">
        <v>151.9</v>
      </c>
      <c r="J51">
        <v>198.4</v>
      </c>
      <c r="K51">
        <v>170.5</v>
      </c>
      <c r="L51">
        <v>146.5</v>
      </c>
      <c r="M51">
        <v>169.4</v>
      </c>
      <c r="N51">
        <v>201.4</v>
      </c>
      <c r="O51">
        <v>115.4</v>
      </c>
      <c r="P51">
        <v>108.4</v>
      </c>
      <c r="Q51">
        <v>178.4</v>
      </c>
      <c r="R51">
        <v>131.80000000000001</v>
      </c>
      <c r="S51">
        <v>138.6</v>
      </c>
      <c r="T51">
        <v>129.5</v>
      </c>
      <c r="U51">
        <v>140.80000000000001</v>
      </c>
      <c r="V51">
        <v>203.6</v>
      </c>
      <c r="W51">
        <v>236.2</v>
      </c>
      <c r="X51">
        <v>218.5</v>
      </c>
      <c r="Y51">
        <v>213.5</v>
      </c>
      <c r="Z51">
        <v>219.5</v>
      </c>
      <c r="AA51">
        <v>268.5</v>
      </c>
      <c r="AB51">
        <v>215.8</v>
      </c>
      <c r="AC51">
        <v>280.7</v>
      </c>
      <c r="AD51">
        <v>299.5</v>
      </c>
    </row>
    <row r="52" spans="1:30">
      <c r="A52">
        <v>120.3</v>
      </c>
      <c r="B52">
        <v>112.6</v>
      </c>
      <c r="C52">
        <v>130.1</v>
      </c>
      <c r="D52">
        <v>130.6</v>
      </c>
      <c r="E52">
        <v>101.3</v>
      </c>
      <c r="F52">
        <v>101.3</v>
      </c>
      <c r="G52">
        <v>123.6</v>
      </c>
      <c r="H52">
        <v>163.69999999999999</v>
      </c>
      <c r="I52">
        <v>163.19999999999999</v>
      </c>
      <c r="J52">
        <v>196.6</v>
      </c>
      <c r="K52">
        <v>175.6</v>
      </c>
      <c r="L52">
        <v>139.5</v>
      </c>
      <c r="M52">
        <v>150.4</v>
      </c>
      <c r="N52">
        <v>198.5</v>
      </c>
      <c r="O52">
        <v>130.19999999999999</v>
      </c>
      <c r="P52">
        <v>123.4</v>
      </c>
      <c r="Q52">
        <v>188.5</v>
      </c>
      <c r="R52">
        <v>140.5</v>
      </c>
      <c r="S52">
        <v>131.4</v>
      </c>
      <c r="T52">
        <v>125.9</v>
      </c>
      <c r="U52">
        <v>150.4</v>
      </c>
      <c r="V52">
        <v>274.3</v>
      </c>
      <c r="W52">
        <v>271.5</v>
      </c>
      <c r="X52">
        <v>211.1</v>
      </c>
      <c r="Y52">
        <v>218.5</v>
      </c>
      <c r="Z52">
        <v>223.8</v>
      </c>
      <c r="AA52">
        <v>261.89999999999998</v>
      </c>
      <c r="AB52">
        <v>239.5</v>
      </c>
      <c r="AC52">
        <v>299.39999999999998</v>
      </c>
      <c r="AD52">
        <v>216.8</v>
      </c>
    </row>
    <row r="53" spans="1:30">
      <c r="A53">
        <v>99.2</v>
      </c>
      <c r="B53">
        <v>186.2</v>
      </c>
      <c r="C53">
        <v>132.6</v>
      </c>
      <c r="D53">
        <v>98.2</v>
      </c>
      <c r="E53">
        <v>99.5</v>
      </c>
      <c r="F53">
        <v>90.7</v>
      </c>
      <c r="G53">
        <v>121.8</v>
      </c>
      <c r="H53">
        <v>161.19999999999999</v>
      </c>
      <c r="I53">
        <v>168.4</v>
      </c>
      <c r="J53">
        <v>182.5</v>
      </c>
      <c r="K53">
        <v>192.5</v>
      </c>
      <c r="L53">
        <v>140.6</v>
      </c>
      <c r="M53">
        <v>142.6</v>
      </c>
      <c r="N53">
        <v>118.6</v>
      </c>
      <c r="O53">
        <v>126.8</v>
      </c>
      <c r="P53">
        <v>128.6</v>
      </c>
      <c r="Q53">
        <v>190.4</v>
      </c>
      <c r="R53">
        <v>137.5</v>
      </c>
      <c r="S53">
        <v>148.6</v>
      </c>
      <c r="T53">
        <v>142.5</v>
      </c>
      <c r="U53">
        <v>151.80000000000001</v>
      </c>
      <c r="V53">
        <v>280.5</v>
      </c>
      <c r="W53">
        <v>228.7</v>
      </c>
      <c r="X53">
        <v>218.6</v>
      </c>
      <c r="Y53">
        <v>215.6</v>
      </c>
      <c r="Z53">
        <v>245.8</v>
      </c>
      <c r="AA53">
        <v>273.39999999999998</v>
      </c>
      <c r="AB53">
        <v>244.6</v>
      </c>
      <c r="AC53">
        <v>215.7</v>
      </c>
      <c r="AD53">
        <v>230.4</v>
      </c>
    </row>
    <row r="54" spans="1:30">
      <c r="A54">
        <v>98.6</v>
      </c>
      <c r="B54">
        <v>181.5</v>
      </c>
      <c r="C54">
        <v>121.7</v>
      </c>
      <c r="D54">
        <v>83.1</v>
      </c>
      <c r="E54">
        <v>98.3</v>
      </c>
      <c r="F54">
        <v>103.1</v>
      </c>
      <c r="G54">
        <v>130.6</v>
      </c>
      <c r="H54">
        <v>108.6</v>
      </c>
      <c r="I54">
        <v>115.6</v>
      </c>
      <c r="J54">
        <v>188.4</v>
      </c>
      <c r="K54">
        <v>192.1</v>
      </c>
      <c r="L54">
        <v>145.6</v>
      </c>
      <c r="M54">
        <v>141.5</v>
      </c>
      <c r="N54">
        <v>180.4</v>
      </c>
      <c r="O54">
        <v>159.6</v>
      </c>
      <c r="P54">
        <v>106.5</v>
      </c>
      <c r="Q54">
        <v>199.6</v>
      </c>
      <c r="R54">
        <v>133.30000000000001</v>
      </c>
      <c r="S54">
        <v>141.4</v>
      </c>
      <c r="T54">
        <v>144.19999999999999</v>
      </c>
      <c r="U54">
        <v>155.69999999999999</v>
      </c>
      <c r="V54">
        <v>228.5</v>
      </c>
      <c r="W54">
        <v>236.1</v>
      </c>
      <c r="X54">
        <v>213.5</v>
      </c>
      <c r="Y54">
        <v>229.8</v>
      </c>
      <c r="Z54">
        <v>256.89999999999998</v>
      </c>
      <c r="AA54">
        <v>271.89999999999998</v>
      </c>
      <c r="AB54">
        <v>286.39999999999998</v>
      </c>
      <c r="AC54">
        <v>299.60000000000002</v>
      </c>
      <c r="AD54">
        <v>221.9</v>
      </c>
    </row>
    <row r="55" spans="1:30">
      <c r="A55">
        <v>112.5</v>
      </c>
      <c r="B55">
        <v>193.6</v>
      </c>
      <c r="C55">
        <v>109.4</v>
      </c>
      <c r="D55">
        <v>88.6</v>
      </c>
      <c r="E55">
        <v>93.6</v>
      </c>
      <c r="F55">
        <v>100.1</v>
      </c>
      <c r="G55">
        <v>137.4</v>
      </c>
      <c r="H55">
        <v>117.1</v>
      </c>
      <c r="I55">
        <v>123.8</v>
      </c>
      <c r="J55">
        <v>193.6</v>
      </c>
      <c r="K55">
        <v>190.5</v>
      </c>
      <c r="L55">
        <v>141.6</v>
      </c>
      <c r="M55">
        <v>148.69999999999999</v>
      </c>
      <c r="N55">
        <v>176.2</v>
      </c>
      <c r="O55">
        <v>170.4</v>
      </c>
      <c r="P55">
        <v>130.19999999999999</v>
      </c>
      <c r="Q55">
        <v>163.4</v>
      </c>
      <c r="R55">
        <v>139.5</v>
      </c>
      <c r="S55">
        <v>148.6</v>
      </c>
      <c r="T55">
        <v>136.4</v>
      </c>
      <c r="U55">
        <v>149.19999999999999</v>
      </c>
      <c r="V55">
        <v>195.6</v>
      </c>
      <c r="W55">
        <v>215.6</v>
      </c>
      <c r="X55">
        <v>208.5</v>
      </c>
      <c r="Y55">
        <v>230.4</v>
      </c>
      <c r="Z55">
        <v>251.5</v>
      </c>
      <c r="AA55">
        <v>218.6</v>
      </c>
      <c r="AB55">
        <v>285.60000000000002</v>
      </c>
      <c r="AC55">
        <v>291.5</v>
      </c>
      <c r="AD55">
        <v>276.2</v>
      </c>
    </row>
    <row r="56" spans="1:30">
      <c r="A56">
        <v>115.8</v>
      </c>
      <c r="B56">
        <v>191.2</v>
      </c>
      <c r="C56">
        <v>96.8</v>
      </c>
      <c r="D56">
        <v>87.2</v>
      </c>
      <c r="E56">
        <v>98.7</v>
      </c>
      <c r="F56">
        <v>104.3</v>
      </c>
      <c r="G56">
        <v>128.6</v>
      </c>
      <c r="H56">
        <v>118.5</v>
      </c>
      <c r="I56">
        <v>121.5</v>
      </c>
      <c r="J56">
        <v>191.4</v>
      </c>
      <c r="K56">
        <v>188.6</v>
      </c>
      <c r="L56">
        <v>193.2</v>
      </c>
      <c r="M56">
        <v>139.6</v>
      </c>
      <c r="N56">
        <v>179.5</v>
      </c>
      <c r="O56">
        <v>161.80000000000001</v>
      </c>
      <c r="P56">
        <v>128.5</v>
      </c>
      <c r="Q56">
        <v>190.5</v>
      </c>
      <c r="R56">
        <v>140.5</v>
      </c>
      <c r="S56">
        <v>160.30000000000001</v>
      </c>
      <c r="T56">
        <v>139.1</v>
      </c>
      <c r="U56">
        <v>140.30000000000001</v>
      </c>
      <c r="V56">
        <v>191.4</v>
      </c>
      <c r="W56">
        <v>209.5</v>
      </c>
      <c r="X56">
        <v>219.2</v>
      </c>
      <c r="Y56">
        <v>219.5</v>
      </c>
      <c r="Z56">
        <v>258.89999999999998</v>
      </c>
      <c r="AA56">
        <v>230.4</v>
      </c>
      <c r="AB56">
        <v>219.6</v>
      </c>
      <c r="AC56">
        <v>288.39999999999998</v>
      </c>
      <c r="AD56">
        <v>255.1</v>
      </c>
    </row>
    <row r="57" spans="1:30">
      <c r="A57">
        <v>97.6</v>
      </c>
      <c r="B57">
        <v>178.6</v>
      </c>
      <c r="C57">
        <v>91.6</v>
      </c>
      <c r="D57">
        <v>98.7</v>
      </c>
      <c r="E57">
        <v>105.1</v>
      </c>
      <c r="F57">
        <v>90.1</v>
      </c>
      <c r="G57">
        <v>131.69999999999999</v>
      </c>
      <c r="H57">
        <v>145.69999999999999</v>
      </c>
      <c r="I57">
        <v>123.1</v>
      </c>
      <c r="J57">
        <v>199.2</v>
      </c>
      <c r="K57">
        <v>181.3</v>
      </c>
      <c r="L57">
        <v>177.3</v>
      </c>
      <c r="M57">
        <v>140.1</v>
      </c>
      <c r="N57">
        <v>171.8</v>
      </c>
      <c r="O57">
        <v>160.30000000000001</v>
      </c>
      <c r="P57">
        <v>122.4</v>
      </c>
      <c r="Q57">
        <v>180.5</v>
      </c>
      <c r="R57">
        <v>145.80000000000001</v>
      </c>
      <c r="S57">
        <v>136.4</v>
      </c>
      <c r="T57">
        <v>142.30000000000001</v>
      </c>
      <c r="U57">
        <v>150.6</v>
      </c>
      <c r="V57">
        <v>156.69999999999999</v>
      </c>
      <c r="W57">
        <v>232.6</v>
      </c>
      <c r="X57">
        <v>193.3</v>
      </c>
      <c r="Y57">
        <v>237.7</v>
      </c>
      <c r="Z57">
        <v>231.9</v>
      </c>
      <c r="AA57">
        <v>221.6</v>
      </c>
      <c r="AB57">
        <v>217.7</v>
      </c>
      <c r="AC57">
        <v>279.2</v>
      </c>
      <c r="AD57">
        <v>199.1</v>
      </c>
    </row>
    <row r="58" spans="1:30">
      <c r="A58">
        <v>91.4</v>
      </c>
      <c r="B58">
        <v>177.5</v>
      </c>
      <c r="C58">
        <v>99.3</v>
      </c>
      <c r="D58">
        <v>91.5</v>
      </c>
      <c r="E58">
        <v>108.6</v>
      </c>
      <c r="F58">
        <v>73.400000000000006</v>
      </c>
      <c r="G58">
        <v>133.9</v>
      </c>
      <c r="H58">
        <v>148.69999999999999</v>
      </c>
      <c r="I58">
        <v>108.6</v>
      </c>
      <c r="J58">
        <v>118.4</v>
      </c>
      <c r="K58">
        <v>149.1</v>
      </c>
      <c r="L58">
        <v>161.80000000000001</v>
      </c>
      <c r="M58">
        <v>139.5</v>
      </c>
      <c r="N58">
        <v>163.4</v>
      </c>
      <c r="O58">
        <v>152.1</v>
      </c>
      <c r="P58">
        <v>109.5</v>
      </c>
      <c r="Q58">
        <v>187.5</v>
      </c>
      <c r="R58">
        <v>178.4</v>
      </c>
      <c r="S58">
        <v>131.5</v>
      </c>
      <c r="T58">
        <v>150.30000000000001</v>
      </c>
      <c r="U58">
        <v>151.6</v>
      </c>
      <c r="V58">
        <v>198.2</v>
      </c>
      <c r="W58">
        <v>215.4</v>
      </c>
      <c r="X58">
        <v>187.6</v>
      </c>
      <c r="Y58">
        <v>248.1</v>
      </c>
      <c r="Z58">
        <v>218.6</v>
      </c>
      <c r="AA58">
        <v>272.8</v>
      </c>
      <c r="AB58">
        <v>286.39999999999998</v>
      </c>
      <c r="AC58">
        <v>263.3</v>
      </c>
      <c r="AD58">
        <v>197.4</v>
      </c>
    </row>
    <row r="59" spans="1:30">
      <c r="A59">
        <v>93.6</v>
      </c>
      <c r="B59">
        <v>190.6</v>
      </c>
      <c r="C59">
        <v>110.6</v>
      </c>
      <c r="D59">
        <v>94.3</v>
      </c>
      <c r="E59">
        <v>90.4</v>
      </c>
      <c r="F59">
        <v>106.2</v>
      </c>
      <c r="G59">
        <v>108.7</v>
      </c>
      <c r="H59">
        <v>141.5</v>
      </c>
      <c r="I59">
        <v>115.1</v>
      </c>
      <c r="J59">
        <v>167.1</v>
      </c>
      <c r="K59">
        <v>108.6</v>
      </c>
      <c r="L59">
        <v>154.1</v>
      </c>
      <c r="M59">
        <v>131.5</v>
      </c>
      <c r="N59">
        <v>190.2</v>
      </c>
      <c r="O59">
        <v>190.4</v>
      </c>
      <c r="P59">
        <v>130.19999999999999</v>
      </c>
      <c r="Q59">
        <v>189.4</v>
      </c>
      <c r="R59">
        <v>116.4</v>
      </c>
      <c r="S59">
        <v>140.5</v>
      </c>
      <c r="T59">
        <v>139.5</v>
      </c>
      <c r="U59">
        <v>156.6</v>
      </c>
      <c r="V59">
        <v>199.5</v>
      </c>
      <c r="W59">
        <v>220.4</v>
      </c>
      <c r="X59">
        <v>181.9</v>
      </c>
      <c r="Y59">
        <v>276.5</v>
      </c>
      <c r="Z59">
        <v>276.5</v>
      </c>
      <c r="AA59">
        <v>218.5</v>
      </c>
      <c r="AB59">
        <v>213.6</v>
      </c>
      <c r="AC59">
        <v>278.60000000000002</v>
      </c>
      <c r="AD59">
        <v>213.5</v>
      </c>
    </row>
    <row r="60" spans="1:30">
      <c r="A60">
        <v>108.2</v>
      </c>
      <c r="B60">
        <v>199.4</v>
      </c>
      <c r="C60">
        <v>115.4</v>
      </c>
      <c r="D60">
        <v>92.8</v>
      </c>
      <c r="E60">
        <v>110.1</v>
      </c>
      <c r="F60">
        <v>101.5</v>
      </c>
      <c r="G60">
        <v>127.6</v>
      </c>
      <c r="H60">
        <v>139.6</v>
      </c>
      <c r="I60">
        <v>121.6</v>
      </c>
      <c r="J60">
        <v>172.5</v>
      </c>
      <c r="K60">
        <v>119.7</v>
      </c>
      <c r="L60">
        <v>118.6</v>
      </c>
      <c r="M60">
        <v>140.80000000000001</v>
      </c>
      <c r="N60">
        <v>199.6</v>
      </c>
      <c r="O60">
        <v>115.1</v>
      </c>
      <c r="P60">
        <v>123.1</v>
      </c>
      <c r="Q60">
        <v>140.5</v>
      </c>
      <c r="R60">
        <v>180.5</v>
      </c>
      <c r="S60">
        <v>141.5</v>
      </c>
      <c r="T60">
        <v>143.30000000000001</v>
      </c>
      <c r="U60">
        <v>144.19999999999999</v>
      </c>
      <c r="V60">
        <v>206.5</v>
      </c>
      <c r="W60">
        <v>198.5</v>
      </c>
      <c r="X60">
        <v>209.4</v>
      </c>
      <c r="Y60">
        <v>271.60000000000002</v>
      </c>
      <c r="Z60">
        <v>218.5</v>
      </c>
      <c r="AA60">
        <v>222.4</v>
      </c>
      <c r="AB60">
        <v>199.1</v>
      </c>
      <c r="AC60">
        <v>271.89999999999998</v>
      </c>
      <c r="AD60">
        <v>226.6</v>
      </c>
    </row>
    <row r="61" spans="1:30">
      <c r="A61">
        <v>116.9</v>
      </c>
      <c r="B61">
        <v>188.4</v>
      </c>
      <c r="C61">
        <v>134.9</v>
      </c>
      <c r="D61">
        <v>91.7</v>
      </c>
      <c r="E61">
        <v>99.5</v>
      </c>
      <c r="F61">
        <v>108.1</v>
      </c>
      <c r="G61">
        <v>121.4</v>
      </c>
      <c r="H61">
        <v>145.1</v>
      </c>
      <c r="I61">
        <v>109.4</v>
      </c>
      <c r="J61">
        <v>174.3</v>
      </c>
      <c r="K61">
        <v>140.5</v>
      </c>
      <c r="L61">
        <v>123.6</v>
      </c>
      <c r="M61">
        <v>147.6</v>
      </c>
      <c r="N61">
        <v>206.5</v>
      </c>
      <c r="O61">
        <v>130.5</v>
      </c>
      <c r="P61">
        <v>140.30000000000001</v>
      </c>
      <c r="Q61">
        <v>159.6</v>
      </c>
      <c r="R61">
        <v>116.4</v>
      </c>
      <c r="S61">
        <v>138.19999999999999</v>
      </c>
      <c r="T61">
        <v>118.9</v>
      </c>
      <c r="U61">
        <v>172.2</v>
      </c>
      <c r="V61">
        <v>209.5</v>
      </c>
      <c r="W61">
        <v>109.3</v>
      </c>
      <c r="X61">
        <v>217.5</v>
      </c>
      <c r="Y61">
        <v>278.5</v>
      </c>
      <c r="Z61">
        <v>298.5</v>
      </c>
      <c r="AA61">
        <v>236.4</v>
      </c>
      <c r="AB61">
        <v>109.5</v>
      </c>
      <c r="AC61">
        <v>263.7</v>
      </c>
      <c r="AD61">
        <v>221.6</v>
      </c>
    </row>
    <row r="62" spans="1:30">
      <c r="A62">
        <v>115.7</v>
      </c>
      <c r="B62">
        <v>175.1</v>
      </c>
      <c r="C62">
        <v>131.6</v>
      </c>
      <c r="D62">
        <v>90.4</v>
      </c>
      <c r="E62">
        <v>94.8</v>
      </c>
      <c r="F62">
        <v>115.1</v>
      </c>
      <c r="G62">
        <v>108.1</v>
      </c>
      <c r="H62">
        <v>108.6</v>
      </c>
      <c r="I62">
        <v>110.6</v>
      </c>
      <c r="J62">
        <v>171.4</v>
      </c>
      <c r="K62">
        <v>188.6</v>
      </c>
      <c r="L62">
        <v>138.6</v>
      </c>
      <c r="M62">
        <v>150.19999999999999</v>
      </c>
      <c r="N62">
        <v>208.1</v>
      </c>
      <c r="O62">
        <v>131.80000000000001</v>
      </c>
      <c r="P62">
        <v>118.4</v>
      </c>
      <c r="Q62">
        <v>173.2</v>
      </c>
      <c r="R62">
        <v>140.19999999999999</v>
      </c>
      <c r="S62">
        <v>133.5</v>
      </c>
      <c r="T62">
        <v>120.2</v>
      </c>
      <c r="U62">
        <v>139.19999999999999</v>
      </c>
      <c r="V62">
        <v>199.6</v>
      </c>
      <c r="W62">
        <v>237.4</v>
      </c>
      <c r="X62">
        <v>221.5</v>
      </c>
      <c r="Y62">
        <v>271.5</v>
      </c>
      <c r="Z62">
        <v>251.6</v>
      </c>
      <c r="AA62">
        <v>298.10000000000002</v>
      </c>
      <c r="AB62">
        <v>213.4</v>
      </c>
      <c r="AC62">
        <v>209.8</v>
      </c>
      <c r="AD62">
        <v>230.4</v>
      </c>
    </row>
    <row r="63" spans="1:30">
      <c r="A63" t="s">
        <v>18</v>
      </c>
      <c r="B63" t="s">
        <v>19</v>
      </c>
      <c r="C63" t="s">
        <v>20</v>
      </c>
      <c r="G63" t="s">
        <v>70</v>
      </c>
      <c r="H63" t="s">
        <v>142</v>
      </c>
      <c r="I63" t="s">
        <v>5</v>
      </c>
    </row>
    <row r="64" spans="1:30">
      <c r="A64" t="s">
        <v>21</v>
      </c>
      <c r="B64" t="s">
        <v>14</v>
      </c>
      <c r="C64" t="s">
        <v>22</v>
      </c>
      <c r="G64" t="s">
        <v>157</v>
      </c>
      <c r="H64" t="s">
        <v>17</v>
      </c>
      <c r="I64" t="s">
        <v>138</v>
      </c>
    </row>
    <row r="65" spans="1:9">
      <c r="A65" t="s">
        <v>23</v>
      </c>
      <c r="B65" t="s">
        <v>24</v>
      </c>
      <c r="C65" t="s">
        <v>25</v>
      </c>
      <c r="G65" t="s">
        <v>56</v>
      </c>
      <c r="H65" t="s">
        <v>158</v>
      </c>
      <c r="I65" t="s">
        <v>15</v>
      </c>
    </row>
    <row r="66" spans="1:9">
      <c r="A66" t="s">
        <v>26</v>
      </c>
      <c r="B66" t="s">
        <v>27</v>
      </c>
      <c r="C66" t="s">
        <v>22</v>
      </c>
      <c r="G66" t="s">
        <v>38</v>
      </c>
      <c r="H66" t="s">
        <v>159</v>
      </c>
      <c r="I66" t="s">
        <v>160</v>
      </c>
    </row>
    <row r="67" spans="1:9">
      <c r="A67" t="s">
        <v>28</v>
      </c>
      <c r="B67" t="s">
        <v>15</v>
      </c>
      <c r="C67" t="s">
        <v>29</v>
      </c>
      <c r="G67" t="s">
        <v>10</v>
      </c>
      <c r="H67" t="s">
        <v>161</v>
      </c>
      <c r="I67" t="s">
        <v>162</v>
      </c>
    </row>
    <row r="68" spans="1:9">
      <c r="A68" t="s">
        <v>30</v>
      </c>
      <c r="B68" t="s">
        <v>31</v>
      </c>
      <c r="C68" t="s">
        <v>32</v>
      </c>
      <c r="G68" t="s">
        <v>163</v>
      </c>
      <c r="H68" t="s">
        <v>164</v>
      </c>
      <c r="I68" t="s">
        <v>165</v>
      </c>
    </row>
    <row r="69" spans="1:9">
      <c r="A69" t="s">
        <v>33</v>
      </c>
      <c r="B69" t="s">
        <v>34</v>
      </c>
      <c r="C69" t="s">
        <v>35</v>
      </c>
      <c r="G69" t="s">
        <v>166</v>
      </c>
      <c r="H69" t="s">
        <v>167</v>
      </c>
      <c r="I69" t="s">
        <v>168</v>
      </c>
    </row>
    <row r="70" spans="1:9">
      <c r="A70" t="s">
        <v>12</v>
      </c>
      <c r="B70" t="s">
        <v>36</v>
      </c>
      <c r="C70" t="s">
        <v>37</v>
      </c>
      <c r="G70" t="s">
        <v>66</v>
      </c>
      <c r="H70" t="s">
        <v>52</v>
      </c>
      <c r="I70" t="s">
        <v>139</v>
      </c>
    </row>
    <row r="71" spans="1:9">
      <c r="A71" t="s">
        <v>38</v>
      </c>
      <c r="B71" t="s">
        <v>39</v>
      </c>
      <c r="C71" t="s">
        <v>40</v>
      </c>
      <c r="G71" t="s">
        <v>141</v>
      </c>
      <c r="H71" t="s">
        <v>169</v>
      </c>
      <c r="I71" t="s">
        <v>50</v>
      </c>
    </row>
    <row r="72" spans="1:9">
      <c r="A72" t="s">
        <v>41</v>
      </c>
      <c r="B72" t="s">
        <v>42</v>
      </c>
      <c r="C72" t="s">
        <v>16</v>
      </c>
      <c r="G72" t="s">
        <v>17</v>
      </c>
      <c r="H72" t="s">
        <v>170</v>
      </c>
      <c r="I72" t="s">
        <v>171</v>
      </c>
    </row>
    <row r="73" spans="1:9">
      <c r="A73" t="s">
        <v>30</v>
      </c>
      <c r="B73" t="s">
        <v>43</v>
      </c>
      <c r="C73" t="s">
        <v>44</v>
      </c>
      <c r="G73" t="s">
        <v>148</v>
      </c>
      <c r="H73" t="s">
        <v>172</v>
      </c>
      <c r="I73" t="s">
        <v>173</v>
      </c>
    </row>
    <row r="74" spans="1:9">
      <c r="A74" t="s">
        <v>45</v>
      </c>
      <c r="B74" t="s">
        <v>46</v>
      </c>
      <c r="C74" t="s">
        <v>47</v>
      </c>
      <c r="G74" t="s">
        <v>174</v>
      </c>
      <c r="H74" t="s">
        <v>175</v>
      </c>
      <c r="I74" t="s">
        <v>138</v>
      </c>
    </row>
    <row r="75" spans="1:9">
      <c r="A75" t="s">
        <v>48</v>
      </c>
      <c r="B75" t="s">
        <v>49</v>
      </c>
      <c r="C75" t="s">
        <v>50</v>
      </c>
      <c r="G75" t="s">
        <v>70</v>
      </c>
      <c r="H75" t="s">
        <v>176</v>
      </c>
      <c r="I75" t="s">
        <v>177</v>
      </c>
    </row>
    <row r="76" spans="1:9">
      <c r="A76" t="s">
        <v>51</v>
      </c>
      <c r="B76" t="s">
        <v>52</v>
      </c>
      <c r="C76" t="s">
        <v>53</v>
      </c>
      <c r="G76" t="s">
        <v>138</v>
      </c>
      <c r="H76" t="s">
        <v>178</v>
      </c>
      <c r="I76" t="s">
        <v>147</v>
      </c>
    </row>
    <row r="77" spans="1:9">
      <c r="A77" t="s">
        <v>54</v>
      </c>
      <c r="B77" t="s">
        <v>55</v>
      </c>
      <c r="C77" t="s">
        <v>56</v>
      </c>
      <c r="G77" t="s">
        <v>149</v>
      </c>
      <c r="H77" t="s">
        <v>117</v>
      </c>
      <c r="I77" t="s">
        <v>143</v>
      </c>
    </row>
    <row r="78" spans="1:9">
      <c r="A78" t="s">
        <v>57</v>
      </c>
      <c r="B78" t="s">
        <v>58</v>
      </c>
      <c r="C78" t="s">
        <v>59</v>
      </c>
      <c r="G78" t="s">
        <v>124</v>
      </c>
      <c r="H78" t="s">
        <v>143</v>
      </c>
      <c r="I78" t="s">
        <v>179</v>
      </c>
    </row>
    <row r="79" spans="1:9">
      <c r="A79" t="s">
        <v>60</v>
      </c>
      <c r="B79" t="s">
        <v>61</v>
      </c>
      <c r="C79" t="s">
        <v>62</v>
      </c>
      <c r="G79" t="s">
        <v>144</v>
      </c>
      <c r="H79" t="s">
        <v>180</v>
      </c>
      <c r="I79" t="s">
        <v>181</v>
      </c>
    </row>
    <row r="80" spans="1:9">
      <c r="A80" t="s">
        <v>12</v>
      </c>
      <c r="B80" t="s">
        <v>63</v>
      </c>
      <c r="C80" t="s">
        <v>64</v>
      </c>
      <c r="G80" t="s">
        <v>182</v>
      </c>
      <c r="H80" t="s">
        <v>183</v>
      </c>
      <c r="I80" t="s">
        <v>184</v>
      </c>
    </row>
    <row r="81" spans="1:9">
      <c r="A81" t="s">
        <v>11</v>
      </c>
      <c r="B81" t="s">
        <v>65</v>
      </c>
      <c r="C81" t="s">
        <v>66</v>
      </c>
      <c r="G81" t="s">
        <v>185</v>
      </c>
      <c r="H81" t="s">
        <v>84</v>
      </c>
      <c r="I81" t="s">
        <v>186</v>
      </c>
    </row>
    <row r="82" spans="1:9">
      <c r="A82" t="s">
        <v>67</v>
      </c>
      <c r="B82" t="s">
        <v>68</v>
      </c>
      <c r="C82" t="s">
        <v>69</v>
      </c>
      <c r="G82" t="s">
        <v>187</v>
      </c>
      <c r="H82" t="s">
        <v>188</v>
      </c>
      <c r="I82" t="s">
        <v>189</v>
      </c>
    </row>
    <row r="83" spans="1:9">
      <c r="A83" t="s">
        <v>70</v>
      </c>
      <c r="B83" t="s">
        <v>71</v>
      </c>
      <c r="C83" t="s">
        <v>72</v>
      </c>
      <c r="G83" t="s">
        <v>190</v>
      </c>
      <c r="H83" t="s">
        <v>191</v>
      </c>
      <c r="I83" t="s">
        <v>131</v>
      </c>
    </row>
    <row r="84" spans="1:9">
      <c r="A84" t="s">
        <v>73</v>
      </c>
      <c r="B84" t="s">
        <v>74</v>
      </c>
      <c r="C84" t="s">
        <v>75</v>
      </c>
      <c r="G84" t="s">
        <v>42</v>
      </c>
      <c r="H84" t="s">
        <v>3</v>
      </c>
      <c r="I84" t="s">
        <v>33</v>
      </c>
    </row>
    <row r="85" spans="1:9">
      <c r="A85" t="s">
        <v>56</v>
      </c>
      <c r="B85" t="s">
        <v>76</v>
      </c>
      <c r="C85" t="s">
        <v>77</v>
      </c>
      <c r="G85" t="s">
        <v>192</v>
      </c>
      <c r="H85" t="s">
        <v>155</v>
      </c>
      <c r="I85" t="s">
        <v>193</v>
      </c>
    </row>
    <row r="86" spans="1:9">
      <c r="A86" t="s">
        <v>78</v>
      </c>
      <c r="B86" t="s">
        <v>79</v>
      </c>
      <c r="C86" t="s">
        <v>80</v>
      </c>
      <c r="G86" t="s">
        <v>3</v>
      </c>
      <c r="H86" t="s">
        <v>194</v>
      </c>
      <c r="I86" t="s">
        <v>7</v>
      </c>
    </row>
    <row r="87" spans="1:9">
      <c r="A87" t="s">
        <v>81</v>
      </c>
      <c r="B87" t="s">
        <v>20</v>
      </c>
      <c r="C87" t="s">
        <v>81</v>
      </c>
      <c r="G87" t="s">
        <v>195</v>
      </c>
      <c r="H87" t="s">
        <v>196</v>
      </c>
      <c r="I87" t="s">
        <v>192</v>
      </c>
    </row>
    <row r="88" spans="1:9">
      <c r="A88" t="s">
        <v>82</v>
      </c>
      <c r="B88" t="s">
        <v>83</v>
      </c>
      <c r="C88" t="s">
        <v>84</v>
      </c>
      <c r="G88" t="s">
        <v>36</v>
      </c>
      <c r="H88" t="s">
        <v>197</v>
      </c>
      <c r="I88" t="s">
        <v>198</v>
      </c>
    </row>
    <row r="89" spans="1:9">
      <c r="A89" t="s">
        <v>85</v>
      </c>
      <c r="B89" t="s">
        <v>7</v>
      </c>
      <c r="C89" t="s">
        <v>86</v>
      </c>
      <c r="G89" t="s">
        <v>199</v>
      </c>
      <c r="H89" t="s">
        <v>194</v>
      </c>
      <c r="I89" t="s">
        <v>200</v>
      </c>
    </row>
    <row r="90" spans="1:9">
      <c r="A90" t="s">
        <v>84</v>
      </c>
      <c r="B90" t="s">
        <v>87</v>
      </c>
      <c r="C90" t="s">
        <v>88</v>
      </c>
      <c r="G90" t="s">
        <v>34</v>
      </c>
      <c r="H90" t="s">
        <v>186</v>
      </c>
      <c r="I90" t="s">
        <v>201</v>
      </c>
    </row>
    <row r="91" spans="1:9">
      <c r="A91" t="s">
        <v>89</v>
      </c>
      <c r="B91" t="s">
        <v>90</v>
      </c>
      <c r="C91" t="s">
        <v>91</v>
      </c>
      <c r="G91" t="s">
        <v>202</v>
      </c>
      <c r="H91" t="s">
        <v>203</v>
      </c>
      <c r="I91" t="s">
        <v>204</v>
      </c>
    </row>
    <row r="92" spans="1:9">
      <c r="A92" t="s">
        <v>75</v>
      </c>
      <c r="B92" t="s">
        <v>92</v>
      </c>
      <c r="C92" t="s">
        <v>93</v>
      </c>
      <c r="G92" t="s">
        <v>205</v>
      </c>
      <c r="H92" t="s">
        <v>206</v>
      </c>
      <c r="I92" t="s">
        <v>207</v>
      </c>
    </row>
    <row r="93" spans="1:9">
      <c r="A93" t="s">
        <v>94</v>
      </c>
      <c r="B93" t="s">
        <v>95</v>
      </c>
      <c r="C93" t="s">
        <v>96</v>
      </c>
      <c r="G93" t="s">
        <v>5</v>
      </c>
      <c r="H93" t="s">
        <v>208</v>
      </c>
      <c r="I93" t="s">
        <v>209</v>
      </c>
    </row>
    <row r="94" spans="1:9">
      <c r="A94" t="s">
        <v>33</v>
      </c>
      <c r="B94" t="s">
        <v>97</v>
      </c>
      <c r="C94" t="s">
        <v>98</v>
      </c>
      <c r="G94" t="s">
        <v>195</v>
      </c>
      <c r="H94" t="s">
        <v>194</v>
      </c>
      <c r="I94" t="s">
        <v>56</v>
      </c>
    </row>
    <row r="95" spans="1:9">
      <c r="A95" t="s">
        <v>99</v>
      </c>
      <c r="B95" t="s">
        <v>100</v>
      </c>
      <c r="C95" t="s">
        <v>101</v>
      </c>
      <c r="G95" t="s">
        <v>188</v>
      </c>
      <c r="H95" t="s">
        <v>210</v>
      </c>
      <c r="I95" t="s">
        <v>211</v>
      </c>
    </row>
    <row r="96" spans="1:9">
      <c r="A96" t="s">
        <v>102</v>
      </c>
      <c r="B96" t="s">
        <v>103</v>
      </c>
      <c r="C96" t="s">
        <v>44</v>
      </c>
      <c r="G96" t="s">
        <v>212</v>
      </c>
      <c r="H96" t="s">
        <v>138</v>
      </c>
      <c r="I96" t="s">
        <v>146</v>
      </c>
    </row>
    <row r="97" spans="1:9">
      <c r="A97" t="s">
        <v>56</v>
      </c>
      <c r="B97" t="s">
        <v>104</v>
      </c>
      <c r="C97" t="s">
        <v>53</v>
      </c>
      <c r="G97" t="s">
        <v>42</v>
      </c>
      <c r="H97" t="s">
        <v>213</v>
      </c>
      <c r="I97" t="s">
        <v>151</v>
      </c>
    </row>
    <row r="98" spans="1:9">
      <c r="A98" t="s">
        <v>15</v>
      </c>
      <c r="B98" t="s">
        <v>105</v>
      </c>
      <c r="C98" t="s">
        <v>106</v>
      </c>
      <c r="G98" t="s">
        <v>214</v>
      </c>
      <c r="H98" t="s">
        <v>3</v>
      </c>
      <c r="I98" t="s">
        <v>140</v>
      </c>
    </row>
    <row r="99" spans="1:9">
      <c r="A99" t="s">
        <v>107</v>
      </c>
      <c r="B99" t="s">
        <v>108</v>
      </c>
      <c r="C99" t="s">
        <v>109</v>
      </c>
      <c r="G99" t="s">
        <v>215</v>
      </c>
      <c r="H99" t="s">
        <v>216</v>
      </c>
      <c r="I99" t="s">
        <v>138</v>
      </c>
    </row>
    <row r="100" spans="1:9">
      <c r="A100" t="s">
        <v>110</v>
      </c>
      <c r="B100" t="s">
        <v>111</v>
      </c>
      <c r="C100" t="s">
        <v>112</v>
      </c>
      <c r="G100" t="s">
        <v>217</v>
      </c>
      <c r="H100" t="s">
        <v>218</v>
      </c>
      <c r="I100" t="s">
        <v>181</v>
      </c>
    </row>
    <row r="101" spans="1:9">
      <c r="A101" t="s">
        <v>113</v>
      </c>
      <c r="B101" t="s">
        <v>114</v>
      </c>
      <c r="C101" t="s">
        <v>5</v>
      </c>
      <c r="G101" t="s">
        <v>219</v>
      </c>
      <c r="H101" t="s">
        <v>220</v>
      </c>
      <c r="I101" t="s">
        <v>200</v>
      </c>
    </row>
    <row r="102" spans="1:9">
      <c r="A102" t="s">
        <v>115</v>
      </c>
      <c r="B102" t="s">
        <v>61</v>
      </c>
      <c r="C102" t="s">
        <v>116</v>
      </c>
      <c r="G102" t="s">
        <v>16</v>
      </c>
      <c r="H102" t="s">
        <v>194</v>
      </c>
      <c r="I102" t="s">
        <v>194</v>
      </c>
    </row>
    <row r="103" spans="1:9">
      <c r="A103" t="s">
        <v>4</v>
      </c>
      <c r="B103" t="s">
        <v>68</v>
      </c>
      <c r="C103" t="s">
        <v>87</v>
      </c>
      <c r="G103" t="s">
        <v>146</v>
      </c>
      <c r="H103" t="s">
        <v>164</v>
      </c>
      <c r="I103" t="s">
        <v>221</v>
      </c>
    </row>
    <row r="104" spans="1:9">
      <c r="A104" t="s">
        <v>24</v>
      </c>
      <c r="B104" t="s">
        <v>5</v>
      </c>
      <c r="C104" t="s">
        <v>117</v>
      </c>
      <c r="G104" t="s">
        <v>39</v>
      </c>
      <c r="H104" t="s">
        <v>222</v>
      </c>
      <c r="I104" t="s">
        <v>223</v>
      </c>
    </row>
    <row r="105" spans="1:9">
      <c r="A105" t="s">
        <v>57</v>
      </c>
      <c r="B105" t="s">
        <v>118</v>
      </c>
      <c r="C105" t="s">
        <v>84</v>
      </c>
      <c r="G105" t="s">
        <v>117</v>
      </c>
      <c r="H105" t="s">
        <v>224</v>
      </c>
      <c r="I105" t="s">
        <v>225</v>
      </c>
    </row>
    <row r="106" spans="1:9">
      <c r="A106" t="s">
        <v>119</v>
      </c>
      <c r="B106" t="s">
        <v>120</v>
      </c>
      <c r="C106" t="s">
        <v>121</v>
      </c>
      <c r="G106" t="s">
        <v>153</v>
      </c>
      <c r="H106" t="s">
        <v>56</v>
      </c>
      <c r="I106" t="s">
        <v>84</v>
      </c>
    </row>
    <row r="107" spans="1:9">
      <c r="A107" t="s">
        <v>122</v>
      </c>
      <c r="B107" t="s">
        <v>8</v>
      </c>
      <c r="C107" t="s">
        <v>123</v>
      </c>
      <c r="G107" t="s">
        <v>180</v>
      </c>
      <c r="H107" t="s">
        <v>152</v>
      </c>
      <c r="I107" t="s">
        <v>18</v>
      </c>
    </row>
    <row r="108" spans="1:9">
      <c r="A108" t="s">
        <v>124</v>
      </c>
      <c r="B108" t="s">
        <v>125</v>
      </c>
      <c r="C108" t="s">
        <v>126</v>
      </c>
      <c r="G108" t="s">
        <v>82</v>
      </c>
      <c r="H108" t="s">
        <v>143</v>
      </c>
      <c r="I108" t="s">
        <v>42</v>
      </c>
    </row>
    <row r="109" spans="1:9">
      <c r="A109" t="s">
        <v>9</v>
      </c>
      <c r="B109" t="s">
        <v>127</v>
      </c>
      <c r="C109" t="s">
        <v>128</v>
      </c>
      <c r="G109" t="s">
        <v>145</v>
      </c>
      <c r="H109" t="s">
        <v>226</v>
      </c>
      <c r="I109" t="s">
        <v>150</v>
      </c>
    </row>
    <row r="110" spans="1:9">
      <c r="A110" t="s">
        <v>129</v>
      </c>
      <c r="B110" t="s">
        <v>130</v>
      </c>
      <c r="C110" t="s">
        <v>131</v>
      </c>
      <c r="G110" t="s">
        <v>227</v>
      </c>
      <c r="H110" t="s">
        <v>228</v>
      </c>
      <c r="I110" t="s">
        <v>56</v>
      </c>
    </row>
    <row r="111" spans="1:9">
      <c r="A111" t="s">
        <v>73</v>
      </c>
      <c r="B111" t="s">
        <v>132</v>
      </c>
      <c r="C111" t="s">
        <v>133</v>
      </c>
      <c r="G111" t="s">
        <v>229</v>
      </c>
      <c r="H111" t="s">
        <v>35</v>
      </c>
      <c r="I111" t="s">
        <v>70</v>
      </c>
    </row>
    <row r="112" spans="1:9">
      <c r="A112" t="s">
        <v>134</v>
      </c>
      <c r="B112" t="s">
        <v>135</v>
      </c>
      <c r="C112" t="s">
        <v>136</v>
      </c>
      <c r="G112" t="s">
        <v>74</v>
      </c>
      <c r="H112" t="s">
        <v>230</v>
      </c>
      <c r="I112" t="s">
        <v>53</v>
      </c>
    </row>
    <row r="113" spans="7:9">
      <c r="G113" t="s">
        <v>76</v>
      </c>
      <c r="H113" t="s">
        <v>156</v>
      </c>
      <c r="I113" t="s">
        <v>6</v>
      </c>
    </row>
    <row r="114" spans="7:9">
      <c r="G114" t="s">
        <v>36</v>
      </c>
      <c r="H114" t="s">
        <v>56</v>
      </c>
      <c r="I114" t="s">
        <v>13</v>
      </c>
    </row>
  </sheetData>
  <mergeCells count="12">
    <mergeCell ref="AH1:AJ1"/>
    <mergeCell ref="AM1:AO1"/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2FAD-FC04-E348-833E-B69194A468BB}">
  <dimension ref="A1:H30"/>
  <sheetViews>
    <sheetView zoomScaleNormal="100" workbookViewId="0"/>
  </sheetViews>
  <sheetFormatPr baseColWidth="10" defaultRowHeight="16"/>
  <cols>
    <col min="2" max="2" width="26.33203125" bestFit="1" customWidth="1"/>
    <col min="3" max="3" width="11.83203125" bestFit="1" customWidth="1"/>
  </cols>
  <sheetData>
    <row r="1" spans="1:8" ht="24">
      <c r="A1" s="18" t="s">
        <v>254</v>
      </c>
    </row>
    <row r="2" spans="1:8">
      <c r="B2" s="17" t="s">
        <v>255</v>
      </c>
    </row>
    <row r="3" spans="1:8">
      <c r="C3" s="19" t="s">
        <v>251</v>
      </c>
      <c r="D3" s="20"/>
      <c r="E3" s="21"/>
      <c r="F3" s="19" t="s">
        <v>239</v>
      </c>
      <c r="G3" s="20"/>
      <c r="H3" s="21"/>
    </row>
    <row r="4" spans="1:8">
      <c r="C4" s="10">
        <v>1</v>
      </c>
      <c r="D4" s="5">
        <v>2</v>
      </c>
      <c r="E4" s="2">
        <v>3</v>
      </c>
      <c r="F4" s="10">
        <v>1</v>
      </c>
      <c r="G4" s="5">
        <v>2</v>
      </c>
      <c r="H4" s="2">
        <v>3</v>
      </c>
    </row>
    <row r="5" spans="1:8">
      <c r="B5" s="22" t="s">
        <v>257</v>
      </c>
      <c r="C5" s="9">
        <v>264000</v>
      </c>
      <c r="D5" s="3">
        <v>153000</v>
      </c>
      <c r="E5" s="4">
        <v>290000</v>
      </c>
      <c r="F5" s="9">
        <v>512000</v>
      </c>
      <c r="G5" s="3">
        <v>569000</v>
      </c>
      <c r="H5" s="4">
        <v>966000</v>
      </c>
    </row>
    <row r="6" spans="1:8">
      <c r="B6" s="16" t="s">
        <v>258</v>
      </c>
      <c r="C6" s="11">
        <v>20000</v>
      </c>
      <c r="D6" s="12">
        <v>20100</v>
      </c>
      <c r="E6" s="13">
        <v>87000</v>
      </c>
      <c r="F6" s="11">
        <v>192000</v>
      </c>
      <c r="G6" s="12">
        <v>178000</v>
      </c>
      <c r="H6" s="13">
        <v>300000</v>
      </c>
    </row>
    <row r="8" spans="1:8">
      <c r="B8" s="17" t="s">
        <v>256</v>
      </c>
    </row>
    <row r="9" spans="1:8">
      <c r="C9" s="19" t="s">
        <v>251</v>
      </c>
      <c r="D9" s="20"/>
      <c r="E9" s="21"/>
      <c r="F9" s="20" t="s">
        <v>239</v>
      </c>
      <c r="G9" s="20"/>
      <c r="H9" s="21"/>
    </row>
    <row r="10" spans="1:8">
      <c r="C10" s="10">
        <v>1</v>
      </c>
      <c r="D10" s="5">
        <v>2</v>
      </c>
      <c r="E10" s="2">
        <v>3</v>
      </c>
      <c r="F10" s="5">
        <v>1</v>
      </c>
      <c r="G10" s="5">
        <v>2</v>
      </c>
      <c r="H10" s="2">
        <v>3</v>
      </c>
    </row>
    <row r="11" spans="1:8">
      <c r="B11" s="22" t="s">
        <v>252</v>
      </c>
      <c r="C11" s="9">
        <v>17000</v>
      </c>
      <c r="D11" s="3">
        <v>31100</v>
      </c>
      <c r="E11" s="4"/>
      <c r="F11" s="3">
        <v>25200</v>
      </c>
      <c r="G11" s="3">
        <v>17800</v>
      </c>
      <c r="H11" s="4">
        <v>78700</v>
      </c>
    </row>
    <row r="12" spans="1:8">
      <c r="B12" s="16" t="s">
        <v>253</v>
      </c>
      <c r="C12" s="11">
        <v>454</v>
      </c>
      <c r="D12" s="12">
        <v>825</v>
      </c>
      <c r="E12" s="13"/>
      <c r="F12" s="12">
        <v>1630</v>
      </c>
      <c r="G12" s="12">
        <v>4190</v>
      </c>
      <c r="H12" s="13">
        <v>10300</v>
      </c>
    </row>
    <row r="15" spans="1:8" ht="24">
      <c r="A15" s="18" t="s">
        <v>259</v>
      </c>
    </row>
    <row r="16" spans="1:8">
      <c r="B16" s="17" t="s">
        <v>255</v>
      </c>
    </row>
    <row r="17" spans="1:8">
      <c r="C17" s="23" t="s">
        <v>0</v>
      </c>
      <c r="D17" s="25" t="s">
        <v>239</v>
      </c>
    </row>
    <row r="18" spans="1:8">
      <c r="B18" s="22" t="s">
        <v>264</v>
      </c>
      <c r="C18" s="22">
        <v>50000</v>
      </c>
      <c r="D18" s="22">
        <v>70000</v>
      </c>
    </row>
    <row r="19" spans="1:8">
      <c r="B19" s="22" t="s">
        <v>265</v>
      </c>
      <c r="C19" s="22">
        <v>20000</v>
      </c>
      <c r="D19" s="22">
        <v>40000</v>
      </c>
    </row>
    <row r="20" spans="1:8">
      <c r="B20" s="22" t="s">
        <v>266</v>
      </c>
      <c r="C20" s="22">
        <v>4000</v>
      </c>
      <c r="D20" s="22">
        <v>3000</v>
      </c>
    </row>
    <row r="21" spans="1:8">
      <c r="B21" s="22" t="s">
        <v>267</v>
      </c>
      <c r="C21" s="22">
        <v>80000</v>
      </c>
      <c r="D21" s="22">
        <v>80000</v>
      </c>
    </row>
    <row r="24" spans="1:8" ht="24">
      <c r="A24" s="18" t="s">
        <v>260</v>
      </c>
    </row>
    <row r="25" spans="1:8" ht="24">
      <c r="A25" s="18"/>
      <c r="B25" s="17" t="s">
        <v>255</v>
      </c>
    </row>
    <row r="26" spans="1:8" ht="24">
      <c r="A26" s="18"/>
      <c r="B26" s="17"/>
      <c r="C26" s="26" t="s">
        <v>251</v>
      </c>
      <c r="D26" s="26"/>
      <c r="E26" s="26"/>
      <c r="F26" s="26" t="s">
        <v>239</v>
      </c>
      <c r="G26" s="26"/>
      <c r="H26" s="26"/>
    </row>
    <row r="27" spans="1:8">
      <c r="C27" s="22">
        <v>1</v>
      </c>
      <c r="D27" s="22">
        <v>2</v>
      </c>
      <c r="E27" s="22">
        <v>3</v>
      </c>
      <c r="F27" s="22">
        <v>1</v>
      </c>
      <c r="G27" s="22">
        <v>2</v>
      </c>
      <c r="H27" s="22">
        <v>3</v>
      </c>
    </row>
    <row r="28" spans="1:8">
      <c r="B28" s="22" t="s">
        <v>261</v>
      </c>
      <c r="C28" s="22">
        <v>4159</v>
      </c>
      <c r="D28" s="22">
        <v>2940</v>
      </c>
      <c r="E28" s="22">
        <v>2337</v>
      </c>
      <c r="F28" s="22">
        <v>3656</v>
      </c>
      <c r="G28" s="22">
        <v>2539</v>
      </c>
      <c r="H28" s="22">
        <v>3843</v>
      </c>
    </row>
    <row r="29" spans="1:8">
      <c r="B29" s="22" t="s">
        <v>262</v>
      </c>
      <c r="C29" s="22">
        <v>4159</v>
      </c>
      <c r="D29" s="22">
        <v>2940</v>
      </c>
      <c r="E29" s="22">
        <v>2476</v>
      </c>
      <c r="F29" s="22">
        <v>4290</v>
      </c>
      <c r="G29" s="22">
        <v>2728</v>
      </c>
      <c r="H29" s="22">
        <v>4316</v>
      </c>
    </row>
    <row r="30" spans="1:8">
      <c r="B30" s="22" t="s">
        <v>263</v>
      </c>
      <c r="C30" s="22">
        <v>1764</v>
      </c>
      <c r="D30" s="22">
        <v>2052</v>
      </c>
      <c r="E30" s="22">
        <v>1615</v>
      </c>
      <c r="F30" s="22">
        <v>2554</v>
      </c>
      <c r="G30" s="22">
        <v>2080</v>
      </c>
      <c r="H30" s="22">
        <v>3058</v>
      </c>
    </row>
  </sheetData>
  <mergeCells count="6">
    <mergeCell ref="C3:E3"/>
    <mergeCell ref="F3:H3"/>
    <mergeCell ref="C9:E9"/>
    <mergeCell ref="F9:H9"/>
    <mergeCell ref="C26:E26"/>
    <mergeCell ref="F26:H26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D7B20-6578-384E-9FCD-5408FC19D40F}">
  <dimension ref="B2:D17"/>
  <sheetViews>
    <sheetView workbookViewId="0">
      <selection activeCell="J29" sqref="J29"/>
    </sheetView>
  </sheetViews>
  <sheetFormatPr baseColWidth="10" defaultRowHeight="16"/>
  <cols>
    <col min="2" max="4" width="12.6640625" bestFit="1" customWidth="1"/>
  </cols>
  <sheetData>
    <row r="2" spans="2:4">
      <c r="B2" t="s">
        <v>268</v>
      </c>
      <c r="C2" t="s">
        <v>269</v>
      </c>
      <c r="D2" t="s">
        <v>270</v>
      </c>
    </row>
    <row r="3" spans="2:4">
      <c r="B3" s="27">
        <v>383.24928030000001</v>
      </c>
      <c r="C3" s="27">
        <v>281.04947220000003</v>
      </c>
      <c r="D3" s="27">
        <v>421.57420830000001</v>
      </c>
    </row>
    <row r="4" spans="2:4">
      <c r="B4" s="27">
        <v>242.7245442</v>
      </c>
      <c r="C4" s="27">
        <v>114.97478409999999</v>
      </c>
      <c r="D4" s="27">
        <v>396.02425629999999</v>
      </c>
    </row>
    <row r="5" spans="2:4">
      <c r="B5" s="27">
        <v>447.12416030000003</v>
      </c>
      <c r="C5" s="27">
        <v>613.19884839999997</v>
      </c>
      <c r="D5" s="27">
        <v>536.54899239999997</v>
      </c>
    </row>
    <row r="6" spans="2:4">
      <c r="B6" s="27">
        <v>664.29875249999998</v>
      </c>
      <c r="C6" s="27">
        <v>536.54899239999997</v>
      </c>
      <c r="D6" s="27">
        <v>1711.846785</v>
      </c>
    </row>
    <row r="7" spans="2:4">
      <c r="B7" s="27">
        <v>983.67315269999995</v>
      </c>
      <c r="C7" s="27">
        <v>396.02425629999999</v>
      </c>
      <c r="D7" s="27">
        <v>740.94860849999998</v>
      </c>
    </row>
    <row r="8" spans="2:4">
      <c r="B8" s="27">
        <v>1226.3976970000001</v>
      </c>
      <c r="C8" s="27">
        <v>293.82444820000001</v>
      </c>
      <c r="D8" s="27">
        <v>255.49952020000001</v>
      </c>
    </row>
    <row r="9" spans="2:4">
      <c r="B9" s="27">
        <v>779.27353660000006</v>
      </c>
      <c r="C9" s="27">
        <v>306.59942419999999</v>
      </c>
      <c r="D9" s="27">
        <v>613.19884839999997</v>
      </c>
    </row>
    <row r="10" spans="2:4">
      <c r="B10" s="27">
        <v>447.12416030000003</v>
      </c>
      <c r="C10" s="27">
        <v>1047.548033</v>
      </c>
      <c r="D10" s="27">
        <v>293.82444820000001</v>
      </c>
    </row>
    <row r="11" spans="2:4">
      <c r="B11" s="27">
        <v>536.54899239999997</v>
      </c>
      <c r="C11" s="27">
        <v>702.62368049999998</v>
      </c>
      <c r="D11" s="27">
        <v>651.52377650000005</v>
      </c>
    </row>
    <row r="12" spans="2:4">
      <c r="B12" s="27">
        <v>881.47334460000002</v>
      </c>
      <c r="C12" s="27">
        <v>1060.323009</v>
      </c>
      <c r="D12" s="27">
        <v>677.07372850000002</v>
      </c>
    </row>
    <row r="13" spans="2:4">
      <c r="B13" s="27">
        <v>855.92339260000006</v>
      </c>
      <c r="C13" s="27">
        <v>319.37440020000003</v>
      </c>
      <c r="D13" s="27">
        <v>523.77401640000005</v>
      </c>
    </row>
    <row r="14" spans="2:4">
      <c r="B14" s="27">
        <v>779.27353660000006</v>
      </c>
      <c r="C14" s="27">
        <v>255.49952020000001</v>
      </c>
      <c r="D14" s="27">
        <v>485.44908830000003</v>
      </c>
    </row>
    <row r="15" spans="2:4">
      <c r="B15" s="27">
        <v>817.59846460000006</v>
      </c>
      <c r="C15" s="27">
        <v>408.79923230000003</v>
      </c>
      <c r="D15" s="27">
        <v>792.04851259999998</v>
      </c>
    </row>
    <row r="16" spans="2:4">
      <c r="B16" s="27">
        <v>958.12320069999998</v>
      </c>
      <c r="C16" s="27">
        <v>370.47430429999997</v>
      </c>
      <c r="D16" s="27">
        <v>638.74880050000002</v>
      </c>
    </row>
    <row r="17" spans="2:4">
      <c r="B17" s="27">
        <v>536.54899239999997</v>
      </c>
      <c r="C17" s="27">
        <v>498.22406439999997</v>
      </c>
      <c r="D17" s="27">
        <v>472.67411229999999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815D-6BAD-994F-8A8C-02150912C0C6}">
  <dimension ref="A1:M30"/>
  <sheetViews>
    <sheetView zoomScale="75" workbookViewId="0">
      <selection activeCell="F22" sqref="F22"/>
    </sheetView>
  </sheetViews>
  <sheetFormatPr baseColWidth="10" defaultRowHeight="16"/>
  <cols>
    <col min="2" max="2" width="19.33203125" bestFit="1" customWidth="1"/>
    <col min="3" max="3" width="8.33203125" bestFit="1" customWidth="1"/>
  </cols>
  <sheetData>
    <row r="1" spans="1:13" ht="24">
      <c r="A1" s="18" t="s">
        <v>254</v>
      </c>
    </row>
    <row r="2" spans="1:13" ht="24">
      <c r="A2" s="18"/>
      <c r="D2" s="19" t="s">
        <v>275</v>
      </c>
      <c r="E2" s="20"/>
      <c r="F2" s="20"/>
      <c r="G2" s="20"/>
      <c r="H2" s="20"/>
      <c r="I2" s="20"/>
      <c r="J2" s="20"/>
      <c r="K2" s="20"/>
      <c r="L2" s="20"/>
      <c r="M2" s="21"/>
    </row>
    <row r="3" spans="1:13">
      <c r="C3" s="22" t="s">
        <v>276</v>
      </c>
      <c r="D3" s="33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3">
        <v>10</v>
      </c>
    </row>
    <row r="4" spans="1:13">
      <c r="B4" s="34" t="s">
        <v>271</v>
      </c>
      <c r="C4" s="25">
        <v>1</v>
      </c>
      <c r="D4" s="28">
        <v>0</v>
      </c>
      <c r="E4" s="28">
        <v>0</v>
      </c>
      <c r="F4" s="28">
        <v>0</v>
      </c>
      <c r="G4" s="28" t="s">
        <v>272</v>
      </c>
      <c r="H4" s="28" t="s">
        <v>272</v>
      </c>
      <c r="I4" s="28" t="s">
        <v>272</v>
      </c>
      <c r="J4" s="28" t="s">
        <v>272</v>
      </c>
      <c r="K4" s="28" t="s">
        <v>272</v>
      </c>
      <c r="L4" s="28" t="s">
        <v>272</v>
      </c>
      <c r="M4" s="29" t="s">
        <v>272</v>
      </c>
    </row>
    <row r="5" spans="1:13">
      <c r="B5" s="35"/>
      <c r="C5" s="2">
        <v>2</v>
      </c>
      <c r="D5" s="30">
        <v>0</v>
      </c>
      <c r="E5" s="30">
        <v>0</v>
      </c>
      <c r="F5" s="30">
        <v>0</v>
      </c>
      <c r="G5" s="30">
        <f>AVERAGE(10,15)*150*10000</f>
        <v>18750000</v>
      </c>
      <c r="H5" s="30">
        <f>AVERAGE(34,30)*150*10000</f>
        <v>48000000</v>
      </c>
      <c r="I5" s="30">
        <f>AVERAGE(45,43)*150*10000</f>
        <v>66000000</v>
      </c>
      <c r="J5" s="30" t="s">
        <v>272</v>
      </c>
      <c r="K5" s="30" t="s">
        <v>272</v>
      </c>
      <c r="L5" s="30" t="s">
        <v>272</v>
      </c>
      <c r="M5" s="31" t="s">
        <v>272</v>
      </c>
    </row>
    <row r="6" spans="1:13">
      <c r="B6" s="35"/>
      <c r="C6" s="2">
        <v>3</v>
      </c>
      <c r="D6" s="30">
        <v>0</v>
      </c>
      <c r="E6" s="30">
        <v>0</v>
      </c>
      <c r="F6" s="30">
        <v>0</v>
      </c>
      <c r="G6" s="30">
        <f>AVERAGE(25,20)*150*10000</f>
        <v>33750000</v>
      </c>
      <c r="H6" s="30">
        <f>AVERAGE(50,40)*150*10000</f>
        <v>67500000</v>
      </c>
      <c r="I6" s="30">
        <f>AVERAGE(48,52)*150*10000</f>
        <v>75000000</v>
      </c>
      <c r="J6" s="30" t="s">
        <v>272</v>
      </c>
      <c r="K6" s="30" t="s">
        <v>272</v>
      </c>
      <c r="L6" s="30" t="s">
        <v>272</v>
      </c>
      <c r="M6" s="31" t="s">
        <v>272</v>
      </c>
    </row>
    <row r="7" spans="1:13">
      <c r="B7" s="35"/>
      <c r="C7" s="2">
        <v>4</v>
      </c>
      <c r="D7" s="30">
        <v>0</v>
      </c>
      <c r="E7" s="30">
        <v>0</v>
      </c>
      <c r="F7" s="30">
        <v>0</v>
      </c>
      <c r="G7" s="30">
        <f>AVERAGE(30,18)*150*10000</f>
        <v>36000000</v>
      </c>
      <c r="H7" s="30">
        <f>AVERAGE(65,82)*150*10000</f>
        <v>110250000</v>
      </c>
      <c r="I7" s="30">
        <f>AVERAGE(63,68)*150*10000</f>
        <v>98250000</v>
      </c>
      <c r="J7" s="30" t="s">
        <v>272</v>
      </c>
      <c r="K7" s="30" t="s">
        <v>272</v>
      </c>
      <c r="L7" s="30" t="s">
        <v>272</v>
      </c>
      <c r="M7" s="31" t="s">
        <v>272</v>
      </c>
    </row>
    <row r="8" spans="1:13">
      <c r="B8" s="34" t="s">
        <v>273</v>
      </c>
      <c r="C8" s="25">
        <v>1</v>
      </c>
      <c r="D8" s="28">
        <v>0</v>
      </c>
      <c r="E8" s="28">
        <v>0</v>
      </c>
      <c r="F8" s="28">
        <v>0</v>
      </c>
      <c r="G8" s="28">
        <f>AVERAGE(2,4)*150*10000</f>
        <v>4500000</v>
      </c>
      <c r="H8" s="28">
        <f>AVERAGE(10,14)*150*10000</f>
        <v>18000000</v>
      </c>
      <c r="I8" s="28">
        <f>AVERAGE(60,57)*150*10000</f>
        <v>87750000</v>
      </c>
      <c r="J8" s="28" t="s">
        <v>272</v>
      </c>
      <c r="K8" s="28" t="s">
        <v>272</v>
      </c>
      <c r="L8" s="28" t="s">
        <v>272</v>
      </c>
      <c r="M8" s="29" t="s">
        <v>272</v>
      </c>
    </row>
    <row r="9" spans="1:13">
      <c r="B9" s="35"/>
      <c r="C9" s="2">
        <v>2</v>
      </c>
      <c r="D9" s="30">
        <v>0</v>
      </c>
      <c r="E9" s="30">
        <v>0</v>
      </c>
      <c r="F9" s="30">
        <v>0</v>
      </c>
      <c r="G9" s="30">
        <f>AVERAGE(2,1)*150*10000</f>
        <v>2250000</v>
      </c>
      <c r="H9" s="30">
        <f>AVERAGE(3,5)*150*10000</f>
        <v>6000000</v>
      </c>
      <c r="I9" s="30">
        <f>AVERAGE(62,54)*150*10000</f>
        <v>87000000</v>
      </c>
      <c r="J9" s="30">
        <f>AVERAGE(71,86)*150*10000</f>
        <v>117750000</v>
      </c>
      <c r="K9" s="30" t="s">
        <v>272</v>
      </c>
      <c r="L9" s="30" t="s">
        <v>272</v>
      </c>
      <c r="M9" s="31" t="s">
        <v>272</v>
      </c>
    </row>
    <row r="10" spans="1:13">
      <c r="B10" s="35"/>
      <c r="C10" s="2">
        <v>3</v>
      </c>
      <c r="D10" s="30">
        <v>0</v>
      </c>
      <c r="E10" s="30">
        <v>0</v>
      </c>
      <c r="F10" s="30">
        <v>0</v>
      </c>
      <c r="G10" s="30">
        <f>AVERAGE(1,6)*150*10000</f>
        <v>5250000</v>
      </c>
      <c r="H10" s="30">
        <f>AVERAGE(18,12)*150*10000</f>
        <v>22500000</v>
      </c>
      <c r="I10" s="30">
        <f>AVERAGE(50,47)*150*10000</f>
        <v>72750000</v>
      </c>
      <c r="J10" s="30">
        <f>AVERAGE(66,74)*150*10000</f>
        <v>105000000</v>
      </c>
      <c r="K10" s="30" t="s">
        <v>272</v>
      </c>
      <c r="L10" s="30" t="s">
        <v>272</v>
      </c>
      <c r="M10" s="31" t="s">
        <v>272</v>
      </c>
    </row>
    <row r="11" spans="1:13">
      <c r="B11" s="36"/>
      <c r="C11" s="13">
        <v>4</v>
      </c>
      <c r="D11" s="32">
        <v>0</v>
      </c>
      <c r="E11" s="32">
        <v>0</v>
      </c>
      <c r="F11" s="32">
        <v>0</v>
      </c>
      <c r="G11" s="32">
        <f>AVERAGE(1,5)*150*10000</f>
        <v>4500000</v>
      </c>
      <c r="H11" s="32">
        <f>AVERAGE(14,15)*150*10000</f>
        <v>21750000</v>
      </c>
      <c r="I11" s="32">
        <f>AVERAGE(20,25)*150*10000</f>
        <v>33750000</v>
      </c>
      <c r="J11" s="32">
        <f>AVERAGE(120,100)*150*10000</f>
        <v>165000000</v>
      </c>
      <c r="K11" s="32">
        <f>AVERAGE(140,151)*150*10000</f>
        <v>218250000</v>
      </c>
      <c r="L11" s="12" t="s">
        <v>272</v>
      </c>
      <c r="M11" s="13" t="s">
        <v>272</v>
      </c>
    </row>
    <row r="12" spans="1:13">
      <c r="B12" s="35" t="s">
        <v>274</v>
      </c>
      <c r="C12" s="2">
        <v>1</v>
      </c>
      <c r="D12" s="30">
        <v>0</v>
      </c>
      <c r="E12" s="30">
        <v>0</v>
      </c>
      <c r="F12" s="30">
        <f>AVERAGE(1,0,0,0)*150*10000</f>
        <v>375000</v>
      </c>
      <c r="G12" s="30">
        <f>AVERAGE(5,8)*150*10000</f>
        <v>9750000</v>
      </c>
      <c r="H12" s="30">
        <f>AVERAGE(26,14)*150*10000</f>
        <v>30000000</v>
      </c>
      <c r="I12" s="30">
        <f>AVERAGE(42,47)*150*10000</f>
        <v>66750000</v>
      </c>
      <c r="J12" s="30">
        <f>AVERAGE(130,125)*150*10000</f>
        <v>191250000</v>
      </c>
      <c r="K12" s="30">
        <f>AVERAGE(30,32)*150*10000</f>
        <v>46500000</v>
      </c>
      <c r="L12" s="5" t="s">
        <v>272</v>
      </c>
      <c r="M12" s="2" t="s">
        <v>272</v>
      </c>
    </row>
    <row r="13" spans="1:13">
      <c r="B13" s="35"/>
      <c r="C13" s="2">
        <v>2</v>
      </c>
      <c r="D13" s="30">
        <v>0</v>
      </c>
      <c r="E13" s="30">
        <v>0</v>
      </c>
      <c r="F13" s="30">
        <v>0</v>
      </c>
      <c r="G13" s="30">
        <f>AVERAGE(1,0)*150*10000</f>
        <v>750000</v>
      </c>
      <c r="H13" s="30">
        <f>AVERAGE(3,3)*150*10000</f>
        <v>4500000</v>
      </c>
      <c r="I13" s="30">
        <f>AVERAGE(22,26)*150*10000</f>
        <v>36000000</v>
      </c>
      <c r="J13" s="30">
        <f>AVERAGE(0)*150*10000</f>
        <v>0</v>
      </c>
      <c r="K13" s="30">
        <f>AVERAGE(10,15)*150*10000</f>
        <v>18750000</v>
      </c>
      <c r="L13" s="30">
        <f>AVERAGE(18,13)*150*10000</f>
        <v>23250000</v>
      </c>
      <c r="M13" s="2" t="s">
        <v>272</v>
      </c>
    </row>
    <row r="14" spans="1:13">
      <c r="B14" s="35"/>
      <c r="C14" s="2">
        <v>3</v>
      </c>
      <c r="D14" s="30">
        <v>0</v>
      </c>
      <c r="E14" s="30">
        <v>0</v>
      </c>
      <c r="F14" s="30">
        <v>0</v>
      </c>
      <c r="G14" s="30">
        <f>AVERAGE(2,4)*150*10000</f>
        <v>4500000</v>
      </c>
      <c r="H14" s="30">
        <f>AVERAGE(16,12)*150*10000</f>
        <v>21000000</v>
      </c>
      <c r="I14" s="30">
        <f>AVERAGE(14,16)*150*10000</f>
        <v>22500000</v>
      </c>
      <c r="J14" s="30">
        <f>AVERAGE(180,201)*150*10000</f>
        <v>285750000</v>
      </c>
      <c r="K14" s="30" t="s">
        <v>272</v>
      </c>
      <c r="L14" s="5" t="s">
        <v>272</v>
      </c>
      <c r="M14" s="2" t="s">
        <v>272</v>
      </c>
    </row>
    <row r="15" spans="1:13">
      <c r="B15" s="36"/>
      <c r="C15" s="13">
        <v>4</v>
      </c>
      <c r="D15" s="32">
        <v>0</v>
      </c>
      <c r="E15" s="32">
        <v>0</v>
      </c>
      <c r="F15" s="32">
        <v>0</v>
      </c>
      <c r="G15" s="32">
        <f>AVERAGE(15,19)*150*10000</f>
        <v>25500000</v>
      </c>
      <c r="H15" s="32">
        <f>AVERAGE(15,19)*150*10000</f>
        <v>25500000</v>
      </c>
      <c r="I15" s="32">
        <f>AVERAGE(52,49)*150*10000</f>
        <v>75750000</v>
      </c>
      <c r="J15" s="32">
        <f>AVERAGE(104,118)*150*10000</f>
        <v>166500000</v>
      </c>
      <c r="K15" s="32" t="s">
        <v>272</v>
      </c>
      <c r="L15" s="12" t="s">
        <v>272</v>
      </c>
      <c r="M15" s="13" t="s">
        <v>272</v>
      </c>
    </row>
    <row r="18" spans="1:8" ht="24">
      <c r="A18" s="18" t="s">
        <v>259</v>
      </c>
    </row>
    <row r="19" spans="1:8">
      <c r="C19" s="41" t="s">
        <v>278</v>
      </c>
      <c r="D19" s="41"/>
      <c r="E19" s="42" t="s">
        <v>277</v>
      </c>
      <c r="F19" s="42"/>
      <c r="G19" s="43" t="s">
        <v>274</v>
      </c>
      <c r="H19" s="43"/>
    </row>
    <row r="20" spans="1:8">
      <c r="B20" s="5" t="s">
        <v>281</v>
      </c>
      <c r="C20" t="s">
        <v>279</v>
      </c>
      <c r="D20" t="s">
        <v>280</v>
      </c>
      <c r="E20" t="s">
        <v>279</v>
      </c>
      <c r="F20" t="s">
        <v>280</v>
      </c>
      <c r="G20" t="s">
        <v>279</v>
      </c>
      <c r="H20" t="s">
        <v>280</v>
      </c>
    </row>
    <row r="21" spans="1:8">
      <c r="B21" s="5">
        <v>1</v>
      </c>
      <c r="C21">
        <v>3</v>
      </c>
      <c r="D21" s="38">
        <f>3/3</f>
        <v>1</v>
      </c>
      <c r="E21">
        <v>4</v>
      </c>
      <c r="F21" s="38">
        <f>4/4</f>
        <v>1</v>
      </c>
      <c r="G21">
        <v>4</v>
      </c>
      <c r="H21" s="38">
        <f t="shared" ref="H21:H26" si="0">4/4</f>
        <v>1</v>
      </c>
    </row>
    <row r="22" spans="1:8">
      <c r="B22" s="5">
        <v>2</v>
      </c>
      <c r="C22">
        <v>3</v>
      </c>
      <c r="D22" s="38">
        <f t="shared" ref="D22:D25" si="1">3/3</f>
        <v>1</v>
      </c>
      <c r="E22">
        <v>4</v>
      </c>
      <c r="F22" s="38">
        <f t="shared" ref="F22:F25" si="2">4/4</f>
        <v>1</v>
      </c>
      <c r="G22">
        <v>4</v>
      </c>
      <c r="H22" s="38">
        <f t="shared" si="0"/>
        <v>1</v>
      </c>
    </row>
    <row r="23" spans="1:8">
      <c r="B23" s="5">
        <v>3</v>
      </c>
      <c r="C23">
        <v>3</v>
      </c>
      <c r="D23" s="38">
        <f t="shared" si="1"/>
        <v>1</v>
      </c>
      <c r="E23">
        <v>4</v>
      </c>
      <c r="F23" s="38">
        <f t="shared" si="2"/>
        <v>1</v>
      </c>
      <c r="G23">
        <v>4</v>
      </c>
      <c r="H23" s="38">
        <f t="shared" si="0"/>
        <v>1</v>
      </c>
    </row>
    <row r="24" spans="1:8">
      <c r="B24" s="37">
        <v>4</v>
      </c>
      <c r="C24">
        <v>3</v>
      </c>
      <c r="D24" s="38">
        <f t="shared" si="1"/>
        <v>1</v>
      </c>
      <c r="E24">
        <v>4</v>
      </c>
      <c r="F24" s="38">
        <f t="shared" si="2"/>
        <v>1</v>
      </c>
      <c r="G24">
        <v>4</v>
      </c>
      <c r="H24" s="38">
        <f t="shared" si="0"/>
        <v>1</v>
      </c>
    </row>
    <row r="25" spans="1:8">
      <c r="B25" s="37">
        <v>5</v>
      </c>
      <c r="C25">
        <v>3</v>
      </c>
      <c r="D25" s="38">
        <f t="shared" si="1"/>
        <v>1</v>
      </c>
      <c r="E25">
        <v>4</v>
      </c>
      <c r="F25" s="38">
        <f t="shared" si="2"/>
        <v>1</v>
      </c>
      <c r="G25">
        <v>4</v>
      </c>
      <c r="H25" s="38">
        <f t="shared" si="0"/>
        <v>1</v>
      </c>
    </row>
    <row r="26" spans="1:8">
      <c r="B26" s="37">
        <v>6</v>
      </c>
      <c r="C26">
        <v>1</v>
      </c>
      <c r="D26" s="38">
        <f>1/3</f>
        <v>0.33333333333333331</v>
      </c>
      <c r="E26">
        <v>3</v>
      </c>
      <c r="F26" s="40">
        <f>3/4</f>
        <v>0.75</v>
      </c>
      <c r="G26">
        <v>4</v>
      </c>
      <c r="H26" s="38">
        <f t="shared" si="0"/>
        <v>1</v>
      </c>
    </row>
    <row r="27" spans="1:8">
      <c r="B27" s="37">
        <v>7</v>
      </c>
      <c r="C27">
        <v>0</v>
      </c>
      <c r="D27" s="39">
        <v>0</v>
      </c>
      <c r="E27">
        <v>1</v>
      </c>
      <c r="F27" s="40">
        <f>1/4</f>
        <v>0.25</v>
      </c>
      <c r="G27">
        <v>3</v>
      </c>
      <c r="H27" s="40">
        <f>3/4</f>
        <v>0.75</v>
      </c>
    </row>
    <row r="28" spans="1:8">
      <c r="B28" s="37">
        <v>8</v>
      </c>
      <c r="C28">
        <v>0</v>
      </c>
      <c r="D28" s="39">
        <v>0</v>
      </c>
      <c r="E28">
        <v>0</v>
      </c>
      <c r="F28" s="40">
        <f>0/4</f>
        <v>0</v>
      </c>
      <c r="G28">
        <v>1</v>
      </c>
      <c r="H28" s="40">
        <f>1/4</f>
        <v>0.25</v>
      </c>
    </row>
    <row r="29" spans="1:8">
      <c r="B29" s="37">
        <v>9</v>
      </c>
      <c r="C29">
        <v>0</v>
      </c>
      <c r="D29" s="39">
        <v>0</v>
      </c>
      <c r="E29">
        <v>0</v>
      </c>
      <c r="F29" s="39">
        <v>0</v>
      </c>
      <c r="G29">
        <v>1</v>
      </c>
      <c r="H29" s="40">
        <f>1/4</f>
        <v>0.25</v>
      </c>
    </row>
    <row r="30" spans="1:8">
      <c r="B30" s="37">
        <v>10</v>
      </c>
      <c r="C30">
        <v>0</v>
      </c>
      <c r="D30" s="39">
        <v>0</v>
      </c>
      <c r="E30">
        <v>0</v>
      </c>
      <c r="F30" s="39">
        <v>0</v>
      </c>
      <c r="G30">
        <v>0</v>
      </c>
      <c r="H30" s="39">
        <v>0</v>
      </c>
    </row>
  </sheetData>
  <mergeCells count="7">
    <mergeCell ref="B4:B7"/>
    <mergeCell ref="B8:B11"/>
    <mergeCell ref="B12:B15"/>
    <mergeCell ref="D2:M2"/>
    <mergeCell ref="C19:D19"/>
    <mergeCell ref="E19:F19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 Supplement 1</vt:lpstr>
      <vt:lpstr>Figure 3 Supplement 1</vt:lpstr>
      <vt:lpstr>Figure 4 supplement 1</vt:lpstr>
      <vt:lpstr>Figure 5 supplement 1</vt:lpstr>
      <vt:lpstr>Figure 6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Silva Pereira</dc:creator>
  <cp:lastModifiedBy>Sara Silva Pereira</cp:lastModifiedBy>
  <dcterms:created xsi:type="dcterms:W3CDTF">2022-05-27T13:08:19Z</dcterms:created>
  <dcterms:modified xsi:type="dcterms:W3CDTF">2022-05-27T15:39:38Z</dcterms:modified>
</cp:coreProperties>
</file>