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vonne\MigrationPaper\Submission_elife\Revision\Data_files\"/>
    </mc:Choice>
  </mc:AlternateContent>
  <xr:revisionPtr revIDLastSave="0" documentId="13_ncr:1_{1BBC1919-7DBF-44F7-B35D-622F1F6EFB10}" xr6:coauthVersionLast="36" xr6:coauthVersionMax="36" xr10:uidLastSave="{00000000-0000-0000-0000-000000000000}"/>
  <bookViews>
    <workbookView xWindow="0" yWindow="0" windowWidth="28770" windowHeight="10320" activeTab="1" xr2:uid="{FBF990B9-6676-4CE9-8EF7-DE44F02CE114}"/>
  </bookViews>
  <sheets>
    <sheet name="Fig 5 B" sheetId="10" r:id="rId1"/>
    <sheet name="Fig 5C" sheetId="1" r:id="rId2"/>
    <sheet name="Fig 5D" sheetId="2" r:id="rId3"/>
    <sheet name="Fig 5E" sheetId="3" r:id="rId4"/>
    <sheet name="Fig 5F" sheetId="9" r:id="rId5"/>
    <sheet name="Fig 5 supp 1B" sheetId="11" r:id="rId6"/>
    <sheet name="Fig 5 suppl 2B" sheetId="12" r:id="rId7"/>
    <sheet name="Fig 5 suppl 2C" sheetId="13" r:id="rId8"/>
    <sheet name="Fig 5 suppl 2D" sheetId="14" r:id="rId9"/>
    <sheet name="Fig 5 suppl 3A" sheetId="15" r:id="rId10"/>
    <sheet name="Fig 5 suppl 3B" sheetId="16" r:id="rId11"/>
    <sheet name="Fig 5 suppl 3C" sheetId="17" r:id="rId12"/>
    <sheet name="effect size" sheetId="6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7" l="1"/>
  <c r="H4" i="17"/>
  <c r="I4" i="17"/>
  <c r="J4" i="17"/>
  <c r="K4" i="17"/>
  <c r="L4" i="17"/>
  <c r="G5" i="17"/>
  <c r="H5" i="17"/>
  <c r="I5" i="17"/>
  <c r="J5" i="17"/>
  <c r="K5" i="17"/>
  <c r="L5" i="17"/>
  <c r="G6" i="17"/>
  <c r="H6" i="17"/>
  <c r="I6" i="17"/>
  <c r="J6" i="17"/>
  <c r="K6" i="17"/>
  <c r="L6" i="17"/>
  <c r="G7" i="17"/>
  <c r="H7" i="17"/>
  <c r="I7" i="17"/>
  <c r="J7" i="17"/>
  <c r="K7" i="17"/>
  <c r="L7" i="17"/>
  <c r="G8" i="17"/>
  <c r="H8" i="17"/>
  <c r="I8" i="17"/>
  <c r="J8" i="17"/>
  <c r="K8" i="17"/>
  <c r="L8" i="17"/>
  <c r="G9" i="17"/>
  <c r="H9" i="17"/>
  <c r="I9" i="17"/>
  <c r="J9" i="17"/>
  <c r="K9" i="17"/>
  <c r="L9" i="17"/>
  <c r="G10" i="17"/>
  <c r="H10" i="17"/>
  <c r="I10" i="17"/>
  <c r="J10" i="17"/>
  <c r="K10" i="17"/>
  <c r="L10" i="17"/>
  <c r="K11" i="17"/>
  <c r="L11" i="17"/>
  <c r="G12" i="17"/>
  <c r="H12" i="17"/>
  <c r="I12" i="17"/>
  <c r="J12" i="17"/>
  <c r="K12" i="17"/>
  <c r="L12" i="17"/>
  <c r="G13" i="17"/>
  <c r="H13" i="17"/>
  <c r="I13" i="17"/>
  <c r="J13" i="17"/>
  <c r="G14" i="17"/>
  <c r="H14" i="17"/>
  <c r="I14" i="17"/>
  <c r="J14" i="17"/>
  <c r="K14" i="17"/>
  <c r="L14" i="17"/>
  <c r="G15" i="17"/>
  <c r="H15" i="17"/>
  <c r="I15" i="17"/>
  <c r="J15" i="17"/>
  <c r="K15" i="17"/>
  <c r="L15" i="17"/>
  <c r="G16" i="17"/>
  <c r="H16" i="17"/>
  <c r="I16" i="17"/>
  <c r="J16" i="17"/>
  <c r="K16" i="17"/>
  <c r="L16" i="17"/>
  <c r="G17" i="17"/>
  <c r="H17" i="17"/>
  <c r="I17" i="17"/>
  <c r="J17" i="17"/>
  <c r="K17" i="17"/>
  <c r="L17" i="17"/>
  <c r="G18" i="17"/>
  <c r="H18" i="17"/>
  <c r="I18" i="17"/>
  <c r="J18" i="17"/>
  <c r="K18" i="17"/>
  <c r="L18" i="17"/>
  <c r="I19" i="17"/>
  <c r="J19" i="17"/>
  <c r="K19" i="17"/>
  <c r="L19" i="17"/>
  <c r="G20" i="17"/>
  <c r="H20" i="17"/>
  <c r="I20" i="17"/>
  <c r="J20" i="17"/>
  <c r="K20" i="17"/>
  <c r="L20" i="17"/>
  <c r="G21" i="17"/>
  <c r="H21" i="17"/>
  <c r="I21" i="17"/>
  <c r="J21" i="17"/>
  <c r="K21" i="17"/>
  <c r="L21" i="17"/>
  <c r="G22" i="17"/>
  <c r="H22" i="17"/>
  <c r="K22" i="17"/>
  <c r="L22" i="17"/>
  <c r="G23" i="17"/>
  <c r="H23" i="17"/>
  <c r="I23" i="17"/>
  <c r="J23" i="17"/>
  <c r="K23" i="17"/>
  <c r="L23" i="17"/>
  <c r="G24" i="17"/>
  <c r="H24" i="17"/>
  <c r="I24" i="17"/>
  <c r="J24" i="17"/>
  <c r="G25" i="17"/>
  <c r="H25" i="17"/>
  <c r="I25" i="17"/>
  <c r="J25" i="17"/>
  <c r="K25" i="17"/>
  <c r="L25" i="17"/>
  <c r="G26" i="17"/>
  <c r="H26" i="17"/>
  <c r="I26" i="17"/>
  <c r="J26" i="17"/>
  <c r="K26" i="17"/>
  <c r="L26" i="17"/>
  <c r="G27" i="17"/>
  <c r="H27" i="17"/>
  <c r="I27" i="17"/>
  <c r="J27" i="17"/>
  <c r="K27" i="17"/>
  <c r="L27" i="17"/>
  <c r="G28" i="17"/>
  <c r="H28" i="17"/>
  <c r="I28" i="17"/>
  <c r="J28" i="17"/>
  <c r="K28" i="17"/>
  <c r="L28" i="17"/>
  <c r="G29" i="17"/>
  <c r="H29" i="17"/>
  <c r="I29" i="17"/>
  <c r="J29" i="17"/>
  <c r="K29" i="17"/>
  <c r="L29" i="17"/>
  <c r="I30" i="17"/>
  <c r="J30" i="17"/>
  <c r="K30" i="17"/>
  <c r="L30" i="17"/>
  <c r="I31" i="17"/>
  <c r="J31" i="17"/>
  <c r="K31" i="17"/>
  <c r="L31" i="17"/>
  <c r="I32" i="17"/>
  <c r="K32" i="17"/>
  <c r="L32" i="17"/>
  <c r="K33" i="17"/>
  <c r="L33" i="17"/>
  <c r="K34" i="17"/>
  <c r="L34" i="17"/>
  <c r="D2" i="15"/>
  <c r="G2" i="15" s="1"/>
  <c r="D3" i="15"/>
  <c r="G3" i="15" s="1"/>
  <c r="D4" i="15"/>
  <c r="G4" i="15"/>
  <c r="D5" i="15"/>
  <c r="G5" i="15"/>
  <c r="D6" i="15"/>
  <c r="G6" i="15" s="1"/>
  <c r="D7" i="15"/>
  <c r="G7" i="15"/>
  <c r="D8" i="15"/>
  <c r="G8" i="15"/>
  <c r="D9" i="15"/>
  <c r="G9" i="15"/>
  <c r="D10" i="15"/>
  <c r="G10" i="15" s="1"/>
  <c r="D11" i="15"/>
  <c r="G11" i="15"/>
  <c r="D13" i="15"/>
  <c r="G13" i="15"/>
  <c r="D14" i="15"/>
  <c r="G14" i="15"/>
  <c r="D15" i="15"/>
  <c r="G15" i="15" s="1"/>
  <c r="D16" i="15"/>
  <c r="G16" i="15"/>
  <c r="D17" i="15"/>
  <c r="G17" i="15"/>
  <c r="D18" i="15"/>
  <c r="G18" i="15"/>
  <c r="D19" i="15"/>
  <c r="G19" i="15" s="1"/>
  <c r="D20" i="15"/>
  <c r="G20" i="15"/>
  <c r="D21" i="15"/>
  <c r="G21" i="15"/>
  <c r="D22" i="15"/>
  <c r="G22" i="15"/>
  <c r="B4" i="14"/>
  <c r="I4" i="14"/>
  <c r="B5" i="14"/>
  <c r="I5" i="14"/>
  <c r="B6" i="14"/>
  <c r="I6" i="14"/>
  <c r="B7" i="14"/>
  <c r="I7" i="14"/>
  <c r="B8" i="14"/>
  <c r="I8" i="14"/>
  <c r="B9" i="14"/>
  <c r="I9" i="14"/>
  <c r="B10" i="14"/>
  <c r="I10" i="14"/>
  <c r="B11" i="14"/>
  <c r="I11" i="14"/>
  <c r="B12" i="14"/>
  <c r="I12" i="14"/>
  <c r="B13" i="14"/>
  <c r="I13" i="14"/>
  <c r="B14" i="14"/>
  <c r="I14" i="14"/>
  <c r="B15" i="14"/>
  <c r="I15" i="14"/>
  <c r="B17" i="14"/>
  <c r="C17" i="14"/>
  <c r="D17" i="14"/>
  <c r="E17" i="14"/>
  <c r="I17" i="14"/>
  <c r="J17" i="14"/>
  <c r="K17" i="14"/>
  <c r="L17" i="14"/>
  <c r="B18" i="14"/>
  <c r="C18" i="14"/>
  <c r="D18" i="14"/>
  <c r="E18" i="14"/>
  <c r="I18" i="14"/>
  <c r="J18" i="14"/>
  <c r="K18" i="14"/>
  <c r="L18" i="14"/>
  <c r="D3" i="13"/>
  <c r="E3" i="13" s="1"/>
  <c r="H3" i="13"/>
  <c r="I3" i="13"/>
  <c r="L3" i="13"/>
  <c r="M3" i="13" s="1"/>
  <c r="D4" i="13"/>
  <c r="E4" i="13"/>
  <c r="H4" i="13"/>
  <c r="I4" i="13"/>
  <c r="L4" i="13"/>
  <c r="M4" i="13"/>
  <c r="D5" i="13"/>
  <c r="E5" i="13" s="1"/>
  <c r="H5" i="13"/>
  <c r="I5" i="13"/>
  <c r="L5" i="13"/>
  <c r="M5" i="13"/>
  <c r="D6" i="13"/>
  <c r="E6" i="13"/>
  <c r="H6" i="13"/>
  <c r="I6" i="13" s="1"/>
  <c r="L6" i="13"/>
  <c r="M6" i="13"/>
  <c r="D7" i="13"/>
  <c r="E7" i="13"/>
  <c r="H7" i="13"/>
  <c r="I7" i="13"/>
  <c r="L7" i="13"/>
  <c r="M7" i="13" s="1"/>
  <c r="D8" i="13"/>
  <c r="E8" i="13"/>
  <c r="H8" i="13"/>
  <c r="I8" i="13"/>
  <c r="L8" i="13"/>
  <c r="M8" i="13"/>
  <c r="D9" i="13"/>
  <c r="E9" i="13" s="1"/>
  <c r="H9" i="13"/>
  <c r="I9" i="13"/>
  <c r="L9" i="13"/>
  <c r="M9" i="13"/>
  <c r="D10" i="13"/>
  <c r="E10" i="13"/>
  <c r="H10" i="13"/>
  <c r="I10" i="13" s="1"/>
  <c r="L10" i="13"/>
  <c r="M10" i="13"/>
  <c r="D11" i="13"/>
  <c r="E11" i="13"/>
  <c r="H11" i="13"/>
  <c r="I11" i="13"/>
  <c r="L11" i="13"/>
  <c r="M11" i="13" s="1"/>
  <c r="D12" i="13"/>
  <c r="E12" i="13"/>
  <c r="H12" i="13"/>
  <c r="I12" i="13"/>
  <c r="L12" i="13"/>
  <c r="M12" i="13"/>
  <c r="D13" i="13"/>
  <c r="E13" i="13" s="1"/>
  <c r="H13" i="13"/>
  <c r="I13" i="13"/>
  <c r="L13" i="13"/>
  <c r="M13" i="13"/>
  <c r="D14" i="13"/>
  <c r="E14" i="13"/>
  <c r="H14" i="13"/>
  <c r="H18" i="13" s="1"/>
  <c r="L14" i="13"/>
  <c r="M14" i="13"/>
  <c r="D15" i="13"/>
  <c r="E15" i="13"/>
  <c r="H15" i="13"/>
  <c r="I15" i="13"/>
  <c r="L15" i="13"/>
  <c r="M15" i="13" s="1"/>
  <c r="D16" i="13"/>
  <c r="E16" i="13"/>
  <c r="H16" i="13"/>
  <c r="I16" i="13"/>
  <c r="L16" i="13"/>
  <c r="M16" i="13"/>
  <c r="B18" i="13"/>
  <c r="C18" i="13"/>
  <c r="F18" i="13"/>
  <c r="G18" i="13"/>
  <c r="J18" i="13"/>
  <c r="K18" i="13"/>
  <c r="L18" i="13"/>
  <c r="G3" i="12"/>
  <c r="L3" i="12"/>
  <c r="G4" i="12"/>
  <c r="L4" i="12"/>
  <c r="G5" i="12"/>
  <c r="L5" i="12"/>
  <c r="G6" i="12"/>
  <c r="L6" i="12"/>
  <c r="G7" i="12"/>
  <c r="L7" i="12"/>
  <c r="G8" i="12"/>
  <c r="L8" i="12"/>
  <c r="G9" i="12"/>
  <c r="L9" i="12"/>
  <c r="G10" i="12"/>
  <c r="L10" i="12"/>
  <c r="G11" i="12"/>
  <c r="L11" i="12"/>
  <c r="G12" i="12"/>
  <c r="L12" i="12"/>
  <c r="L13" i="12"/>
  <c r="L14" i="12"/>
  <c r="L15" i="12"/>
  <c r="L16" i="12"/>
  <c r="I2" i="11"/>
  <c r="I4" i="11"/>
  <c r="X4" i="11"/>
  <c r="Y4" i="11"/>
  <c r="R5" i="11"/>
  <c r="X5" i="11"/>
  <c r="Y5" i="11"/>
  <c r="I6" i="11"/>
  <c r="X6" i="11"/>
  <c r="Y6" i="11"/>
  <c r="X7" i="11"/>
  <c r="Y7" i="11"/>
  <c r="I8" i="11"/>
  <c r="N9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O5" i="11" s="1"/>
  <c r="I36" i="11"/>
  <c r="P5" i="11" s="1"/>
  <c r="I38" i="11"/>
  <c r="O6" i="11" s="1"/>
  <c r="I40" i="11"/>
  <c r="P6" i="11" s="1"/>
  <c r="I42" i="11"/>
  <c r="O7" i="11" s="1"/>
  <c r="I44" i="11"/>
  <c r="P7" i="11" s="1"/>
  <c r="I46" i="11"/>
  <c r="O8" i="11" s="1"/>
  <c r="I48" i="11"/>
  <c r="P8" i="11" s="1"/>
  <c r="I50" i="11"/>
  <c r="Q5" i="11" s="1"/>
  <c r="I52" i="11"/>
  <c r="I54" i="11"/>
  <c r="Q6" i="11" s="1"/>
  <c r="I56" i="11"/>
  <c r="R6" i="11" s="1"/>
  <c r="I58" i="11"/>
  <c r="Q7" i="11" s="1"/>
  <c r="I60" i="11"/>
  <c r="R7" i="11" s="1"/>
  <c r="I62" i="11"/>
  <c r="Q8" i="11" s="1"/>
  <c r="I64" i="11"/>
  <c r="R8" i="11" s="1"/>
  <c r="M18" i="13" l="1"/>
  <c r="E18" i="13"/>
  <c r="D18" i="13"/>
  <c r="I14" i="13"/>
  <c r="I18" i="13" s="1"/>
  <c r="R13" i="11"/>
  <c r="R20" i="11" s="1"/>
  <c r="R27" i="11" s="1"/>
  <c r="Q13" i="11"/>
  <c r="Q20" i="11" s="1"/>
  <c r="Q27" i="11" s="1"/>
  <c r="Q14" i="11"/>
  <c r="Q21" i="11" s="1"/>
  <c r="Q28" i="11" s="1"/>
  <c r="P15" i="11"/>
  <c r="P22" i="11" s="1"/>
  <c r="P29" i="11" s="1"/>
  <c r="O15" i="11"/>
  <c r="O22" i="11" s="1"/>
  <c r="O29" i="11" s="1"/>
  <c r="P9" i="11"/>
  <c r="O16" i="11" s="1"/>
  <c r="O23" i="11" s="1"/>
  <c r="O30" i="11" s="1"/>
  <c r="O13" i="11"/>
  <c r="O20" i="11" s="1"/>
  <c r="O27" i="11" s="1"/>
  <c r="R16" i="11"/>
  <c r="R23" i="11" s="1"/>
  <c r="R30" i="11" s="1"/>
  <c r="P16" i="11"/>
  <c r="P23" i="11" s="1"/>
  <c r="P30" i="11" s="1"/>
  <c r="Q16" i="11"/>
  <c r="Q23" i="11" s="1"/>
  <c r="Q30" i="11" s="1"/>
  <c r="R9" i="11"/>
  <c r="R15" i="11" s="1"/>
  <c r="R22" i="11" s="1"/>
  <c r="R29" i="11" s="1"/>
  <c r="P13" i="11" l="1"/>
  <c r="P20" i="11" s="1"/>
  <c r="P27" i="11" s="1"/>
  <c r="P14" i="11"/>
  <c r="P21" i="11" s="1"/>
  <c r="P28" i="11" s="1"/>
  <c r="O14" i="11"/>
  <c r="O21" i="11" s="1"/>
  <c r="O28" i="11" s="1"/>
  <c r="Q15" i="11"/>
  <c r="Q22" i="11" s="1"/>
  <c r="Q29" i="11" s="1"/>
  <c r="R14" i="11"/>
  <c r="R21" i="11" s="1"/>
  <c r="R28" i="11" s="1"/>
  <c r="I96" i="10" l="1"/>
  <c r="X6" i="10" s="1"/>
  <c r="I94" i="10"/>
  <c r="I92" i="10"/>
  <c r="I90" i="10"/>
  <c r="I88" i="10"/>
  <c r="I86" i="10"/>
  <c r="I84" i="10"/>
  <c r="W6" i="10" s="1"/>
  <c r="I82" i="10"/>
  <c r="W5" i="10" s="1"/>
  <c r="I80" i="10"/>
  <c r="I78" i="10"/>
  <c r="I76" i="10"/>
  <c r="I74" i="10"/>
  <c r="I72" i="10"/>
  <c r="I70" i="10"/>
  <c r="T7" i="10" s="1"/>
  <c r="I68" i="10"/>
  <c r="I66" i="10"/>
  <c r="I64" i="10"/>
  <c r="I62" i="10"/>
  <c r="I60" i="10"/>
  <c r="I58" i="10"/>
  <c r="I56" i="10"/>
  <c r="P5" i="10" s="1"/>
  <c r="I54" i="10"/>
  <c r="I52" i="10"/>
  <c r="Q6" i="10" s="1"/>
  <c r="I50" i="10"/>
  <c r="Q5" i="10" s="1"/>
  <c r="I48" i="10"/>
  <c r="I46" i="10"/>
  <c r="I44" i="10"/>
  <c r="I42" i="10"/>
  <c r="I40" i="10"/>
  <c r="I38" i="10"/>
  <c r="I36" i="10"/>
  <c r="N6" i="10" s="1"/>
  <c r="I34" i="10"/>
  <c r="N5" i="10" s="1"/>
  <c r="I32" i="10"/>
  <c r="I30" i="10"/>
  <c r="I28" i="10"/>
  <c r="I26" i="10"/>
  <c r="I24" i="10"/>
  <c r="I22" i="10"/>
  <c r="I20" i="10"/>
  <c r="I18" i="10"/>
  <c r="I16" i="10"/>
  <c r="I14" i="10"/>
  <c r="I12" i="10"/>
  <c r="I10" i="10"/>
  <c r="I8" i="10"/>
  <c r="W7" i="10"/>
  <c r="Q7" i="10"/>
  <c r="P7" i="10"/>
  <c r="N7" i="10"/>
  <c r="AG6" i="10"/>
  <c r="M7" i="10" s="1"/>
  <c r="AF6" i="10"/>
  <c r="U6" i="10"/>
  <c r="R6" i="10"/>
  <c r="M6" i="10"/>
  <c r="I6" i="10"/>
  <c r="AH5" i="10"/>
  <c r="O6" i="10" s="1"/>
  <c r="AG5" i="10"/>
  <c r="S6" i="10" s="1"/>
  <c r="AF5" i="10"/>
  <c r="V5" i="10"/>
  <c r="T5" i="10"/>
  <c r="M5" i="10"/>
  <c r="AH4" i="10"/>
  <c r="R5" i="10" s="1"/>
  <c r="AG4" i="10"/>
  <c r="S5" i="10" s="1"/>
  <c r="AF4" i="10"/>
  <c r="I4" i="10"/>
  <c r="I2" i="10"/>
  <c r="N8" i="10" l="1"/>
  <c r="N12" i="10" s="1"/>
  <c r="N18" i="10" s="1"/>
  <c r="N24" i="10" s="1"/>
  <c r="Q13" i="10"/>
  <c r="Q19" i="10" s="1"/>
  <c r="Q25" i="10" s="1"/>
  <c r="W14" i="10"/>
  <c r="W20" i="10" s="1"/>
  <c r="W26" i="10" s="1"/>
  <c r="Q8" i="10"/>
  <c r="P12" i="10" s="1"/>
  <c r="P18" i="10" s="1"/>
  <c r="P24" i="10" s="1"/>
  <c r="Q12" i="10"/>
  <c r="Q18" i="10" s="1"/>
  <c r="Q24" i="10" s="1"/>
  <c r="N13" i="10"/>
  <c r="N19" i="10" s="1"/>
  <c r="N25" i="10" s="1"/>
  <c r="W13" i="10"/>
  <c r="W19" i="10" s="1"/>
  <c r="W25" i="10" s="1"/>
  <c r="T6" i="10"/>
  <c r="M12" i="10"/>
  <c r="M18" i="10" s="1"/>
  <c r="M24" i="10" s="1"/>
  <c r="R13" i="10"/>
  <c r="R19" i="10" s="1"/>
  <c r="R25" i="10" s="1"/>
  <c r="U13" i="10"/>
  <c r="U19" i="10" s="1"/>
  <c r="U25" i="10" s="1"/>
  <c r="M14" i="10"/>
  <c r="M20" i="10" s="1"/>
  <c r="M26" i="10" s="1"/>
  <c r="W12" i="10"/>
  <c r="W18" i="10" s="1"/>
  <c r="W24" i="10" s="1"/>
  <c r="W8" i="10"/>
  <c r="V12" i="10" s="1"/>
  <c r="V18" i="10" s="1"/>
  <c r="V24" i="10" s="1"/>
  <c r="N14" i="10"/>
  <c r="N20" i="10" s="1"/>
  <c r="N26" i="10" s="1"/>
  <c r="X13" i="10"/>
  <c r="X19" i="10" s="1"/>
  <c r="X25" i="10" s="1"/>
  <c r="T8" i="10"/>
  <c r="T12" i="10" s="1"/>
  <c r="T18" i="10" s="1"/>
  <c r="T24" i="10" s="1"/>
  <c r="X5" i="10"/>
  <c r="X12" i="10" s="1"/>
  <c r="X18" i="10" s="1"/>
  <c r="X24" i="10" s="1"/>
  <c r="P6" i="10"/>
  <c r="P13" i="10" s="1"/>
  <c r="P19" i="10" s="1"/>
  <c r="P25" i="10" s="1"/>
  <c r="U5" i="10"/>
  <c r="U12" i="10" s="1"/>
  <c r="U18" i="10" s="1"/>
  <c r="U24" i="10" s="1"/>
  <c r="V6" i="10"/>
  <c r="V13" i="10" s="1"/>
  <c r="V19" i="10" s="1"/>
  <c r="V25" i="10" s="1"/>
  <c r="O5" i="10"/>
  <c r="O12" i="10" s="1"/>
  <c r="O18" i="10" s="1"/>
  <c r="O24" i="10" s="1"/>
  <c r="S7" i="10"/>
  <c r="V7" i="10"/>
  <c r="V14" i="10" s="1"/>
  <c r="V20" i="10" s="1"/>
  <c r="V26" i="10" s="1"/>
  <c r="R12" i="10" l="1"/>
  <c r="R18" i="10" s="1"/>
  <c r="R24" i="10" s="1"/>
  <c r="Q14" i="10"/>
  <c r="Q20" i="10" s="1"/>
  <c r="Q26" i="10" s="1"/>
  <c r="P14" i="10"/>
  <c r="P20" i="10" s="1"/>
  <c r="P26" i="10" s="1"/>
  <c r="S12" i="10"/>
  <c r="S18" i="10" s="1"/>
  <c r="S24" i="10" s="1"/>
  <c r="S14" i="10"/>
  <c r="S20" i="10" s="1"/>
  <c r="S26" i="10" s="1"/>
  <c r="T14" i="10"/>
  <c r="T20" i="10" s="1"/>
  <c r="T26" i="10" s="1"/>
  <c r="O13" i="10"/>
  <c r="O19" i="10" s="1"/>
  <c r="O25" i="10" s="1"/>
  <c r="S13" i="10"/>
  <c r="S19" i="10" s="1"/>
  <c r="S25" i="10" s="1"/>
  <c r="T13" i="10"/>
  <c r="T19" i="10" s="1"/>
  <c r="T25" i="10" s="1"/>
  <c r="M13" i="10"/>
  <c r="M19" i="10" s="1"/>
  <c r="M25" i="10" s="1"/>
  <c r="F43" i="6" l="1"/>
  <c r="F42" i="6"/>
  <c r="F44" i="6" s="1"/>
  <c r="L41" i="6"/>
  <c r="M41" i="6" s="1"/>
  <c r="J41" i="6"/>
  <c r="L40" i="6" s="1"/>
  <c r="M40" i="6" s="1"/>
  <c r="F41" i="6"/>
  <c r="H40" i="6"/>
  <c r="F40" i="6"/>
  <c r="F33" i="6"/>
  <c r="F32" i="6"/>
  <c r="F34" i="6" s="1"/>
  <c r="L31" i="6"/>
  <c r="M31" i="6" s="1"/>
  <c r="J31" i="6"/>
  <c r="L30" i="6" s="1"/>
  <c r="M30" i="6" s="1"/>
  <c r="F31" i="6"/>
  <c r="H30" i="6"/>
  <c r="F30" i="6"/>
  <c r="Y25" i="9"/>
  <c r="W25" i="9"/>
  <c r="U25" i="9"/>
  <c r="S25" i="9"/>
  <c r="Q25" i="9"/>
  <c r="O25" i="9"/>
  <c r="M25" i="9"/>
  <c r="K25" i="9"/>
  <c r="I25" i="9"/>
  <c r="G25" i="9"/>
  <c r="E25" i="9"/>
  <c r="C25" i="9"/>
  <c r="Y24" i="9"/>
  <c r="W24" i="9"/>
  <c r="U24" i="9"/>
  <c r="S24" i="9"/>
  <c r="Q24" i="9"/>
  <c r="O24" i="9"/>
  <c r="M24" i="9"/>
  <c r="K24" i="9"/>
  <c r="I24" i="9"/>
  <c r="G24" i="9"/>
  <c r="E24" i="9"/>
  <c r="C24" i="9"/>
  <c r="Y21" i="9"/>
  <c r="W21" i="9"/>
  <c r="U21" i="9"/>
  <c r="S21" i="9"/>
  <c r="Q21" i="9"/>
  <c r="O21" i="9"/>
  <c r="M21" i="9"/>
  <c r="K21" i="9"/>
  <c r="I21" i="9"/>
  <c r="G21" i="9"/>
  <c r="E21" i="9"/>
  <c r="C21" i="9"/>
  <c r="Y20" i="9"/>
  <c r="W20" i="9"/>
  <c r="U20" i="9"/>
  <c r="S20" i="9"/>
  <c r="Q20" i="9"/>
  <c r="O20" i="9"/>
  <c r="M20" i="9"/>
  <c r="K20" i="9"/>
  <c r="I20" i="9"/>
  <c r="G20" i="9"/>
  <c r="E20" i="9"/>
  <c r="C20" i="9"/>
  <c r="Y17" i="9"/>
  <c r="W17" i="9"/>
  <c r="U17" i="9"/>
  <c r="S17" i="9"/>
  <c r="Q17" i="9"/>
  <c r="O17" i="9"/>
  <c r="M17" i="9"/>
  <c r="K17" i="9"/>
  <c r="I17" i="9"/>
  <c r="G17" i="9"/>
  <c r="E17" i="9"/>
  <c r="C17" i="9"/>
  <c r="Y16" i="9"/>
  <c r="W16" i="9"/>
  <c r="U16" i="9"/>
  <c r="S16" i="9"/>
  <c r="Q16" i="9"/>
  <c r="O16" i="9"/>
  <c r="M16" i="9"/>
  <c r="K16" i="9"/>
  <c r="I16" i="9"/>
  <c r="G16" i="9"/>
  <c r="E16" i="9"/>
  <c r="C16" i="9"/>
  <c r="F24" i="6" l="1"/>
  <c r="F23" i="6"/>
  <c r="F25" i="6" s="1"/>
  <c r="L22" i="6"/>
  <c r="M22" i="6" s="1"/>
  <c r="J22" i="6"/>
  <c r="L21" i="6" s="1"/>
  <c r="M21" i="6" s="1"/>
  <c r="F22" i="6"/>
  <c r="H21" i="6"/>
  <c r="F21" i="6"/>
  <c r="F15" i="6"/>
  <c r="F14" i="6"/>
  <c r="F16" i="6" s="1"/>
  <c r="L13" i="6"/>
  <c r="M13" i="6" s="1"/>
  <c r="J13" i="6"/>
  <c r="F13" i="6"/>
  <c r="L12" i="6"/>
  <c r="M12" i="6" s="1"/>
  <c r="H12" i="6"/>
  <c r="F12" i="6"/>
  <c r="F6" i="6"/>
  <c r="F5" i="6"/>
  <c r="F7" i="6" s="1"/>
  <c r="L4" i="6"/>
  <c r="M4" i="6" s="1"/>
  <c r="J4" i="6"/>
  <c r="L3" i="6" s="1"/>
  <c r="M3" i="6" s="1"/>
  <c r="F4" i="6"/>
  <c r="H3" i="6"/>
  <c r="F3" i="6"/>
  <c r="AD137" i="3" l="1"/>
  <c r="AE137" i="3" s="1"/>
  <c r="AB137" i="3"/>
  <c r="AD136" i="3"/>
  <c r="AE136" i="3" s="1"/>
  <c r="AB136" i="3"/>
  <c r="AD135" i="3"/>
  <c r="AE135" i="3" s="1"/>
  <c r="AB135" i="3"/>
  <c r="AD134" i="3"/>
  <c r="AE134" i="3" s="1"/>
  <c r="AB134" i="3"/>
  <c r="AD133" i="3"/>
  <c r="AE133" i="3" s="1"/>
  <c r="AB133" i="3"/>
  <c r="AC122" i="3" s="1"/>
  <c r="AE132" i="3"/>
  <c r="AD132" i="3"/>
  <c r="AB132" i="3"/>
  <c r="AE131" i="3"/>
  <c r="AD131" i="3"/>
  <c r="AB131" i="3"/>
  <c r="AD130" i="3"/>
  <c r="AE130" i="3" s="1"/>
  <c r="AB130" i="3"/>
  <c r="AD129" i="3"/>
  <c r="AE129" i="3" s="1"/>
  <c r="AB129" i="3"/>
  <c r="AD128" i="3"/>
  <c r="AE128" i="3" s="1"/>
  <c r="AB128" i="3"/>
  <c r="AF127" i="3"/>
  <c r="AE127" i="3"/>
  <c r="AD127" i="3"/>
  <c r="AB127" i="3"/>
  <c r="AC127" i="3" s="1"/>
  <c r="AD126" i="3"/>
  <c r="AF126" i="3" s="1"/>
  <c r="AB126" i="3"/>
  <c r="AC126" i="3" s="1"/>
  <c r="AD125" i="3"/>
  <c r="AF125" i="3" s="1"/>
  <c r="AB125" i="3"/>
  <c r="AC125" i="3" s="1"/>
  <c r="AD124" i="3"/>
  <c r="AE124" i="3" s="1"/>
  <c r="AB124" i="3"/>
  <c r="AC124" i="3" s="1"/>
  <c r="AF123" i="3"/>
  <c r="AD123" i="3"/>
  <c r="AE123" i="3" s="1"/>
  <c r="AB123" i="3"/>
  <c r="AC123" i="3" s="1"/>
  <c r="AF122" i="3"/>
  <c r="AD122" i="3"/>
  <c r="AE122" i="3" s="1"/>
  <c r="AB122" i="3"/>
  <c r="AD121" i="3"/>
  <c r="AF121" i="3" s="1"/>
  <c r="AC121" i="3"/>
  <c r="AB121" i="3"/>
  <c r="AE120" i="3"/>
  <c r="AD120" i="3"/>
  <c r="AF120" i="3" s="1"/>
  <c r="AB120" i="3"/>
  <c r="AC120" i="3" s="1"/>
  <c r="AF119" i="3"/>
  <c r="AE119" i="3"/>
  <c r="AD119" i="3"/>
  <c r="AB119" i="3"/>
  <c r="AC119" i="3" s="1"/>
  <c r="AD118" i="3"/>
  <c r="AF118" i="3" s="1"/>
  <c r="AB118" i="3"/>
  <c r="AC118" i="3" s="1"/>
  <c r="AD116" i="3"/>
  <c r="AE116" i="3" s="1"/>
  <c r="AB116" i="3"/>
  <c r="AD115" i="3"/>
  <c r="AE115" i="3" s="1"/>
  <c r="AB115" i="3"/>
  <c r="AD114" i="3"/>
  <c r="AE114" i="3" s="1"/>
  <c r="AB114" i="3"/>
  <c r="AD113" i="3"/>
  <c r="AE113" i="3" s="1"/>
  <c r="AB113" i="3"/>
  <c r="AD112" i="3"/>
  <c r="AE112" i="3" s="1"/>
  <c r="AB112" i="3"/>
  <c r="AE111" i="3"/>
  <c r="AD111" i="3"/>
  <c r="AB111" i="3"/>
  <c r="AE110" i="3"/>
  <c r="AD110" i="3"/>
  <c r="AB110" i="3"/>
  <c r="AC99" i="3" s="1"/>
  <c r="AD109" i="3"/>
  <c r="AE109" i="3" s="1"/>
  <c r="AB109" i="3"/>
  <c r="AC98" i="3" s="1"/>
  <c r="AD108" i="3"/>
  <c r="AE108" i="3" s="1"/>
  <c r="AB108" i="3"/>
  <c r="AD107" i="3"/>
  <c r="AE107" i="3" s="1"/>
  <c r="AB107" i="3"/>
  <c r="AD106" i="3"/>
  <c r="AE106" i="3" s="1"/>
  <c r="AB106" i="3"/>
  <c r="AE105" i="3"/>
  <c r="AD105" i="3"/>
  <c r="AF105" i="3" s="1"/>
  <c r="AB105" i="3"/>
  <c r="AC105" i="3" s="1"/>
  <c r="AF104" i="3"/>
  <c r="AE104" i="3"/>
  <c r="AD104" i="3"/>
  <c r="AB104" i="3"/>
  <c r="AC104" i="3" s="1"/>
  <c r="AD103" i="3"/>
  <c r="AF103" i="3" s="1"/>
  <c r="AB103" i="3"/>
  <c r="AC103" i="3" s="1"/>
  <c r="AD102" i="3"/>
  <c r="AF102" i="3" s="1"/>
  <c r="AB102" i="3"/>
  <c r="AC102" i="3" s="1"/>
  <c r="AD101" i="3"/>
  <c r="AE101" i="3" s="1"/>
  <c r="AB101" i="3"/>
  <c r="AC101" i="3" s="1"/>
  <c r="AD100" i="3"/>
  <c r="AF100" i="3" s="1"/>
  <c r="AB100" i="3"/>
  <c r="AC100" i="3" s="1"/>
  <c r="AF99" i="3"/>
  <c r="AD99" i="3"/>
  <c r="AE99" i="3" s="1"/>
  <c r="AB99" i="3"/>
  <c r="AD98" i="3"/>
  <c r="AE98" i="3" s="1"/>
  <c r="AB98" i="3"/>
  <c r="AD97" i="3"/>
  <c r="AE97" i="3" s="1"/>
  <c r="AB97" i="3"/>
  <c r="AC97" i="3" s="1"/>
  <c r="AF96" i="3"/>
  <c r="AE96" i="3"/>
  <c r="AD96" i="3"/>
  <c r="AB96" i="3"/>
  <c r="AC96" i="3" s="1"/>
  <c r="AD95" i="3"/>
  <c r="AE95" i="3" s="1"/>
  <c r="AB95" i="3"/>
  <c r="AC95" i="3" s="1"/>
  <c r="AF101" i="3" l="1"/>
  <c r="AE121" i="3"/>
  <c r="AF124" i="3"/>
  <c r="AF98" i="3"/>
  <c r="AE118" i="3"/>
  <c r="AE126" i="3"/>
  <c r="AE103" i="3"/>
  <c r="AF95" i="3"/>
  <c r="AE100" i="3"/>
  <c r="AF97" i="3"/>
  <c r="AE102" i="3"/>
  <c r="AE125" i="3"/>
  <c r="AD91" i="3" l="1"/>
  <c r="AE91" i="3" s="1"/>
  <c r="AB91" i="3"/>
  <c r="AD90" i="3"/>
  <c r="AE90" i="3" s="1"/>
  <c r="AB90" i="3"/>
  <c r="AD89" i="3"/>
  <c r="AE89" i="3" s="1"/>
  <c r="AB89" i="3"/>
  <c r="AD88" i="3"/>
  <c r="AE88" i="3" s="1"/>
  <c r="AB88" i="3"/>
  <c r="AD87" i="3"/>
  <c r="AE87" i="3" s="1"/>
  <c r="AB87" i="3"/>
  <c r="AE86" i="3"/>
  <c r="AD86" i="3"/>
  <c r="AB86" i="3"/>
  <c r="AD83" i="3"/>
  <c r="AE83" i="3" s="1"/>
  <c r="AB83" i="3"/>
  <c r="AE82" i="3"/>
  <c r="AD82" i="3"/>
  <c r="AB82" i="3"/>
  <c r="AD81" i="3"/>
  <c r="AE81" i="3" s="1"/>
  <c r="AB81" i="3"/>
  <c r="AD80" i="3"/>
  <c r="AF80" i="3" s="1"/>
  <c r="AB80" i="3"/>
  <c r="AC80" i="3" s="1"/>
  <c r="AD79" i="3"/>
  <c r="AF79" i="3" s="1"/>
  <c r="AB79" i="3"/>
  <c r="AC79" i="3" s="1"/>
  <c r="AD78" i="3"/>
  <c r="AF78" i="3" s="1"/>
  <c r="AB78" i="3"/>
  <c r="AC78" i="3" s="1"/>
  <c r="AD77" i="3"/>
  <c r="AF77" i="3" s="1"/>
  <c r="AC77" i="3"/>
  <c r="AB77" i="3"/>
  <c r="AF76" i="3"/>
  <c r="AD76" i="3"/>
  <c r="AE76" i="3" s="1"/>
  <c r="AB76" i="3"/>
  <c r="AC76" i="3" s="1"/>
  <c r="AF73" i="3"/>
  <c r="AE73" i="3"/>
  <c r="AD73" i="3"/>
  <c r="AC73" i="3"/>
  <c r="AB73" i="3"/>
  <c r="AF72" i="3"/>
  <c r="AD72" i="3"/>
  <c r="AE72" i="3" s="1"/>
  <c r="AB72" i="3"/>
  <c r="AC72" i="3" s="1"/>
  <c r="AD70" i="3"/>
  <c r="AF60" i="3" s="1"/>
  <c r="AB70" i="3"/>
  <c r="AE69" i="3"/>
  <c r="AD69" i="3"/>
  <c r="AB69" i="3"/>
  <c r="AD68" i="3"/>
  <c r="AE68" i="3" s="1"/>
  <c r="AB68" i="3"/>
  <c r="AE67" i="3"/>
  <c r="AD67" i="3"/>
  <c r="AB67" i="3"/>
  <c r="AD66" i="3"/>
  <c r="AE66" i="3" s="1"/>
  <c r="AB66" i="3"/>
  <c r="AE65" i="3"/>
  <c r="AD65" i="3"/>
  <c r="AB65" i="3"/>
  <c r="AD64" i="3"/>
  <c r="AE64" i="3" s="1"/>
  <c r="AB64" i="3"/>
  <c r="AD63" i="3"/>
  <c r="AE63" i="3" s="1"/>
  <c r="AB63" i="3"/>
  <c r="AC53" i="3" s="1"/>
  <c r="AD62" i="3"/>
  <c r="AF52" i="3" s="1"/>
  <c r="AB62" i="3"/>
  <c r="AE61" i="3"/>
  <c r="AD61" i="3"/>
  <c r="AB61" i="3"/>
  <c r="AE60" i="3"/>
  <c r="AD60" i="3"/>
  <c r="AC60" i="3"/>
  <c r="AB60" i="3"/>
  <c r="AF59" i="3"/>
  <c r="AD59" i="3"/>
  <c r="AE59" i="3" s="1"/>
  <c r="AB59" i="3"/>
  <c r="AC59" i="3" s="1"/>
  <c r="AE58" i="3"/>
  <c r="AD58" i="3"/>
  <c r="AF58" i="3" s="1"/>
  <c r="AC58" i="3"/>
  <c r="AB58" i="3"/>
  <c r="AD57" i="3"/>
  <c r="AF57" i="3" s="1"/>
  <c r="AB57" i="3"/>
  <c r="AC57" i="3" s="1"/>
  <c r="AE56" i="3"/>
  <c r="AD56" i="3"/>
  <c r="AF56" i="3" s="1"/>
  <c r="AB56" i="3"/>
  <c r="AC56" i="3" s="1"/>
  <c r="AD55" i="3"/>
  <c r="AF55" i="3" s="1"/>
  <c r="AB55" i="3"/>
  <c r="AC55" i="3" s="1"/>
  <c r="AD54" i="3"/>
  <c r="AF54" i="3" s="1"/>
  <c r="AC54" i="3"/>
  <c r="AB54" i="3"/>
  <c r="AF53" i="3"/>
  <c r="AD53" i="3"/>
  <c r="AE53" i="3" s="1"/>
  <c r="AB53" i="3"/>
  <c r="AE52" i="3"/>
  <c r="AD52" i="3"/>
  <c r="AC52" i="3"/>
  <c r="AB52" i="3"/>
  <c r="AF51" i="3"/>
  <c r="AD51" i="3"/>
  <c r="AE51" i="3" s="1"/>
  <c r="AB51" i="3"/>
  <c r="AC51" i="3" s="1"/>
  <c r="AE55" i="3" l="1"/>
  <c r="AE62" i="3"/>
  <c r="AE70" i="3"/>
  <c r="AE78" i="3"/>
  <c r="AE57" i="3"/>
  <c r="AE80" i="3"/>
  <c r="AE54" i="3"/>
  <c r="AE77" i="3"/>
  <c r="AE79" i="3"/>
  <c r="AD47" i="3" l="1"/>
  <c r="AE47" i="3" s="1"/>
  <c r="AB47" i="3"/>
  <c r="AD46" i="3"/>
  <c r="AE46" i="3" s="1"/>
  <c r="AB46" i="3"/>
  <c r="AD45" i="3"/>
  <c r="AE45" i="3" s="1"/>
  <c r="AB45" i="3"/>
  <c r="AD44" i="3"/>
  <c r="AE44" i="3" s="1"/>
  <c r="AB44" i="3"/>
  <c r="AD43" i="3"/>
  <c r="AE43" i="3" s="1"/>
  <c r="AB43" i="3"/>
  <c r="AC32" i="3" s="1"/>
  <c r="AE42" i="3"/>
  <c r="AD42" i="3"/>
  <c r="AB42" i="3"/>
  <c r="AE41" i="3"/>
  <c r="AD41" i="3"/>
  <c r="AB41" i="3"/>
  <c r="AE40" i="3"/>
  <c r="AD40" i="3"/>
  <c r="AB40" i="3"/>
  <c r="AD39" i="3"/>
  <c r="AE39" i="3" s="1"/>
  <c r="AB39" i="3"/>
  <c r="AD38" i="3"/>
  <c r="AE38" i="3" s="1"/>
  <c r="AB38" i="3"/>
  <c r="AD37" i="3"/>
  <c r="AE37" i="3" s="1"/>
  <c r="AB37" i="3"/>
  <c r="AE36" i="3"/>
  <c r="AD36" i="3"/>
  <c r="AF36" i="3" s="1"/>
  <c r="AB36" i="3"/>
  <c r="AC36" i="3" s="1"/>
  <c r="AF35" i="3"/>
  <c r="AE35" i="3"/>
  <c r="AD35" i="3"/>
  <c r="AB35" i="3"/>
  <c r="AC35" i="3" s="1"/>
  <c r="AD34" i="3"/>
  <c r="AF34" i="3" s="1"/>
  <c r="AB34" i="3"/>
  <c r="AC34" i="3" s="1"/>
  <c r="AD33" i="3"/>
  <c r="AF33" i="3" s="1"/>
  <c r="AB33" i="3"/>
  <c r="AC33" i="3" s="1"/>
  <c r="AD32" i="3"/>
  <c r="AF32" i="3" s="1"/>
  <c r="AB32" i="3"/>
  <c r="AD31" i="3"/>
  <c r="AF31" i="3" s="1"/>
  <c r="AC31" i="3"/>
  <c r="AB31" i="3"/>
  <c r="AF30" i="3"/>
  <c r="AD30" i="3"/>
  <c r="AE30" i="3" s="1"/>
  <c r="AC30" i="3"/>
  <c r="AB30" i="3"/>
  <c r="AE29" i="3"/>
  <c r="AD29" i="3"/>
  <c r="AF29" i="3" s="1"/>
  <c r="AC29" i="3"/>
  <c r="AB29" i="3"/>
  <c r="AE28" i="3"/>
  <c r="AD28" i="3"/>
  <c r="AF28" i="3" s="1"/>
  <c r="AB28" i="3"/>
  <c r="AC28" i="3" s="1"/>
  <c r="AF27" i="3"/>
  <c r="AE27" i="3"/>
  <c r="AD27" i="3"/>
  <c r="AB27" i="3"/>
  <c r="AC27" i="3" s="1"/>
  <c r="AD26" i="3"/>
  <c r="AF26" i="3" s="1"/>
  <c r="AB26" i="3"/>
  <c r="AC26" i="3" s="1"/>
  <c r="AE24" i="3"/>
  <c r="AD24" i="3"/>
  <c r="AB24" i="3"/>
  <c r="AD23" i="3"/>
  <c r="AE23" i="3" s="1"/>
  <c r="AB23" i="3"/>
  <c r="AD22" i="3"/>
  <c r="AE22" i="3" s="1"/>
  <c r="AB22" i="3"/>
  <c r="AD21" i="3"/>
  <c r="AE21" i="3" s="1"/>
  <c r="AB21" i="3"/>
  <c r="AD20" i="3"/>
  <c r="AE20" i="3" s="1"/>
  <c r="AB20" i="3"/>
  <c r="AE19" i="3"/>
  <c r="AD19" i="3"/>
  <c r="AB19" i="3"/>
  <c r="AE18" i="3"/>
  <c r="AD18" i="3"/>
  <c r="AB18" i="3"/>
  <c r="AE17" i="3"/>
  <c r="AD17" i="3"/>
  <c r="AB17" i="3"/>
  <c r="AE16" i="3"/>
  <c r="AD16" i="3"/>
  <c r="AB16" i="3"/>
  <c r="AD15" i="3"/>
  <c r="AE15" i="3" s="1"/>
  <c r="AB15" i="3"/>
  <c r="AD14" i="3"/>
  <c r="AE14" i="3" s="1"/>
  <c r="AB14" i="3"/>
  <c r="AE13" i="3"/>
  <c r="AD13" i="3"/>
  <c r="AF13" i="3" s="1"/>
  <c r="AB13" i="3"/>
  <c r="AC13" i="3" s="1"/>
  <c r="AF12" i="3"/>
  <c r="AE12" i="3"/>
  <c r="AD12" i="3"/>
  <c r="AB12" i="3"/>
  <c r="AC12" i="3" s="1"/>
  <c r="AD11" i="3"/>
  <c r="AF11" i="3" s="1"/>
  <c r="AB11" i="3"/>
  <c r="AC11" i="3" s="1"/>
  <c r="AD10" i="3"/>
  <c r="AF10" i="3" s="1"/>
  <c r="AB10" i="3"/>
  <c r="AC10" i="3" s="1"/>
  <c r="AD9" i="3"/>
  <c r="AF9" i="3" s="1"/>
  <c r="AC9" i="3"/>
  <c r="AB9" i="3"/>
  <c r="AD8" i="3"/>
  <c r="AF8" i="3" s="1"/>
  <c r="AC8" i="3"/>
  <c r="AB8" i="3"/>
  <c r="AF7" i="3"/>
  <c r="AE7" i="3"/>
  <c r="AD7" i="3"/>
  <c r="AC7" i="3"/>
  <c r="AB7" i="3"/>
  <c r="AE6" i="3"/>
  <c r="AD6" i="3"/>
  <c r="AF6" i="3" s="1"/>
  <c r="AC6" i="3"/>
  <c r="AB6" i="3"/>
  <c r="AE5" i="3"/>
  <c r="AD5" i="3"/>
  <c r="AF5" i="3" s="1"/>
  <c r="AB5" i="3"/>
  <c r="AC5" i="3" s="1"/>
  <c r="AF4" i="3"/>
  <c r="AE4" i="3"/>
  <c r="AD4" i="3"/>
  <c r="AB4" i="3"/>
  <c r="AC4" i="3" s="1"/>
  <c r="AD3" i="3"/>
  <c r="AF3" i="3" s="1"/>
  <c r="AB3" i="3"/>
  <c r="AC3" i="3" s="1"/>
  <c r="AE9" i="3" l="1"/>
  <c r="AE32" i="3"/>
  <c r="AE3" i="3"/>
  <c r="AE26" i="3"/>
  <c r="AE34" i="3"/>
  <c r="AE11" i="3"/>
  <c r="AE8" i="3"/>
  <c r="AE31" i="3"/>
  <c r="AE10" i="3"/>
  <c r="AE33" i="3"/>
  <c r="R133" i="3" l="1"/>
  <c r="S133" i="3" s="1"/>
  <c r="Q133" i="3"/>
  <c r="S132" i="3"/>
  <c r="R132" i="3"/>
  <c r="Q132" i="3"/>
  <c r="R131" i="3"/>
  <c r="S131" i="3" s="1"/>
  <c r="Q131" i="3"/>
  <c r="R130" i="3"/>
  <c r="S130" i="3" s="1"/>
  <c r="Q130" i="3"/>
  <c r="T120" i="3" s="1"/>
  <c r="R129" i="3"/>
  <c r="S129" i="3" s="1"/>
  <c r="Q129" i="3"/>
  <c r="S128" i="3"/>
  <c r="R128" i="3"/>
  <c r="Q128" i="3"/>
  <c r="R127" i="3"/>
  <c r="S127" i="3" s="1"/>
  <c r="Q127" i="3"/>
  <c r="R126" i="3"/>
  <c r="S126" i="3" s="1"/>
  <c r="Q126" i="3"/>
  <c r="R125" i="3"/>
  <c r="S125" i="3" s="1"/>
  <c r="Q125" i="3"/>
  <c r="S124" i="3"/>
  <c r="R124" i="3"/>
  <c r="Q124" i="3"/>
  <c r="U123" i="3"/>
  <c r="T123" i="3"/>
  <c r="R123" i="3"/>
  <c r="S123" i="3" s="1"/>
  <c r="Q123" i="3"/>
  <c r="U122" i="3"/>
  <c r="R122" i="3"/>
  <c r="S122" i="3" s="1"/>
  <c r="Q122" i="3"/>
  <c r="T122" i="3" s="1"/>
  <c r="R121" i="3"/>
  <c r="U121" i="3" s="1"/>
  <c r="Q121" i="3"/>
  <c r="T121" i="3" s="1"/>
  <c r="U120" i="3"/>
  <c r="S120" i="3"/>
  <c r="R120" i="3"/>
  <c r="Q120" i="3"/>
  <c r="T119" i="3"/>
  <c r="R119" i="3"/>
  <c r="U119" i="3" s="1"/>
  <c r="Q119" i="3"/>
  <c r="U118" i="3"/>
  <c r="R118" i="3"/>
  <c r="S118" i="3" s="1"/>
  <c r="Q118" i="3"/>
  <c r="T118" i="3" s="1"/>
  <c r="T117" i="3"/>
  <c r="R117" i="3"/>
  <c r="U117" i="3" s="1"/>
  <c r="Q117" i="3"/>
  <c r="S116" i="3"/>
  <c r="R116" i="3"/>
  <c r="U116" i="3" s="1"/>
  <c r="Q116" i="3"/>
  <c r="T116" i="3" s="1"/>
  <c r="U115" i="3"/>
  <c r="T115" i="3"/>
  <c r="R115" i="3"/>
  <c r="S115" i="3" s="1"/>
  <c r="Q115" i="3"/>
  <c r="R114" i="3"/>
  <c r="U114" i="3" s="1"/>
  <c r="Q114" i="3"/>
  <c r="T114" i="3" s="1"/>
  <c r="R112" i="3"/>
  <c r="S112" i="3" s="1"/>
  <c r="Q112" i="3"/>
  <c r="S111" i="3"/>
  <c r="R111" i="3"/>
  <c r="Q111" i="3"/>
  <c r="R110" i="3"/>
  <c r="S110" i="3" s="1"/>
  <c r="Q110" i="3"/>
  <c r="R109" i="3"/>
  <c r="S109" i="3" s="1"/>
  <c r="Q109" i="3"/>
  <c r="R108" i="3"/>
  <c r="S108" i="3" s="1"/>
  <c r="Q108" i="3"/>
  <c r="S107" i="3"/>
  <c r="R107" i="3"/>
  <c r="Q107" i="3"/>
  <c r="R106" i="3"/>
  <c r="S106" i="3" s="1"/>
  <c r="Q106" i="3"/>
  <c r="R105" i="3"/>
  <c r="U95" i="3" s="1"/>
  <c r="Q105" i="3"/>
  <c r="R104" i="3"/>
  <c r="S104" i="3" s="1"/>
  <c r="Q104" i="3"/>
  <c r="S103" i="3"/>
  <c r="R103" i="3"/>
  <c r="Q103" i="3"/>
  <c r="U102" i="3"/>
  <c r="T102" i="3"/>
  <c r="R102" i="3"/>
  <c r="S102" i="3" s="1"/>
  <c r="Q102" i="3"/>
  <c r="R101" i="3"/>
  <c r="U101" i="3" s="1"/>
  <c r="Q101" i="3"/>
  <c r="T101" i="3" s="1"/>
  <c r="T100" i="3"/>
  <c r="R100" i="3"/>
  <c r="U100" i="3" s="1"/>
  <c r="Q100" i="3"/>
  <c r="U99" i="3"/>
  <c r="T99" i="3"/>
  <c r="S99" i="3"/>
  <c r="R99" i="3"/>
  <c r="Q99" i="3"/>
  <c r="R98" i="3"/>
  <c r="U98" i="3" s="1"/>
  <c r="Q98" i="3"/>
  <c r="T98" i="3" s="1"/>
  <c r="U97" i="3"/>
  <c r="S97" i="3"/>
  <c r="R97" i="3"/>
  <c r="Q97" i="3"/>
  <c r="T97" i="3" s="1"/>
  <c r="T96" i="3"/>
  <c r="R96" i="3"/>
  <c r="S96" i="3" s="1"/>
  <c r="Q96" i="3"/>
  <c r="S95" i="3"/>
  <c r="R95" i="3"/>
  <c r="Q95" i="3"/>
  <c r="T95" i="3" s="1"/>
  <c r="U94" i="3"/>
  <c r="T94" i="3"/>
  <c r="R94" i="3"/>
  <c r="S94" i="3" s="1"/>
  <c r="Q94" i="3"/>
  <c r="R93" i="3"/>
  <c r="U93" i="3" s="1"/>
  <c r="Q93" i="3"/>
  <c r="T93" i="3" s="1"/>
  <c r="S117" i="3" l="1"/>
  <c r="S114" i="3"/>
  <c r="S101" i="3"/>
  <c r="S105" i="3"/>
  <c r="U96" i="3"/>
  <c r="S98" i="3"/>
  <c r="S119" i="3"/>
  <c r="S93" i="3"/>
  <c r="S100" i="3"/>
  <c r="S121" i="3"/>
  <c r="R89" i="3" l="1"/>
  <c r="S89" i="3" s="1"/>
  <c r="Q89" i="3"/>
  <c r="R88" i="3"/>
  <c r="S88" i="3" s="1"/>
  <c r="Q88" i="3"/>
  <c r="R87" i="3"/>
  <c r="S87" i="3" s="1"/>
  <c r="Q87" i="3"/>
  <c r="R86" i="3"/>
  <c r="S86" i="3" s="1"/>
  <c r="Q86" i="3"/>
  <c r="S85" i="3"/>
  <c r="R85" i="3"/>
  <c r="Q85" i="3"/>
  <c r="S84" i="3"/>
  <c r="R84" i="3"/>
  <c r="Q84" i="3"/>
  <c r="S83" i="3"/>
  <c r="R83" i="3"/>
  <c r="Q83" i="3"/>
  <c r="T73" i="3" s="1"/>
  <c r="R82" i="3"/>
  <c r="S82" i="3" s="1"/>
  <c r="Q82" i="3"/>
  <c r="R81" i="3"/>
  <c r="S81" i="3" s="1"/>
  <c r="Q81" i="3"/>
  <c r="R80" i="3"/>
  <c r="S80" i="3" s="1"/>
  <c r="Q80" i="3"/>
  <c r="U79" i="3"/>
  <c r="T79" i="3"/>
  <c r="R79" i="3"/>
  <c r="S79" i="3" s="1"/>
  <c r="Q79" i="3"/>
  <c r="R78" i="3"/>
  <c r="U78" i="3" s="1"/>
  <c r="Q78" i="3"/>
  <c r="T78" i="3" s="1"/>
  <c r="S77" i="3"/>
  <c r="R77" i="3"/>
  <c r="U77" i="3" s="1"/>
  <c r="Q77" i="3"/>
  <c r="T77" i="3" s="1"/>
  <c r="U76" i="3"/>
  <c r="T76" i="3"/>
  <c r="S76" i="3"/>
  <c r="R76" i="3"/>
  <c r="Q76" i="3"/>
  <c r="S75" i="3"/>
  <c r="R75" i="3"/>
  <c r="U75" i="3" s="1"/>
  <c r="Q75" i="3"/>
  <c r="T75" i="3" s="1"/>
  <c r="U74" i="3"/>
  <c r="R74" i="3"/>
  <c r="S74" i="3" s="1"/>
  <c r="Q74" i="3"/>
  <c r="T74" i="3" s="1"/>
  <c r="R73" i="3"/>
  <c r="U73" i="3" s="1"/>
  <c r="Q73" i="3"/>
  <c r="R72" i="3"/>
  <c r="U72" i="3" s="1"/>
  <c r="Q72" i="3"/>
  <c r="T72" i="3" s="1"/>
  <c r="U71" i="3"/>
  <c r="T71" i="3"/>
  <c r="R71" i="3"/>
  <c r="S71" i="3" s="1"/>
  <c r="Q71" i="3"/>
  <c r="R70" i="3"/>
  <c r="U70" i="3" s="1"/>
  <c r="Q70" i="3"/>
  <c r="T70" i="3" s="1"/>
  <c r="R68" i="3"/>
  <c r="S68" i="3" s="1"/>
  <c r="Q68" i="3"/>
  <c r="R67" i="3"/>
  <c r="S67" i="3" s="1"/>
  <c r="Q67" i="3"/>
  <c r="R66" i="3"/>
  <c r="S66" i="3" s="1"/>
  <c r="Q66" i="3"/>
  <c r="R65" i="3"/>
  <c r="U54" i="3" s="1"/>
  <c r="Q65" i="3"/>
  <c r="S64" i="3"/>
  <c r="R64" i="3"/>
  <c r="Q64" i="3"/>
  <c r="S63" i="3"/>
  <c r="R63" i="3"/>
  <c r="Q63" i="3"/>
  <c r="S62" i="3"/>
  <c r="R62" i="3"/>
  <c r="Q62" i="3"/>
  <c r="T51" i="3" s="1"/>
  <c r="R61" i="3"/>
  <c r="S61" i="3" s="1"/>
  <c r="Q61" i="3"/>
  <c r="T50" i="3" s="1"/>
  <c r="S60" i="3"/>
  <c r="R60" i="3"/>
  <c r="Q60" i="3"/>
  <c r="R59" i="3"/>
  <c r="S59" i="3" s="1"/>
  <c r="Q59" i="3"/>
  <c r="R58" i="3"/>
  <c r="S58" i="3" s="1"/>
  <c r="Q58" i="3"/>
  <c r="R57" i="3"/>
  <c r="U57" i="3" s="1"/>
  <c r="Q57" i="3"/>
  <c r="T57" i="3" s="1"/>
  <c r="U56" i="3"/>
  <c r="T56" i="3"/>
  <c r="S56" i="3"/>
  <c r="R56" i="3"/>
  <c r="Q56" i="3"/>
  <c r="R55" i="3"/>
  <c r="U55" i="3" s="1"/>
  <c r="Q55" i="3"/>
  <c r="T55" i="3" s="1"/>
  <c r="S54" i="3"/>
  <c r="R54" i="3"/>
  <c r="Q54" i="3"/>
  <c r="T54" i="3" s="1"/>
  <c r="U53" i="3"/>
  <c r="T53" i="3"/>
  <c r="S53" i="3"/>
  <c r="R53" i="3"/>
  <c r="Q53" i="3"/>
  <c r="R52" i="3"/>
  <c r="U52" i="3" s="1"/>
  <c r="Q52" i="3"/>
  <c r="T52" i="3" s="1"/>
  <c r="U51" i="3"/>
  <c r="R51" i="3"/>
  <c r="S51" i="3" s="1"/>
  <c r="Q51" i="3"/>
  <c r="R50" i="3"/>
  <c r="U50" i="3" s="1"/>
  <c r="Q50" i="3"/>
  <c r="R49" i="3"/>
  <c r="U49" i="3" s="1"/>
  <c r="Q49" i="3"/>
  <c r="T49" i="3" s="1"/>
  <c r="U48" i="3"/>
  <c r="T48" i="3"/>
  <c r="S48" i="3"/>
  <c r="R48" i="3"/>
  <c r="Q48" i="3"/>
  <c r="R47" i="3"/>
  <c r="U47" i="3" s="1"/>
  <c r="Q47" i="3"/>
  <c r="T47" i="3" s="1"/>
  <c r="S73" i="3" l="1"/>
  <c r="S55" i="3"/>
  <c r="S70" i="3"/>
  <c r="S78" i="3"/>
  <c r="S47" i="3"/>
  <c r="S49" i="3"/>
  <c r="S57" i="3"/>
  <c r="S72" i="3"/>
  <c r="S65" i="3"/>
  <c r="S50" i="3"/>
  <c r="S52" i="3"/>
  <c r="R43" i="3" l="1"/>
  <c r="S43" i="3" s="1"/>
  <c r="Q43" i="3"/>
  <c r="R42" i="3"/>
  <c r="S42" i="3" s="1"/>
  <c r="Q42" i="3"/>
  <c r="R41" i="3"/>
  <c r="S41" i="3" s="1"/>
  <c r="Q41" i="3"/>
  <c r="R40" i="3"/>
  <c r="S40" i="3" s="1"/>
  <c r="Q40" i="3"/>
  <c r="R39" i="3"/>
  <c r="S39" i="3" s="1"/>
  <c r="Q39" i="3"/>
  <c r="R38" i="3"/>
  <c r="S38" i="3" s="1"/>
  <c r="Q38" i="3"/>
  <c r="R37" i="3"/>
  <c r="S37" i="3" s="1"/>
  <c r="Q37" i="3"/>
  <c r="R36" i="3"/>
  <c r="S36" i="3" s="1"/>
  <c r="Q36" i="3"/>
  <c r="R35" i="3"/>
  <c r="S35" i="3" s="1"/>
  <c r="Q35" i="3"/>
  <c r="T25" i="3" s="1"/>
  <c r="R34" i="3"/>
  <c r="S34" i="3" s="1"/>
  <c r="Q34" i="3"/>
  <c r="T33" i="3"/>
  <c r="R33" i="3"/>
  <c r="S33" i="3" s="1"/>
  <c r="Q33" i="3"/>
  <c r="R32" i="3"/>
  <c r="U32" i="3" s="1"/>
  <c r="Q32" i="3"/>
  <c r="T32" i="3" s="1"/>
  <c r="R31" i="3"/>
  <c r="U31" i="3" s="1"/>
  <c r="Q31" i="3"/>
  <c r="T31" i="3" s="1"/>
  <c r="S30" i="3"/>
  <c r="R30" i="3"/>
  <c r="U30" i="3" s="1"/>
  <c r="Q30" i="3"/>
  <c r="T30" i="3" s="1"/>
  <c r="R29" i="3"/>
  <c r="U29" i="3" s="1"/>
  <c r="Q29" i="3"/>
  <c r="S28" i="3"/>
  <c r="R28" i="3"/>
  <c r="U28" i="3" s="1"/>
  <c r="Q28" i="3"/>
  <c r="T28" i="3" s="1"/>
  <c r="R27" i="3"/>
  <c r="U27" i="3" s="1"/>
  <c r="Q27" i="3"/>
  <c r="R26" i="3"/>
  <c r="U26" i="3" s="1"/>
  <c r="Q26" i="3"/>
  <c r="R25" i="3"/>
  <c r="S25" i="3" s="1"/>
  <c r="Q25" i="3"/>
  <c r="R24" i="3"/>
  <c r="Q24" i="3"/>
  <c r="T24" i="3" s="1"/>
  <c r="R22" i="3"/>
  <c r="S22" i="3" s="1"/>
  <c r="Q22" i="3"/>
  <c r="R21" i="3"/>
  <c r="S21" i="3" s="1"/>
  <c r="Q21" i="3"/>
  <c r="R20" i="3"/>
  <c r="Q20" i="3"/>
  <c r="R19" i="3"/>
  <c r="S19" i="3" s="1"/>
  <c r="Q19" i="3"/>
  <c r="R18" i="3"/>
  <c r="S18" i="3" s="1"/>
  <c r="Q18" i="3"/>
  <c r="S17" i="3"/>
  <c r="R17" i="3"/>
  <c r="Q17" i="3"/>
  <c r="R16" i="3"/>
  <c r="S16" i="3" s="1"/>
  <c r="Q16" i="3"/>
  <c r="R15" i="3"/>
  <c r="S15" i="3" s="1"/>
  <c r="Q15" i="3"/>
  <c r="R13" i="3"/>
  <c r="S13" i="3" s="1"/>
  <c r="Q13" i="3"/>
  <c r="R12" i="3"/>
  <c r="Q12" i="3"/>
  <c r="T12" i="3" s="1"/>
  <c r="R11" i="3"/>
  <c r="U11" i="3" s="1"/>
  <c r="Q11" i="3"/>
  <c r="T11" i="3" s="1"/>
  <c r="R10" i="3"/>
  <c r="S10" i="3" s="1"/>
  <c r="Q10" i="3"/>
  <c r="T10" i="3" s="1"/>
  <c r="R9" i="3"/>
  <c r="S9" i="3" s="1"/>
  <c r="Q9" i="3"/>
  <c r="U8" i="3"/>
  <c r="R8" i="3"/>
  <c r="S8" i="3" s="1"/>
  <c r="Q8" i="3"/>
  <c r="T8" i="3" s="1"/>
  <c r="R7" i="3"/>
  <c r="U7" i="3" s="1"/>
  <c r="Q7" i="3"/>
  <c r="T7" i="3" s="1"/>
  <c r="R6" i="3"/>
  <c r="Q6" i="3"/>
  <c r="T6" i="3" s="1"/>
  <c r="R5" i="3"/>
  <c r="S5" i="3" s="1"/>
  <c r="Q5" i="3"/>
  <c r="R3" i="3"/>
  <c r="U3" i="3" s="1"/>
  <c r="Q3" i="3"/>
  <c r="T3" i="3" s="1"/>
  <c r="S29" i="3" l="1"/>
  <c r="U24" i="3"/>
  <c r="U12" i="3"/>
  <c r="U10" i="3"/>
  <c r="T9" i="3"/>
  <c r="T27" i="3"/>
  <c r="U9" i="3"/>
  <c r="T5" i="3"/>
  <c r="U25" i="3"/>
  <c r="U33" i="3"/>
  <c r="U6" i="3"/>
  <c r="U5" i="3"/>
  <c r="T26" i="3"/>
  <c r="T29" i="3"/>
  <c r="S7" i="3"/>
  <c r="S20" i="3"/>
  <c r="S27" i="3"/>
  <c r="S3" i="3"/>
  <c r="S12" i="3"/>
  <c r="S24" i="3"/>
  <c r="S32" i="3"/>
  <c r="S26" i="3"/>
  <c r="S11" i="3"/>
  <c r="S31" i="3"/>
  <c r="S6" i="3"/>
  <c r="H139" i="3" l="1"/>
  <c r="I139" i="3" s="1"/>
  <c r="F139" i="3"/>
  <c r="H138" i="3"/>
  <c r="I138" i="3" s="1"/>
  <c r="F138" i="3"/>
  <c r="H137" i="3"/>
  <c r="I137" i="3" s="1"/>
  <c r="F137" i="3"/>
  <c r="H136" i="3"/>
  <c r="I136" i="3" s="1"/>
  <c r="F136" i="3"/>
  <c r="H135" i="3"/>
  <c r="I135" i="3" s="1"/>
  <c r="F135" i="3"/>
  <c r="H134" i="3"/>
  <c r="I134" i="3" s="1"/>
  <c r="F134" i="3"/>
  <c r="I133" i="3"/>
  <c r="H133" i="3"/>
  <c r="F133" i="3"/>
  <c r="H132" i="3"/>
  <c r="I132" i="3" s="1"/>
  <c r="F132" i="3"/>
  <c r="H131" i="3"/>
  <c r="I131" i="3" s="1"/>
  <c r="F131" i="3"/>
  <c r="H130" i="3"/>
  <c r="I130" i="3" s="1"/>
  <c r="F130" i="3"/>
  <c r="H129" i="3"/>
  <c r="I129" i="3" s="1"/>
  <c r="F129" i="3"/>
  <c r="H128" i="3"/>
  <c r="I128" i="3" s="1"/>
  <c r="F128" i="3"/>
  <c r="H127" i="3"/>
  <c r="J127" i="3" s="1"/>
  <c r="F127" i="3"/>
  <c r="G127" i="3" s="1"/>
  <c r="I126" i="3"/>
  <c r="H126" i="3"/>
  <c r="J126" i="3" s="1"/>
  <c r="F126" i="3"/>
  <c r="G126" i="3" s="1"/>
  <c r="I125" i="3"/>
  <c r="H125" i="3"/>
  <c r="F125" i="3"/>
  <c r="H124" i="3"/>
  <c r="F124" i="3"/>
  <c r="H123" i="3"/>
  <c r="J123" i="3" s="1"/>
  <c r="F123" i="3"/>
  <c r="H122" i="3"/>
  <c r="J122" i="3" s="1"/>
  <c r="F122" i="3"/>
  <c r="G122" i="3" s="1"/>
  <c r="H121" i="3"/>
  <c r="I121" i="3" s="1"/>
  <c r="F121" i="3"/>
  <c r="H120" i="3"/>
  <c r="I120" i="3" s="1"/>
  <c r="F120" i="3"/>
  <c r="H119" i="3"/>
  <c r="J119" i="3" s="1"/>
  <c r="G119" i="3"/>
  <c r="F119" i="3"/>
  <c r="H118" i="3"/>
  <c r="J118" i="3" s="1"/>
  <c r="F118" i="3"/>
  <c r="G118" i="3" s="1"/>
  <c r="I117" i="3"/>
  <c r="H117" i="3"/>
  <c r="F117" i="3"/>
  <c r="G117" i="3" s="1"/>
  <c r="H116" i="3"/>
  <c r="J116" i="3" s="1"/>
  <c r="F116" i="3"/>
  <c r="G116" i="3" s="1"/>
  <c r="H114" i="3"/>
  <c r="I114" i="3" s="1"/>
  <c r="F114" i="3"/>
  <c r="H113" i="3"/>
  <c r="I113" i="3" s="1"/>
  <c r="F113" i="3"/>
  <c r="H112" i="3"/>
  <c r="I112" i="3" s="1"/>
  <c r="F112" i="3"/>
  <c r="H111" i="3"/>
  <c r="I111" i="3" s="1"/>
  <c r="F111" i="3"/>
  <c r="H110" i="3"/>
  <c r="I110" i="3" s="1"/>
  <c r="F110" i="3"/>
  <c r="H109" i="3"/>
  <c r="I109" i="3" s="1"/>
  <c r="F109" i="3"/>
  <c r="I108" i="3"/>
  <c r="H108" i="3"/>
  <c r="F108" i="3"/>
  <c r="H107" i="3"/>
  <c r="I107" i="3" s="1"/>
  <c r="F107" i="3"/>
  <c r="H106" i="3"/>
  <c r="I106" i="3" s="1"/>
  <c r="F106" i="3"/>
  <c r="H105" i="3"/>
  <c r="I105" i="3" s="1"/>
  <c r="F105" i="3"/>
  <c r="H104" i="3"/>
  <c r="J92" i="3" s="1"/>
  <c r="F104" i="3"/>
  <c r="H103" i="3"/>
  <c r="I103" i="3" s="1"/>
  <c r="F103" i="3"/>
  <c r="H102" i="3"/>
  <c r="J102" i="3" s="1"/>
  <c r="G102" i="3"/>
  <c r="F102" i="3"/>
  <c r="I101" i="3"/>
  <c r="H101" i="3"/>
  <c r="J101" i="3" s="1"/>
  <c r="F101" i="3"/>
  <c r="I100" i="3"/>
  <c r="H100" i="3"/>
  <c r="F100" i="3"/>
  <c r="H99" i="3"/>
  <c r="J99" i="3" s="1"/>
  <c r="F99" i="3"/>
  <c r="G99" i="3" s="1"/>
  <c r="H98" i="3"/>
  <c r="J98" i="3" s="1"/>
  <c r="F98" i="3"/>
  <c r="H97" i="3"/>
  <c r="I97" i="3" s="1"/>
  <c r="F97" i="3"/>
  <c r="H96" i="3"/>
  <c r="I96" i="3" s="1"/>
  <c r="F96" i="3"/>
  <c r="G96" i="3" s="1"/>
  <c r="H95" i="3"/>
  <c r="I95" i="3" s="1"/>
  <c r="F95" i="3"/>
  <c r="H94" i="3"/>
  <c r="I94" i="3" s="1"/>
  <c r="F94" i="3"/>
  <c r="G94" i="3" s="1"/>
  <c r="H93" i="3"/>
  <c r="J93" i="3" s="1"/>
  <c r="F93" i="3"/>
  <c r="G93" i="3" s="1"/>
  <c r="I92" i="3"/>
  <c r="H92" i="3"/>
  <c r="F92" i="3"/>
  <c r="G92" i="3" s="1"/>
  <c r="H91" i="3"/>
  <c r="J91" i="3" s="1"/>
  <c r="F91" i="3"/>
  <c r="G91" i="3" s="1"/>
  <c r="J95" i="3" l="1"/>
  <c r="G100" i="3"/>
  <c r="J120" i="3"/>
  <c r="G124" i="3"/>
  <c r="J96" i="3"/>
  <c r="G95" i="3"/>
  <c r="G98" i="3"/>
  <c r="G121" i="3"/>
  <c r="J124" i="3"/>
  <c r="I93" i="3"/>
  <c r="G97" i="3"/>
  <c r="I118" i="3"/>
  <c r="G125" i="3"/>
  <c r="G101" i="3"/>
  <c r="J121" i="3"/>
  <c r="G120" i="3"/>
  <c r="G123" i="3"/>
  <c r="J117" i="3"/>
  <c r="I122" i="3"/>
  <c r="J125" i="3"/>
  <c r="I127" i="3"/>
  <c r="J97" i="3"/>
  <c r="I102" i="3"/>
  <c r="I119" i="3"/>
  <c r="I91" i="3"/>
  <c r="J94" i="3"/>
  <c r="I99" i="3"/>
  <c r="I116" i="3"/>
  <c r="I124" i="3"/>
  <c r="I104" i="3"/>
  <c r="I98" i="3"/>
  <c r="I123" i="3"/>
  <c r="J100" i="3"/>
  <c r="G86" i="3" l="1"/>
  <c r="H86" i="3" s="1"/>
  <c r="F86" i="3"/>
  <c r="G85" i="3"/>
  <c r="H85" i="3" s="1"/>
  <c r="F85" i="3"/>
  <c r="G84" i="3"/>
  <c r="H84" i="3" s="1"/>
  <c r="F84" i="3"/>
  <c r="G83" i="3"/>
  <c r="H83" i="3" s="1"/>
  <c r="F83" i="3"/>
  <c r="G82" i="3"/>
  <c r="H82" i="3" s="1"/>
  <c r="F82" i="3"/>
  <c r="G81" i="3"/>
  <c r="H81" i="3" s="1"/>
  <c r="F81" i="3"/>
  <c r="G80" i="3"/>
  <c r="H80" i="3" s="1"/>
  <c r="F80" i="3"/>
  <c r="G79" i="3"/>
  <c r="H79" i="3" s="1"/>
  <c r="F79" i="3"/>
  <c r="H78" i="3"/>
  <c r="G78" i="3"/>
  <c r="F78" i="3"/>
  <c r="G76" i="3"/>
  <c r="I76" i="3" s="1"/>
  <c r="F76" i="3"/>
  <c r="I75" i="3"/>
  <c r="H75" i="3"/>
  <c r="G75" i="3"/>
  <c r="F75" i="3"/>
  <c r="G74" i="3"/>
  <c r="F74" i="3"/>
  <c r="H73" i="3"/>
  <c r="G73" i="3"/>
  <c r="I73" i="3" s="1"/>
  <c r="F73" i="3"/>
  <c r="G72" i="3"/>
  <c r="I72" i="3" s="1"/>
  <c r="F72" i="3"/>
  <c r="G71" i="3"/>
  <c r="I71" i="3" s="1"/>
  <c r="F71" i="3"/>
  <c r="G70" i="3"/>
  <c r="I70" i="3" s="1"/>
  <c r="F70" i="3"/>
  <c r="H69" i="3"/>
  <c r="G69" i="3"/>
  <c r="I69" i="3" s="1"/>
  <c r="F69" i="3"/>
  <c r="G68" i="3"/>
  <c r="I68" i="3" s="1"/>
  <c r="F68" i="3"/>
  <c r="G63" i="3"/>
  <c r="H63" i="3" s="1"/>
  <c r="F63" i="3"/>
  <c r="G61" i="3"/>
  <c r="H61" i="3" s="1"/>
  <c r="F61" i="3"/>
  <c r="G60" i="3"/>
  <c r="H60" i="3" s="1"/>
  <c r="F60" i="3"/>
  <c r="G59" i="3"/>
  <c r="H59" i="3" s="1"/>
  <c r="F59" i="3"/>
  <c r="G58" i="3"/>
  <c r="H58" i="3" s="1"/>
  <c r="F58" i="3"/>
  <c r="G57" i="3"/>
  <c r="H57" i="3" s="1"/>
  <c r="F57" i="3"/>
  <c r="G53" i="3"/>
  <c r="F53" i="3"/>
  <c r="G51" i="3"/>
  <c r="I51" i="3" s="1"/>
  <c r="F51" i="3"/>
  <c r="G50" i="3"/>
  <c r="I50" i="3" s="1"/>
  <c r="F50" i="3"/>
  <c r="G49" i="3"/>
  <c r="F49" i="3"/>
  <c r="G48" i="3"/>
  <c r="I48" i="3" s="1"/>
  <c r="F48" i="3"/>
  <c r="H47" i="3"/>
  <c r="G47" i="3"/>
  <c r="I47" i="3" s="1"/>
  <c r="F47" i="3"/>
  <c r="I49" i="3" l="1"/>
  <c r="I53" i="3"/>
  <c r="H71" i="3"/>
  <c r="H49" i="3"/>
  <c r="I74" i="3"/>
  <c r="H51" i="3"/>
  <c r="H68" i="3"/>
  <c r="H70" i="3"/>
  <c r="H72" i="3"/>
  <c r="H74" i="3"/>
  <c r="H76" i="3"/>
  <c r="H48" i="3"/>
  <c r="H50" i="3"/>
  <c r="H53" i="3"/>
  <c r="H43" i="3" l="1"/>
  <c r="I43" i="3" s="1"/>
  <c r="F43" i="3"/>
  <c r="H42" i="3"/>
  <c r="I42" i="3" s="1"/>
  <c r="F42" i="3"/>
  <c r="H41" i="3"/>
  <c r="I41" i="3" s="1"/>
  <c r="F41" i="3"/>
  <c r="H40" i="3"/>
  <c r="I40" i="3" s="1"/>
  <c r="F40" i="3"/>
  <c r="I39" i="3"/>
  <c r="H39" i="3"/>
  <c r="F39" i="3"/>
  <c r="H38" i="3"/>
  <c r="I38" i="3" s="1"/>
  <c r="F38" i="3"/>
  <c r="H37" i="3"/>
  <c r="I37" i="3" s="1"/>
  <c r="F37" i="3"/>
  <c r="H36" i="3"/>
  <c r="I36" i="3" s="1"/>
  <c r="F36" i="3"/>
  <c r="G26" i="3" s="1"/>
  <c r="H34" i="3"/>
  <c r="I34" i="3" s="1"/>
  <c r="F34" i="3"/>
  <c r="H33" i="3"/>
  <c r="J33" i="3" s="1"/>
  <c r="F33" i="3"/>
  <c r="G33" i="3" s="1"/>
  <c r="H32" i="3"/>
  <c r="J32" i="3" s="1"/>
  <c r="F32" i="3"/>
  <c r="G32" i="3" s="1"/>
  <c r="H31" i="3"/>
  <c r="I31" i="3" s="1"/>
  <c r="F31" i="3"/>
  <c r="H30" i="3"/>
  <c r="F30" i="3"/>
  <c r="J29" i="3"/>
  <c r="H29" i="3"/>
  <c r="I29" i="3" s="1"/>
  <c r="F29" i="3"/>
  <c r="H28" i="3"/>
  <c r="J28" i="3" s="1"/>
  <c r="G28" i="3"/>
  <c r="F28" i="3"/>
  <c r="H27" i="3"/>
  <c r="I27" i="3" s="1"/>
  <c r="F27" i="3"/>
  <c r="H26" i="3"/>
  <c r="J26" i="3" s="1"/>
  <c r="H24" i="3"/>
  <c r="J24" i="3" s="1"/>
  <c r="F24" i="3"/>
  <c r="G24" i="3" s="1"/>
  <c r="H22" i="3"/>
  <c r="I22" i="3" s="1"/>
  <c r="F22" i="3"/>
  <c r="H21" i="3"/>
  <c r="I21" i="3" s="1"/>
  <c r="F21" i="3"/>
  <c r="H20" i="3"/>
  <c r="F20" i="3"/>
  <c r="I19" i="3"/>
  <c r="H19" i="3"/>
  <c r="F19" i="3"/>
  <c r="H18" i="3"/>
  <c r="I18" i="3" s="1"/>
  <c r="F18" i="3"/>
  <c r="H17" i="3"/>
  <c r="I17" i="3" s="1"/>
  <c r="F17" i="3"/>
  <c r="H16" i="3"/>
  <c r="I16" i="3" s="1"/>
  <c r="F16" i="3"/>
  <c r="H15" i="3"/>
  <c r="I15" i="3" s="1"/>
  <c r="F15" i="3"/>
  <c r="H13" i="3"/>
  <c r="I13" i="3" s="1"/>
  <c r="F13" i="3"/>
  <c r="G13" i="3" s="1"/>
  <c r="H12" i="3"/>
  <c r="J12" i="3" s="1"/>
  <c r="G12" i="3"/>
  <c r="F12" i="3"/>
  <c r="H11" i="3"/>
  <c r="F11" i="3"/>
  <c r="H10" i="3"/>
  <c r="I10" i="3" s="1"/>
  <c r="F10" i="3"/>
  <c r="G10" i="3" s="1"/>
  <c r="H9" i="3"/>
  <c r="I9" i="3" s="1"/>
  <c r="F9" i="3"/>
  <c r="G9" i="3" s="1"/>
  <c r="H8" i="3"/>
  <c r="J8" i="3" s="1"/>
  <c r="F8" i="3"/>
  <c r="H7" i="3"/>
  <c r="J7" i="3" s="1"/>
  <c r="F7" i="3"/>
  <c r="H6" i="3"/>
  <c r="J6" i="3" s="1"/>
  <c r="F6" i="3"/>
  <c r="G6" i="3" s="1"/>
  <c r="J5" i="3"/>
  <c r="H5" i="3"/>
  <c r="I5" i="3" s="1"/>
  <c r="F5" i="3"/>
  <c r="G5" i="3" s="1"/>
  <c r="H3" i="3"/>
  <c r="I3" i="3" s="1"/>
  <c r="F3" i="3"/>
  <c r="G3" i="3" s="1"/>
  <c r="J10" i="3" l="1"/>
  <c r="I26" i="3"/>
  <c r="G7" i="3"/>
  <c r="G8" i="3"/>
  <c r="G30" i="3"/>
  <c r="G27" i="3"/>
  <c r="G11" i="3"/>
  <c r="J27" i="3"/>
  <c r="J30" i="3"/>
  <c r="G29" i="3"/>
  <c r="I8" i="3"/>
  <c r="J11" i="3"/>
  <c r="G31" i="3"/>
  <c r="I28" i="3"/>
  <c r="J31" i="3"/>
  <c r="I33" i="3"/>
  <c r="I24" i="3"/>
  <c r="I30" i="3"/>
  <c r="I32" i="3"/>
  <c r="I20" i="3"/>
  <c r="I7" i="3"/>
  <c r="I12" i="3"/>
  <c r="J3" i="3"/>
  <c r="I6" i="3"/>
  <c r="J9" i="3"/>
  <c r="I11" i="3"/>
  <c r="G18" i="14"/>
  <c r="G17" i="14"/>
  <c r="M9" i="14"/>
  <c r="O9" i="14"/>
  <c r="N9" i="14"/>
  <c r="G4" i="14"/>
  <c r="H17" i="14"/>
  <c r="H18" i="14"/>
  <c r="F12" i="14"/>
  <c r="G12" i="14"/>
  <c r="H12" i="14"/>
  <c r="N8" i="14"/>
  <c r="O8" i="14"/>
  <c r="M8" i="14"/>
  <c r="M11" i="14"/>
  <c r="O11" i="14"/>
  <c r="N11" i="14"/>
  <c r="O17" i="14"/>
  <c r="O18" i="14"/>
  <c r="N5" i="14"/>
  <c r="O5" i="14"/>
  <c r="M5" i="14"/>
  <c r="F11" i="14"/>
  <c r="H11" i="14"/>
  <c r="G11" i="14"/>
  <c r="M6" i="14"/>
  <c r="O6" i="14"/>
  <c r="N6" i="14"/>
  <c r="M7" i="14"/>
  <c r="O7" i="14"/>
  <c r="N7" i="14"/>
  <c r="M12" i="14"/>
  <c r="O12" i="14"/>
  <c r="N12" i="14"/>
  <c r="F7" i="14"/>
  <c r="H7" i="14"/>
  <c r="G7" i="14"/>
  <c r="G6" i="14"/>
  <c r="H6" i="14"/>
  <c r="F6" i="14"/>
  <c r="F9" i="14"/>
  <c r="G9" i="14"/>
  <c r="H9" i="14"/>
  <c r="M15" i="14"/>
  <c r="O15" i="14"/>
  <c r="N15" i="14"/>
  <c r="M18" i="14"/>
  <c r="M4" i="14"/>
  <c r="M17" i="14"/>
  <c r="G8" i="14"/>
  <c r="F8" i="14"/>
  <c r="H8" i="14"/>
  <c r="F10" i="14"/>
  <c r="H10" i="14"/>
  <c r="G10" i="14"/>
  <c r="F5" i="14"/>
  <c r="G5" i="14"/>
  <c r="H5" i="14"/>
  <c r="M14" i="14"/>
  <c r="O14" i="14"/>
  <c r="N14" i="14"/>
  <c r="F13" i="14"/>
  <c r="H13" i="14"/>
  <c r="G13" i="14"/>
  <c r="N18" i="14"/>
  <c r="O4" i="14"/>
  <c r="N4" i="14"/>
  <c r="N17" i="14"/>
  <c r="N10" i="14"/>
  <c r="O10" i="14"/>
  <c r="M10" i="14"/>
  <c r="M13" i="14"/>
  <c r="O13" i="14"/>
  <c r="N13" i="14"/>
  <c r="F15" i="14"/>
  <c r="G15" i="14"/>
  <c r="H15" i="14"/>
  <c r="F18" i="14"/>
  <c r="H4" i="14"/>
  <c r="F4" i="14"/>
  <c r="F17" i="14"/>
  <c r="F14" i="14"/>
  <c r="G14" i="14"/>
  <c r="H14" i="14"/>
</calcChain>
</file>

<file path=xl/sharedStrings.xml><?xml version="1.0" encoding="utf-8"?>
<sst xmlns="http://schemas.openxmlformats.org/spreadsheetml/2006/main" count="2588" uniqueCount="520">
  <si>
    <t>control_seg-3</t>
  </si>
  <si>
    <t>W54011_seg-3</t>
  </si>
  <si>
    <t>control_seg-2</t>
  </si>
  <si>
    <t>W54011_seg-2</t>
  </si>
  <si>
    <t>control_seg-1</t>
  </si>
  <si>
    <t>W54011_seg-1</t>
  </si>
  <si>
    <t>control_seg-3_SB</t>
  </si>
  <si>
    <t>SB290157_seg-3</t>
  </si>
  <si>
    <t>control_seg-2_SB</t>
  </si>
  <si>
    <t>SB290157_seg-2</t>
  </si>
  <si>
    <t>control_seg-1_SB</t>
  </si>
  <si>
    <t>SB290157_seg-1</t>
  </si>
  <si>
    <t>0dpa</t>
  </si>
  <si>
    <t>1dpa</t>
  </si>
  <si>
    <t>W54011_fish01</t>
  </si>
  <si>
    <t>_</t>
  </si>
  <si>
    <t>_2</t>
  </si>
  <si>
    <t>W54011_fish02</t>
  </si>
  <si>
    <t>_1</t>
  </si>
  <si>
    <t>dead</t>
  </si>
  <si>
    <t>W54011_fish03</t>
  </si>
  <si>
    <t>W54011_fish04</t>
  </si>
  <si>
    <t>_3</t>
  </si>
  <si>
    <t>_8</t>
  </si>
  <si>
    <t>W54011_fish05</t>
  </si>
  <si>
    <t>_4</t>
  </si>
  <si>
    <t>W54011_fish06</t>
  </si>
  <si>
    <t>_5</t>
  </si>
  <si>
    <t>W54011_fish07</t>
  </si>
  <si>
    <t>_6</t>
  </si>
  <si>
    <t>W54011_fish08</t>
  </si>
  <si>
    <t>_7</t>
  </si>
  <si>
    <t>W54011_fish09</t>
  </si>
  <si>
    <t>W54011_fish10</t>
  </si>
  <si>
    <t>_9</t>
  </si>
  <si>
    <t>distance 1st joint - gfp 2nd segment (µm) 0dpa</t>
  </si>
  <si>
    <t>distance 1st joint - gfp 2nd segment (µm) 1dpa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</si>
  <si>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distance 1st joint 1 dpa</t>
    </r>
  </si>
  <si>
    <r>
      <rPr>
        <sz val="10"/>
        <color theme="1"/>
        <rFont val="Arial"/>
        <family val="2"/>
      </rPr>
      <t>mean</t>
    </r>
    <r>
      <rPr>
        <sz val="10"/>
        <color theme="1"/>
        <rFont val="Symbol"/>
        <family val="1"/>
        <charset val="2"/>
      </rPr>
      <t xml:space="preserve"> D</t>
    </r>
    <r>
      <rPr>
        <sz val="10"/>
        <color theme="1"/>
        <rFont val="Calibri"/>
        <family val="2"/>
        <scheme val="minor"/>
      </rPr>
      <t xml:space="preserve"> distance 1st joint 1 dpa</t>
    </r>
  </si>
  <si>
    <t>% distance 1st joint change</t>
  </si>
  <si>
    <t>migration (%)</t>
  </si>
  <si>
    <t>mean  % distance change</t>
  </si>
  <si>
    <t>control_fish01</t>
  </si>
  <si>
    <t>control_fish02</t>
  </si>
  <si>
    <t>control_fish03</t>
  </si>
  <si>
    <t>control_fish04</t>
  </si>
  <si>
    <t>control_fish05</t>
  </si>
  <si>
    <t>control_fish06</t>
  </si>
  <si>
    <t>control_fish07</t>
  </si>
  <si>
    <t>control_fish08</t>
  </si>
  <si>
    <t>control_fish09</t>
  </si>
  <si>
    <t>control_fish10</t>
  </si>
  <si>
    <t>CS_006</t>
  </si>
  <si>
    <t>CS_009</t>
  </si>
  <si>
    <t>mean % distance 1st joint change</t>
  </si>
  <si>
    <t xml:space="preserve"> 0 dpa empty</t>
  </si>
  <si>
    <t>CS_010</t>
  </si>
  <si>
    <t>_11</t>
  </si>
  <si>
    <t>W54011_fish11</t>
  </si>
  <si>
    <t>_10</t>
  </si>
  <si>
    <t>W54011_fish12</t>
  </si>
  <si>
    <t>control_fish11</t>
  </si>
  <si>
    <t>control_fish12</t>
  </si>
  <si>
    <t>distance 1st joint - gfp segment -1 (µm) 0dpa</t>
  </si>
  <si>
    <t>distance 1st joint - gfp segment -1 (µm) 1dpa</t>
  </si>
  <si>
    <r>
      <rPr>
        <sz val="10"/>
        <color theme="1"/>
        <rFont val="Symbol"/>
        <family val="1"/>
        <charset val="2"/>
      </rPr>
      <t>mean D</t>
    </r>
    <r>
      <rPr>
        <sz val="10"/>
        <color theme="1"/>
        <rFont val="Calibri"/>
        <family val="2"/>
        <scheme val="minor"/>
      </rPr>
      <t xml:space="preserve"> distance 1st joint 1 dpa</t>
    </r>
  </si>
  <si>
    <t>PMX_fish01</t>
  </si>
  <si>
    <t>PMX_fish02</t>
  </si>
  <si>
    <t>PMX_fish03</t>
  </si>
  <si>
    <t>PMX_fish04</t>
  </si>
  <si>
    <t>PMX_fish05</t>
  </si>
  <si>
    <t>PMX_fish06</t>
  </si>
  <si>
    <t>PMX_fish07</t>
  </si>
  <si>
    <t>PMX_fish08</t>
  </si>
  <si>
    <t>PMX_fish09</t>
  </si>
  <si>
    <t>PMX_fish10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</si>
  <si>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distance 1st joint</t>
    </r>
  </si>
  <si>
    <r>
      <t xml:space="preserve">mean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distance 1st joint</t>
    </r>
  </si>
  <si>
    <t>mean % distance change</t>
  </si>
  <si>
    <t>CS_016</t>
  </si>
  <si>
    <t>CS_017</t>
  </si>
  <si>
    <t>PMX_fish11</t>
  </si>
  <si>
    <t>CS_019</t>
  </si>
  <si>
    <t>PMX205_fish01</t>
  </si>
  <si>
    <t>PMX205_fish02</t>
  </si>
  <si>
    <t>PMX205_fish03</t>
  </si>
  <si>
    <t>PMX205_fish04</t>
  </si>
  <si>
    <t>PMX205_fish05</t>
  </si>
  <si>
    <t>PMX205_fish06</t>
  </si>
  <si>
    <t>PMX205_fish07</t>
  </si>
  <si>
    <t>PMX205_fish08</t>
  </si>
  <si>
    <t>PMX205_fish09</t>
  </si>
  <si>
    <t>PMX205_fish10</t>
  </si>
  <si>
    <t>SB290157_fish01</t>
  </si>
  <si>
    <t>SB290157_fish02</t>
  </si>
  <si>
    <t>SB290157_fish03</t>
  </si>
  <si>
    <t>SB290157_fish04</t>
  </si>
  <si>
    <t>SB290157_fish05</t>
  </si>
  <si>
    <t>SB290157_fish06</t>
  </si>
  <si>
    <t>SB290157_fish07</t>
  </si>
  <si>
    <t>SB290157_fish08</t>
  </si>
  <si>
    <t>SB290157_fish09</t>
  </si>
  <si>
    <t>SB290157_fish10</t>
  </si>
  <si>
    <t>SB290157_fish11</t>
  </si>
  <si>
    <t>CS_012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</si>
  <si>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distance</t>
    </r>
  </si>
  <si>
    <r>
      <rPr>
        <sz val="10"/>
        <color theme="1"/>
        <rFont val="Symbol"/>
        <family val="1"/>
        <charset val="2"/>
      </rPr>
      <t>mean D</t>
    </r>
    <r>
      <rPr>
        <sz val="10"/>
        <color theme="1"/>
        <rFont val="Calibri"/>
        <family val="2"/>
        <scheme val="minor"/>
      </rPr>
      <t xml:space="preserve"> distance</t>
    </r>
  </si>
  <si>
    <t>mean % distance</t>
  </si>
  <si>
    <t>CS_013</t>
  </si>
  <si>
    <r>
      <rPr>
        <sz val="10"/>
        <color theme="1"/>
        <rFont val="Symbol"/>
        <family val="1"/>
        <charset val="2"/>
      </rPr>
      <t>mean D</t>
    </r>
    <r>
      <rPr>
        <sz val="10"/>
        <color theme="1"/>
        <rFont val="Calibri"/>
        <family val="2"/>
        <scheme val="minor"/>
      </rPr>
      <t xml:space="preserve"> distance 1st joint</t>
    </r>
  </si>
  <si>
    <t>CS_015</t>
  </si>
  <si>
    <t>absolute</t>
  </si>
  <si>
    <t>percentage</t>
  </si>
  <si>
    <t>Mean group 1</t>
  </si>
  <si>
    <t>Mean group 2</t>
  </si>
  <si>
    <r>
      <t>95% CI M</t>
    </r>
    <r>
      <rPr>
        <b/>
        <vertAlign val="subscript"/>
        <sz val="11"/>
        <rFont val="Calibri"/>
        <family val="2"/>
        <scheme val="minor"/>
      </rPr>
      <t>diff</t>
    </r>
    <r>
      <rPr>
        <b/>
        <sz val="11"/>
        <rFont val="Calibri"/>
        <family val="2"/>
        <scheme val="minor"/>
      </rPr>
      <t xml:space="preserve"> [Low; High]</t>
    </r>
  </si>
  <si>
    <t>observed effect size</t>
  </si>
  <si>
    <t>calculated effect size from GPower</t>
  </si>
  <si>
    <t>smallest significant difference</t>
  </si>
  <si>
    <t>SD group 1</t>
  </si>
  <si>
    <t>SD group 2</t>
  </si>
  <si>
    <t>corrected unbiased effect size from GPower</t>
  </si>
  <si>
    <t>observed difference</t>
  </si>
  <si>
    <t>n group 1</t>
  </si>
  <si>
    <t>n group 2</t>
  </si>
  <si>
    <t>t</t>
  </si>
  <si>
    <t>df</t>
  </si>
  <si>
    <t>p</t>
  </si>
  <si>
    <t>group 1</t>
  </si>
  <si>
    <t>control</t>
  </si>
  <si>
    <t>group 2</t>
  </si>
  <si>
    <t>W54011</t>
  </si>
  <si>
    <t>PMX</t>
  </si>
  <si>
    <t>SB290157</t>
  </si>
  <si>
    <t>PMX205</t>
  </si>
  <si>
    <t>width / length</t>
  </si>
  <si>
    <t>DMSO</t>
  </si>
  <si>
    <t>fin01</t>
  </si>
  <si>
    <t>mean</t>
  </si>
  <si>
    <t>fin02</t>
  </si>
  <si>
    <t>fin03</t>
  </si>
  <si>
    <t>fin04</t>
  </si>
  <si>
    <t>fin05</t>
  </si>
  <si>
    <t>fin06</t>
  </si>
  <si>
    <t>fin07</t>
  </si>
  <si>
    <t>fin08</t>
  </si>
  <si>
    <t>fin09</t>
  </si>
  <si>
    <t>fin10</t>
  </si>
  <si>
    <t>fin11</t>
  </si>
  <si>
    <t>fin12</t>
  </si>
  <si>
    <t>seg -1</t>
  </si>
  <si>
    <t>seg -2</t>
  </si>
  <si>
    <t>% segM1 of segM2</t>
  </si>
  <si>
    <r>
      <t xml:space="preserve">mean </t>
    </r>
    <r>
      <rPr>
        <b/>
        <i/>
        <sz val="11"/>
        <color theme="1"/>
        <rFont val="Calibri"/>
        <family val="2"/>
        <scheme val="minor"/>
      </rPr>
      <t>bglap</t>
    </r>
    <r>
      <rPr>
        <b/>
        <sz val="11"/>
        <color theme="1"/>
        <rFont val="Calibri"/>
        <family val="2"/>
        <scheme val="minor"/>
      </rPr>
      <t xml:space="preserve"> intensity</t>
    </r>
  </si>
  <si>
    <t>group1</t>
  </si>
  <si>
    <t>group2</t>
  </si>
  <si>
    <t>bglap intensity PMX205</t>
  </si>
  <si>
    <t>bglap intensity SB290157</t>
  </si>
  <si>
    <t>reg length PMX205</t>
  </si>
  <si>
    <t>reg length W54011</t>
  </si>
  <si>
    <t>reg length SB290157</t>
  </si>
  <si>
    <t>Well</t>
  </si>
  <si>
    <t>Fluor</t>
  </si>
  <si>
    <t>Content</t>
  </si>
  <si>
    <t>Sample</t>
  </si>
  <si>
    <t>Cq</t>
  </si>
  <si>
    <t>Cq Mean</t>
  </si>
  <si>
    <t>Amplification factor</t>
  </si>
  <si>
    <t>Efficiency</t>
  </si>
  <si>
    <t>Eamp corrected Cq</t>
  </si>
  <si>
    <t>A01</t>
  </si>
  <si>
    <t>SYBR</t>
  </si>
  <si>
    <t>Unkn-01</t>
  </si>
  <si>
    <t>actinb-FinI</t>
  </si>
  <si>
    <t>A02</t>
  </si>
  <si>
    <t>DeltaCT GOI vs reference</t>
  </si>
  <si>
    <t>Ufin_bact2</t>
  </si>
  <si>
    <t>fin-6hpa_bact2</t>
  </si>
  <si>
    <t>liver_bact2</t>
  </si>
  <si>
    <t>Ufin_hatn10</t>
  </si>
  <si>
    <t>fin-6hpa_hatn10</t>
  </si>
  <si>
    <t>liver_hatn10</t>
  </si>
  <si>
    <t>Mean reference genes-Ufin</t>
  </si>
  <si>
    <t>Mean reference genes-fin-6hpa</t>
  </si>
  <si>
    <t>Mean reference genes-liver</t>
  </si>
  <si>
    <t>B01</t>
  </si>
  <si>
    <t>Unkn-02</t>
  </si>
  <si>
    <t>actinb-FinII</t>
  </si>
  <si>
    <t>c3a.3_Fin 6hpa</t>
  </si>
  <si>
    <t>c3a.3_UFin</t>
  </si>
  <si>
    <t>c3a.3_liver</t>
  </si>
  <si>
    <t>c3a.4_Fin 6hpa</t>
  </si>
  <si>
    <t>c3a.4_UFin</t>
  </si>
  <si>
    <t>c3a.4_liver</t>
  </si>
  <si>
    <t>c3a.5_Fin 6hpa</t>
  </si>
  <si>
    <t>c3a.5_UFin</t>
  </si>
  <si>
    <t>c3a.5_liver</t>
  </si>
  <si>
    <t>c3a.6_Fin 6hpa</t>
  </si>
  <si>
    <t>c3a.6_UFin</t>
  </si>
  <si>
    <t>c3a.6_liver</t>
  </si>
  <si>
    <t>B02</t>
  </si>
  <si>
    <t>C01</t>
  </si>
  <si>
    <t>Unkn-03</t>
  </si>
  <si>
    <t>actinb-FinIII</t>
  </si>
  <si>
    <t>C02</t>
  </si>
  <si>
    <t>D01</t>
  </si>
  <si>
    <t>Unkn-04</t>
  </si>
  <si>
    <t>actinb-FinI_6hpa</t>
  </si>
  <si>
    <t>D02</t>
  </si>
  <si>
    <t>E01</t>
  </si>
  <si>
    <t>Unkn-05</t>
  </si>
  <si>
    <t>actinb-FinII_6hpa</t>
  </si>
  <si>
    <t>DeltaDeltaCt GOI rel, to control</t>
  </si>
  <si>
    <t>E02</t>
  </si>
  <si>
    <t>F01</t>
  </si>
  <si>
    <t>Unkn-06</t>
  </si>
  <si>
    <t>actinb-FinIII_6hpa</t>
  </si>
  <si>
    <t>F02</t>
  </si>
  <si>
    <t>G01</t>
  </si>
  <si>
    <t>Unkn-07</t>
  </si>
  <si>
    <t>actinb-liverI</t>
  </si>
  <si>
    <t>G02</t>
  </si>
  <si>
    <t>H01</t>
  </si>
  <si>
    <t>Unkn-08</t>
  </si>
  <si>
    <t>actinb-liverII</t>
  </si>
  <si>
    <t>2^-(∆∆Ct)</t>
  </si>
  <si>
    <t>H02</t>
  </si>
  <si>
    <t>A03</t>
  </si>
  <si>
    <t>hatn10-FinI</t>
  </si>
  <si>
    <t>A04</t>
  </si>
  <si>
    <t>B03</t>
  </si>
  <si>
    <t>hatn10-FinII</t>
  </si>
  <si>
    <t>B04</t>
  </si>
  <si>
    <t>C03</t>
  </si>
  <si>
    <t>Unkn-09</t>
  </si>
  <si>
    <t>hatn10-FinIII</t>
  </si>
  <si>
    <t>log2 2^-(∆∆Ct)</t>
  </si>
  <si>
    <t>C04</t>
  </si>
  <si>
    <t>D03</t>
  </si>
  <si>
    <t>Unkn-10</t>
  </si>
  <si>
    <t>hatn10-FinI_6hpa</t>
  </si>
  <si>
    <t>D04</t>
  </si>
  <si>
    <t>E03</t>
  </si>
  <si>
    <t>Unkn-11</t>
  </si>
  <si>
    <t>hatn10-FinII_6hpa</t>
  </si>
  <si>
    <t>E04</t>
  </si>
  <si>
    <t>F03</t>
  </si>
  <si>
    <t>Unkn-12</t>
  </si>
  <si>
    <t>hatn10-FinIII_6hpa</t>
  </si>
  <si>
    <t>F04</t>
  </si>
  <si>
    <t>G03</t>
  </si>
  <si>
    <t>Unkn-15</t>
  </si>
  <si>
    <t>hatn10-liverI</t>
  </si>
  <si>
    <t>G04</t>
  </si>
  <si>
    <t>H03</t>
  </si>
  <si>
    <t>Unkn-16</t>
  </si>
  <si>
    <t>hatn10-liverII</t>
  </si>
  <si>
    <t>H04</t>
  </si>
  <si>
    <t>A05</t>
  </si>
  <si>
    <t>Unkn-13</t>
  </si>
  <si>
    <t>c3a.3-FinI</t>
  </si>
  <si>
    <t>N/A</t>
  </si>
  <si>
    <t>A06</t>
  </si>
  <si>
    <t>B05</t>
  </si>
  <si>
    <t>Unkn-14</t>
  </si>
  <si>
    <t>c3a.3-FinII</t>
  </si>
  <si>
    <t>B06</t>
  </si>
  <si>
    <t>C05</t>
  </si>
  <si>
    <t>c3a.3-FinIII</t>
  </si>
  <si>
    <t>C06</t>
  </si>
  <si>
    <t>D05</t>
  </si>
  <si>
    <t>c3a.3-FinI_6hpa</t>
  </si>
  <si>
    <t>D06</t>
  </si>
  <si>
    <t>E05</t>
  </si>
  <si>
    <t>Unkn-17</t>
  </si>
  <si>
    <t>c3a.3-FinII_6hpa</t>
  </si>
  <si>
    <t>E06</t>
  </si>
  <si>
    <t>F05</t>
  </si>
  <si>
    <t>Unkn-18</t>
  </si>
  <si>
    <t>c3a.3-FinIII_6hpa</t>
  </si>
  <si>
    <t>F06</t>
  </si>
  <si>
    <t>G05</t>
  </si>
  <si>
    <t>Unkn-23</t>
  </si>
  <si>
    <t>c3a.3_liverI</t>
  </si>
  <si>
    <t>G06</t>
  </si>
  <si>
    <t>H05</t>
  </si>
  <si>
    <t>Unkn-24</t>
  </si>
  <si>
    <t>c3a.3_liverII</t>
  </si>
  <si>
    <t>H06</t>
  </si>
  <si>
    <t>A07</t>
  </si>
  <si>
    <t>Unkn-19</t>
  </si>
  <si>
    <t>c3a.4-FinI</t>
  </si>
  <si>
    <t>A08</t>
  </si>
  <si>
    <t>B07</t>
  </si>
  <si>
    <t>Unkn-20</t>
  </si>
  <si>
    <t>c3a.4-FinII</t>
  </si>
  <si>
    <t>B08</t>
  </si>
  <si>
    <t>C07</t>
  </si>
  <si>
    <t>Unkn-21</t>
  </si>
  <si>
    <t>c3a.4-FinIII</t>
  </si>
  <si>
    <t>C08</t>
  </si>
  <si>
    <t>D07</t>
  </si>
  <si>
    <t>Unkn-22</t>
  </si>
  <si>
    <t>c3a.4-FinI_6hpa</t>
  </si>
  <si>
    <t>D08</t>
  </si>
  <si>
    <t>E07</t>
  </si>
  <si>
    <t>c3a.4-FinII_6hpa</t>
  </si>
  <si>
    <t>E08</t>
  </si>
  <si>
    <t>F07</t>
  </si>
  <si>
    <t>c3a.4-FinIII_6hpa</t>
  </si>
  <si>
    <t>F08</t>
  </si>
  <si>
    <t>G07</t>
  </si>
  <si>
    <t>Unkn-31</t>
  </si>
  <si>
    <t>c3a.4_liverI</t>
  </si>
  <si>
    <t>G08</t>
  </si>
  <si>
    <t>H07</t>
  </si>
  <si>
    <t>Unkn-32</t>
  </si>
  <si>
    <t>c3a.4_liverII</t>
  </si>
  <si>
    <t>H08</t>
  </si>
  <si>
    <t>A09</t>
  </si>
  <si>
    <t>Unkn-25</t>
  </si>
  <si>
    <t>c3a.5-FinI</t>
  </si>
  <si>
    <t>A10</t>
  </si>
  <si>
    <t>B09</t>
  </si>
  <si>
    <t>Unkn-26</t>
  </si>
  <si>
    <t>c3a.5-FinII</t>
  </si>
  <si>
    <t>B10</t>
  </si>
  <si>
    <t>C09</t>
  </si>
  <si>
    <t>Unkn-27</t>
  </si>
  <si>
    <t>c3a.5-FinIII</t>
  </si>
  <si>
    <t>C10</t>
  </si>
  <si>
    <t>D09</t>
  </si>
  <si>
    <t>Unkn-28</t>
  </si>
  <si>
    <t>c3a.5-FinI_6hpa</t>
  </si>
  <si>
    <t>D10</t>
  </si>
  <si>
    <t>E09</t>
  </si>
  <si>
    <t>Unkn-29</t>
  </si>
  <si>
    <t>c3a.5-FinII_6hpa</t>
  </si>
  <si>
    <t>E10</t>
  </si>
  <si>
    <t>F09</t>
  </si>
  <si>
    <t>Unkn-30</t>
  </si>
  <si>
    <t>c3a.5-FinIII_6hpa</t>
  </si>
  <si>
    <t>F10</t>
  </si>
  <si>
    <t>G09</t>
  </si>
  <si>
    <t>Unkn-39</t>
  </si>
  <si>
    <t>c3a.5_liverI</t>
  </si>
  <si>
    <t>G10</t>
  </si>
  <si>
    <t>H09</t>
  </si>
  <si>
    <t>Unkn-40</t>
  </si>
  <si>
    <t>c3a.5_liverII</t>
  </si>
  <si>
    <t>H10</t>
  </si>
  <si>
    <t>A11</t>
  </si>
  <si>
    <t>c3a.6-FinI</t>
  </si>
  <si>
    <t>A12</t>
  </si>
  <si>
    <t>B11</t>
  </si>
  <si>
    <t>c3a.6-FinII</t>
  </si>
  <si>
    <t>B12</t>
  </si>
  <si>
    <t>C11</t>
  </si>
  <si>
    <t>Unkn-33</t>
  </si>
  <si>
    <t>c3a.6-FinIII</t>
  </si>
  <si>
    <t>C12</t>
  </si>
  <si>
    <t>D11</t>
  </si>
  <si>
    <t>Unkn-34</t>
  </si>
  <si>
    <t>c3a.6-FinI_6hpa</t>
  </si>
  <si>
    <t>D12</t>
  </si>
  <si>
    <t>E11</t>
  </si>
  <si>
    <t>Unkn-35</t>
  </si>
  <si>
    <t>c3a.6-FinII_6hpa</t>
  </si>
  <si>
    <t>E12</t>
  </si>
  <si>
    <t>F11</t>
  </si>
  <si>
    <t>Unkn-36</t>
  </si>
  <si>
    <t>c3a.6-FinIII_6hpa</t>
  </si>
  <si>
    <t>F12</t>
  </si>
  <si>
    <t>G11</t>
  </si>
  <si>
    <t>Unkn-47</t>
  </si>
  <si>
    <t>c3a.6_liverI</t>
  </si>
  <si>
    <t>G12</t>
  </si>
  <si>
    <t>H11</t>
  </si>
  <si>
    <t>Unkn-48</t>
  </si>
  <si>
    <t>c3a.6_liverII</t>
  </si>
  <si>
    <t>H12</t>
  </si>
  <si>
    <t>c3a.1-TG4-GFP-</t>
  </si>
  <si>
    <t>c3a.1-TG4-GFP+</t>
  </si>
  <si>
    <t>c3a.1-TG3-GFP-</t>
  </si>
  <si>
    <t>c3a.1-TG3-GFP+</t>
  </si>
  <si>
    <t>c3a.1-TG2-GFP-</t>
  </si>
  <si>
    <t>c3a.1-TG2-GFP+</t>
  </si>
  <si>
    <t>c3a.1-TG1-GFP-</t>
  </si>
  <si>
    <t>c3a.1-TG1-GFP+</t>
  </si>
  <si>
    <t>c3aR1-TG4-GFP-</t>
  </si>
  <si>
    <t>c3aR1-TG4-GFP+</t>
  </si>
  <si>
    <t>c3aR1-TG3-GFP-</t>
  </si>
  <si>
    <t>c3aR1-TG3-GFP+</t>
  </si>
  <si>
    <t>c3aR1-TG2-GFP-</t>
  </si>
  <si>
    <t>c3aR1-TG2-GFP+</t>
  </si>
  <si>
    <t>c3aR1-TG1-GFP-</t>
  </si>
  <si>
    <t>c3aR1-TG1-GFP+</t>
  </si>
  <si>
    <t>hatn10-TG4-GFP-</t>
  </si>
  <si>
    <t>hatn10-TG4-GFP+</t>
  </si>
  <si>
    <t>hatn10-TG3-GFP-</t>
  </si>
  <si>
    <t>hatn10-TG3-GFP+</t>
  </si>
  <si>
    <t>GFP-_c3a.1</t>
  </si>
  <si>
    <t>GFP+_c3a.1</t>
  </si>
  <si>
    <t>GFP-_c3aR1</t>
  </si>
  <si>
    <t>GFP+_c3aR1</t>
  </si>
  <si>
    <t>GFP-_c5</t>
  </si>
  <si>
    <t>GFP+_c5</t>
  </si>
  <si>
    <t>hatn10-TG2-GFP-</t>
  </si>
  <si>
    <t>hatn10-TG2-GFP+</t>
  </si>
  <si>
    <t>hatn10-TG1-GFP-</t>
  </si>
  <si>
    <t>hatn10-TG1-GFP+</t>
  </si>
  <si>
    <t>bact2-TG4-GFP-</t>
  </si>
  <si>
    <t>bact2-TG4-GFP+</t>
  </si>
  <si>
    <t>actinb-TG3-GFP-</t>
  </si>
  <si>
    <t>actinb-TG3-GFP+</t>
  </si>
  <si>
    <t>actinb-TG2-GFP-</t>
  </si>
  <si>
    <t>actinb-TG2-GFP+</t>
  </si>
  <si>
    <t>actinb-TG1-GFP-</t>
  </si>
  <si>
    <t>Mean reference genes-GFP-</t>
  </si>
  <si>
    <t>Mean reference genes-GFP+</t>
  </si>
  <si>
    <t>GFP-_hatn10</t>
  </si>
  <si>
    <t>GFP+_hatn10</t>
  </si>
  <si>
    <t>GFP-_bact2</t>
  </si>
  <si>
    <t>GFP+_bact2</t>
  </si>
  <si>
    <t>actinb-TG1-GFP+</t>
  </si>
  <si>
    <t>ray06</t>
  </si>
  <si>
    <t>ray07_seg2</t>
  </si>
  <si>
    <t>ray07</t>
  </si>
  <si>
    <t>ray07_seg1</t>
  </si>
  <si>
    <t>ray08</t>
  </si>
  <si>
    <t>ray06_seg2</t>
  </si>
  <si>
    <t>ray09</t>
  </si>
  <si>
    <t>ray06_seg1</t>
  </si>
  <si>
    <t>ray10</t>
  </si>
  <si>
    <t>ray05_seg2</t>
  </si>
  <si>
    <t>ray12</t>
  </si>
  <si>
    <t>ray05_seg1</t>
  </si>
  <si>
    <t>ray11</t>
  </si>
  <si>
    <t>ray04_seg2</t>
  </si>
  <si>
    <t>ray14</t>
  </si>
  <si>
    <t>ray04_seg1</t>
  </si>
  <si>
    <t>ray13</t>
  </si>
  <si>
    <t>ray03_seg2</t>
  </si>
  <si>
    <t>ray01</t>
  </si>
  <si>
    <t>ray05</t>
  </si>
  <si>
    <t>ray03_seg1</t>
  </si>
  <si>
    <t>ray02</t>
  </si>
  <si>
    <t>ray04</t>
  </si>
  <si>
    <t>ray02_seg2</t>
  </si>
  <si>
    <t>ray03</t>
  </si>
  <si>
    <t>ray02_seg1</t>
  </si>
  <si>
    <t>ray01_seg2</t>
  </si>
  <si>
    <t>ray01_seg1</t>
  </si>
  <si>
    <t>%  GFP+ / EdU+ cells</t>
  </si>
  <si>
    <t xml:space="preserve">GFP+ EdU+ </t>
  </si>
  <si>
    <t>GFP+</t>
  </si>
  <si>
    <t>source</t>
  </si>
  <si>
    <t>%</t>
  </si>
  <si>
    <t xml:space="preserve">GFP+ </t>
  </si>
  <si>
    <t>ray</t>
  </si>
  <si>
    <t>GFP+ / EdU +</t>
  </si>
  <si>
    <t>segment-1 2 dpa</t>
  </si>
  <si>
    <t>segment -1 1 dpa</t>
  </si>
  <si>
    <t>non-injured fin</t>
  </si>
  <si>
    <t>Average</t>
  </si>
  <si>
    <t>arcsin GFP + / EdU+ cells</t>
  </si>
  <si>
    <t>segment M2</t>
  </si>
  <si>
    <t>segment M1</t>
  </si>
  <si>
    <t>segment 0</t>
  </si>
  <si>
    <t>sum</t>
  </si>
  <si>
    <t>ray1</t>
  </si>
  <si>
    <t>ray2</t>
  </si>
  <si>
    <t>ray3</t>
  </si>
  <si>
    <t>ray4</t>
  </si>
  <si>
    <t>ray5</t>
  </si>
  <si>
    <t>ray6</t>
  </si>
  <si>
    <t>ray7</t>
  </si>
  <si>
    <t>ray8</t>
  </si>
  <si>
    <t>ray9</t>
  </si>
  <si>
    <t xml:space="preserve"> strong</t>
  </si>
  <si>
    <t xml:space="preserve">medium </t>
  </si>
  <si>
    <t>low</t>
  </si>
  <si>
    <t>EdU + %</t>
  </si>
  <si>
    <t>EdU +</t>
  </si>
  <si>
    <t>total EdU+</t>
  </si>
  <si>
    <t>intensity  %</t>
  </si>
  <si>
    <t>intensity total number</t>
  </si>
  <si>
    <t>total  bglp+ analysed</t>
  </si>
  <si>
    <t>segM1</t>
  </si>
  <si>
    <t>PMX-205_010</t>
  </si>
  <si>
    <t>PMX-205_009</t>
  </si>
  <si>
    <t>PMX-205_008</t>
  </si>
  <si>
    <t>PMX-205_007</t>
  </si>
  <si>
    <t>PMX-205_006</t>
  </si>
  <si>
    <t>PMX-205_005</t>
  </si>
  <si>
    <t>PMX-205_004</t>
  </si>
  <si>
    <t>PMX-205_003</t>
  </si>
  <si>
    <t>PMX-205_002</t>
  </si>
  <si>
    <t>PMX-205_001</t>
  </si>
  <si>
    <t>control_010</t>
  </si>
  <si>
    <t>control_009</t>
  </si>
  <si>
    <t>control_008</t>
  </si>
  <si>
    <t>control_007</t>
  </si>
  <si>
    <t>control_006</t>
  </si>
  <si>
    <t>control_005</t>
  </si>
  <si>
    <t>control_004</t>
  </si>
  <si>
    <t>control_003</t>
  </si>
  <si>
    <t>control_002</t>
  </si>
  <si>
    <t>control_001</t>
  </si>
  <si>
    <t>arcsin of percentage</t>
  </si>
  <si>
    <t>% EdU+ of GFP+</t>
  </si>
  <si>
    <t>EdU+/GFP+</t>
  </si>
  <si>
    <t>series</t>
  </si>
  <si>
    <t>Runx2+</t>
  </si>
  <si>
    <t>control_P</t>
  </si>
  <si>
    <t>control_W</t>
  </si>
  <si>
    <t>control_SB</t>
  </si>
  <si>
    <t>box cox transformation</t>
  </si>
  <si>
    <t>absolute length (µm)</t>
  </si>
  <si>
    <t>regenerative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</si>
</sst>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"/>
    <numFmt numFmtId="166" formatCode="###0.00;\-#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vertAlign val="sub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.25"/>
      <name val="Microsoft Sans Serif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3DCE9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F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5" borderId="3" applyNumberFormat="0" applyFont="0" applyAlignment="0" applyProtection="0"/>
    <xf numFmtId="0" fontId="13" fillId="2" borderId="0" applyNumberFormat="0" applyBorder="0" applyAlignment="0" applyProtection="0"/>
    <xf numFmtId="0" fontId="14" fillId="0" borderId="0"/>
    <xf numFmtId="0" fontId="3" fillId="4" borderId="2" applyNumberFormat="0" applyAlignment="0" applyProtection="0"/>
    <xf numFmtId="0" fontId="2" fillId="3" borderId="1" applyNumberFormat="0" applyAlignment="0" applyProtection="0"/>
  </cellStyleXfs>
  <cellXfs count="118">
    <xf numFmtId="0" fontId="0" fillId="0" borderId="0" xfId="0"/>
    <xf numFmtId="0" fontId="5" fillId="0" borderId="0" xfId="0" applyFont="1"/>
    <xf numFmtId="0" fontId="6" fillId="0" borderId="4" xfId="0" applyFont="1" applyBorder="1" applyAlignment="1">
      <alignment horizontal="center"/>
    </xf>
    <xf numFmtId="0" fontId="4" fillId="0" borderId="4" xfId="0" applyFont="1" applyBorder="1"/>
    <xf numFmtId="0" fontId="0" fillId="0" borderId="5" xfId="0" applyBorder="1" applyAlignment="1">
      <alignment horizontal="center"/>
    </xf>
    <xf numFmtId="0" fontId="7" fillId="0" borderId="0" xfId="0" applyFont="1"/>
    <xf numFmtId="2" fontId="0" fillId="0" borderId="0" xfId="0" applyNumberFormat="1"/>
    <xf numFmtId="2" fontId="7" fillId="0" borderId="0" xfId="0" applyNumberFormat="1" applyFont="1"/>
    <xf numFmtId="0" fontId="8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164" fontId="0" fillId="0" borderId="0" xfId="0" applyNumberFormat="1"/>
    <xf numFmtId="0" fontId="0" fillId="0" borderId="5" xfId="0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/>
    <xf numFmtId="165" fontId="0" fillId="0" borderId="0" xfId="0" applyNumberFormat="1"/>
    <xf numFmtId="0" fontId="11" fillId="0" borderId="0" xfId="0" applyFont="1"/>
    <xf numFmtId="0" fontId="0" fillId="0" borderId="0" xfId="0" applyFill="1" applyBorder="1"/>
    <xf numFmtId="3" fontId="0" fillId="0" borderId="0" xfId="0" applyNumberFormat="1"/>
    <xf numFmtId="3" fontId="7" fillId="0" borderId="0" xfId="0" applyNumberFormat="1" applyFont="1"/>
    <xf numFmtId="0" fontId="12" fillId="2" borderId="6" xfId="2" applyFont="1" applyBorder="1"/>
    <xf numFmtId="0" fontId="14" fillId="0" borderId="0" xfId="3"/>
    <xf numFmtId="0" fontId="12" fillId="2" borderId="6" xfId="2" applyFont="1" applyBorder="1" applyAlignment="1">
      <alignment horizontal="right"/>
    </xf>
    <xf numFmtId="0" fontId="6" fillId="0" borderId="6" xfId="3" applyFont="1" applyBorder="1"/>
    <xf numFmtId="0" fontId="12" fillId="4" borderId="6" xfId="4" applyFont="1" applyBorder="1"/>
    <xf numFmtId="3" fontId="12" fillId="0" borderId="6" xfId="5" applyNumberFormat="1" applyFont="1" applyFill="1" applyBorder="1"/>
    <xf numFmtId="0" fontId="4" fillId="0" borderId="0" xfId="3" applyFont="1"/>
    <xf numFmtId="0" fontId="4" fillId="0" borderId="6" xfId="3" applyFont="1" applyBorder="1"/>
    <xf numFmtId="0" fontId="12" fillId="0" borderId="6" xfId="5" applyFont="1" applyFill="1" applyBorder="1"/>
    <xf numFmtId="0" fontId="16" fillId="2" borderId="6" xfId="2" applyFont="1" applyBorder="1" applyAlignment="1">
      <alignment horizontal="right"/>
    </xf>
    <xf numFmtId="0" fontId="12" fillId="4" borderId="7" xfId="4" applyFont="1" applyBorder="1"/>
    <xf numFmtId="165" fontId="12" fillId="4" borderId="8" xfId="4" applyNumberFormat="1" applyFont="1" applyBorder="1"/>
    <xf numFmtId="0" fontId="4" fillId="7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/>
    </xf>
    <xf numFmtId="0" fontId="18" fillId="17" borderId="0" xfId="0" applyFont="1" applyFill="1" applyBorder="1" applyAlignment="1" applyProtection="1">
      <alignment horizontal="center" vertical="center" wrapText="1"/>
      <protection locked="0"/>
    </xf>
    <xf numFmtId="0" fontId="0" fillId="18" borderId="0" xfId="0" applyFill="1"/>
    <xf numFmtId="49" fontId="18" fillId="0" borderId="0" xfId="0" applyNumberFormat="1" applyFont="1" applyFill="1" applyBorder="1" applyAlignment="1" applyProtection="1">
      <alignment vertical="center"/>
    </xf>
    <xf numFmtId="166" fontId="18" fillId="0" borderId="0" xfId="0" applyNumberFormat="1" applyFont="1" applyFill="1" applyBorder="1" applyAlignment="1" applyProtection="1">
      <alignment vertical="center"/>
    </xf>
    <xf numFmtId="10" fontId="0" fillId="0" borderId="0" xfId="0" applyNumberFormat="1"/>
    <xf numFmtId="0" fontId="18" fillId="0" borderId="0" xfId="0" applyFont="1" applyFill="1" applyBorder="1" applyAlignment="1" applyProtection="1">
      <alignment vertical="center"/>
    </xf>
    <xf numFmtId="0" fontId="0" fillId="19" borderId="0" xfId="0" applyFill="1"/>
    <xf numFmtId="0" fontId="0" fillId="0" borderId="0" xfId="0" applyFill="1"/>
    <xf numFmtId="0" fontId="0" fillId="20" borderId="0" xfId="0" applyFill="1"/>
    <xf numFmtId="10" fontId="0" fillId="20" borderId="0" xfId="0" applyNumberFormat="1" applyFill="1"/>
    <xf numFmtId="2" fontId="0" fillId="20" borderId="0" xfId="0" applyNumberFormat="1" applyFill="1"/>
    <xf numFmtId="166" fontId="18" fillId="20" borderId="0" xfId="0" applyNumberFormat="1" applyFont="1" applyFill="1" applyBorder="1" applyAlignment="1" applyProtection="1">
      <alignment vertical="center"/>
    </xf>
    <xf numFmtId="1" fontId="0" fillId="0" borderId="0" xfId="0" applyNumberFormat="1"/>
    <xf numFmtId="0" fontId="0" fillId="0" borderId="0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1" fontId="4" fillId="0" borderId="0" xfId="0" applyNumberFormat="1" applyFont="1"/>
    <xf numFmtId="0" fontId="4" fillId="0" borderId="0" xfId="0" applyFont="1"/>
    <xf numFmtId="1" fontId="19" fillId="0" borderId="0" xfId="0" applyNumberFormat="1" applyFont="1" applyAlignment="1">
      <alignment vertical="center"/>
    </xf>
    <xf numFmtId="0" fontId="0" fillId="0" borderId="0" xfId="0" applyBorder="1"/>
    <xf numFmtId="1" fontId="0" fillId="0" borderId="0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1" fontId="0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/>
    <xf numFmtId="2" fontId="0" fillId="0" borderId="0" xfId="0" applyNumberFormat="1" applyAlignment="1">
      <alignment horizontal="center"/>
    </xf>
    <xf numFmtId="1" fontId="19" fillId="0" borderId="0" xfId="0" applyNumberFormat="1" applyFont="1" applyAlignment="1">
      <alignment horizontal="center" vertical="center"/>
    </xf>
    <xf numFmtId="0" fontId="4" fillId="22" borderId="0" xfId="0" applyFont="1" applyFill="1" applyAlignment="1"/>
    <xf numFmtId="0" fontId="4" fillId="20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0" fillId="0" borderId="4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4" fillId="8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/>
    </xf>
    <xf numFmtId="0" fontId="4" fillId="8" borderId="0" xfId="0" applyFont="1" applyFill="1" applyAlignment="1">
      <alignment horizontal="center" vertical="center"/>
    </xf>
    <xf numFmtId="0" fontId="4" fillId="16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"/>
    </xf>
    <xf numFmtId="0" fontId="4" fillId="15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2" borderId="0" xfId="0" applyFont="1" applyFill="1" applyBorder="1" applyAlignment="1">
      <alignment horizontal="center" wrapText="1"/>
    </xf>
    <xf numFmtId="0" fontId="4" fillId="12" borderId="4" xfId="0" applyFont="1" applyFill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4" fillId="21" borderId="0" xfId="0" applyFont="1" applyFill="1" applyAlignment="1">
      <alignment horizontal="center" wrapText="1"/>
    </xf>
    <xf numFmtId="0" fontId="4" fillId="21" borderId="4" xfId="0" applyFont="1" applyFill="1" applyBorder="1" applyAlignment="1">
      <alignment horizontal="center" wrapText="1"/>
    </xf>
    <xf numFmtId="0" fontId="4" fillId="21" borderId="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5" borderId="0" xfId="0" applyFont="1" applyFill="1" applyAlignment="1">
      <alignment horizontal="center"/>
    </xf>
    <xf numFmtId="0" fontId="12" fillId="5" borderId="6" xfId="1" applyFont="1" applyBorder="1" applyAlignment="1">
      <alignment horizontal="center"/>
    </xf>
    <xf numFmtId="0" fontId="12" fillId="2" borderId="6" xfId="2" applyFont="1" applyBorder="1" applyAlignment="1">
      <alignment horizontal="center" wrapText="1"/>
    </xf>
  </cellXfs>
  <cellStyles count="6">
    <cellStyle name="Input 2" xfId="5" xr:uid="{2E305B2F-C1FC-4CD3-A8B4-0E1FE11D0767}"/>
    <cellStyle name="Neutral 2" xfId="2" xr:uid="{F91D06AA-E181-4520-B51E-DE4F248FBA45}"/>
    <cellStyle name="Normal" xfId="0" builtinId="0"/>
    <cellStyle name="Normal 2" xfId="3" xr:uid="{88B7C876-9030-4946-95EA-E37CEA21C2FF}"/>
    <cellStyle name="Note 2" xfId="1" xr:uid="{40C30588-58EC-44E6-9596-CB2AF9608E18}"/>
    <cellStyle name="Output 2" xfId="4" xr:uid="{DC2A6B66-65FD-4963-9D93-059D795AB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5</xdr:row>
      <xdr:rowOff>9525</xdr:rowOff>
    </xdr:from>
    <xdr:to>
      <xdr:col>13</xdr:col>
      <xdr:colOff>466725</xdr:colOff>
      <xdr:row>33</xdr:row>
      <xdr:rowOff>63521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94F77C-DE43-4D0D-A25F-44DB553D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962025"/>
          <a:ext cx="3867150" cy="5387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1F92-4A64-477E-A39B-3EFD1D1CB385}">
  <dimension ref="A1:AH159"/>
  <sheetViews>
    <sheetView zoomScale="70" zoomScaleNormal="70" workbookViewId="0">
      <selection activeCell="M37" sqref="M37"/>
    </sheetView>
  </sheetViews>
  <sheetFormatPr defaultRowHeight="15" x14ac:dyDescent="0.25"/>
  <cols>
    <col min="1" max="2" width="8.5703125" style="48" customWidth="1"/>
    <col min="3" max="3" width="12.85546875" style="49" customWidth="1"/>
    <col min="4" max="4" width="17.7109375" style="49" customWidth="1"/>
    <col min="5" max="6" width="11.42578125" style="49" customWidth="1"/>
    <col min="7" max="7" width="21.85546875" customWidth="1"/>
    <col min="8" max="8" width="15.140625" customWidth="1"/>
    <col min="9" max="9" width="25.28515625" customWidth="1"/>
    <col min="13" max="13" width="18.5703125" customWidth="1"/>
    <col min="14" max="15" width="13.7109375" customWidth="1"/>
    <col min="16" max="16" width="15.140625" customWidth="1"/>
    <col min="17" max="18" width="15.85546875" customWidth="1"/>
    <col min="19" max="19" width="14.28515625" customWidth="1"/>
    <col min="20" max="21" width="14" customWidth="1"/>
    <col min="22" max="22" width="14.42578125" customWidth="1"/>
    <col min="23" max="24" width="14.28515625" customWidth="1"/>
    <col min="26" max="26" width="12" customWidth="1"/>
    <col min="27" max="28" width="14" customWidth="1"/>
    <col min="29" max="29" width="13.140625" customWidth="1"/>
    <col min="30" max="31" width="17.28515625" customWidth="1"/>
    <col min="32" max="32" width="31.140625" customWidth="1"/>
    <col min="33" max="33" width="26.42578125" customWidth="1"/>
    <col min="34" max="34" width="24.42578125" customWidth="1"/>
  </cols>
  <sheetData>
    <row r="1" spans="1:34" x14ac:dyDescent="0.25">
      <c r="A1" s="46" t="s">
        <v>161</v>
      </c>
      <c r="B1" s="46" t="s">
        <v>162</v>
      </c>
      <c r="C1" s="46" t="s">
        <v>163</v>
      </c>
      <c r="D1" s="46" t="s">
        <v>164</v>
      </c>
      <c r="E1" s="46" t="s">
        <v>165</v>
      </c>
      <c r="F1" s="46" t="s">
        <v>166</v>
      </c>
      <c r="G1" s="47" t="s">
        <v>167</v>
      </c>
      <c r="H1" s="47" t="s">
        <v>168</v>
      </c>
      <c r="I1" s="47" t="s">
        <v>169</v>
      </c>
    </row>
    <row r="2" spans="1:34" x14ac:dyDescent="0.25">
      <c r="A2" s="48" t="s">
        <v>170</v>
      </c>
      <c r="B2" s="48" t="s">
        <v>171</v>
      </c>
      <c r="C2" s="49" t="s">
        <v>172</v>
      </c>
      <c r="D2" s="49" t="s">
        <v>173</v>
      </c>
      <c r="E2" s="49">
        <v>15.73</v>
      </c>
      <c r="F2" s="49">
        <v>15.79</v>
      </c>
      <c r="G2">
        <v>1.96</v>
      </c>
      <c r="H2" s="50">
        <v>0.96399999999999997</v>
      </c>
      <c r="I2">
        <f>LOG(G2, 2)*F2</f>
        <v>15.329779202036233</v>
      </c>
    </row>
    <row r="3" spans="1:34" x14ac:dyDescent="0.25">
      <c r="A3" s="48" t="s">
        <v>174</v>
      </c>
      <c r="B3" s="48" t="s">
        <v>171</v>
      </c>
      <c r="C3" s="49" t="s">
        <v>172</v>
      </c>
      <c r="D3" s="49" t="s">
        <v>173</v>
      </c>
      <c r="E3" s="49">
        <v>15.86</v>
      </c>
      <c r="F3" s="49">
        <v>15.79</v>
      </c>
      <c r="G3">
        <v>1.96</v>
      </c>
      <c r="H3" s="50">
        <v>0.96399999999999997</v>
      </c>
      <c r="M3" s="51" t="s">
        <v>175</v>
      </c>
      <c r="Z3" t="s">
        <v>176</v>
      </c>
      <c r="AA3" t="s">
        <v>177</v>
      </c>
      <c r="AB3" t="s">
        <v>178</v>
      </c>
      <c r="AC3" t="s">
        <v>179</v>
      </c>
      <c r="AD3" t="s">
        <v>180</v>
      </c>
      <c r="AE3" t="s">
        <v>181</v>
      </c>
      <c r="AF3" s="51" t="s">
        <v>182</v>
      </c>
      <c r="AG3" s="51" t="s">
        <v>183</v>
      </c>
      <c r="AH3" s="51" t="s">
        <v>184</v>
      </c>
    </row>
    <row r="4" spans="1:34" x14ac:dyDescent="0.25">
      <c r="A4" s="48" t="s">
        <v>185</v>
      </c>
      <c r="B4" s="48" t="s">
        <v>171</v>
      </c>
      <c r="C4" s="49" t="s">
        <v>186</v>
      </c>
      <c r="D4" s="49" t="s">
        <v>187</v>
      </c>
      <c r="E4" s="49">
        <v>20.77</v>
      </c>
      <c r="F4" s="49">
        <v>20.9</v>
      </c>
      <c r="G4">
        <v>1.96</v>
      </c>
      <c r="H4" s="50">
        <v>0.96399999999999997</v>
      </c>
      <c r="I4">
        <f>LOG(G4, 2)*F4</f>
        <v>20.290841375716102</v>
      </c>
      <c r="M4" t="s">
        <v>188</v>
      </c>
      <c r="N4" t="s">
        <v>189</v>
      </c>
      <c r="O4" t="s">
        <v>190</v>
      </c>
      <c r="P4" t="s">
        <v>191</v>
      </c>
      <c r="Q4" t="s">
        <v>192</v>
      </c>
      <c r="R4" t="s">
        <v>193</v>
      </c>
      <c r="S4" t="s">
        <v>194</v>
      </c>
      <c r="T4" t="s">
        <v>195</v>
      </c>
      <c r="U4" t="s">
        <v>196</v>
      </c>
      <c r="V4" t="s">
        <v>197</v>
      </c>
      <c r="W4" t="s">
        <v>198</v>
      </c>
      <c r="X4" t="s">
        <v>199</v>
      </c>
      <c r="Z4">
        <v>15.329779202036233</v>
      </c>
      <c r="AA4">
        <v>14.048252378306795</v>
      </c>
      <c r="AB4">
        <v>15.999668223531167</v>
      </c>
      <c r="AC4">
        <v>17.575792763976757</v>
      </c>
      <c r="AD4">
        <v>17.650720016929153</v>
      </c>
      <c r="AE4">
        <v>17.201156499214768</v>
      </c>
      <c r="AF4">
        <f>AVERAGE(Z4,AC4)</f>
        <v>16.452785983006496</v>
      </c>
      <c r="AG4">
        <f>AVERAGE(AA4,AD4)</f>
        <v>15.849486197617974</v>
      </c>
      <c r="AH4">
        <f>AVERAGE(AB4,AE4)</f>
        <v>16.600412361372967</v>
      </c>
    </row>
    <row r="5" spans="1:34" x14ac:dyDescent="0.25">
      <c r="A5" s="48" t="s">
        <v>200</v>
      </c>
      <c r="B5" s="48" t="s">
        <v>171</v>
      </c>
      <c r="C5" s="49" t="s">
        <v>186</v>
      </c>
      <c r="D5" s="49" t="s">
        <v>187</v>
      </c>
      <c r="E5" s="49">
        <v>21.02</v>
      </c>
      <c r="F5" s="49">
        <v>20.9</v>
      </c>
      <c r="G5">
        <v>1.96</v>
      </c>
      <c r="H5" s="50">
        <v>0.96399999999999997</v>
      </c>
      <c r="M5">
        <f>I40-AG4</f>
        <v>17.120598324802625</v>
      </c>
      <c r="N5">
        <f>I34-AF4</f>
        <v>18.530959458521618</v>
      </c>
      <c r="O5">
        <f>I46-AH4</f>
        <v>5.0295817218632237</v>
      </c>
      <c r="P5">
        <f>I56-AG4</f>
        <v>15.403790210954469</v>
      </c>
      <c r="Q5">
        <f>I50-AF4</f>
        <v>18.738624836056385</v>
      </c>
      <c r="R5">
        <f>I62-AH4</f>
        <v>8.8212020940691325</v>
      </c>
      <c r="S5">
        <f>I72-AG4</f>
        <v>16.244498764937081</v>
      </c>
      <c r="T5">
        <f>I66-AF4</f>
        <v>23.491228215307427</v>
      </c>
      <c r="U5">
        <f>I78-AH4</f>
        <v>10.242959378847331</v>
      </c>
      <c r="V5">
        <f>I88-AG4</f>
        <v>21.370495915984005</v>
      </c>
      <c r="W5">
        <f>I82-AF4</f>
        <v>22.457516757400182</v>
      </c>
      <c r="X5">
        <f>I96-AH4</f>
        <v>1.982138425512364</v>
      </c>
      <c r="Z5">
        <v>20.290841375716102</v>
      </c>
      <c r="AA5">
        <v>13.922041403242533</v>
      </c>
      <c r="AB5">
        <v>16.193838954399265</v>
      </c>
      <c r="AC5">
        <v>17.286787645446076</v>
      </c>
      <c r="AD5">
        <v>17.789870629555036</v>
      </c>
      <c r="AE5">
        <v>20.572882882072669</v>
      </c>
      <c r="AF5">
        <f>AVERAGE(Z5,AC5)</f>
        <v>18.788814510581091</v>
      </c>
      <c r="AG5">
        <f t="shared" ref="AG5" si="0">AVERAGE(AA5,AD5)</f>
        <v>15.855956016398785</v>
      </c>
      <c r="AH5">
        <f>AVERAGE(AB5,AE5)</f>
        <v>18.383360918235965</v>
      </c>
    </row>
    <row r="6" spans="1:34" x14ac:dyDescent="0.25">
      <c r="A6" s="48" t="s">
        <v>201</v>
      </c>
      <c r="B6" s="48" t="s">
        <v>171</v>
      </c>
      <c r="C6" s="49" t="s">
        <v>202</v>
      </c>
      <c r="D6" s="49" t="s">
        <v>203</v>
      </c>
      <c r="E6" s="49">
        <v>14.82</v>
      </c>
      <c r="F6" s="49">
        <v>14.81</v>
      </c>
      <c r="G6">
        <v>1.96</v>
      </c>
      <c r="H6" s="50">
        <v>0.96399999999999997</v>
      </c>
      <c r="I6">
        <f t="shared" ref="I6:I86" si="1">LOG(G6, 2)*F6</f>
        <v>14.37834262078256</v>
      </c>
      <c r="M6">
        <f>I42-AG5</f>
        <v>17.085224282302569</v>
      </c>
      <c r="N6">
        <f>I36-AF5</f>
        <v>17.871375906663324</v>
      </c>
      <c r="O6">
        <f>I48-AH5</f>
        <v>2.4565843833408181</v>
      </c>
      <c r="P6">
        <f>I58-AG5</f>
        <v>13.14120246902824</v>
      </c>
      <c r="Q6">
        <f>I52-AF5</f>
        <v>15.697559457498848</v>
      </c>
      <c r="R6">
        <f>I64-AH5</f>
        <v>7.3907719626976096</v>
      </c>
      <c r="S6">
        <f>I74-AG5</f>
        <v>14.011437540235217</v>
      </c>
      <c r="T6">
        <f>AVERAGE(T7,T5)</f>
        <v>19.658669174239826</v>
      </c>
      <c r="U6">
        <f>I80-AH5</f>
        <v>9.2160162760877569</v>
      </c>
      <c r="V6">
        <f>I90-AG5</f>
        <v>24.119029196735518</v>
      </c>
      <c r="W6">
        <f>I84-AF5</f>
        <v>24.621692495993912</v>
      </c>
      <c r="X6">
        <f>I96-AH5</f>
        <v>0.19918986864936628</v>
      </c>
      <c r="Z6">
        <v>14.37834262078256</v>
      </c>
      <c r="AA6">
        <v>14.203588963001273</v>
      </c>
      <c r="AC6">
        <v>17.30819543200391</v>
      </c>
      <c r="AD6">
        <v>17.832686202670693</v>
      </c>
      <c r="AF6">
        <f>AVERAGE(Z6,AC6)</f>
        <v>15.843269026393234</v>
      </c>
      <c r="AG6">
        <f>AVERAGE(AA6,AD6)</f>
        <v>16.018137582835983</v>
      </c>
    </row>
    <row r="7" spans="1:34" x14ac:dyDescent="0.25">
      <c r="A7" s="48" t="s">
        <v>204</v>
      </c>
      <c r="B7" s="48" t="s">
        <v>171</v>
      </c>
      <c r="C7" s="49" t="s">
        <v>202</v>
      </c>
      <c r="D7" s="49" t="s">
        <v>203</v>
      </c>
      <c r="E7" s="49">
        <v>14.8</v>
      </c>
      <c r="F7" s="49">
        <v>14.81</v>
      </c>
      <c r="G7">
        <v>1.96</v>
      </c>
      <c r="H7" s="50">
        <v>0.96399999999999997</v>
      </c>
      <c r="M7">
        <f>I44-AG6</f>
        <v>17.770899944963269</v>
      </c>
      <c r="N7">
        <f>I38-AF6</f>
        <v>17.406222991980083</v>
      </c>
      <c r="P7">
        <f>I60-AG6</f>
        <v>15.547369431171763</v>
      </c>
      <c r="Q7">
        <f>I54-AF6</f>
        <v>15.581230617417923</v>
      </c>
      <c r="S7">
        <f>I76-AG6</f>
        <v>16.500453182708668</v>
      </c>
      <c r="T7">
        <f>I70-AF6</f>
        <v>15.826110133172225</v>
      </c>
      <c r="V7">
        <f>I92-AG6</f>
        <v>21.651864957382834</v>
      </c>
      <c r="W7">
        <f>I86-AF6</f>
        <v>22.551156639599018</v>
      </c>
    </row>
    <row r="8" spans="1:34" x14ac:dyDescent="0.25">
      <c r="A8" s="48" t="s">
        <v>205</v>
      </c>
      <c r="B8" s="48" t="s">
        <v>171</v>
      </c>
      <c r="C8" s="49" t="s">
        <v>206</v>
      </c>
      <c r="D8" s="49" t="s">
        <v>207</v>
      </c>
      <c r="E8" s="49">
        <v>14.4</v>
      </c>
      <c r="F8" s="49">
        <v>14.47</v>
      </c>
      <c r="G8">
        <v>1.96</v>
      </c>
      <c r="H8" s="50">
        <v>0.96399999999999997</v>
      </c>
      <c r="I8">
        <f t="shared" si="1"/>
        <v>14.048252378306795</v>
      </c>
      <c r="N8" s="52">
        <f>AVERAGE(N5:N7)</f>
        <v>17.936186119055009</v>
      </c>
      <c r="O8" s="53"/>
      <c r="P8" s="53"/>
      <c r="Q8" s="52">
        <f>AVERAGE(Q5:Q7)</f>
        <v>16.672471636991052</v>
      </c>
      <c r="R8" s="53"/>
      <c r="T8" s="52">
        <f>AVERAGE(T5:T7)</f>
        <v>19.658669174239822</v>
      </c>
      <c r="U8" s="53"/>
      <c r="V8" s="53"/>
      <c r="W8" s="52">
        <f>AVERAGE(W5:W7)</f>
        <v>23.210121964331037</v>
      </c>
    </row>
    <row r="9" spans="1:34" x14ac:dyDescent="0.25">
      <c r="A9" s="48" t="s">
        <v>208</v>
      </c>
      <c r="B9" s="48" t="s">
        <v>171</v>
      </c>
      <c r="C9" s="49" t="s">
        <v>206</v>
      </c>
      <c r="D9" s="49" t="s">
        <v>207</v>
      </c>
      <c r="E9" s="49">
        <v>14.53</v>
      </c>
      <c r="F9" s="49">
        <v>14.47</v>
      </c>
      <c r="G9">
        <v>1.96</v>
      </c>
      <c r="H9" s="50">
        <v>0.96399999999999997</v>
      </c>
      <c r="N9" s="53"/>
      <c r="O9" s="53"/>
      <c r="P9" s="53"/>
      <c r="Q9" s="53"/>
      <c r="R9" s="53"/>
      <c r="T9" s="53"/>
      <c r="U9" s="53"/>
      <c r="V9" s="53"/>
      <c r="W9" s="53"/>
      <c r="X9" s="53"/>
    </row>
    <row r="10" spans="1:34" x14ac:dyDescent="0.25">
      <c r="A10" s="48" t="s">
        <v>209</v>
      </c>
      <c r="B10" s="48" t="s">
        <v>171</v>
      </c>
      <c r="C10" s="49" t="s">
        <v>210</v>
      </c>
      <c r="D10" s="49" t="s">
        <v>211</v>
      </c>
      <c r="E10" s="49">
        <v>14.15</v>
      </c>
      <c r="F10" s="49">
        <v>14.34</v>
      </c>
      <c r="G10">
        <v>1.96</v>
      </c>
      <c r="H10" s="50">
        <v>0.96399999999999997</v>
      </c>
      <c r="I10">
        <f t="shared" si="1"/>
        <v>13.922041403242533</v>
      </c>
      <c r="M10" s="51" t="s">
        <v>212</v>
      </c>
      <c r="X10" s="53"/>
    </row>
    <row r="11" spans="1:34" x14ac:dyDescent="0.25">
      <c r="A11" s="48" t="s">
        <v>213</v>
      </c>
      <c r="B11" s="48" t="s">
        <v>171</v>
      </c>
      <c r="C11" s="49" t="s">
        <v>210</v>
      </c>
      <c r="D11" s="49" t="s">
        <v>211</v>
      </c>
      <c r="E11" s="49">
        <v>14.53</v>
      </c>
      <c r="F11" s="49">
        <v>14.34</v>
      </c>
      <c r="G11">
        <v>1.96</v>
      </c>
      <c r="H11" s="50">
        <v>0.96399999999999997</v>
      </c>
      <c r="M11" t="s">
        <v>188</v>
      </c>
      <c r="N11" t="s">
        <v>189</v>
      </c>
      <c r="O11" t="s">
        <v>190</v>
      </c>
      <c r="P11" t="s">
        <v>191</v>
      </c>
      <c r="Q11" t="s">
        <v>192</v>
      </c>
      <c r="R11" t="s">
        <v>193</v>
      </c>
      <c r="S11" t="s">
        <v>194</v>
      </c>
      <c r="T11" t="s">
        <v>195</v>
      </c>
      <c r="U11" t="s">
        <v>196</v>
      </c>
      <c r="V11" t="s">
        <v>197</v>
      </c>
      <c r="W11" t="s">
        <v>198</v>
      </c>
      <c r="X11" t="s">
        <v>199</v>
      </c>
    </row>
    <row r="12" spans="1:34" x14ac:dyDescent="0.25">
      <c r="A12" s="48" t="s">
        <v>214</v>
      </c>
      <c r="B12" s="48" t="s">
        <v>171</v>
      </c>
      <c r="C12" s="49" t="s">
        <v>215</v>
      </c>
      <c r="D12" s="49" t="s">
        <v>216</v>
      </c>
      <c r="E12" s="49">
        <v>14.46</v>
      </c>
      <c r="F12" s="49">
        <v>14.63</v>
      </c>
      <c r="G12">
        <v>1.96</v>
      </c>
      <c r="H12" s="50">
        <v>0.96399999999999997</v>
      </c>
      <c r="I12">
        <f t="shared" si="1"/>
        <v>14.203588963001273</v>
      </c>
      <c r="M12">
        <f>M5-N8</f>
        <v>-0.8155877942523837</v>
      </c>
      <c r="N12">
        <f>N5-N8</f>
        <v>0.59477333946660949</v>
      </c>
      <c r="O12">
        <f>O5-N8</f>
        <v>-12.906604397191785</v>
      </c>
      <c r="P12">
        <f>P5-Q8</f>
        <v>-1.2686814260365828</v>
      </c>
      <c r="Q12">
        <f>Q5-Q8</f>
        <v>2.066153199065333</v>
      </c>
      <c r="R12">
        <f>R5-Q8</f>
        <v>-7.8512695429219193</v>
      </c>
      <c r="S12">
        <f>S5-T8</f>
        <v>-3.4141704093027414</v>
      </c>
      <c r="T12">
        <f>T5-T8</f>
        <v>3.8325590410676043</v>
      </c>
      <c r="U12">
        <f>U5-T8</f>
        <v>-9.4157097953924911</v>
      </c>
      <c r="V12">
        <f>V5-W8</f>
        <v>-1.8396260483470321</v>
      </c>
      <c r="W12">
        <f>W5-W8</f>
        <v>-0.75260520693085553</v>
      </c>
      <c r="X12">
        <f>X5-W8</f>
        <v>-21.227983538818673</v>
      </c>
    </row>
    <row r="13" spans="1:34" x14ac:dyDescent="0.25">
      <c r="A13" s="48" t="s">
        <v>217</v>
      </c>
      <c r="B13" s="48" t="s">
        <v>171</v>
      </c>
      <c r="C13" s="49" t="s">
        <v>215</v>
      </c>
      <c r="D13" s="49" t="s">
        <v>216</v>
      </c>
      <c r="E13" s="49">
        <v>14.8</v>
      </c>
      <c r="F13" s="49">
        <v>14.63</v>
      </c>
      <c r="G13">
        <v>1.96</v>
      </c>
      <c r="H13" s="50">
        <v>0.96399999999999997</v>
      </c>
      <c r="M13">
        <f>M6-N8</f>
        <v>-0.85096183675243964</v>
      </c>
      <c r="N13">
        <f>N6-N8</f>
        <v>-6.4810212391684274E-2</v>
      </c>
      <c r="O13">
        <f>O6-N8</f>
        <v>-15.479601735714191</v>
      </c>
      <c r="P13">
        <f>P6-Q8</f>
        <v>-3.5312691679628117</v>
      </c>
      <c r="Q13">
        <f>Q6-Q8</f>
        <v>-0.97491217949220399</v>
      </c>
      <c r="R13">
        <f>R6-Q8</f>
        <v>-9.2816996742934421</v>
      </c>
      <c r="S13">
        <f>S6-T8</f>
        <v>-5.6472316340046049</v>
      </c>
      <c r="T13">
        <f>T6-T8</f>
        <v>0</v>
      </c>
      <c r="U13">
        <f>U6-T8</f>
        <v>-10.442652898152065</v>
      </c>
      <c r="V13">
        <f>V6-W8</f>
        <v>0.90890723240448068</v>
      </c>
      <c r="W13">
        <f>W6-W8</f>
        <v>1.4115705316628748</v>
      </c>
      <c r="X13">
        <f>X6-W8</f>
        <v>-23.010932095681671</v>
      </c>
    </row>
    <row r="14" spans="1:34" x14ac:dyDescent="0.25">
      <c r="A14" s="48" t="s">
        <v>218</v>
      </c>
      <c r="B14" s="48" t="s">
        <v>171</v>
      </c>
      <c r="C14" s="49" t="s">
        <v>219</v>
      </c>
      <c r="D14" s="49" t="s">
        <v>220</v>
      </c>
      <c r="E14" s="49">
        <v>16.510000000000002</v>
      </c>
      <c r="F14" s="49">
        <v>16.48</v>
      </c>
      <c r="G14">
        <v>1.96</v>
      </c>
      <c r="H14" s="50">
        <v>0.96399999999999997</v>
      </c>
      <c r="I14">
        <f t="shared" si="1"/>
        <v>15.999668223531167</v>
      </c>
      <c r="M14">
        <f>M7-N8</f>
        <v>-0.16528617409174018</v>
      </c>
      <c r="N14">
        <f>N7-N8</f>
        <v>-0.52996312707492521</v>
      </c>
      <c r="P14">
        <f>P7-Q8</f>
        <v>-1.1251022058192888</v>
      </c>
      <c r="Q14">
        <f>Q7-Q8</f>
        <v>-1.091241019573129</v>
      </c>
      <c r="S14">
        <f>S7-T8</f>
        <v>-3.1582159915311543</v>
      </c>
      <c r="T14">
        <f>T7-T8</f>
        <v>-3.8325590410675971</v>
      </c>
      <c r="V14">
        <f>V7-W8</f>
        <v>-1.5582570069482031</v>
      </c>
      <c r="W14">
        <f>W7-W8</f>
        <v>-0.6589653247320193</v>
      </c>
    </row>
    <row r="15" spans="1:34" x14ac:dyDescent="0.25">
      <c r="A15" s="48" t="s">
        <v>221</v>
      </c>
      <c r="B15" s="48" t="s">
        <v>171</v>
      </c>
      <c r="C15" s="49" t="s">
        <v>219</v>
      </c>
      <c r="D15" s="49" t="s">
        <v>220</v>
      </c>
      <c r="E15" s="49">
        <v>16.440000000000001</v>
      </c>
      <c r="F15" s="49">
        <v>16.48</v>
      </c>
      <c r="G15">
        <v>1.96</v>
      </c>
      <c r="H15" s="50">
        <v>0.96399999999999997</v>
      </c>
    </row>
    <row r="16" spans="1:34" x14ac:dyDescent="0.25">
      <c r="A16" s="48" t="s">
        <v>222</v>
      </c>
      <c r="B16" s="48" t="s">
        <v>171</v>
      </c>
      <c r="C16" s="49" t="s">
        <v>223</v>
      </c>
      <c r="D16" s="49" t="s">
        <v>224</v>
      </c>
      <c r="E16" s="49">
        <v>16.62</v>
      </c>
      <c r="F16" s="49">
        <v>16.68</v>
      </c>
      <c r="G16">
        <v>1.96</v>
      </c>
      <c r="H16" s="50">
        <v>0.96399999999999997</v>
      </c>
      <c r="I16">
        <f t="shared" si="1"/>
        <v>16.193838954399265</v>
      </c>
      <c r="M16" t="s">
        <v>225</v>
      </c>
    </row>
    <row r="17" spans="1:24" x14ac:dyDescent="0.25">
      <c r="A17" s="48" t="s">
        <v>226</v>
      </c>
      <c r="B17" s="48" t="s">
        <v>171</v>
      </c>
      <c r="C17" s="49" t="s">
        <v>223</v>
      </c>
      <c r="D17" s="49" t="s">
        <v>224</v>
      </c>
      <c r="E17" s="49">
        <v>16.739999999999998</v>
      </c>
      <c r="F17" s="49">
        <v>16.68</v>
      </c>
      <c r="G17">
        <v>1.96</v>
      </c>
      <c r="H17" s="50">
        <v>0.96399999999999997</v>
      </c>
      <c r="M17" t="s">
        <v>188</v>
      </c>
      <c r="N17" t="s">
        <v>189</v>
      </c>
      <c r="O17" t="s">
        <v>190</v>
      </c>
      <c r="P17" t="s">
        <v>191</v>
      </c>
      <c r="Q17" t="s">
        <v>192</v>
      </c>
      <c r="R17" t="s">
        <v>193</v>
      </c>
      <c r="S17" t="s">
        <v>194</v>
      </c>
      <c r="T17" t="s">
        <v>195</v>
      </c>
      <c r="U17" t="s">
        <v>196</v>
      </c>
      <c r="V17" t="s">
        <v>197</v>
      </c>
      <c r="W17" t="s">
        <v>198</v>
      </c>
      <c r="X17" t="s">
        <v>199</v>
      </c>
    </row>
    <row r="18" spans="1:24" x14ac:dyDescent="0.25">
      <c r="A18" s="48" t="s">
        <v>227</v>
      </c>
      <c r="B18" s="48" t="s">
        <v>171</v>
      </c>
      <c r="C18" s="49" t="s">
        <v>219</v>
      </c>
      <c r="D18" s="49" t="s">
        <v>228</v>
      </c>
      <c r="E18" s="49">
        <v>16.43</v>
      </c>
      <c r="F18" s="49">
        <v>16.420000000000002</v>
      </c>
      <c r="G18" s="6">
        <v>2.1</v>
      </c>
      <c r="H18" s="50">
        <v>1.101</v>
      </c>
      <c r="I18">
        <f t="shared" si="1"/>
        <v>17.575792763976757</v>
      </c>
      <c r="M18">
        <f>2^-(M12)</f>
        <v>1.7600150850863951</v>
      </c>
      <c r="N18">
        <f t="shared" ref="N18:V18" si="2">2^-(N12)</f>
        <v>0.66214847658375231</v>
      </c>
      <c r="O18">
        <f t="shared" si="2"/>
        <v>7678.4766109432403</v>
      </c>
      <c r="P18">
        <f t="shared" si="2"/>
        <v>2.4094125280341343</v>
      </c>
      <c r="Q18">
        <f>2^-(Q12)</f>
        <v>0.23879537518766705</v>
      </c>
      <c r="R18">
        <f>2^-(R12)</f>
        <v>230.92323689754809</v>
      </c>
      <c r="S18">
        <f>2^-(S12)</f>
        <v>10.660257702450117</v>
      </c>
      <c r="T18">
        <f>2^-(T12)</f>
        <v>7.0191539606057035E-2</v>
      </c>
      <c r="U18">
        <f>2^-(U12)</f>
        <v>682.98486357375373</v>
      </c>
      <c r="V18">
        <f t="shared" si="2"/>
        <v>3.5791724293233251</v>
      </c>
      <c r="W18">
        <f>2^-(W12)</f>
        <v>1.6848325419925601</v>
      </c>
      <c r="X18">
        <f>2^-(X12)</f>
        <v>2456177.7487627664</v>
      </c>
    </row>
    <row r="19" spans="1:24" x14ac:dyDescent="0.25">
      <c r="A19" s="48" t="s">
        <v>229</v>
      </c>
      <c r="B19" s="48" t="s">
        <v>171</v>
      </c>
      <c r="C19" s="49" t="s">
        <v>219</v>
      </c>
      <c r="D19" s="49" t="s">
        <v>228</v>
      </c>
      <c r="E19" s="49">
        <v>16.399999999999999</v>
      </c>
      <c r="F19" s="49">
        <v>16.420000000000002</v>
      </c>
      <c r="G19" s="6">
        <v>2.1</v>
      </c>
      <c r="H19" s="50">
        <v>1.101</v>
      </c>
      <c r="M19">
        <f t="shared" ref="M19:W19" si="3">2^-(M13)</f>
        <v>1.8037030432323522</v>
      </c>
      <c r="N19">
        <f t="shared" si="3"/>
        <v>1.0459473355898952</v>
      </c>
      <c r="O19">
        <f t="shared" si="3"/>
        <v>45690.345634451951</v>
      </c>
      <c r="P19">
        <f t="shared" si="3"/>
        <v>11.56160006475077</v>
      </c>
      <c r="Q19">
        <f t="shared" si="3"/>
        <v>1.9655215471650023</v>
      </c>
      <c r="R19">
        <f>2^-(R13)</f>
        <v>622.40061441894431</v>
      </c>
      <c r="S19">
        <f>2^-(S13)</f>
        <v>50.117120941868478</v>
      </c>
      <c r="T19">
        <f>2^-(T13)</f>
        <v>1</v>
      </c>
      <c r="U19">
        <f t="shared" si="3"/>
        <v>1391.7196418888168</v>
      </c>
      <c r="V19">
        <f>2^-(V13)</f>
        <v>0.53258834687708489</v>
      </c>
      <c r="W19">
        <f t="shared" si="3"/>
        <v>0.37590225323720128</v>
      </c>
      <c r="X19">
        <f>2^-(X13)</f>
        <v>8452414.5508461241</v>
      </c>
    </row>
    <row r="20" spans="1:24" x14ac:dyDescent="0.25">
      <c r="A20" s="48" t="s">
        <v>230</v>
      </c>
      <c r="B20" s="48" t="s">
        <v>171</v>
      </c>
      <c r="C20" s="49" t="s">
        <v>223</v>
      </c>
      <c r="D20" s="49" t="s">
        <v>231</v>
      </c>
      <c r="E20" s="49">
        <v>16.12</v>
      </c>
      <c r="F20" s="49">
        <v>16.149999999999999</v>
      </c>
      <c r="G20" s="6">
        <v>2.1</v>
      </c>
      <c r="H20" s="50">
        <v>1.101</v>
      </c>
      <c r="I20">
        <f t="shared" si="1"/>
        <v>17.286787645446076</v>
      </c>
      <c r="M20">
        <f>2^-(M14)</f>
        <v>1.1213884954479736</v>
      </c>
      <c r="N20">
        <f>2^-(N14)</f>
        <v>1.4438922915260528</v>
      </c>
      <c r="P20">
        <f>2^-(P14)</f>
        <v>2.1811699819555495</v>
      </c>
      <c r="Q20">
        <f>2^-(Q14)</f>
        <v>2.130572314808759</v>
      </c>
      <c r="S20">
        <f>2^-(S14)</f>
        <v>8.9272510123072646</v>
      </c>
      <c r="T20">
        <f>2^-(T14)</f>
        <v>14.246731238727554</v>
      </c>
      <c r="V20">
        <f>2^-(V14)</f>
        <v>2.9449783067692556</v>
      </c>
      <c r="W20">
        <f>2^-(W14)</f>
        <v>1.5789498227846228</v>
      </c>
    </row>
    <row r="21" spans="1:24" x14ac:dyDescent="0.25">
      <c r="A21" s="48" t="s">
        <v>232</v>
      </c>
      <c r="B21" s="48" t="s">
        <v>171</v>
      </c>
      <c r="C21" s="49" t="s">
        <v>223</v>
      </c>
      <c r="D21" s="49" t="s">
        <v>231</v>
      </c>
      <c r="E21" s="49">
        <v>16.170000000000002</v>
      </c>
      <c r="F21" s="49">
        <v>16.149999999999999</v>
      </c>
      <c r="G21" s="6">
        <v>2.1</v>
      </c>
      <c r="H21" s="50">
        <v>1.101</v>
      </c>
    </row>
    <row r="22" spans="1:24" x14ac:dyDescent="0.25">
      <c r="A22" s="48" t="s">
        <v>233</v>
      </c>
      <c r="B22" s="48" t="s">
        <v>171</v>
      </c>
      <c r="C22" s="49" t="s">
        <v>234</v>
      </c>
      <c r="D22" s="49" t="s">
        <v>235</v>
      </c>
      <c r="E22" s="49">
        <v>16.239999999999998</v>
      </c>
      <c r="F22" s="49">
        <v>16.170000000000002</v>
      </c>
      <c r="G22" s="6">
        <v>2.1</v>
      </c>
      <c r="H22" s="50">
        <v>1.101</v>
      </c>
      <c r="I22">
        <f t="shared" si="1"/>
        <v>17.30819543200391</v>
      </c>
      <c r="M22" t="s">
        <v>236</v>
      </c>
    </row>
    <row r="23" spans="1:24" x14ac:dyDescent="0.25">
      <c r="A23" s="48" t="s">
        <v>237</v>
      </c>
      <c r="B23" s="48" t="s">
        <v>171</v>
      </c>
      <c r="C23" s="49" t="s">
        <v>234</v>
      </c>
      <c r="D23" s="49" t="s">
        <v>235</v>
      </c>
      <c r="E23" s="49">
        <v>16.100000000000001</v>
      </c>
      <c r="F23" s="49">
        <v>16.170000000000002</v>
      </c>
      <c r="G23" s="6">
        <v>2.1</v>
      </c>
      <c r="H23" s="50">
        <v>1.101</v>
      </c>
      <c r="M23" t="s">
        <v>188</v>
      </c>
      <c r="N23" t="s">
        <v>189</v>
      </c>
      <c r="O23" t="s">
        <v>190</v>
      </c>
      <c r="P23" t="s">
        <v>191</v>
      </c>
      <c r="Q23" t="s">
        <v>192</v>
      </c>
      <c r="R23" t="s">
        <v>193</v>
      </c>
      <c r="S23" t="s">
        <v>194</v>
      </c>
      <c r="T23" t="s">
        <v>195</v>
      </c>
      <c r="U23" t="s">
        <v>196</v>
      </c>
      <c r="V23" t="s">
        <v>197</v>
      </c>
      <c r="W23" t="s">
        <v>198</v>
      </c>
      <c r="X23" t="s">
        <v>199</v>
      </c>
    </row>
    <row r="24" spans="1:24" x14ac:dyDescent="0.25">
      <c r="A24" s="48" t="s">
        <v>238</v>
      </c>
      <c r="B24" s="48" t="s">
        <v>171</v>
      </c>
      <c r="C24" s="49" t="s">
        <v>239</v>
      </c>
      <c r="D24" s="49" t="s">
        <v>240</v>
      </c>
      <c r="E24" s="49">
        <v>16.420000000000002</v>
      </c>
      <c r="F24" s="49">
        <v>16.489999999999998</v>
      </c>
      <c r="G24" s="6">
        <v>2.1</v>
      </c>
      <c r="H24" s="50">
        <v>1.101</v>
      </c>
      <c r="I24">
        <f t="shared" si="1"/>
        <v>17.650720016929153</v>
      </c>
      <c r="M24">
        <f>LOG(M18, 2)</f>
        <v>0.81558779425238359</v>
      </c>
      <c r="N24">
        <f>LOG(N18, 2)</f>
        <v>-0.59477333946660949</v>
      </c>
      <c r="O24">
        <f>LOG(O18, 2)</f>
        <v>12.906604397191787</v>
      </c>
      <c r="P24">
        <f>LOG(P18, 2)</f>
        <v>1.2686814260365828</v>
      </c>
      <c r="Q24">
        <f t="shared" ref="Q24:X24" si="4">LOG(Q18, 2)</f>
        <v>-2.066153199065333</v>
      </c>
      <c r="R24">
        <f t="shared" si="4"/>
        <v>7.8512695429219193</v>
      </c>
      <c r="S24">
        <f t="shared" si="4"/>
        <v>3.414170409302741</v>
      </c>
      <c r="T24">
        <f t="shared" si="4"/>
        <v>-3.8325590410676043</v>
      </c>
      <c r="U24">
        <f>LOG(U18, 2)</f>
        <v>9.4157097953924911</v>
      </c>
      <c r="V24">
        <f>LOG(V18, 2)</f>
        <v>1.8396260483470321</v>
      </c>
      <c r="W24">
        <f t="shared" si="4"/>
        <v>0.75260520693085553</v>
      </c>
      <c r="X24">
        <f t="shared" si="4"/>
        <v>21.227983538818673</v>
      </c>
    </row>
    <row r="25" spans="1:24" x14ac:dyDescent="0.25">
      <c r="A25" s="48" t="s">
        <v>241</v>
      </c>
      <c r="B25" s="48" t="s">
        <v>171</v>
      </c>
      <c r="C25" s="49" t="s">
        <v>239</v>
      </c>
      <c r="D25" s="49" t="s">
        <v>240</v>
      </c>
      <c r="E25" s="49">
        <v>16.55</v>
      </c>
      <c r="F25" s="49">
        <v>16.489999999999998</v>
      </c>
      <c r="G25" s="6">
        <v>2.1</v>
      </c>
      <c r="H25" s="50">
        <v>1.101</v>
      </c>
      <c r="M25">
        <f t="shared" ref="M25:W25" si="5">LOG(M19, 2)</f>
        <v>0.85096183675243986</v>
      </c>
      <c r="N25">
        <f t="shared" si="5"/>
        <v>6.4810212391684385E-2</v>
      </c>
      <c r="O25">
        <f t="shared" si="5"/>
        <v>15.479601735714191</v>
      </c>
      <c r="P25">
        <f t="shared" si="5"/>
        <v>3.5312691679628112</v>
      </c>
      <c r="Q25">
        <f t="shared" si="5"/>
        <v>0.9749121794922041</v>
      </c>
      <c r="R25">
        <f t="shared" si="5"/>
        <v>9.2816996742934421</v>
      </c>
      <c r="S25">
        <f t="shared" si="5"/>
        <v>5.6472316340046049</v>
      </c>
      <c r="T25">
        <f>LOG(T19, 2)</f>
        <v>0</v>
      </c>
      <c r="U25">
        <f>LOG(U19, 2)</f>
        <v>10.442652898152065</v>
      </c>
      <c r="V25">
        <f>LOG(V19, 2)</f>
        <v>-0.90890723240448057</v>
      </c>
      <c r="W25">
        <f t="shared" si="5"/>
        <v>-1.4115705316628748</v>
      </c>
      <c r="X25">
        <f>LOG(X19, 2)</f>
        <v>23.010932095681671</v>
      </c>
    </row>
    <row r="26" spans="1:24" x14ac:dyDescent="0.25">
      <c r="A26" s="48" t="s">
        <v>242</v>
      </c>
      <c r="B26" s="48" t="s">
        <v>171</v>
      </c>
      <c r="C26" s="49" t="s">
        <v>243</v>
      </c>
      <c r="D26" s="49" t="s">
        <v>244</v>
      </c>
      <c r="E26" s="49">
        <v>16.64</v>
      </c>
      <c r="F26" s="49">
        <v>16.62</v>
      </c>
      <c r="G26" s="6">
        <v>2.1</v>
      </c>
      <c r="H26" s="50">
        <v>1.101</v>
      </c>
      <c r="I26">
        <f t="shared" si="1"/>
        <v>17.789870629555036</v>
      </c>
      <c r="M26">
        <f>LOG(M20, 2)</f>
        <v>0.16528617409174023</v>
      </c>
      <c r="N26">
        <f>LOG(N20, 2)</f>
        <v>0.52996312707492521</v>
      </c>
      <c r="P26">
        <f>LOG(P20, 2)</f>
        <v>1.125102205819289</v>
      </c>
      <c r="Q26">
        <f>LOG(Q20, 2)</f>
        <v>1.091241019573129</v>
      </c>
      <c r="S26">
        <f>LOG(S20, 2)</f>
        <v>3.1582159915311538</v>
      </c>
      <c r="T26">
        <f>LOG(T20, 2)</f>
        <v>3.8325590410675971</v>
      </c>
      <c r="V26">
        <f>LOG(V20, 2)</f>
        <v>1.5582570069482033</v>
      </c>
      <c r="W26">
        <f>LOG(W20, 2)</f>
        <v>0.65896532473201919</v>
      </c>
    </row>
    <row r="27" spans="1:24" x14ac:dyDescent="0.25">
      <c r="A27" s="48" t="s">
        <v>245</v>
      </c>
      <c r="B27" s="48" t="s">
        <v>171</v>
      </c>
      <c r="C27" s="49" t="s">
        <v>243</v>
      </c>
      <c r="D27" s="49" t="s">
        <v>244</v>
      </c>
      <c r="E27" s="49">
        <v>16.59</v>
      </c>
      <c r="F27" s="49">
        <v>16.62</v>
      </c>
      <c r="G27" s="6">
        <v>2.1</v>
      </c>
      <c r="H27" s="50">
        <v>1.101</v>
      </c>
    </row>
    <row r="28" spans="1:24" x14ac:dyDescent="0.25">
      <c r="A28" s="48" t="s">
        <v>246</v>
      </c>
      <c r="B28" s="48" t="s">
        <v>171</v>
      </c>
      <c r="C28" s="49" t="s">
        <v>247</v>
      </c>
      <c r="D28" s="49" t="s">
        <v>248</v>
      </c>
      <c r="E28" s="49">
        <v>16.88</v>
      </c>
      <c r="F28" s="49">
        <v>16.66</v>
      </c>
      <c r="G28" s="6">
        <v>2.1</v>
      </c>
      <c r="H28" s="50">
        <v>1.101</v>
      </c>
      <c r="I28">
        <f t="shared" si="1"/>
        <v>17.832686202670693</v>
      </c>
    </row>
    <row r="29" spans="1:24" x14ac:dyDescent="0.25">
      <c r="A29" s="48" t="s">
        <v>249</v>
      </c>
      <c r="B29" s="48" t="s">
        <v>171</v>
      </c>
      <c r="C29" s="49" t="s">
        <v>247</v>
      </c>
      <c r="D29" s="49" t="s">
        <v>248</v>
      </c>
      <c r="E29" s="49">
        <v>16.440000000000001</v>
      </c>
      <c r="F29" s="49">
        <v>16.66</v>
      </c>
      <c r="G29" s="6">
        <v>2.1</v>
      </c>
      <c r="H29" s="50">
        <v>1.101</v>
      </c>
    </row>
    <row r="30" spans="1:24" x14ac:dyDescent="0.25">
      <c r="A30" s="48" t="s">
        <v>250</v>
      </c>
      <c r="B30" s="48" t="s">
        <v>171</v>
      </c>
      <c r="C30" s="49" t="s">
        <v>251</v>
      </c>
      <c r="D30" s="49" t="s">
        <v>252</v>
      </c>
      <c r="E30" s="49">
        <v>16</v>
      </c>
      <c r="F30" s="49">
        <v>16.07</v>
      </c>
      <c r="G30" s="6">
        <v>2.1</v>
      </c>
      <c r="H30" s="50">
        <v>1.101</v>
      </c>
      <c r="I30">
        <f t="shared" si="1"/>
        <v>17.201156499214768</v>
      </c>
    </row>
    <row r="31" spans="1:24" x14ac:dyDescent="0.25">
      <c r="A31" s="48" t="s">
        <v>253</v>
      </c>
      <c r="B31" s="48" t="s">
        <v>171</v>
      </c>
      <c r="C31" s="49" t="s">
        <v>251</v>
      </c>
      <c r="D31" s="49" t="s">
        <v>252</v>
      </c>
      <c r="E31" s="49">
        <v>16.14</v>
      </c>
      <c r="F31" s="49">
        <v>16.07</v>
      </c>
      <c r="G31" s="6">
        <v>2.1</v>
      </c>
      <c r="H31" s="50">
        <v>1.101</v>
      </c>
    </row>
    <row r="32" spans="1:24" x14ac:dyDescent="0.25">
      <c r="A32" s="48" t="s">
        <v>254</v>
      </c>
      <c r="B32" s="48" t="s">
        <v>171</v>
      </c>
      <c r="C32" s="49" t="s">
        <v>255</v>
      </c>
      <c r="D32" s="49" t="s">
        <v>256</v>
      </c>
      <c r="E32" s="49">
        <v>19.190000000000001</v>
      </c>
      <c r="F32" s="49">
        <v>19.22</v>
      </c>
      <c r="G32" s="6">
        <v>2.1</v>
      </c>
      <c r="H32" s="50">
        <v>1.101</v>
      </c>
      <c r="I32">
        <f t="shared" si="1"/>
        <v>20.572882882072669</v>
      </c>
    </row>
    <row r="33" spans="1:9" x14ac:dyDescent="0.25">
      <c r="A33" s="48" t="s">
        <v>257</v>
      </c>
      <c r="B33" s="48" t="s">
        <v>171</v>
      </c>
      <c r="C33" s="49" t="s">
        <v>255</v>
      </c>
      <c r="D33" s="49" t="s">
        <v>256</v>
      </c>
      <c r="E33" s="49">
        <v>19.239999999999998</v>
      </c>
      <c r="F33" s="49">
        <v>19.22</v>
      </c>
      <c r="G33" s="6">
        <v>2.1</v>
      </c>
      <c r="H33" s="50">
        <v>1.101</v>
      </c>
    </row>
    <row r="34" spans="1:9" x14ac:dyDescent="0.25">
      <c r="A34" s="48" t="s">
        <v>258</v>
      </c>
      <c r="B34" s="48" t="s">
        <v>171</v>
      </c>
      <c r="C34" s="49" t="s">
        <v>259</v>
      </c>
      <c r="D34" s="49" t="s">
        <v>260</v>
      </c>
      <c r="E34" s="49" t="s">
        <v>261</v>
      </c>
      <c r="F34" s="49">
        <v>36.31</v>
      </c>
      <c r="G34">
        <v>1.95</v>
      </c>
      <c r="H34" s="50">
        <v>0.94879999999999998</v>
      </c>
      <c r="I34">
        <f>LOG(G34, 2)*F34</f>
        <v>34.983745441528114</v>
      </c>
    </row>
    <row r="35" spans="1:9" x14ac:dyDescent="0.25">
      <c r="A35" s="48" t="s">
        <v>262</v>
      </c>
      <c r="B35" s="48" t="s">
        <v>171</v>
      </c>
      <c r="C35" s="49" t="s">
        <v>259</v>
      </c>
      <c r="D35" s="49" t="s">
        <v>260</v>
      </c>
      <c r="E35" s="49">
        <v>36.31</v>
      </c>
      <c r="F35" s="49">
        <v>36.31</v>
      </c>
      <c r="G35">
        <v>1.95</v>
      </c>
      <c r="H35" s="50">
        <v>0.94879999999999998</v>
      </c>
    </row>
    <row r="36" spans="1:9" x14ac:dyDescent="0.25">
      <c r="A36" s="48" t="s">
        <v>263</v>
      </c>
      <c r="B36" s="48" t="s">
        <v>171</v>
      </c>
      <c r="C36" s="49" t="s">
        <v>264</v>
      </c>
      <c r="D36" s="49" t="s">
        <v>265</v>
      </c>
      <c r="E36" s="49" t="s">
        <v>261</v>
      </c>
      <c r="F36" s="49">
        <v>38.049999999999997</v>
      </c>
      <c r="G36">
        <v>1.95</v>
      </c>
      <c r="H36" s="50">
        <v>0.94879999999999998</v>
      </c>
      <c r="I36">
        <f t="shared" si="1"/>
        <v>36.660190417244415</v>
      </c>
    </row>
    <row r="37" spans="1:9" x14ac:dyDescent="0.25">
      <c r="A37" s="48" t="s">
        <v>266</v>
      </c>
      <c r="B37" s="48" t="s">
        <v>171</v>
      </c>
      <c r="C37" s="49" t="s">
        <v>264</v>
      </c>
      <c r="D37" s="49" t="s">
        <v>265</v>
      </c>
      <c r="E37" s="49">
        <v>38.049999999999997</v>
      </c>
      <c r="F37" s="49">
        <v>38.049999999999997</v>
      </c>
      <c r="G37">
        <v>1.95</v>
      </c>
      <c r="H37" s="50">
        <v>0.94879999999999998</v>
      </c>
    </row>
    <row r="38" spans="1:9" x14ac:dyDescent="0.25">
      <c r="A38" s="48" t="s">
        <v>267</v>
      </c>
      <c r="B38" s="48" t="s">
        <v>171</v>
      </c>
      <c r="C38" s="49" t="s">
        <v>251</v>
      </c>
      <c r="D38" s="49" t="s">
        <v>268</v>
      </c>
      <c r="E38" s="49">
        <v>33.01</v>
      </c>
      <c r="F38" s="49">
        <v>34.51</v>
      </c>
      <c r="G38">
        <v>1.95</v>
      </c>
      <c r="H38" s="50">
        <v>0.94879999999999998</v>
      </c>
      <c r="I38">
        <f>LOG(G38, 2)*F38</f>
        <v>33.249492018373317</v>
      </c>
    </row>
    <row r="39" spans="1:9" x14ac:dyDescent="0.25">
      <c r="A39" s="48" t="s">
        <v>269</v>
      </c>
      <c r="B39" s="48" t="s">
        <v>171</v>
      </c>
      <c r="C39" s="49" t="s">
        <v>251</v>
      </c>
      <c r="D39" s="49" t="s">
        <v>268</v>
      </c>
      <c r="E39" s="49">
        <v>36</v>
      </c>
      <c r="F39" s="49">
        <v>34.51</v>
      </c>
      <c r="G39">
        <v>1.95</v>
      </c>
      <c r="H39" s="50">
        <v>0.94879999999999998</v>
      </c>
    </row>
    <row r="40" spans="1:9" x14ac:dyDescent="0.25">
      <c r="A40" s="48" t="s">
        <v>270</v>
      </c>
      <c r="B40" s="48" t="s">
        <v>171</v>
      </c>
      <c r="C40" s="49" t="s">
        <v>255</v>
      </c>
      <c r="D40" s="49" t="s">
        <v>271</v>
      </c>
      <c r="E40" s="49">
        <v>33.61</v>
      </c>
      <c r="F40" s="49">
        <v>34.22</v>
      </c>
      <c r="G40">
        <v>1.95</v>
      </c>
      <c r="H40" s="50">
        <v>0.94879999999999998</v>
      </c>
      <c r="I40">
        <f>LOG(G40, 2)*F40</f>
        <v>32.970084522420599</v>
      </c>
    </row>
    <row r="41" spans="1:9" x14ac:dyDescent="0.25">
      <c r="A41" s="48" t="s">
        <v>272</v>
      </c>
      <c r="B41" s="48" t="s">
        <v>171</v>
      </c>
      <c r="C41" s="49" t="s">
        <v>255</v>
      </c>
      <c r="D41" s="49" t="s">
        <v>271</v>
      </c>
      <c r="E41" s="49">
        <v>34.840000000000003</v>
      </c>
      <c r="F41" s="49">
        <v>34.22</v>
      </c>
      <c r="G41">
        <v>1.95</v>
      </c>
      <c r="H41" s="50">
        <v>0.94879999999999998</v>
      </c>
    </row>
    <row r="42" spans="1:9" x14ac:dyDescent="0.25">
      <c r="A42" s="48" t="s">
        <v>273</v>
      </c>
      <c r="B42" s="48" t="s">
        <v>171</v>
      </c>
      <c r="C42" s="49" t="s">
        <v>274</v>
      </c>
      <c r="D42" s="49" t="s">
        <v>275</v>
      </c>
      <c r="E42" s="49">
        <v>33.46</v>
      </c>
      <c r="F42" s="49">
        <v>34.19</v>
      </c>
      <c r="G42">
        <v>1.95</v>
      </c>
      <c r="H42" s="50">
        <v>0.94879999999999998</v>
      </c>
      <c r="I42">
        <f>LOG(G42, 2)*F42</f>
        <v>32.941180298701354</v>
      </c>
    </row>
    <row r="43" spans="1:9" x14ac:dyDescent="0.25">
      <c r="A43" s="48" t="s">
        <v>276</v>
      </c>
      <c r="B43" s="48" t="s">
        <v>171</v>
      </c>
      <c r="C43" s="49" t="s">
        <v>274</v>
      </c>
      <c r="D43" s="49" t="s">
        <v>275</v>
      </c>
      <c r="E43" s="49">
        <v>34.92</v>
      </c>
      <c r="F43" s="49">
        <v>34.19</v>
      </c>
      <c r="G43">
        <v>1.95</v>
      </c>
      <c r="H43" s="50">
        <v>0.94879999999999998</v>
      </c>
    </row>
    <row r="44" spans="1:9" x14ac:dyDescent="0.25">
      <c r="A44" s="48" t="s">
        <v>277</v>
      </c>
      <c r="B44" s="48" t="s">
        <v>171</v>
      </c>
      <c r="C44" s="49" t="s">
        <v>278</v>
      </c>
      <c r="D44" s="49" t="s">
        <v>279</v>
      </c>
      <c r="E44" s="49">
        <v>35.869999999999997</v>
      </c>
      <c r="F44" s="49">
        <v>35.07</v>
      </c>
      <c r="G44">
        <v>1.95</v>
      </c>
      <c r="H44" s="50">
        <v>0.94879999999999998</v>
      </c>
      <c r="I44">
        <f>LOG(G44, 2)*F44</f>
        <v>33.789037527799252</v>
      </c>
    </row>
    <row r="45" spans="1:9" x14ac:dyDescent="0.25">
      <c r="A45" s="48" t="s">
        <v>280</v>
      </c>
      <c r="B45" s="48" t="s">
        <v>171</v>
      </c>
      <c r="C45" s="49" t="s">
        <v>278</v>
      </c>
      <c r="D45" s="49" t="s">
        <v>279</v>
      </c>
      <c r="E45" s="49">
        <v>34.28</v>
      </c>
      <c r="F45" s="49">
        <v>35.07</v>
      </c>
      <c r="G45">
        <v>1.95</v>
      </c>
      <c r="H45" s="50">
        <v>0.94879999999999998</v>
      </c>
    </row>
    <row r="46" spans="1:9" x14ac:dyDescent="0.25">
      <c r="A46" s="48" t="s">
        <v>281</v>
      </c>
      <c r="B46" s="48" t="s">
        <v>171</v>
      </c>
      <c r="C46" s="49" t="s">
        <v>282</v>
      </c>
      <c r="D46" s="49" t="s">
        <v>283</v>
      </c>
      <c r="E46" s="49">
        <v>22.33</v>
      </c>
      <c r="F46" s="49">
        <v>22.45</v>
      </c>
      <c r="G46">
        <v>1.95</v>
      </c>
      <c r="H46" s="50">
        <v>0.94879999999999998</v>
      </c>
      <c r="I46">
        <f>LOG(G46, 2)*F46</f>
        <v>21.629994083236191</v>
      </c>
    </row>
    <row r="47" spans="1:9" x14ac:dyDescent="0.25">
      <c r="A47" s="48" t="s">
        <v>284</v>
      </c>
      <c r="B47" s="48" t="s">
        <v>171</v>
      </c>
      <c r="C47" s="49" t="s">
        <v>282</v>
      </c>
      <c r="D47" s="49" t="s">
        <v>283</v>
      </c>
      <c r="E47" s="49">
        <v>22.57</v>
      </c>
      <c r="F47" s="49">
        <v>22.45</v>
      </c>
      <c r="G47">
        <v>1.95</v>
      </c>
      <c r="H47" s="50">
        <v>0.94879999999999998</v>
      </c>
    </row>
    <row r="48" spans="1:9" x14ac:dyDescent="0.25">
      <c r="A48" s="48" t="s">
        <v>285</v>
      </c>
      <c r="B48" s="48" t="s">
        <v>171</v>
      </c>
      <c r="C48" s="49" t="s">
        <v>286</v>
      </c>
      <c r="D48" s="49" t="s">
        <v>287</v>
      </c>
      <c r="E48" s="49">
        <v>21.63</v>
      </c>
      <c r="F48" s="49">
        <v>21.63</v>
      </c>
      <c r="G48">
        <v>1.95</v>
      </c>
      <c r="H48" s="50">
        <v>0.94879999999999998</v>
      </c>
      <c r="I48">
        <f>LOG(G48, 2)*F48</f>
        <v>20.839945301576783</v>
      </c>
    </row>
    <row r="49" spans="1:9" x14ac:dyDescent="0.25">
      <c r="A49" s="48" t="s">
        <v>288</v>
      </c>
      <c r="B49" s="48" t="s">
        <v>171</v>
      </c>
      <c r="C49" s="49" t="s">
        <v>286</v>
      </c>
      <c r="D49" s="49" t="s">
        <v>287</v>
      </c>
      <c r="E49" s="49">
        <v>21.62</v>
      </c>
      <c r="F49" s="49">
        <v>21.63</v>
      </c>
      <c r="G49">
        <v>1.95</v>
      </c>
      <c r="H49" s="50">
        <v>0.94879999999999998</v>
      </c>
    </row>
    <row r="50" spans="1:9" x14ac:dyDescent="0.25">
      <c r="A50" s="48" t="s">
        <v>289</v>
      </c>
      <c r="B50" s="48" t="s">
        <v>171</v>
      </c>
      <c r="C50" s="49" t="s">
        <v>290</v>
      </c>
      <c r="D50" s="49" t="s">
        <v>291</v>
      </c>
      <c r="E50" s="49">
        <v>34.33</v>
      </c>
      <c r="F50" s="49">
        <v>34.94</v>
      </c>
      <c r="G50">
        <v>2.0099999999999998</v>
      </c>
      <c r="H50" s="50">
        <v>1.0108999999999999</v>
      </c>
      <c r="I50">
        <f>LOG(G50, 2)*F50</f>
        <v>35.191410819062881</v>
      </c>
    </row>
    <row r="51" spans="1:9" x14ac:dyDescent="0.25">
      <c r="A51" s="48" t="s">
        <v>292</v>
      </c>
      <c r="B51" s="48" t="s">
        <v>171</v>
      </c>
      <c r="C51" s="49" t="s">
        <v>290</v>
      </c>
      <c r="D51" s="49" t="s">
        <v>291</v>
      </c>
      <c r="E51" s="49">
        <v>35.549999999999997</v>
      </c>
      <c r="F51" s="49">
        <v>34.94</v>
      </c>
      <c r="G51">
        <v>2.0099999999999998</v>
      </c>
      <c r="H51" s="50">
        <v>1.0108999999999999</v>
      </c>
    </row>
    <row r="52" spans="1:9" x14ac:dyDescent="0.25">
      <c r="A52" s="48" t="s">
        <v>293</v>
      </c>
      <c r="B52" s="48" t="s">
        <v>171</v>
      </c>
      <c r="C52" s="49" t="s">
        <v>294</v>
      </c>
      <c r="D52" s="49" t="s">
        <v>295</v>
      </c>
      <c r="E52" s="49">
        <v>34.229999999999997</v>
      </c>
      <c r="F52" s="49">
        <v>34.24</v>
      </c>
      <c r="G52">
        <v>2.0099999999999998</v>
      </c>
      <c r="H52" s="50">
        <v>1.0108999999999999</v>
      </c>
      <c r="I52">
        <f>LOG(G52, 2)*F52</f>
        <v>34.486373968079938</v>
      </c>
    </row>
    <row r="53" spans="1:9" x14ac:dyDescent="0.25">
      <c r="A53" s="48" t="s">
        <v>296</v>
      </c>
      <c r="B53" s="48" t="s">
        <v>171</v>
      </c>
      <c r="C53" s="49" t="s">
        <v>294</v>
      </c>
      <c r="D53" s="49" t="s">
        <v>295</v>
      </c>
      <c r="E53" s="49">
        <v>34.25</v>
      </c>
      <c r="F53" s="49">
        <v>34.24</v>
      </c>
      <c r="G53">
        <v>2.0099999999999998</v>
      </c>
      <c r="H53" s="50">
        <v>1.0108999999999999</v>
      </c>
    </row>
    <row r="54" spans="1:9" x14ac:dyDescent="0.25">
      <c r="A54" s="48" t="s">
        <v>297</v>
      </c>
      <c r="B54" s="48" t="s">
        <v>171</v>
      </c>
      <c r="C54" s="49" t="s">
        <v>298</v>
      </c>
      <c r="D54" s="49" t="s">
        <v>299</v>
      </c>
      <c r="E54" s="49">
        <v>30.76</v>
      </c>
      <c r="F54" s="49">
        <v>31.2</v>
      </c>
      <c r="G54">
        <v>2.0099999999999998</v>
      </c>
      <c r="H54" s="50">
        <v>1.0108999999999999</v>
      </c>
      <c r="I54">
        <f t="shared" si="1"/>
        <v>31.424499643811156</v>
      </c>
    </row>
    <row r="55" spans="1:9" x14ac:dyDescent="0.25">
      <c r="A55" s="48" t="s">
        <v>300</v>
      </c>
      <c r="B55" s="48" t="s">
        <v>171</v>
      </c>
      <c r="C55" s="49" t="s">
        <v>298</v>
      </c>
      <c r="D55" s="49" t="s">
        <v>299</v>
      </c>
      <c r="E55" s="49">
        <v>31.64</v>
      </c>
      <c r="F55" s="49">
        <v>31.2</v>
      </c>
      <c r="G55">
        <v>2.0099999999999998</v>
      </c>
      <c r="H55" s="50">
        <v>1.0108999999999999</v>
      </c>
    </row>
    <row r="56" spans="1:9" x14ac:dyDescent="0.25">
      <c r="A56" s="48" t="s">
        <v>301</v>
      </c>
      <c r="B56" s="48" t="s">
        <v>171</v>
      </c>
      <c r="C56" s="49" t="s">
        <v>302</v>
      </c>
      <c r="D56" s="49" t="s">
        <v>303</v>
      </c>
      <c r="E56" s="49">
        <v>31.08</v>
      </c>
      <c r="F56" s="49">
        <v>31.03</v>
      </c>
      <c r="G56">
        <v>2.0099999999999998</v>
      </c>
      <c r="H56" s="50">
        <v>1.0108999999999999</v>
      </c>
      <c r="I56">
        <f t="shared" si="1"/>
        <v>31.253276408572443</v>
      </c>
    </row>
    <row r="57" spans="1:9" x14ac:dyDescent="0.25">
      <c r="A57" s="48" t="s">
        <v>304</v>
      </c>
      <c r="B57" s="48" t="s">
        <v>171</v>
      </c>
      <c r="C57" s="49" t="s">
        <v>302</v>
      </c>
      <c r="D57" s="49" t="s">
        <v>303</v>
      </c>
      <c r="E57" s="49">
        <v>30.98</v>
      </c>
      <c r="F57" s="49">
        <v>31.03</v>
      </c>
      <c r="G57">
        <v>2.0099999999999998</v>
      </c>
      <c r="H57" s="50">
        <v>1.0108999999999999</v>
      </c>
    </row>
    <row r="58" spans="1:9" x14ac:dyDescent="0.25">
      <c r="A58" s="48" t="s">
        <v>305</v>
      </c>
      <c r="B58" s="48" t="s">
        <v>171</v>
      </c>
      <c r="C58" s="49" t="s">
        <v>282</v>
      </c>
      <c r="D58" s="49" t="s">
        <v>306</v>
      </c>
      <c r="E58" s="49">
        <v>28.74</v>
      </c>
      <c r="F58" s="49">
        <v>28.79</v>
      </c>
      <c r="G58">
        <v>2.0099999999999998</v>
      </c>
      <c r="H58" s="50">
        <v>1.0108999999999999</v>
      </c>
      <c r="I58">
        <f t="shared" si="1"/>
        <v>28.997158485427025</v>
      </c>
    </row>
    <row r="59" spans="1:9" x14ac:dyDescent="0.25">
      <c r="A59" s="48" t="s">
        <v>307</v>
      </c>
      <c r="B59" s="48" t="s">
        <v>171</v>
      </c>
      <c r="C59" s="49" t="s">
        <v>282</v>
      </c>
      <c r="D59" s="49" t="s">
        <v>306</v>
      </c>
      <c r="E59" s="49">
        <v>28.84</v>
      </c>
      <c r="F59" s="49">
        <v>28.79</v>
      </c>
      <c r="G59">
        <v>2.0099999999999998</v>
      </c>
      <c r="H59" s="50">
        <v>1.0108999999999999</v>
      </c>
    </row>
    <row r="60" spans="1:9" x14ac:dyDescent="0.25">
      <c r="A60" s="48" t="s">
        <v>308</v>
      </c>
      <c r="B60" s="48" t="s">
        <v>171</v>
      </c>
      <c r="C60" s="49" t="s">
        <v>286</v>
      </c>
      <c r="D60" s="49" t="s">
        <v>309</v>
      </c>
      <c r="E60" s="49">
        <v>31.12</v>
      </c>
      <c r="F60" s="49">
        <v>31.34</v>
      </c>
      <c r="G60">
        <v>2.0099999999999998</v>
      </c>
      <c r="H60" s="50">
        <v>1.0108999999999999</v>
      </c>
      <c r="I60">
        <f>LOG(G60, 2)*F60</f>
        <v>31.565507014007746</v>
      </c>
    </row>
    <row r="61" spans="1:9" x14ac:dyDescent="0.25">
      <c r="A61" s="48" t="s">
        <v>310</v>
      </c>
      <c r="B61" s="48" t="s">
        <v>171</v>
      </c>
      <c r="C61" s="49" t="s">
        <v>286</v>
      </c>
      <c r="D61" s="49" t="s">
        <v>309</v>
      </c>
      <c r="E61" s="49">
        <v>31.55</v>
      </c>
      <c r="F61" s="49">
        <v>31.34</v>
      </c>
      <c r="G61">
        <v>2.0099999999999998</v>
      </c>
      <c r="H61" s="50">
        <v>1.0108999999999999</v>
      </c>
    </row>
    <row r="62" spans="1:9" x14ac:dyDescent="0.25">
      <c r="A62" s="48" t="s">
        <v>311</v>
      </c>
      <c r="B62" s="48" t="s">
        <v>171</v>
      </c>
      <c r="C62" s="49" t="s">
        <v>312</v>
      </c>
      <c r="D62" s="49" t="s">
        <v>313</v>
      </c>
      <c r="E62" s="49">
        <v>25.36</v>
      </c>
      <c r="F62" s="49">
        <v>25.24</v>
      </c>
      <c r="G62">
        <v>2.0099999999999998</v>
      </c>
      <c r="H62" s="50">
        <v>1.0108999999999999</v>
      </c>
      <c r="I62">
        <f t="shared" si="1"/>
        <v>25.4216144554421</v>
      </c>
    </row>
    <row r="63" spans="1:9" x14ac:dyDescent="0.25">
      <c r="A63" s="48" t="s">
        <v>314</v>
      </c>
      <c r="B63" s="48" t="s">
        <v>171</v>
      </c>
      <c r="C63" s="49" t="s">
        <v>312</v>
      </c>
      <c r="D63" s="49" t="s">
        <v>313</v>
      </c>
      <c r="E63" s="49">
        <v>25.12</v>
      </c>
      <c r="F63" s="49">
        <v>25.24</v>
      </c>
      <c r="G63">
        <v>2.0099999999999998</v>
      </c>
      <c r="H63" s="50">
        <v>1.0108999999999999</v>
      </c>
    </row>
    <row r="64" spans="1:9" x14ac:dyDescent="0.25">
      <c r="A64" s="48" t="s">
        <v>315</v>
      </c>
      <c r="B64" s="48" t="s">
        <v>171</v>
      </c>
      <c r="C64" s="49" t="s">
        <v>316</v>
      </c>
      <c r="D64" s="49" t="s">
        <v>317</v>
      </c>
      <c r="E64" s="49">
        <v>25.68</v>
      </c>
      <c r="F64" s="49">
        <v>25.59</v>
      </c>
      <c r="G64">
        <v>2.0099999999999998</v>
      </c>
      <c r="H64" s="50">
        <v>1.0108999999999999</v>
      </c>
      <c r="I64">
        <f t="shared" si="1"/>
        <v>25.774132880933575</v>
      </c>
    </row>
    <row r="65" spans="1:9" x14ac:dyDescent="0.25">
      <c r="A65" s="48" t="s">
        <v>318</v>
      </c>
      <c r="B65" s="48" t="s">
        <v>171</v>
      </c>
      <c r="C65" s="49" t="s">
        <v>316</v>
      </c>
      <c r="D65" s="49" t="s">
        <v>317</v>
      </c>
      <c r="E65" s="49">
        <v>25.49</v>
      </c>
      <c r="F65" s="49">
        <v>25.59</v>
      </c>
      <c r="G65">
        <v>2.0099999999999998</v>
      </c>
      <c r="H65" s="50">
        <v>1.0108999999999999</v>
      </c>
    </row>
    <row r="66" spans="1:9" x14ac:dyDescent="0.25">
      <c r="A66" s="48" t="s">
        <v>319</v>
      </c>
      <c r="B66" s="48" t="s">
        <v>171</v>
      </c>
      <c r="C66" s="49" t="s">
        <v>320</v>
      </c>
      <c r="D66" s="49" t="s">
        <v>321</v>
      </c>
      <c r="E66" s="49">
        <v>38.57</v>
      </c>
      <c r="F66" s="49">
        <v>38.57</v>
      </c>
      <c r="G66">
        <v>2.0499999999999998</v>
      </c>
      <c r="H66" s="50">
        <v>1.0476000000000001</v>
      </c>
      <c r="I66">
        <f t="shared" si="1"/>
        <v>39.944014198313923</v>
      </c>
    </row>
    <row r="67" spans="1:9" x14ac:dyDescent="0.25">
      <c r="A67" s="48" t="s">
        <v>322</v>
      </c>
      <c r="B67" s="48" t="s">
        <v>171</v>
      </c>
      <c r="C67" s="49" t="s">
        <v>320</v>
      </c>
      <c r="D67" s="49" t="s">
        <v>321</v>
      </c>
      <c r="E67" s="49" t="s">
        <v>261</v>
      </c>
      <c r="F67" s="49">
        <v>0</v>
      </c>
      <c r="G67">
        <v>2.0499999999999998</v>
      </c>
      <c r="H67" s="50">
        <v>1.0476000000000001</v>
      </c>
    </row>
    <row r="68" spans="1:9" x14ac:dyDescent="0.25">
      <c r="A68" s="48" t="s">
        <v>323</v>
      </c>
      <c r="B68" s="48" t="s">
        <v>171</v>
      </c>
      <c r="C68" s="49" t="s">
        <v>324</v>
      </c>
      <c r="D68" s="49" t="s">
        <v>325</v>
      </c>
      <c r="E68" s="49" t="s">
        <v>261</v>
      </c>
      <c r="F68" s="49">
        <v>0</v>
      </c>
      <c r="G68">
        <v>2.0499999999999998</v>
      </c>
      <c r="H68" s="50">
        <v>1.0476000000000001</v>
      </c>
      <c r="I68">
        <f t="shared" si="1"/>
        <v>0</v>
      </c>
    </row>
    <row r="69" spans="1:9" x14ac:dyDescent="0.25">
      <c r="A69" s="48" t="s">
        <v>326</v>
      </c>
      <c r="B69" s="48" t="s">
        <v>171</v>
      </c>
      <c r="C69" s="49" t="s">
        <v>324</v>
      </c>
      <c r="D69" s="49" t="s">
        <v>325</v>
      </c>
      <c r="E69" s="49" t="s">
        <v>261</v>
      </c>
      <c r="F69" s="49">
        <v>0</v>
      </c>
      <c r="G69">
        <v>2.0499999999999998</v>
      </c>
      <c r="H69" s="50">
        <v>1.0476000000000001</v>
      </c>
    </row>
    <row r="70" spans="1:9" x14ac:dyDescent="0.25">
      <c r="A70" s="48" t="s">
        <v>327</v>
      </c>
      <c r="B70" s="48" t="s">
        <v>171</v>
      </c>
      <c r="C70" s="49" t="s">
        <v>328</v>
      </c>
      <c r="D70" s="49" t="s">
        <v>329</v>
      </c>
      <c r="E70" s="49">
        <v>30.32</v>
      </c>
      <c r="F70" s="49">
        <v>30.58</v>
      </c>
      <c r="G70">
        <v>2.0499999999999998</v>
      </c>
      <c r="H70" s="50">
        <v>1.0476000000000001</v>
      </c>
      <c r="I70">
        <f t="shared" si="1"/>
        <v>31.669379159565459</v>
      </c>
    </row>
    <row r="71" spans="1:9" x14ac:dyDescent="0.25">
      <c r="A71" s="48" t="s">
        <v>330</v>
      </c>
      <c r="B71" s="48" t="s">
        <v>171</v>
      </c>
      <c r="C71" s="49" t="s">
        <v>328</v>
      </c>
      <c r="D71" s="49" t="s">
        <v>329</v>
      </c>
      <c r="E71" s="49">
        <v>30.83</v>
      </c>
      <c r="F71" s="49">
        <v>30.58</v>
      </c>
      <c r="G71">
        <v>2.0499999999999998</v>
      </c>
      <c r="H71" s="50">
        <v>1.0476000000000001</v>
      </c>
    </row>
    <row r="72" spans="1:9" x14ac:dyDescent="0.25">
      <c r="A72" s="48" t="s">
        <v>331</v>
      </c>
      <c r="B72" s="48" t="s">
        <v>171</v>
      </c>
      <c r="C72" s="49" t="s">
        <v>332</v>
      </c>
      <c r="D72" s="49" t="s">
        <v>333</v>
      </c>
      <c r="E72" s="49">
        <v>30.51</v>
      </c>
      <c r="F72" s="49">
        <v>30.99</v>
      </c>
      <c r="G72">
        <v>2.0499999999999998</v>
      </c>
      <c r="H72" s="50">
        <v>1.0476000000000001</v>
      </c>
      <c r="I72">
        <f t="shared" si="1"/>
        <v>32.093984962555055</v>
      </c>
    </row>
    <row r="73" spans="1:9" x14ac:dyDescent="0.25">
      <c r="A73" s="48" t="s">
        <v>334</v>
      </c>
      <c r="B73" s="48" t="s">
        <v>171</v>
      </c>
      <c r="C73" s="49" t="s">
        <v>332</v>
      </c>
      <c r="D73" s="49" t="s">
        <v>333</v>
      </c>
      <c r="E73" s="49">
        <v>31.47</v>
      </c>
      <c r="F73" s="49">
        <v>30.99</v>
      </c>
      <c r="G73">
        <v>2.0499999999999998</v>
      </c>
      <c r="H73" s="50">
        <v>1.0476000000000001</v>
      </c>
    </row>
    <row r="74" spans="1:9" x14ac:dyDescent="0.25">
      <c r="A74" s="48" t="s">
        <v>335</v>
      </c>
      <c r="B74" s="48" t="s">
        <v>171</v>
      </c>
      <c r="C74" s="49" t="s">
        <v>336</v>
      </c>
      <c r="D74" s="49" t="s">
        <v>337</v>
      </c>
      <c r="E74" s="49">
        <v>28.55</v>
      </c>
      <c r="F74" s="49">
        <v>28.84</v>
      </c>
      <c r="G74">
        <v>2.0499999999999998</v>
      </c>
      <c r="H74" s="50">
        <v>1.0476000000000001</v>
      </c>
      <c r="I74">
        <f t="shared" si="1"/>
        <v>29.867393556634003</v>
      </c>
    </row>
    <row r="75" spans="1:9" x14ac:dyDescent="0.25">
      <c r="A75" s="48" t="s">
        <v>338</v>
      </c>
      <c r="B75" s="48" t="s">
        <v>171</v>
      </c>
      <c r="C75" s="49" t="s">
        <v>336</v>
      </c>
      <c r="D75" s="49" t="s">
        <v>337</v>
      </c>
      <c r="E75" s="49">
        <v>29.12</v>
      </c>
      <c r="F75" s="49">
        <v>28.84</v>
      </c>
      <c r="G75">
        <v>2.0499999999999998</v>
      </c>
      <c r="H75" s="50">
        <v>1.0476000000000001</v>
      </c>
    </row>
    <row r="76" spans="1:9" x14ac:dyDescent="0.25">
      <c r="A76" s="48" t="s">
        <v>339</v>
      </c>
      <c r="B76" s="48" t="s">
        <v>171</v>
      </c>
      <c r="C76" s="49" t="s">
        <v>340</v>
      </c>
      <c r="D76" s="49" t="s">
        <v>341</v>
      </c>
      <c r="E76" s="49">
        <v>31.25</v>
      </c>
      <c r="F76" s="49">
        <v>31.4</v>
      </c>
      <c r="G76">
        <v>2.0499999999999998</v>
      </c>
      <c r="H76" s="50">
        <v>1.0476000000000001</v>
      </c>
      <c r="I76">
        <f t="shared" si="1"/>
        <v>32.518590765544651</v>
      </c>
    </row>
    <row r="77" spans="1:9" x14ac:dyDescent="0.25">
      <c r="A77" s="48" t="s">
        <v>342</v>
      </c>
      <c r="B77" s="48" t="s">
        <v>171</v>
      </c>
      <c r="C77" s="49" t="s">
        <v>340</v>
      </c>
      <c r="D77" s="49" t="s">
        <v>341</v>
      </c>
      <c r="E77" s="49">
        <v>31.54</v>
      </c>
      <c r="F77" s="49">
        <v>31.4</v>
      </c>
      <c r="G77">
        <v>2.0499999999999998</v>
      </c>
      <c r="H77" s="50">
        <v>1.0476000000000001</v>
      </c>
    </row>
    <row r="78" spans="1:9" x14ac:dyDescent="0.25">
      <c r="A78" s="48" t="s">
        <v>343</v>
      </c>
      <c r="B78" s="48" t="s">
        <v>171</v>
      </c>
      <c r="C78" s="49" t="s">
        <v>344</v>
      </c>
      <c r="D78" s="49" t="s">
        <v>345</v>
      </c>
      <c r="E78" s="49">
        <v>25.89</v>
      </c>
      <c r="F78" s="49">
        <v>25.92</v>
      </c>
      <c r="G78">
        <v>2.0499999999999998</v>
      </c>
      <c r="H78" s="50">
        <v>1.0476000000000001</v>
      </c>
      <c r="I78">
        <f>LOG(G78, 2)*F78</f>
        <v>26.843371740220299</v>
      </c>
    </row>
    <row r="79" spans="1:9" x14ac:dyDescent="0.25">
      <c r="A79" s="48" t="s">
        <v>346</v>
      </c>
      <c r="B79" s="48" t="s">
        <v>171</v>
      </c>
      <c r="C79" s="49" t="s">
        <v>344</v>
      </c>
      <c r="D79" s="49" t="s">
        <v>345</v>
      </c>
      <c r="E79" s="49">
        <v>25.94</v>
      </c>
      <c r="F79" s="49">
        <v>25.92</v>
      </c>
      <c r="G79">
        <v>2.0499999999999998</v>
      </c>
      <c r="H79" s="50">
        <v>1.0476000000000001</v>
      </c>
    </row>
    <row r="80" spans="1:9" x14ac:dyDescent="0.25">
      <c r="A80" s="48" t="s">
        <v>347</v>
      </c>
      <c r="B80" s="48" t="s">
        <v>171</v>
      </c>
      <c r="C80" s="49" t="s">
        <v>348</v>
      </c>
      <c r="D80" s="49" t="s">
        <v>349</v>
      </c>
      <c r="E80" s="49">
        <v>26.6</v>
      </c>
      <c r="F80" s="49">
        <v>26.65</v>
      </c>
      <c r="G80">
        <v>2.0499999999999998</v>
      </c>
      <c r="H80" s="50">
        <v>1.0476000000000001</v>
      </c>
      <c r="I80">
        <f t="shared" si="1"/>
        <v>27.599377194323722</v>
      </c>
    </row>
    <row r="81" spans="1:9" x14ac:dyDescent="0.25">
      <c r="A81" s="48" t="s">
        <v>350</v>
      </c>
      <c r="B81" s="48" t="s">
        <v>171</v>
      </c>
      <c r="C81" s="49" t="s">
        <v>348</v>
      </c>
      <c r="D81" s="49" t="s">
        <v>349</v>
      </c>
      <c r="E81" s="49">
        <v>26.7</v>
      </c>
      <c r="F81" s="49">
        <v>26.65</v>
      </c>
      <c r="G81">
        <v>2.0499999999999998</v>
      </c>
      <c r="H81" s="50">
        <v>1.0476000000000001</v>
      </c>
    </row>
    <row r="82" spans="1:9" x14ac:dyDescent="0.25">
      <c r="A82" s="48" t="s">
        <v>351</v>
      </c>
      <c r="B82" s="48" t="s">
        <v>171</v>
      </c>
      <c r="C82" s="49" t="s">
        <v>312</v>
      </c>
      <c r="D82" s="49" t="s">
        <v>352</v>
      </c>
      <c r="E82" s="49">
        <v>35.450000000000003</v>
      </c>
      <c r="F82" s="49">
        <v>35.450000000000003</v>
      </c>
      <c r="G82">
        <v>2.14</v>
      </c>
      <c r="H82" s="50">
        <v>1.1446000000000001</v>
      </c>
      <c r="I82">
        <f>LOG(G82, 2)*F82</f>
        <v>38.910302740406678</v>
      </c>
    </row>
    <row r="83" spans="1:9" x14ac:dyDescent="0.25">
      <c r="A83" s="48" t="s">
        <v>353</v>
      </c>
      <c r="B83" s="48" t="s">
        <v>171</v>
      </c>
      <c r="C83" s="49" t="s">
        <v>312</v>
      </c>
      <c r="D83" s="49" t="s">
        <v>352</v>
      </c>
      <c r="E83" s="49" t="s">
        <v>261</v>
      </c>
      <c r="F83" s="49">
        <v>0</v>
      </c>
      <c r="G83">
        <v>2.14</v>
      </c>
      <c r="H83" s="50">
        <v>1.1446000000000001</v>
      </c>
    </row>
    <row r="84" spans="1:9" x14ac:dyDescent="0.25">
      <c r="A84" s="48" t="s">
        <v>354</v>
      </c>
      <c r="B84" s="48" t="s">
        <v>171</v>
      </c>
      <c r="C84" s="49" t="s">
        <v>316</v>
      </c>
      <c r="D84" s="49" t="s">
        <v>355</v>
      </c>
      <c r="E84" s="49">
        <v>39.549999999999997</v>
      </c>
      <c r="F84" s="49">
        <v>39.549999999999997</v>
      </c>
      <c r="G84">
        <v>2.14</v>
      </c>
      <c r="H84" s="50">
        <v>1.1446000000000001</v>
      </c>
      <c r="I84">
        <f t="shared" si="1"/>
        <v>43.410507006575003</v>
      </c>
    </row>
    <row r="85" spans="1:9" x14ac:dyDescent="0.25">
      <c r="A85" s="48" t="s">
        <v>356</v>
      </c>
      <c r="B85" s="48" t="s">
        <v>171</v>
      </c>
      <c r="C85" s="49" t="s">
        <v>316</v>
      </c>
      <c r="D85" s="49" t="s">
        <v>355</v>
      </c>
      <c r="E85" s="49" t="s">
        <v>261</v>
      </c>
      <c r="F85" s="49">
        <v>0</v>
      </c>
      <c r="G85">
        <v>2.14</v>
      </c>
      <c r="H85" s="50">
        <v>1.1446000000000001</v>
      </c>
    </row>
    <row r="86" spans="1:9" x14ac:dyDescent="0.25">
      <c r="A86" s="48" t="s">
        <v>357</v>
      </c>
      <c r="B86" s="48" t="s">
        <v>171</v>
      </c>
      <c r="C86" s="49" t="s">
        <v>358</v>
      </c>
      <c r="D86" s="49" t="s">
        <v>359</v>
      </c>
      <c r="E86" s="49">
        <v>34.36</v>
      </c>
      <c r="F86" s="49">
        <v>34.979999999999997</v>
      </c>
      <c r="G86">
        <v>2.14</v>
      </c>
      <c r="H86" s="50">
        <v>1.1446000000000001</v>
      </c>
      <c r="I86">
        <f t="shared" si="1"/>
        <v>38.394425665992252</v>
      </c>
    </row>
    <row r="87" spans="1:9" x14ac:dyDescent="0.25">
      <c r="A87" s="48" t="s">
        <v>360</v>
      </c>
      <c r="B87" s="48" t="s">
        <v>171</v>
      </c>
      <c r="C87" s="49" t="s">
        <v>358</v>
      </c>
      <c r="D87" s="49" t="s">
        <v>359</v>
      </c>
      <c r="E87" s="49">
        <v>35.61</v>
      </c>
      <c r="F87" s="49">
        <v>34.979999999999997</v>
      </c>
      <c r="G87">
        <v>2.14</v>
      </c>
      <c r="H87" s="50">
        <v>1.1446000000000001</v>
      </c>
    </row>
    <row r="88" spans="1:9" x14ac:dyDescent="0.25">
      <c r="A88" s="48" t="s">
        <v>361</v>
      </c>
      <c r="B88" s="48" t="s">
        <v>171</v>
      </c>
      <c r="C88" s="49" t="s">
        <v>362</v>
      </c>
      <c r="D88" s="49" t="s">
        <v>363</v>
      </c>
      <c r="E88" s="49">
        <v>33.909999999999997</v>
      </c>
      <c r="F88" s="49">
        <v>33.909999999999997</v>
      </c>
      <c r="G88">
        <v>2.14</v>
      </c>
      <c r="H88" s="50">
        <v>1.1446000000000001</v>
      </c>
      <c r="I88">
        <f>LOG(G88, 2)*F88</f>
        <v>37.219982113601979</v>
      </c>
    </row>
    <row r="89" spans="1:9" x14ac:dyDescent="0.25">
      <c r="A89" s="48" t="s">
        <v>364</v>
      </c>
      <c r="B89" s="48" t="s">
        <v>171</v>
      </c>
      <c r="C89" s="49" t="s">
        <v>362</v>
      </c>
      <c r="D89" s="49" t="s">
        <v>363</v>
      </c>
      <c r="E89" s="49" t="s">
        <v>261</v>
      </c>
      <c r="F89" s="49">
        <v>0</v>
      </c>
      <c r="G89">
        <v>2.14</v>
      </c>
      <c r="H89" s="50">
        <v>1.1446000000000001</v>
      </c>
    </row>
    <row r="90" spans="1:9" x14ac:dyDescent="0.25">
      <c r="A90" s="48" t="s">
        <v>365</v>
      </c>
      <c r="B90" s="48" t="s">
        <v>171</v>
      </c>
      <c r="C90" s="49" t="s">
        <v>366</v>
      </c>
      <c r="D90" s="49" t="s">
        <v>367</v>
      </c>
      <c r="E90" s="49" t="s">
        <v>261</v>
      </c>
      <c r="F90" s="49">
        <v>36.42</v>
      </c>
      <c r="G90">
        <v>2.14</v>
      </c>
      <c r="H90" s="50">
        <v>1.1446000000000001</v>
      </c>
      <c r="I90">
        <f>LOG(G90, 2)*F90</f>
        <v>39.974985213134303</v>
      </c>
    </row>
    <row r="91" spans="1:9" x14ac:dyDescent="0.25">
      <c r="A91" s="48" t="s">
        <v>368</v>
      </c>
      <c r="B91" s="48" t="s">
        <v>171</v>
      </c>
      <c r="C91" s="49" t="s">
        <v>366</v>
      </c>
      <c r="D91" s="49" t="s">
        <v>367</v>
      </c>
      <c r="E91" s="49">
        <v>36.42</v>
      </c>
      <c r="F91" s="49">
        <v>36.42</v>
      </c>
      <c r="G91">
        <v>2.14</v>
      </c>
      <c r="H91" s="50">
        <v>1.1446000000000001</v>
      </c>
    </row>
    <row r="92" spans="1:9" x14ac:dyDescent="0.25">
      <c r="A92" s="48" t="s">
        <v>369</v>
      </c>
      <c r="B92" s="48" t="s">
        <v>171</v>
      </c>
      <c r="C92" s="49" t="s">
        <v>370</v>
      </c>
      <c r="D92" s="49" t="s">
        <v>371</v>
      </c>
      <c r="E92" s="49">
        <v>34.32</v>
      </c>
      <c r="F92" s="49">
        <v>34.32</v>
      </c>
      <c r="G92">
        <v>2.14</v>
      </c>
      <c r="H92" s="50">
        <v>1.1446000000000001</v>
      </c>
      <c r="I92">
        <f>LOG(G92, 2)*F92</f>
        <v>37.670002540218817</v>
      </c>
    </row>
    <row r="93" spans="1:9" x14ac:dyDescent="0.25">
      <c r="A93" s="48" t="s">
        <v>372</v>
      </c>
      <c r="B93" s="48" t="s">
        <v>171</v>
      </c>
      <c r="C93" s="49" t="s">
        <v>370</v>
      </c>
      <c r="D93" s="49" t="s">
        <v>371</v>
      </c>
      <c r="E93" s="49" t="s">
        <v>261</v>
      </c>
      <c r="F93" s="49">
        <v>0</v>
      </c>
      <c r="G93">
        <v>2.14</v>
      </c>
      <c r="H93" s="50">
        <v>1.1446000000000001</v>
      </c>
    </row>
    <row r="94" spans="1:9" x14ac:dyDescent="0.25">
      <c r="A94" s="48" t="s">
        <v>373</v>
      </c>
      <c r="B94" s="48" t="s">
        <v>171</v>
      </c>
      <c r="C94" s="49" t="s">
        <v>374</v>
      </c>
      <c r="D94" s="49" t="s">
        <v>375</v>
      </c>
      <c r="E94" s="49">
        <v>18.5</v>
      </c>
      <c r="F94" s="49">
        <v>18.579999999999998</v>
      </c>
      <c r="G94">
        <v>2.14</v>
      </c>
      <c r="H94" s="50">
        <v>1.1446000000000001</v>
      </c>
      <c r="I94">
        <f>LOG(G94, 2)*F94</f>
        <v>20.393608601318924</v>
      </c>
    </row>
    <row r="95" spans="1:9" x14ac:dyDescent="0.25">
      <c r="A95" s="48" t="s">
        <v>376</v>
      </c>
      <c r="B95" s="48" t="s">
        <v>171</v>
      </c>
      <c r="C95" s="49" t="s">
        <v>374</v>
      </c>
      <c r="D95" s="49" t="s">
        <v>375</v>
      </c>
      <c r="E95" s="49">
        <v>18.649999999999999</v>
      </c>
      <c r="F95" s="49">
        <v>18.579999999999998</v>
      </c>
      <c r="G95">
        <v>2.14</v>
      </c>
      <c r="H95" s="50">
        <v>1.1446000000000001</v>
      </c>
    </row>
    <row r="96" spans="1:9" x14ac:dyDescent="0.25">
      <c r="A96" s="48" t="s">
        <v>377</v>
      </c>
      <c r="B96" s="48" t="s">
        <v>171</v>
      </c>
      <c r="C96" s="49" t="s">
        <v>378</v>
      </c>
      <c r="D96" s="49" t="s">
        <v>379</v>
      </c>
      <c r="E96" s="49">
        <v>17.03</v>
      </c>
      <c r="F96" s="49">
        <v>16.93</v>
      </c>
      <c r="G96">
        <v>2.14</v>
      </c>
      <c r="H96" s="50">
        <v>1.1446000000000001</v>
      </c>
      <c r="I96">
        <f>LOG(G96, 2)*F96</f>
        <v>18.582550786885331</v>
      </c>
    </row>
    <row r="97" spans="1:8" x14ac:dyDescent="0.25">
      <c r="A97" s="48" t="s">
        <v>380</v>
      </c>
      <c r="B97" s="48" t="s">
        <v>171</v>
      </c>
      <c r="C97" s="49" t="s">
        <v>378</v>
      </c>
      <c r="D97" s="49" t="s">
        <v>379</v>
      </c>
      <c r="E97" s="49">
        <v>16.829999999999998</v>
      </c>
      <c r="F97" s="49">
        <v>16.93</v>
      </c>
      <c r="G97">
        <v>2.14</v>
      </c>
      <c r="H97" s="50">
        <v>1.1446000000000001</v>
      </c>
    </row>
    <row r="105" spans="1:8" x14ac:dyDescent="0.25">
      <c r="H105" s="50"/>
    </row>
    <row r="106" spans="1:8" x14ac:dyDescent="0.25">
      <c r="H106" s="50"/>
    </row>
    <row r="107" spans="1:8" x14ac:dyDescent="0.25">
      <c r="H107" s="50"/>
    </row>
    <row r="108" spans="1:8" x14ac:dyDescent="0.25">
      <c r="H108" s="50"/>
    </row>
    <row r="109" spans="1:8" x14ac:dyDescent="0.25">
      <c r="H109" s="50"/>
    </row>
    <row r="110" spans="1:8" x14ac:dyDescent="0.25">
      <c r="H110" s="50"/>
    </row>
    <row r="111" spans="1:8" x14ac:dyDescent="0.25">
      <c r="H111" s="50"/>
    </row>
    <row r="112" spans="1:8" x14ac:dyDescent="0.25">
      <c r="H112" s="50"/>
    </row>
    <row r="113" spans="8:8" x14ac:dyDescent="0.25">
      <c r="H113" s="50"/>
    </row>
    <row r="114" spans="8:8" x14ac:dyDescent="0.25">
      <c r="H114" s="50"/>
    </row>
    <row r="115" spans="8:8" x14ac:dyDescent="0.25">
      <c r="H115" s="50"/>
    </row>
    <row r="116" spans="8:8" x14ac:dyDescent="0.25">
      <c r="H116" s="50"/>
    </row>
    <row r="117" spans="8:8" x14ac:dyDescent="0.25">
      <c r="H117" s="50"/>
    </row>
    <row r="118" spans="8:8" x14ac:dyDescent="0.25">
      <c r="H118" s="50"/>
    </row>
    <row r="119" spans="8:8" x14ac:dyDescent="0.25">
      <c r="H119" s="50"/>
    </row>
    <row r="120" spans="8:8" x14ac:dyDescent="0.25">
      <c r="H120" s="50"/>
    </row>
    <row r="121" spans="8:8" x14ac:dyDescent="0.25">
      <c r="H121" s="50"/>
    </row>
    <row r="122" spans="8:8" x14ac:dyDescent="0.25">
      <c r="H122" s="50"/>
    </row>
    <row r="123" spans="8:8" x14ac:dyDescent="0.25">
      <c r="H123" s="50"/>
    </row>
    <row r="124" spans="8:8" x14ac:dyDescent="0.25">
      <c r="H124" s="50"/>
    </row>
    <row r="125" spans="8:8" x14ac:dyDescent="0.25">
      <c r="H125" s="50"/>
    </row>
    <row r="126" spans="8:8" x14ac:dyDescent="0.25">
      <c r="H126" s="50"/>
    </row>
    <row r="127" spans="8:8" x14ac:dyDescent="0.25">
      <c r="H127" s="50"/>
    </row>
    <row r="128" spans="8:8" x14ac:dyDescent="0.25">
      <c r="H128" s="50"/>
    </row>
    <row r="129" spans="8:8" x14ac:dyDescent="0.25">
      <c r="H129" s="50"/>
    </row>
    <row r="130" spans="8:8" x14ac:dyDescent="0.25">
      <c r="H130" s="50"/>
    </row>
    <row r="131" spans="8:8" x14ac:dyDescent="0.25">
      <c r="H131" s="50"/>
    </row>
    <row r="132" spans="8:8" x14ac:dyDescent="0.25">
      <c r="H132" s="50"/>
    </row>
    <row r="133" spans="8:8" x14ac:dyDescent="0.25">
      <c r="H133" s="50"/>
    </row>
    <row r="134" spans="8:8" x14ac:dyDescent="0.25">
      <c r="H134" s="50"/>
    </row>
    <row r="135" spans="8:8" x14ac:dyDescent="0.25">
      <c r="H135" s="50"/>
    </row>
    <row r="136" spans="8:8" x14ac:dyDescent="0.25">
      <c r="H136" s="50"/>
    </row>
    <row r="137" spans="8:8" x14ac:dyDescent="0.25">
      <c r="H137" s="50"/>
    </row>
    <row r="138" spans="8:8" x14ac:dyDescent="0.25">
      <c r="H138" s="50"/>
    </row>
    <row r="139" spans="8:8" x14ac:dyDescent="0.25">
      <c r="H139" s="50"/>
    </row>
    <row r="140" spans="8:8" x14ac:dyDescent="0.25">
      <c r="H140" s="50"/>
    </row>
    <row r="141" spans="8:8" x14ac:dyDescent="0.25">
      <c r="H141" s="50"/>
    </row>
    <row r="142" spans="8:8" x14ac:dyDescent="0.25">
      <c r="H142" s="50"/>
    </row>
    <row r="143" spans="8:8" x14ac:dyDescent="0.25">
      <c r="H143" s="50"/>
    </row>
    <row r="144" spans="8:8" x14ac:dyDescent="0.25">
      <c r="H144" s="50"/>
    </row>
    <row r="145" spans="8:8" x14ac:dyDescent="0.25">
      <c r="H145" s="50"/>
    </row>
    <row r="146" spans="8:8" x14ac:dyDescent="0.25">
      <c r="H146" s="50"/>
    </row>
    <row r="147" spans="8:8" x14ac:dyDescent="0.25">
      <c r="H147" s="50"/>
    </row>
    <row r="148" spans="8:8" x14ac:dyDescent="0.25">
      <c r="H148" s="50"/>
    </row>
    <row r="149" spans="8:8" x14ac:dyDescent="0.25">
      <c r="H149" s="50"/>
    </row>
    <row r="150" spans="8:8" x14ac:dyDescent="0.25">
      <c r="H150" s="50"/>
    </row>
    <row r="151" spans="8:8" x14ac:dyDescent="0.25">
      <c r="H151" s="50"/>
    </row>
    <row r="152" spans="8:8" x14ac:dyDescent="0.25">
      <c r="H152" s="50"/>
    </row>
    <row r="153" spans="8:8" x14ac:dyDescent="0.25">
      <c r="H153" s="50"/>
    </row>
    <row r="154" spans="8:8" x14ac:dyDescent="0.25">
      <c r="H154" s="50"/>
    </row>
    <row r="155" spans="8:8" x14ac:dyDescent="0.25">
      <c r="H155" s="50"/>
    </row>
    <row r="156" spans="8:8" x14ac:dyDescent="0.25">
      <c r="H156" s="50"/>
    </row>
    <row r="157" spans="8:8" x14ac:dyDescent="0.25">
      <c r="H157" s="50"/>
    </row>
    <row r="158" spans="8:8" x14ac:dyDescent="0.25">
      <c r="H158" s="50"/>
    </row>
    <row r="159" spans="8:8" x14ac:dyDescent="0.25">
      <c r="H159" s="5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6668-E32B-4AB5-8020-3F6918ED3EDB}">
  <dimension ref="A1:G23"/>
  <sheetViews>
    <sheetView workbookViewId="0">
      <selection activeCell="A32" sqref="A32"/>
    </sheetView>
  </sheetViews>
  <sheetFormatPr defaultRowHeight="15" x14ac:dyDescent="0.25"/>
  <cols>
    <col min="1" max="1" width="17.28515625" customWidth="1"/>
    <col min="3" max="3" width="10.7109375" customWidth="1"/>
    <col min="6" max="6" width="17.42578125" customWidth="1"/>
  </cols>
  <sheetData>
    <row r="1" spans="1:7" ht="30" x14ac:dyDescent="0.25">
      <c r="A1" s="87" t="s">
        <v>512</v>
      </c>
      <c r="B1" s="86" t="s">
        <v>455</v>
      </c>
      <c r="C1" s="86" t="s">
        <v>511</v>
      </c>
      <c r="D1" s="86" t="s">
        <v>510</v>
      </c>
      <c r="F1" s="85" t="s">
        <v>509</v>
      </c>
      <c r="G1" s="85"/>
    </row>
    <row r="2" spans="1:7" x14ac:dyDescent="0.25">
      <c r="A2" t="s">
        <v>508</v>
      </c>
      <c r="B2">
        <v>10</v>
      </c>
      <c r="C2">
        <v>1</v>
      </c>
      <c r="D2" s="83">
        <f t="shared" ref="D2:D11" si="0">C2/B2*100</f>
        <v>10</v>
      </c>
      <c r="F2" t="s">
        <v>508</v>
      </c>
      <c r="G2" s="84">
        <f t="shared" ref="G2:G11" si="1">ASIN(SQRT(D2/100))*180/PI()</f>
        <v>18.434948822922014</v>
      </c>
    </row>
    <row r="3" spans="1:7" x14ac:dyDescent="0.25">
      <c r="A3" t="s">
        <v>507</v>
      </c>
      <c r="B3">
        <v>13</v>
      </c>
      <c r="C3">
        <v>2</v>
      </c>
      <c r="D3" s="83">
        <f t="shared" si="0"/>
        <v>15.384615384615385</v>
      </c>
      <c r="F3" t="s">
        <v>507</v>
      </c>
      <c r="G3" s="84">
        <f t="shared" si="1"/>
        <v>23.093469269798426</v>
      </c>
    </row>
    <row r="4" spans="1:7" x14ac:dyDescent="0.25">
      <c r="A4" t="s">
        <v>506</v>
      </c>
      <c r="B4">
        <v>20</v>
      </c>
      <c r="C4">
        <v>3</v>
      </c>
      <c r="D4" s="83">
        <f t="shared" si="0"/>
        <v>15</v>
      </c>
      <c r="F4" t="s">
        <v>506</v>
      </c>
      <c r="G4" s="84">
        <f t="shared" si="1"/>
        <v>22.786497999597149</v>
      </c>
    </row>
    <row r="5" spans="1:7" x14ac:dyDescent="0.25">
      <c r="A5" t="s">
        <v>505</v>
      </c>
      <c r="B5">
        <v>34</v>
      </c>
      <c r="C5">
        <v>3</v>
      </c>
      <c r="D5" s="83">
        <f t="shared" si="0"/>
        <v>8.8235294117647065</v>
      </c>
      <c r="F5" t="s">
        <v>505</v>
      </c>
      <c r="G5" s="84">
        <f t="shared" si="1"/>
        <v>17.280160889998921</v>
      </c>
    </row>
    <row r="6" spans="1:7" x14ac:dyDescent="0.25">
      <c r="A6" t="s">
        <v>504</v>
      </c>
      <c r="B6">
        <v>14</v>
      </c>
      <c r="C6">
        <v>3</v>
      </c>
      <c r="D6" s="83">
        <f t="shared" si="0"/>
        <v>21.428571428571427</v>
      </c>
      <c r="F6" t="s">
        <v>504</v>
      </c>
      <c r="G6" s="84">
        <f t="shared" si="1"/>
        <v>27.57504771047676</v>
      </c>
    </row>
    <row r="7" spans="1:7" x14ac:dyDescent="0.25">
      <c r="A7" t="s">
        <v>503</v>
      </c>
      <c r="B7">
        <v>28</v>
      </c>
      <c r="C7">
        <v>5</v>
      </c>
      <c r="D7" s="83">
        <f t="shared" si="0"/>
        <v>17.857142857142858</v>
      </c>
      <c r="F7" t="s">
        <v>503</v>
      </c>
      <c r="G7" s="84">
        <f t="shared" si="1"/>
        <v>24.997399557569889</v>
      </c>
    </row>
    <row r="8" spans="1:7" x14ac:dyDescent="0.25">
      <c r="A8" t="s">
        <v>502</v>
      </c>
      <c r="B8">
        <v>27</v>
      </c>
      <c r="C8">
        <v>9</v>
      </c>
      <c r="D8" s="83">
        <f t="shared" si="0"/>
        <v>33.333333333333329</v>
      </c>
      <c r="F8" t="s">
        <v>502</v>
      </c>
      <c r="G8" s="84">
        <f t="shared" si="1"/>
        <v>35.264389682754654</v>
      </c>
    </row>
    <row r="9" spans="1:7" x14ac:dyDescent="0.25">
      <c r="A9" t="s">
        <v>501</v>
      </c>
      <c r="B9">
        <v>4</v>
      </c>
      <c r="C9">
        <v>1</v>
      </c>
      <c r="D9" s="83">
        <f t="shared" si="0"/>
        <v>25</v>
      </c>
      <c r="F9" t="s">
        <v>501</v>
      </c>
      <c r="G9" s="84">
        <f t="shared" si="1"/>
        <v>30.000000000000004</v>
      </c>
    </row>
    <row r="10" spans="1:7" x14ac:dyDescent="0.25">
      <c r="A10" t="s">
        <v>500</v>
      </c>
      <c r="B10">
        <v>5</v>
      </c>
      <c r="C10">
        <v>1</v>
      </c>
      <c r="D10" s="83">
        <f t="shared" si="0"/>
        <v>20</v>
      </c>
      <c r="F10" t="s">
        <v>500</v>
      </c>
      <c r="G10" s="84">
        <f t="shared" si="1"/>
        <v>26.56505117707799</v>
      </c>
    </row>
    <row r="11" spans="1:7" x14ac:dyDescent="0.25">
      <c r="A11" t="s">
        <v>499</v>
      </c>
      <c r="B11">
        <v>11</v>
      </c>
      <c r="C11">
        <v>2</v>
      </c>
      <c r="D11" s="83">
        <f t="shared" si="0"/>
        <v>18.181818181818183</v>
      </c>
      <c r="F11" t="s">
        <v>499</v>
      </c>
      <c r="G11" s="84">
        <f t="shared" si="1"/>
        <v>25.239401820678914</v>
      </c>
    </row>
    <row r="12" spans="1:7" x14ac:dyDescent="0.25">
      <c r="D12" s="83"/>
      <c r="G12" s="84"/>
    </row>
    <row r="13" spans="1:7" x14ac:dyDescent="0.25">
      <c r="A13" t="s">
        <v>498</v>
      </c>
      <c r="B13">
        <v>10</v>
      </c>
      <c r="C13">
        <v>2</v>
      </c>
      <c r="D13" s="83">
        <f t="shared" ref="D13:D22" si="2">C13/B13*100</f>
        <v>20</v>
      </c>
      <c r="F13" t="s">
        <v>498</v>
      </c>
      <c r="G13" s="84">
        <f t="shared" ref="G13:G22" si="3">ASIN(SQRT(D13/100))*180/PI()</f>
        <v>26.56505117707799</v>
      </c>
    </row>
    <row r="14" spans="1:7" x14ac:dyDescent="0.25">
      <c r="A14" t="s">
        <v>497</v>
      </c>
      <c r="B14">
        <v>11</v>
      </c>
      <c r="C14">
        <v>1</v>
      </c>
      <c r="D14" s="83">
        <f t="shared" si="2"/>
        <v>9.0909090909090917</v>
      </c>
      <c r="F14" t="s">
        <v>497</v>
      </c>
      <c r="G14" s="84">
        <f t="shared" si="3"/>
        <v>17.5484006137923</v>
      </c>
    </row>
    <row r="15" spans="1:7" x14ac:dyDescent="0.25">
      <c r="A15" t="s">
        <v>496</v>
      </c>
      <c r="B15">
        <v>30</v>
      </c>
      <c r="C15">
        <v>4</v>
      </c>
      <c r="D15" s="83">
        <f t="shared" si="2"/>
        <v>13.333333333333334</v>
      </c>
      <c r="F15" t="s">
        <v>496</v>
      </c>
      <c r="G15" s="84">
        <f t="shared" si="3"/>
        <v>21.416714033033625</v>
      </c>
    </row>
    <row r="16" spans="1:7" x14ac:dyDescent="0.25">
      <c r="A16" t="s">
        <v>495</v>
      </c>
      <c r="B16">
        <v>10</v>
      </c>
      <c r="C16">
        <v>4</v>
      </c>
      <c r="D16" s="83">
        <f t="shared" si="2"/>
        <v>40</v>
      </c>
      <c r="F16" t="s">
        <v>495</v>
      </c>
      <c r="G16" s="84">
        <f t="shared" si="3"/>
        <v>39.231520483592263</v>
      </c>
    </row>
    <row r="17" spans="1:7" x14ac:dyDescent="0.25">
      <c r="A17" t="s">
        <v>494</v>
      </c>
      <c r="B17">
        <v>3</v>
      </c>
      <c r="C17">
        <v>1</v>
      </c>
      <c r="D17" s="83">
        <f t="shared" si="2"/>
        <v>33.333333333333329</v>
      </c>
      <c r="F17" t="s">
        <v>494</v>
      </c>
      <c r="G17" s="84">
        <f t="shared" si="3"/>
        <v>35.264389682754654</v>
      </c>
    </row>
    <row r="18" spans="1:7" x14ac:dyDescent="0.25">
      <c r="A18" t="s">
        <v>493</v>
      </c>
      <c r="B18">
        <v>7</v>
      </c>
      <c r="C18">
        <v>1</v>
      </c>
      <c r="D18" s="83">
        <f t="shared" si="2"/>
        <v>14.285714285714285</v>
      </c>
      <c r="F18" t="s">
        <v>493</v>
      </c>
      <c r="G18" s="84">
        <f t="shared" si="3"/>
        <v>22.207654298596488</v>
      </c>
    </row>
    <row r="19" spans="1:7" x14ac:dyDescent="0.25">
      <c r="A19" t="s">
        <v>492</v>
      </c>
      <c r="B19">
        <v>13</v>
      </c>
      <c r="C19">
        <v>3</v>
      </c>
      <c r="D19" s="83">
        <f t="shared" si="2"/>
        <v>23.076923076923077</v>
      </c>
      <c r="F19" t="s">
        <v>492</v>
      </c>
      <c r="G19" s="84">
        <f t="shared" si="3"/>
        <v>28.710514803597938</v>
      </c>
    </row>
    <row r="20" spans="1:7" x14ac:dyDescent="0.25">
      <c r="A20" t="s">
        <v>491</v>
      </c>
      <c r="B20">
        <v>31</v>
      </c>
      <c r="C20">
        <v>9</v>
      </c>
      <c r="D20" s="83">
        <f t="shared" si="2"/>
        <v>29.032258064516132</v>
      </c>
      <c r="F20" t="s">
        <v>491</v>
      </c>
      <c r="G20" s="84">
        <f t="shared" si="3"/>
        <v>32.603068768471694</v>
      </c>
    </row>
    <row r="21" spans="1:7" x14ac:dyDescent="0.25">
      <c r="A21" t="s">
        <v>490</v>
      </c>
      <c r="B21">
        <v>10</v>
      </c>
      <c r="C21">
        <v>1</v>
      </c>
      <c r="D21" s="83">
        <f t="shared" si="2"/>
        <v>10</v>
      </c>
      <c r="F21" t="s">
        <v>490</v>
      </c>
      <c r="G21" s="84">
        <f t="shared" si="3"/>
        <v>18.434948822922014</v>
      </c>
    </row>
    <row r="22" spans="1:7" x14ac:dyDescent="0.25">
      <c r="A22" t="s">
        <v>489</v>
      </c>
      <c r="B22">
        <v>10</v>
      </c>
      <c r="C22">
        <v>2</v>
      </c>
      <c r="D22" s="83">
        <f t="shared" si="2"/>
        <v>20</v>
      </c>
      <c r="F22" t="s">
        <v>489</v>
      </c>
      <c r="G22" s="84">
        <f t="shared" si="3"/>
        <v>26.56505117707799</v>
      </c>
    </row>
    <row r="23" spans="1:7" x14ac:dyDescent="0.25">
      <c r="D23" s="8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3CED-8BA3-41D4-8939-6457F45DDA62}">
  <dimension ref="A1:B22"/>
  <sheetViews>
    <sheetView workbookViewId="0">
      <selection activeCell="C45" sqref="C45"/>
    </sheetView>
  </sheetViews>
  <sheetFormatPr defaultRowHeight="15" x14ac:dyDescent="0.25"/>
  <cols>
    <col min="1" max="1" width="12" customWidth="1"/>
  </cols>
  <sheetData>
    <row r="1" spans="1:2" x14ac:dyDescent="0.25">
      <c r="A1" s="87" t="s">
        <v>512</v>
      </c>
      <c r="B1" s="88" t="s">
        <v>513</v>
      </c>
    </row>
    <row r="2" spans="1:2" x14ac:dyDescent="0.25">
      <c r="A2" t="s">
        <v>508</v>
      </c>
      <c r="B2">
        <v>50</v>
      </c>
    </row>
    <row r="3" spans="1:2" x14ac:dyDescent="0.25">
      <c r="A3" t="s">
        <v>507</v>
      </c>
      <c r="B3">
        <v>33</v>
      </c>
    </row>
    <row r="4" spans="1:2" x14ac:dyDescent="0.25">
      <c r="A4" t="s">
        <v>506</v>
      </c>
      <c r="B4">
        <v>50</v>
      </c>
    </row>
    <row r="5" spans="1:2" x14ac:dyDescent="0.25">
      <c r="A5" t="s">
        <v>505</v>
      </c>
      <c r="B5">
        <v>42</v>
      </c>
    </row>
    <row r="6" spans="1:2" x14ac:dyDescent="0.25">
      <c r="A6" t="s">
        <v>504</v>
      </c>
      <c r="B6">
        <v>49</v>
      </c>
    </row>
    <row r="7" spans="1:2" x14ac:dyDescent="0.25">
      <c r="A7" t="s">
        <v>503</v>
      </c>
      <c r="B7">
        <v>44</v>
      </c>
    </row>
    <row r="8" spans="1:2" x14ac:dyDescent="0.25">
      <c r="A8" t="s">
        <v>502</v>
      </c>
      <c r="B8">
        <v>46</v>
      </c>
    </row>
    <row r="9" spans="1:2" x14ac:dyDescent="0.25">
      <c r="A9" t="s">
        <v>501</v>
      </c>
      <c r="B9">
        <v>55</v>
      </c>
    </row>
    <row r="10" spans="1:2" x14ac:dyDescent="0.25">
      <c r="A10" t="s">
        <v>500</v>
      </c>
      <c r="B10">
        <v>47</v>
      </c>
    </row>
    <row r="11" spans="1:2" x14ac:dyDescent="0.25">
      <c r="A11" t="s">
        <v>499</v>
      </c>
      <c r="B11">
        <v>47</v>
      </c>
    </row>
    <row r="13" spans="1:2" x14ac:dyDescent="0.25">
      <c r="A13" t="s">
        <v>498</v>
      </c>
      <c r="B13">
        <v>45</v>
      </c>
    </row>
    <row r="14" spans="1:2" x14ac:dyDescent="0.25">
      <c r="A14" t="s">
        <v>497</v>
      </c>
      <c r="B14">
        <v>38</v>
      </c>
    </row>
    <row r="15" spans="1:2" x14ac:dyDescent="0.25">
      <c r="A15" t="s">
        <v>496</v>
      </c>
      <c r="B15">
        <v>60</v>
      </c>
    </row>
    <row r="16" spans="1:2" x14ac:dyDescent="0.25">
      <c r="A16" t="s">
        <v>495</v>
      </c>
      <c r="B16">
        <v>26</v>
      </c>
    </row>
    <row r="17" spans="1:2" x14ac:dyDescent="0.25">
      <c r="A17" t="s">
        <v>494</v>
      </c>
      <c r="B17">
        <v>22</v>
      </c>
    </row>
    <row r="18" spans="1:2" x14ac:dyDescent="0.25">
      <c r="A18" t="s">
        <v>493</v>
      </c>
      <c r="B18">
        <v>43</v>
      </c>
    </row>
    <row r="19" spans="1:2" x14ac:dyDescent="0.25">
      <c r="A19" t="s">
        <v>492</v>
      </c>
      <c r="B19">
        <v>43</v>
      </c>
    </row>
    <row r="20" spans="1:2" x14ac:dyDescent="0.25">
      <c r="A20" t="s">
        <v>491</v>
      </c>
      <c r="B20">
        <v>50</v>
      </c>
    </row>
    <row r="21" spans="1:2" x14ac:dyDescent="0.25">
      <c r="A21" t="s">
        <v>490</v>
      </c>
      <c r="B21">
        <v>40</v>
      </c>
    </row>
    <row r="22" spans="1:2" x14ac:dyDescent="0.25">
      <c r="A22" t="s">
        <v>489</v>
      </c>
      <c r="B22">
        <v>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CD85-5B30-4CD0-816D-40BFD0FD4D81}">
  <dimension ref="A1:L34"/>
  <sheetViews>
    <sheetView workbookViewId="0">
      <selection activeCell="I42" sqref="I42"/>
    </sheetView>
  </sheetViews>
  <sheetFormatPr defaultRowHeight="15" x14ac:dyDescent="0.25"/>
  <cols>
    <col min="1" max="6" width="13.28515625" customWidth="1"/>
    <col min="7" max="12" width="14.140625" customWidth="1"/>
  </cols>
  <sheetData>
    <row r="1" spans="1:12" ht="15.75" thickBot="1" x14ac:dyDescent="0.3">
      <c r="A1" s="115" t="s">
        <v>519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5.75" thickBot="1" x14ac:dyDescent="0.3">
      <c r="A2" s="109" t="s">
        <v>518</v>
      </c>
      <c r="B2" s="110"/>
      <c r="C2" s="110"/>
      <c r="D2" s="110"/>
      <c r="E2" s="110"/>
      <c r="F2" s="111"/>
      <c r="G2" s="112" t="s">
        <v>517</v>
      </c>
      <c r="H2" s="113"/>
      <c r="I2" s="113"/>
      <c r="J2" s="113"/>
      <c r="K2" s="113"/>
      <c r="L2" s="114"/>
    </row>
    <row r="3" spans="1:12" s="3" customFormat="1" x14ac:dyDescent="0.25">
      <c r="A3" s="91" t="s">
        <v>516</v>
      </c>
      <c r="B3" s="91" t="s">
        <v>133</v>
      </c>
      <c r="C3" s="90" t="s">
        <v>515</v>
      </c>
      <c r="D3" s="90" t="s">
        <v>131</v>
      </c>
      <c r="E3" s="89" t="s">
        <v>514</v>
      </c>
      <c r="F3" s="89" t="s">
        <v>134</v>
      </c>
      <c r="G3" s="91" t="s">
        <v>516</v>
      </c>
      <c r="H3" s="91" t="s">
        <v>133</v>
      </c>
      <c r="I3" s="90" t="s">
        <v>515</v>
      </c>
      <c r="J3" s="90" t="s">
        <v>131</v>
      </c>
      <c r="K3" s="89" t="s">
        <v>514</v>
      </c>
      <c r="L3" s="89" t="s">
        <v>134</v>
      </c>
    </row>
    <row r="4" spans="1:12" x14ac:dyDescent="0.25">
      <c r="A4" s="1">
        <v>597.375</v>
      </c>
      <c r="B4" s="1">
        <v>545.98</v>
      </c>
      <c r="C4" s="1">
        <v>398.52</v>
      </c>
      <c r="D4" s="1">
        <v>405.08499999999998</v>
      </c>
      <c r="E4" s="1">
        <v>261.60500000000002</v>
      </c>
      <c r="F4" s="1">
        <v>121.58499999999999</v>
      </c>
      <c r="G4">
        <f t="shared" ref="G4:L10" si="0">(POWER(A4,1.5)-1)/1.5</f>
        <v>9733.0635772294409</v>
      </c>
      <c r="H4">
        <f t="shared" si="0"/>
        <v>8504.3240171140351</v>
      </c>
      <c r="I4">
        <f t="shared" si="0"/>
        <v>5303.0940635744728</v>
      </c>
      <c r="J4">
        <f t="shared" si="0"/>
        <v>5434.6892004107549</v>
      </c>
      <c r="K4">
        <f t="shared" si="0"/>
        <v>2820.1690986908343</v>
      </c>
      <c r="L4">
        <f t="shared" si="0"/>
        <v>893.1094382516435</v>
      </c>
    </row>
    <row r="5" spans="1:12" x14ac:dyDescent="0.25">
      <c r="A5" s="1">
        <v>458.97</v>
      </c>
      <c r="B5" s="1">
        <v>697.38499999999999</v>
      </c>
      <c r="C5" s="1">
        <v>541.14499999999998</v>
      </c>
      <c r="D5" s="1">
        <v>544.97</v>
      </c>
      <c r="E5" s="1">
        <v>261.45999999999998</v>
      </c>
      <c r="F5" s="1">
        <v>256.97000000000003</v>
      </c>
      <c r="G5">
        <f t="shared" si="0"/>
        <v>6554.5219126793163</v>
      </c>
      <c r="H5">
        <f t="shared" si="0"/>
        <v>12277.051043623551</v>
      </c>
      <c r="I5">
        <f t="shared" si="0"/>
        <v>8391.5988561326485</v>
      </c>
      <c r="J5">
        <f t="shared" si="0"/>
        <v>8480.7350576678</v>
      </c>
      <c r="K5">
        <f t="shared" si="0"/>
        <v>2817.8241635579852</v>
      </c>
      <c r="L5">
        <f t="shared" si="0"/>
        <v>2745.5346922914773</v>
      </c>
    </row>
    <row r="6" spans="1:12" x14ac:dyDescent="0.25">
      <c r="A6" s="1">
        <v>536.66499999999996</v>
      </c>
      <c r="B6" s="1">
        <v>555.80499999999995</v>
      </c>
      <c r="C6" s="1">
        <v>419.73</v>
      </c>
      <c r="D6" s="1">
        <v>370.84</v>
      </c>
      <c r="E6" s="1">
        <v>185.44499999999999</v>
      </c>
      <c r="F6" s="1">
        <v>291.03500000000003</v>
      </c>
      <c r="G6">
        <f t="shared" si="0"/>
        <v>8287.5987439238324</v>
      </c>
      <c r="H6">
        <f t="shared" si="0"/>
        <v>8734.9268031754891</v>
      </c>
      <c r="I6">
        <f t="shared" si="0"/>
        <v>5732.0932982413397</v>
      </c>
      <c r="J6">
        <f t="shared" si="0"/>
        <v>4760.2282916230506</v>
      </c>
      <c r="K6">
        <f t="shared" si="0"/>
        <v>1682.904322101107</v>
      </c>
      <c r="L6">
        <f t="shared" si="0"/>
        <v>3309.3224957504913</v>
      </c>
    </row>
    <row r="7" spans="1:12" x14ac:dyDescent="0.25">
      <c r="A7" s="1">
        <v>474.78500000000003</v>
      </c>
      <c r="B7" s="1">
        <v>530.07000000000005</v>
      </c>
      <c r="C7" s="1">
        <v>307.68</v>
      </c>
      <c r="D7" s="1">
        <v>402.45</v>
      </c>
      <c r="E7" s="1">
        <v>137.38</v>
      </c>
      <c r="F7" s="1">
        <v>143.27500000000001</v>
      </c>
      <c r="G7">
        <f t="shared" si="0"/>
        <v>6896.2380411855493</v>
      </c>
      <c r="H7">
        <f t="shared" si="0"/>
        <v>8135.2891070398173</v>
      </c>
      <c r="I7">
        <f t="shared" si="0"/>
        <v>3597.3041901625024</v>
      </c>
      <c r="J7">
        <f t="shared" si="0"/>
        <v>5381.7416214976547</v>
      </c>
      <c r="K7">
        <f t="shared" si="0"/>
        <v>1072.8134606186247</v>
      </c>
      <c r="L7">
        <f t="shared" si="0"/>
        <v>1142.6442930603637</v>
      </c>
    </row>
    <row r="8" spans="1:12" x14ac:dyDescent="0.25">
      <c r="A8" s="1">
        <v>423.37</v>
      </c>
      <c r="B8" s="1">
        <v>570.41999999999996</v>
      </c>
      <c r="C8" s="1">
        <v>416.875</v>
      </c>
      <c r="D8" s="1">
        <v>408.77</v>
      </c>
      <c r="E8" s="1">
        <v>303.54500000000002</v>
      </c>
      <c r="F8" s="1">
        <v>222.53</v>
      </c>
      <c r="G8">
        <f t="shared" si="0"/>
        <v>5806.8285657129891</v>
      </c>
      <c r="H8">
        <f t="shared" si="0"/>
        <v>9081.7381964149245</v>
      </c>
      <c r="I8">
        <f t="shared" si="0"/>
        <v>5673.7015965527689</v>
      </c>
      <c r="J8">
        <f t="shared" si="0"/>
        <v>5509.0245933318001</v>
      </c>
      <c r="K8">
        <f t="shared" si="0"/>
        <v>3525.0171833184741</v>
      </c>
      <c r="L8">
        <f t="shared" si="0"/>
        <v>2212.3852018098846</v>
      </c>
    </row>
    <row r="9" spans="1:12" x14ac:dyDescent="0.25">
      <c r="A9" s="1">
        <v>457.80500000000001</v>
      </c>
      <c r="B9" s="1">
        <v>543.37</v>
      </c>
      <c r="C9" s="1">
        <v>427.53500000000003</v>
      </c>
      <c r="D9" s="1">
        <v>356.72500000000002</v>
      </c>
      <c r="E9" s="1">
        <v>263.88</v>
      </c>
      <c r="F9" s="1">
        <v>215.185</v>
      </c>
      <c r="G9">
        <f t="shared" si="0"/>
        <v>6529.5792806817217</v>
      </c>
      <c r="H9">
        <f t="shared" si="0"/>
        <v>8443.4111384055086</v>
      </c>
      <c r="I9">
        <f t="shared" si="0"/>
        <v>5892.7378522229892</v>
      </c>
      <c r="J9">
        <f t="shared" si="0"/>
        <v>4491.0159454795794</v>
      </c>
      <c r="K9">
        <f t="shared" si="0"/>
        <v>2857.0453041295536</v>
      </c>
      <c r="L9">
        <f t="shared" si="0"/>
        <v>2103.725772067834</v>
      </c>
    </row>
    <row r="10" spans="1:12" x14ac:dyDescent="0.25">
      <c r="A10" s="1">
        <v>614.02499999999998</v>
      </c>
      <c r="B10" s="1">
        <v>533.26499999999999</v>
      </c>
      <c r="C10" s="1">
        <v>451.36500000000001</v>
      </c>
      <c r="D10" s="1">
        <v>429.93</v>
      </c>
      <c r="E10" s="1">
        <v>232.81</v>
      </c>
      <c r="F10" s="1">
        <v>252.155</v>
      </c>
      <c r="G10">
        <f t="shared" si="0"/>
        <v>10142.833054857576</v>
      </c>
      <c r="H10">
        <f t="shared" si="0"/>
        <v>8208.9591216215213</v>
      </c>
      <c r="I10">
        <f t="shared" si="0"/>
        <v>6392.2723339305157</v>
      </c>
      <c r="J10">
        <f t="shared" si="0"/>
        <v>5942.3283628022255</v>
      </c>
      <c r="K10">
        <f t="shared" si="0"/>
        <v>2367.4941290227734</v>
      </c>
      <c r="L10">
        <f t="shared" si="0"/>
        <v>2668.7115819251376</v>
      </c>
    </row>
    <row r="11" spans="1:12" x14ac:dyDescent="0.25">
      <c r="E11" s="1">
        <v>197.245</v>
      </c>
      <c r="F11" s="1">
        <v>280.495</v>
      </c>
      <c r="K11">
        <f>(POWER(E11,1.5)-1)/1.5</f>
        <v>1846.1243164510618</v>
      </c>
      <c r="L11">
        <f>(POWER(F11,1.5)-1)/1.5</f>
        <v>3131.1506930064611</v>
      </c>
    </row>
    <row r="12" spans="1:12" x14ac:dyDescent="0.25">
      <c r="A12" s="1">
        <v>259.48</v>
      </c>
      <c r="B12" s="1">
        <v>271.05</v>
      </c>
      <c r="C12" s="1">
        <v>379.875</v>
      </c>
      <c r="D12" s="1">
        <v>310.69499999999999</v>
      </c>
      <c r="E12" s="1">
        <v>280.62</v>
      </c>
      <c r="F12" s="1">
        <v>223.32</v>
      </c>
      <c r="G12">
        <f t="shared" ref="G12:J18" si="1">(POWER(A12,1.5)-1)/1.5</f>
        <v>2785.8687984578041</v>
      </c>
      <c r="H12">
        <f t="shared" si="1"/>
        <v>2974.3051675697538</v>
      </c>
      <c r="I12">
        <f t="shared" si="1"/>
        <v>4935.2726365143899</v>
      </c>
      <c r="J12">
        <f t="shared" si="1"/>
        <v>3650.3190783952782</v>
      </c>
      <c r="K12">
        <f>(POWER(E12,1.5)-1)/1.5</f>
        <v>3133.2444243453315</v>
      </c>
      <c r="L12">
        <f>(POWER(F12,1.5)-1)/1.5</f>
        <v>2224.1804320365222</v>
      </c>
    </row>
    <row r="13" spans="1:12" x14ac:dyDescent="0.25">
      <c r="A13" s="1">
        <v>300.86</v>
      </c>
      <c r="B13" s="1">
        <v>211.81</v>
      </c>
      <c r="C13" s="1">
        <v>374.02</v>
      </c>
      <c r="D13" s="1">
        <v>230.875</v>
      </c>
      <c r="G13">
        <f t="shared" si="1"/>
        <v>3478.3412555277541</v>
      </c>
      <c r="H13">
        <f t="shared" si="1"/>
        <v>2054.4119068775308</v>
      </c>
      <c r="I13">
        <f t="shared" si="1"/>
        <v>4821.5973018125014</v>
      </c>
      <c r="J13">
        <f t="shared" si="1"/>
        <v>2338.0311144995817</v>
      </c>
    </row>
    <row r="14" spans="1:12" x14ac:dyDescent="0.25">
      <c r="A14" s="1">
        <v>345.41</v>
      </c>
      <c r="B14" s="1">
        <v>205.77</v>
      </c>
      <c r="C14" s="1">
        <v>366.36500000000001</v>
      </c>
      <c r="D14" s="1">
        <v>289.44</v>
      </c>
      <c r="E14" s="1">
        <v>297.95999999999998</v>
      </c>
      <c r="F14" s="1">
        <v>313.745</v>
      </c>
      <c r="G14">
        <f t="shared" si="1"/>
        <v>4279.0114002714945</v>
      </c>
      <c r="H14">
        <f t="shared" si="1"/>
        <v>1967.1372802111725</v>
      </c>
      <c r="I14">
        <f t="shared" si="1"/>
        <v>4674.3127937600884</v>
      </c>
      <c r="J14">
        <f t="shared" si="1"/>
        <v>3282.1495130034618</v>
      </c>
      <c r="K14">
        <f t="shared" ref="K14:K23" si="2">(POWER(E14,1.5)-1)/1.5</f>
        <v>3428.1612477693984</v>
      </c>
      <c r="L14">
        <f t="shared" ref="L14:L23" si="3">(POWER(F14,1.5)-1)/1.5</f>
        <v>3704.2117567078481</v>
      </c>
    </row>
    <row r="15" spans="1:12" x14ac:dyDescent="0.25">
      <c r="A15" s="1">
        <v>291.64999999999998</v>
      </c>
      <c r="B15" s="1">
        <v>267.97000000000003</v>
      </c>
      <c r="C15" s="1">
        <v>463.74</v>
      </c>
      <c r="D15" s="1">
        <v>539.4</v>
      </c>
      <c r="E15" s="1">
        <v>321.875</v>
      </c>
      <c r="F15" s="1">
        <v>236.14</v>
      </c>
      <c r="G15">
        <f t="shared" si="1"/>
        <v>3319.8197814393297</v>
      </c>
      <c r="H15">
        <f t="shared" si="1"/>
        <v>2923.7416163937646</v>
      </c>
      <c r="I15">
        <f t="shared" si="1"/>
        <v>6656.9774679310894</v>
      </c>
      <c r="J15">
        <f t="shared" si="1"/>
        <v>8351.0384947958773</v>
      </c>
      <c r="K15">
        <f t="shared" si="2"/>
        <v>3849.1461190727982</v>
      </c>
      <c r="L15">
        <f t="shared" si="3"/>
        <v>2418.4849017366964</v>
      </c>
    </row>
    <row r="16" spans="1:12" x14ac:dyDescent="0.25">
      <c r="A16" s="1">
        <v>291.52</v>
      </c>
      <c r="B16" s="1">
        <v>294.73</v>
      </c>
      <c r="C16" s="1">
        <v>414.11</v>
      </c>
      <c r="D16" s="1">
        <v>381.85</v>
      </c>
      <c r="E16" s="1">
        <v>296</v>
      </c>
      <c r="F16" s="1">
        <v>204.54499999999999</v>
      </c>
      <c r="G16">
        <f t="shared" si="1"/>
        <v>3317.5999196238986</v>
      </c>
      <c r="H16">
        <f t="shared" si="1"/>
        <v>3372.5579196448434</v>
      </c>
      <c r="I16">
        <f t="shared" si="1"/>
        <v>5617.3408769195375</v>
      </c>
      <c r="J16">
        <f t="shared" si="1"/>
        <v>4973.816130865599</v>
      </c>
      <c r="K16">
        <f t="shared" si="2"/>
        <v>3394.3843720594887</v>
      </c>
      <c r="L16">
        <f t="shared" si="3"/>
        <v>1949.5912195489109</v>
      </c>
    </row>
    <row r="17" spans="1:12" x14ac:dyDescent="0.25">
      <c r="A17" s="1">
        <v>318.36</v>
      </c>
      <c r="B17" s="1">
        <v>306.8</v>
      </c>
      <c r="C17" s="1">
        <v>465.11</v>
      </c>
      <c r="D17" s="1">
        <v>414.67</v>
      </c>
      <c r="E17" s="1">
        <v>221.66</v>
      </c>
      <c r="F17" s="1">
        <v>209.33500000000001</v>
      </c>
      <c r="G17">
        <f t="shared" si="1"/>
        <v>3786.256423539422</v>
      </c>
      <c r="H17">
        <f t="shared" si="1"/>
        <v>3581.8793201359549</v>
      </c>
      <c r="I17">
        <f t="shared" si="1"/>
        <v>6686.5016804434517</v>
      </c>
      <c r="J17">
        <f t="shared" si="1"/>
        <v>5628.740556698187</v>
      </c>
      <c r="K17">
        <f t="shared" si="2"/>
        <v>2199.4197225761659</v>
      </c>
      <c r="L17">
        <f t="shared" si="3"/>
        <v>2018.4969454009504</v>
      </c>
    </row>
    <row r="18" spans="1:12" x14ac:dyDescent="0.25">
      <c r="A18" s="1">
        <v>104.29</v>
      </c>
      <c r="B18" s="1">
        <v>202.36</v>
      </c>
      <c r="C18" s="1">
        <v>642.69000000000005</v>
      </c>
      <c r="D18" s="1">
        <v>410.25</v>
      </c>
      <c r="E18" s="1">
        <v>251.35499999999999</v>
      </c>
      <c r="F18" s="1">
        <v>225.63499999999999</v>
      </c>
      <c r="G18">
        <f t="shared" si="1"/>
        <v>709.35686458313955</v>
      </c>
      <c r="H18">
        <f t="shared" si="1"/>
        <v>1918.4251213363059</v>
      </c>
      <c r="I18">
        <f t="shared" si="1"/>
        <v>10861.364753265974</v>
      </c>
      <c r="J18">
        <f t="shared" si="1"/>
        <v>5538.9743923280412</v>
      </c>
      <c r="K18">
        <f t="shared" si="2"/>
        <v>2656.0181518881245</v>
      </c>
      <c r="L18">
        <f t="shared" si="3"/>
        <v>2258.8650505922565</v>
      </c>
    </row>
    <row r="19" spans="1:12" x14ac:dyDescent="0.25">
      <c r="C19" s="1">
        <v>395.60500000000002</v>
      </c>
      <c r="D19" s="1">
        <v>391.16500000000002</v>
      </c>
      <c r="E19" s="1">
        <v>238.22</v>
      </c>
      <c r="F19" s="1">
        <v>224.61500000000001</v>
      </c>
      <c r="I19">
        <f t="shared" ref="I19:J21" si="4">(POWER(C19,1.5)-1)/1.5</f>
        <v>5245.008560966945</v>
      </c>
      <c r="J19">
        <f t="shared" si="4"/>
        <v>5156.9460039146488</v>
      </c>
      <c r="K19">
        <f t="shared" si="2"/>
        <v>2450.5182266948191</v>
      </c>
      <c r="L19">
        <f t="shared" si="3"/>
        <v>2243.5608044549799</v>
      </c>
    </row>
    <row r="20" spans="1:12" x14ac:dyDescent="0.25">
      <c r="A20" s="1">
        <v>261.60500000000002</v>
      </c>
      <c r="B20" s="1">
        <v>177.77500000000001</v>
      </c>
      <c r="C20" s="1">
        <v>424.15</v>
      </c>
      <c r="D20" s="1">
        <v>423.54500000000002</v>
      </c>
      <c r="E20" s="1">
        <v>276.83</v>
      </c>
      <c r="F20" s="1">
        <v>277.25</v>
      </c>
      <c r="G20">
        <f t="shared" ref="G20:G29" si="5">(POWER(A20,1.5)-1)/1.5</f>
        <v>2820.1690986908343</v>
      </c>
      <c r="H20">
        <f t="shared" ref="H20:H29" si="6">(POWER(B20,1.5)-1)/1.5</f>
        <v>1579.5432100212186</v>
      </c>
      <c r="I20">
        <f t="shared" si="4"/>
        <v>5822.8852019049928</v>
      </c>
      <c r="J20">
        <f t="shared" si="4"/>
        <v>5810.4297302317691</v>
      </c>
      <c r="K20">
        <f t="shared" si="2"/>
        <v>3069.9702720363716</v>
      </c>
      <c r="L20">
        <f t="shared" si="3"/>
        <v>3076.9609696882526</v>
      </c>
    </row>
    <row r="21" spans="1:12" x14ac:dyDescent="0.25">
      <c r="A21" s="1">
        <v>261.45999999999998</v>
      </c>
      <c r="B21" s="1">
        <v>344.91</v>
      </c>
      <c r="C21" s="1">
        <v>314.01499999999999</v>
      </c>
      <c r="D21" s="1">
        <v>321.47000000000003</v>
      </c>
      <c r="E21" s="1">
        <v>307.83999999999997</v>
      </c>
      <c r="F21" s="1">
        <v>263.24</v>
      </c>
      <c r="G21">
        <f t="shared" si="5"/>
        <v>2817.8241635579852</v>
      </c>
      <c r="H21">
        <f t="shared" si="6"/>
        <v>4269.7221593860613</v>
      </c>
      <c r="I21">
        <f t="shared" si="4"/>
        <v>3708.9952545543269</v>
      </c>
      <c r="J21">
        <f t="shared" si="4"/>
        <v>3841.8823507622014</v>
      </c>
      <c r="K21">
        <f t="shared" si="2"/>
        <v>3600.1110845238254</v>
      </c>
      <c r="L21">
        <f t="shared" si="3"/>
        <v>2846.6552048644667</v>
      </c>
    </row>
    <row r="22" spans="1:12" x14ac:dyDescent="0.25">
      <c r="A22" s="1">
        <v>185.44499999999999</v>
      </c>
      <c r="B22" s="1">
        <v>221.33</v>
      </c>
      <c r="E22" s="1">
        <v>237.345</v>
      </c>
      <c r="F22" s="1">
        <v>297.95999999999998</v>
      </c>
      <c r="G22">
        <f t="shared" si="5"/>
        <v>1682.904322101107</v>
      </c>
      <c r="H22">
        <f t="shared" si="6"/>
        <v>2194.5084290210475</v>
      </c>
      <c r="K22">
        <f t="shared" si="2"/>
        <v>2437.0255555284389</v>
      </c>
      <c r="L22">
        <f t="shared" si="3"/>
        <v>3428.1612477693984</v>
      </c>
    </row>
    <row r="23" spans="1:12" x14ac:dyDescent="0.25">
      <c r="A23" s="1">
        <v>137.38</v>
      </c>
      <c r="B23" s="1">
        <v>221.84</v>
      </c>
      <c r="C23" s="1">
        <v>261.60500000000002</v>
      </c>
      <c r="D23" s="1">
        <v>208.32499999999999</v>
      </c>
      <c r="E23" s="1">
        <v>242.435</v>
      </c>
      <c r="F23" s="1">
        <v>209.91499999999999</v>
      </c>
      <c r="G23">
        <f t="shared" si="5"/>
        <v>1072.8134606186247</v>
      </c>
      <c r="H23">
        <f t="shared" si="6"/>
        <v>2202.100151627897</v>
      </c>
      <c r="I23">
        <f t="shared" ref="I23:I31" si="7">(POWER(C23,1.5)-1)/1.5</f>
        <v>2820.1690986908343</v>
      </c>
      <c r="J23">
        <f t="shared" ref="J23:J31" si="8">(POWER(D23,1.5)-1)/1.5</f>
        <v>2003.9014879162726</v>
      </c>
      <c r="K23">
        <f t="shared" si="2"/>
        <v>2515.8610539712495</v>
      </c>
      <c r="L23">
        <f t="shared" si="3"/>
        <v>2026.8944354279308</v>
      </c>
    </row>
    <row r="24" spans="1:12" x14ac:dyDescent="0.25">
      <c r="A24" s="1">
        <v>303.54500000000002</v>
      </c>
      <c r="B24" s="1">
        <v>203.44</v>
      </c>
      <c r="C24" s="1">
        <v>261.45999999999998</v>
      </c>
      <c r="D24" s="1">
        <v>241.755</v>
      </c>
      <c r="G24">
        <f t="shared" si="5"/>
        <v>3525.0171833184741</v>
      </c>
      <c r="H24">
        <f t="shared" si="6"/>
        <v>1933.8089576688917</v>
      </c>
      <c r="I24">
        <f t="shared" si="7"/>
        <v>2817.8241635579852</v>
      </c>
      <c r="J24">
        <f t="shared" si="8"/>
        <v>2505.2806612753025</v>
      </c>
    </row>
    <row r="25" spans="1:12" x14ac:dyDescent="0.25">
      <c r="A25" s="1">
        <v>263.88</v>
      </c>
      <c r="B25" s="1">
        <v>113.89</v>
      </c>
      <c r="C25" s="1">
        <v>185.44499999999999</v>
      </c>
      <c r="D25" s="1">
        <v>291.01499999999999</v>
      </c>
      <c r="E25" s="1">
        <v>377.36500000000001</v>
      </c>
      <c r="F25" s="1">
        <v>218.27500000000001</v>
      </c>
      <c r="G25">
        <f t="shared" si="5"/>
        <v>2857.0453041295536</v>
      </c>
      <c r="H25">
        <f t="shared" si="6"/>
        <v>809.6170852427764</v>
      </c>
      <c r="I25">
        <f t="shared" si="7"/>
        <v>1682.904322101107</v>
      </c>
      <c r="J25">
        <f t="shared" si="8"/>
        <v>3308.9813066533789</v>
      </c>
      <c r="K25">
        <f t="shared" ref="K25:K34" si="9">(POWER(E25,1.5)-1)/1.5</f>
        <v>4886.4326766658296</v>
      </c>
      <c r="L25">
        <f t="shared" ref="L25:L34" si="10">(POWER(F25,1.5)-1)/1.5</f>
        <v>2149.2158913192193</v>
      </c>
    </row>
    <row r="26" spans="1:12" x14ac:dyDescent="0.25">
      <c r="A26" s="1">
        <v>232.81</v>
      </c>
      <c r="B26" s="1">
        <v>316.83</v>
      </c>
      <c r="C26" s="1">
        <v>137.38</v>
      </c>
      <c r="D26" s="1">
        <v>299.16500000000002</v>
      </c>
      <c r="E26" s="1">
        <v>317.69499999999999</v>
      </c>
      <c r="F26" s="1">
        <v>259.685</v>
      </c>
      <c r="G26">
        <f t="shared" si="5"/>
        <v>2367.4941290227734</v>
      </c>
      <c r="H26">
        <f t="shared" si="6"/>
        <v>3758.9900014044983</v>
      </c>
      <c r="I26">
        <f t="shared" si="7"/>
        <v>1072.8134606186247</v>
      </c>
      <c r="J26">
        <f t="shared" si="8"/>
        <v>3448.9823924771863</v>
      </c>
      <c r="K26">
        <f t="shared" si="9"/>
        <v>3774.3972625920092</v>
      </c>
      <c r="L26">
        <f t="shared" si="10"/>
        <v>2789.1716690911685</v>
      </c>
    </row>
    <row r="27" spans="1:12" x14ac:dyDescent="0.25">
      <c r="A27" s="1">
        <v>197.245</v>
      </c>
      <c r="B27" s="1">
        <v>204.82</v>
      </c>
      <c r="C27" s="1">
        <v>303.54500000000002</v>
      </c>
      <c r="D27" s="1">
        <v>254.01499999999999</v>
      </c>
      <c r="E27" s="1">
        <v>241.85499999999999</v>
      </c>
      <c r="F27" s="1">
        <v>451.96</v>
      </c>
      <c r="G27">
        <f t="shared" si="5"/>
        <v>1846.1243164510618</v>
      </c>
      <c r="H27">
        <f t="shared" si="6"/>
        <v>1953.5255700010678</v>
      </c>
      <c r="I27">
        <f t="shared" si="7"/>
        <v>3525.0171833184741</v>
      </c>
      <c r="J27">
        <f t="shared" si="8"/>
        <v>2698.3016458107231</v>
      </c>
      <c r="K27">
        <f t="shared" si="9"/>
        <v>2506.8356693110995</v>
      </c>
      <c r="L27">
        <f t="shared" si="10"/>
        <v>6404.9174836244201</v>
      </c>
    </row>
    <row r="28" spans="1:12" x14ac:dyDescent="0.25">
      <c r="A28" s="1">
        <v>280.62</v>
      </c>
      <c r="B28" s="1">
        <v>283.625</v>
      </c>
      <c r="C28" s="1">
        <v>263.88</v>
      </c>
      <c r="D28" s="1">
        <v>288.03500000000003</v>
      </c>
      <c r="E28" s="1">
        <v>273.02499999999998</v>
      </c>
      <c r="F28" s="1">
        <v>237.41</v>
      </c>
      <c r="G28">
        <f t="shared" si="5"/>
        <v>3133.2444243453315</v>
      </c>
      <c r="H28">
        <f t="shared" si="6"/>
        <v>3183.7178550451918</v>
      </c>
      <c r="I28">
        <f t="shared" si="7"/>
        <v>2857.0453041295536</v>
      </c>
      <c r="J28">
        <f t="shared" si="8"/>
        <v>3258.2753687827294</v>
      </c>
      <c r="K28">
        <f t="shared" si="9"/>
        <v>3006.8799293991306</v>
      </c>
      <c r="L28">
        <f t="shared" si="10"/>
        <v>2438.0270144322044</v>
      </c>
    </row>
    <row r="29" spans="1:12" x14ac:dyDescent="0.25">
      <c r="A29" s="1">
        <v>229.97499999999999</v>
      </c>
      <c r="B29" s="1">
        <v>236.02</v>
      </c>
      <c r="C29" s="1">
        <v>232.81</v>
      </c>
      <c r="D29" s="1">
        <v>209.08500000000001</v>
      </c>
      <c r="E29" s="1">
        <v>246.995</v>
      </c>
      <c r="F29" s="1">
        <v>293.68</v>
      </c>
      <c r="G29">
        <f t="shared" si="5"/>
        <v>2324.3693360399484</v>
      </c>
      <c r="H29">
        <f t="shared" si="6"/>
        <v>2416.6411143352593</v>
      </c>
      <c r="I29">
        <f t="shared" si="7"/>
        <v>2367.4941290227734</v>
      </c>
      <c r="J29">
        <f t="shared" si="8"/>
        <v>2014.8809220864493</v>
      </c>
      <c r="K29">
        <f t="shared" si="9"/>
        <v>2587.1945595220673</v>
      </c>
      <c r="L29">
        <f t="shared" si="10"/>
        <v>3354.5478967012932</v>
      </c>
    </row>
    <row r="30" spans="1:12" x14ac:dyDescent="0.25">
      <c r="C30" s="1">
        <v>197.245</v>
      </c>
      <c r="D30" s="1">
        <v>166.685</v>
      </c>
      <c r="E30" s="1">
        <v>290.58</v>
      </c>
      <c r="F30" s="1">
        <v>203.465</v>
      </c>
      <c r="I30">
        <f t="shared" si="7"/>
        <v>1846.1243164510618</v>
      </c>
      <c r="J30">
        <f t="shared" si="8"/>
        <v>1434.0082985306963</v>
      </c>
      <c r="K30">
        <f t="shared" si="9"/>
        <v>3301.5633450484488</v>
      </c>
      <c r="L30">
        <f t="shared" si="10"/>
        <v>1934.1655496099929</v>
      </c>
    </row>
    <row r="31" spans="1:12" x14ac:dyDescent="0.25">
      <c r="C31" s="1">
        <v>280.62</v>
      </c>
      <c r="D31" s="1">
        <v>190.14</v>
      </c>
      <c r="E31" s="1">
        <v>319.66500000000002</v>
      </c>
      <c r="F31" s="1">
        <v>282.44</v>
      </c>
      <c r="I31">
        <f t="shared" si="7"/>
        <v>3133.2444243453315</v>
      </c>
      <c r="J31">
        <f t="shared" si="8"/>
        <v>1747.2429641964379</v>
      </c>
      <c r="K31">
        <f t="shared" si="9"/>
        <v>3809.5649214190885</v>
      </c>
      <c r="L31">
        <f t="shared" si="10"/>
        <v>3163.7819285011478</v>
      </c>
    </row>
    <row r="32" spans="1:12" x14ac:dyDescent="0.25">
      <c r="C32" s="1">
        <v>229.97499999999999</v>
      </c>
      <c r="D32" s="1"/>
      <c r="E32" s="1">
        <v>270.38</v>
      </c>
      <c r="F32" s="1">
        <v>258.83499999999998</v>
      </c>
      <c r="I32">
        <f>(POWER(C32,1.5)-1)/1.5</f>
        <v>2324.3693360399484</v>
      </c>
      <c r="K32">
        <f t="shared" si="9"/>
        <v>2963.2813774777601</v>
      </c>
      <c r="L32">
        <f t="shared" si="10"/>
        <v>2775.4853508114752</v>
      </c>
    </row>
    <row r="33" spans="5:12" x14ac:dyDescent="0.25">
      <c r="E33" s="1">
        <v>323.23500000000001</v>
      </c>
      <c r="F33" s="1">
        <v>307.08499999999998</v>
      </c>
      <c r="K33">
        <f t="shared" si="9"/>
        <v>3873.5714646597376</v>
      </c>
      <c r="L33">
        <f t="shared" si="10"/>
        <v>3586.8724558355625</v>
      </c>
    </row>
    <row r="34" spans="5:12" x14ac:dyDescent="0.25">
      <c r="E34" s="1">
        <v>431.16</v>
      </c>
      <c r="F34" s="1">
        <v>227.285</v>
      </c>
      <c r="K34">
        <f t="shared" si="9"/>
        <v>5967.8503419524786</v>
      </c>
      <c r="L34">
        <f t="shared" si="10"/>
        <v>2283.6952070179859</v>
      </c>
    </row>
  </sheetData>
  <mergeCells count="3">
    <mergeCell ref="A2:F2"/>
    <mergeCell ref="G2:L2"/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FB66-B6D7-454A-854B-42A2EE73DAC8}">
  <dimension ref="A2:M47"/>
  <sheetViews>
    <sheetView zoomScale="70" zoomScaleNormal="70" workbookViewId="0">
      <selection activeCell="G53" sqref="G53"/>
    </sheetView>
  </sheetViews>
  <sheetFormatPr defaultRowHeight="15" x14ac:dyDescent="0.25"/>
  <cols>
    <col min="1" max="1" width="15.140625" style="27" customWidth="1"/>
    <col min="2" max="2" width="12" style="27" bestFit="1" customWidth="1"/>
    <col min="3" max="3" width="13.140625" style="27" bestFit="1" customWidth="1"/>
    <col min="4" max="4" width="9.140625" style="27"/>
    <col min="5" max="6" width="12.5703125" style="27" bestFit="1" customWidth="1"/>
    <col min="7" max="7" width="20.7109375" style="27" bestFit="1" customWidth="1"/>
    <col min="8" max="8" width="15.5703125" style="27" bestFit="1" customWidth="1"/>
    <col min="9" max="9" width="40.85546875" style="27" bestFit="1" customWidth="1"/>
    <col min="10" max="10" width="28.7109375" style="27" bestFit="1" customWidth="1"/>
    <col min="11" max="11" width="28.28515625" style="27" bestFit="1" customWidth="1"/>
    <col min="12" max="12" width="9.140625" style="27"/>
    <col min="13" max="13" width="11" style="27" bestFit="1" customWidth="1"/>
    <col min="14" max="16384" width="9.140625" style="27"/>
  </cols>
  <sheetData>
    <row r="2" spans="1:13" x14ac:dyDescent="0.25">
      <c r="A2" s="116" t="s">
        <v>159</v>
      </c>
      <c r="B2" s="116"/>
      <c r="C2" s="116"/>
      <c r="D2" s="116"/>
      <c r="E2" s="116"/>
      <c r="F2" s="116"/>
      <c r="G2" s="116"/>
      <c r="H2" s="116"/>
      <c r="I2" s="116"/>
      <c r="J2" s="116"/>
      <c r="K2" s="26"/>
      <c r="L2" s="26" t="s">
        <v>111</v>
      </c>
      <c r="M2" s="26" t="s">
        <v>112</v>
      </c>
    </row>
    <row r="3" spans="1:13" x14ac:dyDescent="0.25">
      <c r="A3" s="28" t="s">
        <v>113</v>
      </c>
      <c r="B3" s="29">
        <v>4610</v>
      </c>
      <c r="C3" s="28" t="s">
        <v>114</v>
      </c>
      <c r="D3" s="29">
        <v>4253</v>
      </c>
      <c r="E3" s="117" t="s">
        <v>115</v>
      </c>
      <c r="F3" s="30">
        <f>(B3-D3)-_xlfn.T.INV.2T(0.05,(B5+D5-2))*SQRT((((B5-1)*B4^2+(D5-1)*D4^2)/(B5+D5-2))*(1/B5+1/D5))</f>
        <v>-749.04201862580089</v>
      </c>
      <c r="G3" s="28" t="s">
        <v>116</v>
      </c>
      <c r="H3" s="30">
        <f>(1-(3/((4*(B5+D5-2))-1)))*(ABS(B3-D3))/(SQRT((((B5-1)*(B4^2))+((D5-1)*(D4^2)))/(B5+D5-2)))</f>
        <v>0.17372425807892308</v>
      </c>
      <c r="I3" s="26" t="s">
        <v>117</v>
      </c>
      <c r="J3" s="31">
        <v>0.68571459999999995</v>
      </c>
      <c r="K3" s="26" t="s">
        <v>118</v>
      </c>
      <c r="L3" s="26">
        <f>J4*(SQRT((((B5-1)*(B4^2))+((D5-1)*(D4^2)))/(B5+D5-2)))</f>
        <v>1368.5818963684565</v>
      </c>
      <c r="M3" s="26">
        <f>L3/B3*100</f>
        <v>29.687242871333115</v>
      </c>
    </row>
    <row r="4" spans="1:13" x14ac:dyDescent="0.25">
      <c r="A4" s="28" t="s">
        <v>119</v>
      </c>
      <c r="B4" s="29">
        <v>2204</v>
      </c>
      <c r="C4" s="28" t="s">
        <v>120</v>
      </c>
      <c r="D4" s="29">
        <v>1829</v>
      </c>
      <c r="E4" s="117"/>
      <c r="F4" s="30">
        <f>(B3-D3)+_xlfn.T.INV.2T(0.05,(B5+D5-2))*SQRT((((B5-1)*B4^2+(D5-1)*D4^2)/(B5+D5-2))*(1/B5+1/D5))</f>
        <v>1463.0420186258009</v>
      </c>
      <c r="G4" s="32"/>
      <c r="H4" s="32"/>
      <c r="I4" s="26" t="s">
        <v>121</v>
      </c>
      <c r="J4" s="33">
        <f>J3*(1-(3/((4*(B5+D5-2))-1)))</f>
        <v>0.67577670724637684</v>
      </c>
      <c r="K4" s="26" t="s">
        <v>122</v>
      </c>
      <c r="L4" s="26">
        <f>ABS(B3-D3)</f>
        <v>357</v>
      </c>
      <c r="M4" s="26">
        <f>L4/B3*100</f>
        <v>7.7440347071583506</v>
      </c>
    </row>
    <row r="5" spans="1:13" x14ac:dyDescent="0.25">
      <c r="A5" s="28" t="s">
        <v>123</v>
      </c>
      <c r="B5" s="34">
        <v>27</v>
      </c>
      <c r="C5" s="28" t="s">
        <v>124</v>
      </c>
      <c r="D5" s="34">
        <v>27</v>
      </c>
      <c r="E5" s="35" t="s">
        <v>125</v>
      </c>
      <c r="F5" s="30">
        <f>(B3-D3)/(SQRT(((((B5-1)*B4^2)+((D5-1)*D4^2))/(B5+D5-2))*((1/B5+1/D5))))</f>
        <v>0.64769050121357741</v>
      </c>
    </row>
    <row r="6" spans="1:13" x14ac:dyDescent="0.25">
      <c r="A6" s="32"/>
      <c r="B6" s="32"/>
      <c r="C6" s="32"/>
      <c r="D6" s="32"/>
      <c r="E6" s="35" t="s">
        <v>126</v>
      </c>
      <c r="F6" s="36">
        <f>(B5+D5-2)</f>
        <v>52</v>
      </c>
      <c r="I6" s="32"/>
      <c r="J6" s="32"/>
    </row>
    <row r="7" spans="1:13" x14ac:dyDescent="0.25">
      <c r="A7" s="32"/>
      <c r="B7" s="32"/>
      <c r="C7" s="32"/>
      <c r="D7" s="32"/>
      <c r="E7" s="35" t="s">
        <v>127</v>
      </c>
      <c r="F7" s="37">
        <f>TDIST(ABS(F5), F6,2)</f>
        <v>0.52003465577995445</v>
      </c>
      <c r="I7" s="32"/>
      <c r="J7" s="32"/>
    </row>
    <row r="8" spans="1:13" x14ac:dyDescent="0.25">
      <c r="A8" s="32" t="s">
        <v>128</v>
      </c>
      <c r="B8" s="32" t="s">
        <v>129</v>
      </c>
    </row>
    <row r="9" spans="1:13" x14ac:dyDescent="0.25">
      <c r="A9" s="27" t="s">
        <v>130</v>
      </c>
      <c r="B9" s="27" t="s">
        <v>131</v>
      </c>
    </row>
    <row r="11" spans="1:13" x14ac:dyDescent="0.25">
      <c r="A11" s="116" t="s">
        <v>158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26"/>
      <c r="L11" s="26" t="s">
        <v>111</v>
      </c>
      <c r="M11" s="26" t="s">
        <v>112</v>
      </c>
    </row>
    <row r="12" spans="1:13" x14ac:dyDescent="0.25">
      <c r="A12" s="28" t="s">
        <v>113</v>
      </c>
      <c r="B12" s="29">
        <v>3048</v>
      </c>
      <c r="C12" s="28" t="s">
        <v>114</v>
      </c>
      <c r="D12" s="29">
        <v>2665</v>
      </c>
      <c r="E12" s="117" t="s">
        <v>115</v>
      </c>
      <c r="F12" s="30">
        <f>(B12-D12)-_xlfn.T.INV.2T(0.05,(B14+D14-2))*SQRT((((B14-1)*B13^2+(D14-1)*D13^2)/(B14+D14-2))*(1/B14+1/D14))</f>
        <v>-125.98463810023287</v>
      </c>
      <c r="G12" s="28" t="s">
        <v>116</v>
      </c>
      <c r="H12" s="30">
        <f>(1-(3/((4*(B14+D14-2))-1)))*(ABS(B12-D12))/(SQRT((((B14-1)*(B13^2))+((D14-1)*(D13^2)))/(B14+D14-2)))</f>
        <v>0.39053598316129085</v>
      </c>
      <c r="I12" s="26" t="s">
        <v>117</v>
      </c>
      <c r="J12" s="31">
        <v>0.66101620000000005</v>
      </c>
      <c r="K12" s="26" t="s">
        <v>118</v>
      </c>
      <c r="L12" s="26">
        <f>J13*(SQRT((((B14-1)*(B13^2))+((D14-1)*(D13^2)))/(B14+D14-2)))</f>
        <v>630.9362172522375</v>
      </c>
      <c r="M12" s="26">
        <f>L12/B12*100</f>
        <v>20.700007127698079</v>
      </c>
    </row>
    <row r="13" spans="1:13" x14ac:dyDescent="0.25">
      <c r="A13" s="28" t="s">
        <v>119</v>
      </c>
      <c r="B13" s="29">
        <v>952.8</v>
      </c>
      <c r="C13" s="28" t="s">
        <v>120</v>
      </c>
      <c r="D13" s="29">
        <v>982</v>
      </c>
      <c r="E13" s="117"/>
      <c r="F13" s="30">
        <f>(B12-D12)+_xlfn.T.INV.2T(0.05,(B14+D14-2))*SQRT((((B14-1)*B13^2+(D14-1)*D13^2)/(B14+D14-2))*(1/B14+1/D14))</f>
        <v>891.98463810023281</v>
      </c>
      <c r="G13" s="32"/>
      <c r="H13" s="32"/>
      <c r="I13" s="26" t="s">
        <v>121</v>
      </c>
      <c r="J13" s="33">
        <f>J12*(1-(3/((4*(B14+D14-2))-1)))</f>
        <v>0.65212360538116598</v>
      </c>
      <c r="K13" s="26" t="s">
        <v>122</v>
      </c>
      <c r="L13" s="26">
        <f>ABS(B12-D12)</f>
        <v>383</v>
      </c>
      <c r="M13" s="26">
        <f>L13/B12*100</f>
        <v>12.565616797900262</v>
      </c>
    </row>
    <row r="14" spans="1:13" x14ac:dyDescent="0.25">
      <c r="A14" s="28" t="s">
        <v>123</v>
      </c>
      <c r="B14" s="34">
        <v>29</v>
      </c>
      <c r="C14" s="28" t="s">
        <v>124</v>
      </c>
      <c r="D14" s="34">
        <v>29</v>
      </c>
      <c r="E14" s="35" t="s">
        <v>125</v>
      </c>
      <c r="F14" s="30">
        <f>(B12-D12)/(SQRT(((((B14-1)*B13^2)+((D14-1)*D13^2))/(B14+D14-2))*((1/B14+1/D14))))</f>
        <v>1.507395583062066</v>
      </c>
    </row>
    <row r="15" spans="1:13" x14ac:dyDescent="0.25">
      <c r="A15" s="32"/>
      <c r="B15" s="32"/>
      <c r="C15" s="32"/>
      <c r="D15" s="32"/>
      <c r="E15" s="35" t="s">
        <v>126</v>
      </c>
      <c r="F15" s="36">
        <f>(B14+D14-2)</f>
        <v>56</v>
      </c>
      <c r="I15" s="32"/>
      <c r="J15" s="32"/>
    </row>
    <row r="16" spans="1:13" x14ac:dyDescent="0.25">
      <c r="A16" s="32"/>
      <c r="B16" s="32"/>
      <c r="C16" s="32"/>
      <c r="D16" s="32"/>
      <c r="E16" s="35" t="s">
        <v>127</v>
      </c>
      <c r="F16" s="37">
        <f>TDIST(ABS(F14), F15,2)</f>
        <v>0.13733029421230461</v>
      </c>
      <c r="I16" s="32"/>
      <c r="J16" s="32"/>
    </row>
    <row r="17" spans="1:13" x14ac:dyDescent="0.25">
      <c r="A17" s="32" t="s">
        <v>128</v>
      </c>
      <c r="B17" s="32" t="s">
        <v>129</v>
      </c>
    </row>
    <row r="18" spans="1:13" x14ac:dyDescent="0.25">
      <c r="A18" s="27" t="s">
        <v>130</v>
      </c>
      <c r="B18" s="27" t="s">
        <v>132</v>
      </c>
    </row>
    <row r="20" spans="1:13" x14ac:dyDescent="0.25">
      <c r="A20" s="116" t="s">
        <v>160</v>
      </c>
      <c r="B20" s="116"/>
      <c r="C20" s="116"/>
      <c r="D20" s="116"/>
      <c r="E20" s="116"/>
      <c r="F20" s="116"/>
      <c r="G20" s="116"/>
      <c r="H20" s="116"/>
      <c r="I20" s="116"/>
      <c r="J20" s="116"/>
      <c r="K20" s="26"/>
      <c r="L20" s="26" t="s">
        <v>111</v>
      </c>
      <c r="M20" s="26" t="s">
        <v>112</v>
      </c>
    </row>
    <row r="21" spans="1:13" x14ac:dyDescent="0.25">
      <c r="A21" s="28" t="s">
        <v>113</v>
      </c>
      <c r="B21" s="29">
        <v>4170</v>
      </c>
      <c r="C21" s="28" t="s">
        <v>114</v>
      </c>
      <c r="D21" s="29">
        <v>4437</v>
      </c>
      <c r="E21" s="117" t="s">
        <v>115</v>
      </c>
      <c r="F21" s="30">
        <f>(B21-D21)-_xlfn.T.INV.2T(0.05,(B23+D23-2))*SQRT((((B23-1)*B22^2+(D23-1)*D22^2)/(B23+D23-2))*(1/B23+1/D23))</f>
        <v>-1490.7371298870719</v>
      </c>
      <c r="G21" s="28" t="s">
        <v>116</v>
      </c>
      <c r="H21" s="30">
        <f>(1-(3/((4*(B23+D23-2))-1)))*(ABS(B21-D21))/(SQRT((((B23-1)*(B22^2))+((D23-1)*(D22^2)))/(B23+D23-2)))</f>
        <v>0.12470250186781427</v>
      </c>
      <c r="I21" s="26" t="s">
        <v>117</v>
      </c>
      <c r="J21" s="31">
        <v>0.72858129999999999</v>
      </c>
      <c r="K21" s="26" t="s">
        <v>118</v>
      </c>
      <c r="L21" s="26">
        <f>J22*(SQRT((((B23-1)*(B22^2))+((D23-1)*(D22^2)))/(B23+D23-2)))</f>
        <v>1509.2352695316129</v>
      </c>
      <c r="M21" s="26">
        <f>L21/B21*100</f>
        <v>36.192692314906779</v>
      </c>
    </row>
    <row r="22" spans="1:13" x14ac:dyDescent="0.25">
      <c r="A22" s="28" t="s">
        <v>119</v>
      </c>
      <c r="B22" s="29">
        <v>2001</v>
      </c>
      <c r="C22" s="28" t="s">
        <v>120</v>
      </c>
      <c r="D22" s="29">
        <v>2206</v>
      </c>
      <c r="E22" s="117"/>
      <c r="F22" s="30">
        <f>(B21-D21)+_xlfn.T.INV.2T(0.05,(B23+D23-2))*SQRT((((B23-1)*B22^2+(D23-1)*D22^2)/(B23+D23-2))*(1/B23+1/D23))</f>
        <v>956.73712988707189</v>
      </c>
      <c r="G22" s="32"/>
      <c r="H22" s="32"/>
      <c r="I22" s="26" t="s">
        <v>121</v>
      </c>
      <c r="J22" s="33">
        <f>J21*(1-(3/((4*(B23+D23-2))-1)))</f>
        <v>0.71663734426229508</v>
      </c>
      <c r="K22" s="26" t="s">
        <v>122</v>
      </c>
      <c r="L22" s="26">
        <f>ABS(B21-D21)</f>
        <v>267</v>
      </c>
      <c r="M22" s="26">
        <f>L22/B21*100</f>
        <v>6.4028776978417259</v>
      </c>
    </row>
    <row r="23" spans="1:13" x14ac:dyDescent="0.25">
      <c r="A23" s="28" t="s">
        <v>123</v>
      </c>
      <c r="B23" s="34">
        <v>24</v>
      </c>
      <c r="C23" s="28" t="s">
        <v>124</v>
      </c>
      <c r="D23" s="34">
        <v>24</v>
      </c>
      <c r="E23" s="35" t="s">
        <v>125</v>
      </c>
      <c r="F23" s="30">
        <f>(B21-D21)/(SQRT(((((B23-1)*B22^2)+((D23-1)*D22^2))/(B23+D23-2))*((1/B23+1/D23))))</f>
        <v>-0.4391818404342146</v>
      </c>
    </row>
    <row r="24" spans="1:13" x14ac:dyDescent="0.25">
      <c r="A24" s="32"/>
      <c r="B24" s="32"/>
      <c r="C24" s="32"/>
      <c r="D24" s="32"/>
      <c r="E24" s="35" t="s">
        <v>126</v>
      </c>
      <c r="F24" s="36">
        <f>(B23+D23-2)</f>
        <v>46</v>
      </c>
      <c r="I24" s="32"/>
      <c r="J24" s="32"/>
    </row>
    <row r="25" spans="1:13" x14ac:dyDescent="0.25">
      <c r="A25" s="32"/>
      <c r="B25" s="32"/>
      <c r="C25" s="32"/>
      <c r="D25" s="32"/>
      <c r="E25" s="35" t="s">
        <v>127</v>
      </c>
      <c r="F25" s="37">
        <f>TDIST(ABS(F23), F24,2)</f>
        <v>0.6625859780746115</v>
      </c>
      <c r="I25" s="32"/>
      <c r="J25" s="32"/>
    </row>
    <row r="26" spans="1:13" x14ac:dyDescent="0.25">
      <c r="A26" s="32" t="s">
        <v>128</v>
      </c>
      <c r="B26" s="32" t="s">
        <v>129</v>
      </c>
    </row>
    <row r="27" spans="1:13" x14ac:dyDescent="0.25">
      <c r="A27" s="27" t="s">
        <v>130</v>
      </c>
      <c r="B27" s="27" t="s">
        <v>133</v>
      </c>
    </row>
    <row r="29" spans="1:13" x14ac:dyDescent="0.25">
      <c r="A29" s="116" t="s">
        <v>156</v>
      </c>
      <c r="B29" s="116"/>
      <c r="C29" s="116"/>
      <c r="D29" s="116"/>
      <c r="E29" s="116"/>
      <c r="F29" s="116"/>
      <c r="G29" s="116"/>
      <c r="H29" s="116"/>
      <c r="I29" s="116"/>
      <c r="J29" s="116"/>
      <c r="K29" s="26"/>
      <c r="L29" s="26" t="s">
        <v>111</v>
      </c>
      <c r="M29" s="26" t="s">
        <v>112</v>
      </c>
    </row>
    <row r="30" spans="1:13" x14ac:dyDescent="0.25">
      <c r="A30" s="28" t="s">
        <v>113</v>
      </c>
      <c r="B30" s="1">
        <v>1.7909999999999999</v>
      </c>
      <c r="C30" s="28" t="s">
        <v>114</v>
      </c>
      <c r="D30" s="29">
        <v>1.77</v>
      </c>
      <c r="E30" s="117" t="s">
        <v>115</v>
      </c>
      <c r="F30" s="30">
        <f>(B30-D30)-_xlfn.T.INV.2T(0.05,(B32+D32-2))*SQRT((((B32-1)*B31^2+(D32-1)*D31^2)/(B32+D32-2))*(1/B32+1/D32))</f>
        <v>-5.5960745893405023E-2</v>
      </c>
      <c r="G30" s="28" t="s">
        <v>116</v>
      </c>
      <c r="H30" s="30">
        <f>(1-(3/((4*(B32+D32-2))-1)))*(ABS(B30-D30))/(SQRT((((B32-1)*(B31^2))+((D32-1)*(D31^2)))/(B32+D32-2)))</f>
        <v>0.22305738503532807</v>
      </c>
      <c r="I30" s="26" t="s">
        <v>117</v>
      </c>
      <c r="J30" s="31">
        <v>1.1377693</v>
      </c>
      <c r="K30" s="26" t="s">
        <v>118</v>
      </c>
      <c r="L30" s="26">
        <f>J31*(SQRT((((B32-1)*(B31^2))+((D32-1)*(D31^2)))/(B32+D32-2)))</f>
        <v>9.9856644034725398E-2</v>
      </c>
      <c r="M30" s="26">
        <f>L30/B30*100</f>
        <v>5.5754686786558008</v>
      </c>
    </row>
    <row r="31" spans="1:13" x14ac:dyDescent="0.25">
      <c r="A31" s="28" t="s">
        <v>119</v>
      </c>
      <c r="B31" s="29">
        <v>5.0540000000000002E-2</v>
      </c>
      <c r="C31" s="28" t="s">
        <v>120</v>
      </c>
      <c r="D31" s="29">
        <v>0.1182</v>
      </c>
      <c r="E31" s="117"/>
      <c r="F31" s="30">
        <f>(B30-D30)+_xlfn.T.INV.2T(0.05,(B32+D32-2))*SQRT((((B32-1)*B31^2+(D32-1)*D31^2)/(B32+D32-2))*(1/B32+1/D32))</f>
        <v>9.7960745893404838E-2</v>
      </c>
      <c r="G31" s="32"/>
      <c r="H31" s="32"/>
      <c r="I31" s="26" t="s">
        <v>121</v>
      </c>
      <c r="J31" s="33">
        <f>J30*(1-(3/((4*(B32+D32-2))-1)))</f>
        <v>1.0985358758620689</v>
      </c>
      <c r="K31" s="26" t="s">
        <v>122</v>
      </c>
      <c r="L31" s="26">
        <f>ABS(B30-D30)</f>
        <v>2.0999999999999908E-2</v>
      </c>
      <c r="M31" s="26">
        <f>L31/B30*100</f>
        <v>1.1725293132328258</v>
      </c>
    </row>
    <row r="32" spans="1:13" x14ac:dyDescent="0.25">
      <c r="A32" s="28" t="s">
        <v>123</v>
      </c>
      <c r="B32" s="34">
        <v>12</v>
      </c>
      <c r="C32" s="28" t="s">
        <v>124</v>
      </c>
      <c r="D32" s="34">
        <v>12</v>
      </c>
      <c r="E32" s="35" t="s">
        <v>125</v>
      </c>
      <c r="F32" s="30">
        <f>(B30-D30)/(SQRT(((((B32-1)*B31^2)+((D32-1)*D31^2))/(B32+D32-2))*((1/B32+1/D32))))</f>
        <v>0.56589023300664809</v>
      </c>
    </row>
    <row r="33" spans="1:13" x14ac:dyDescent="0.25">
      <c r="A33" s="32"/>
      <c r="B33" s="32"/>
      <c r="C33" s="32"/>
      <c r="D33" s="32"/>
      <c r="E33" s="35" t="s">
        <v>126</v>
      </c>
      <c r="F33" s="36">
        <f>(B32+D32-2)</f>
        <v>22</v>
      </c>
      <c r="I33" s="32"/>
      <c r="J33" s="32"/>
    </row>
    <row r="34" spans="1:13" x14ac:dyDescent="0.25">
      <c r="A34" s="32"/>
      <c r="B34" s="32"/>
      <c r="C34" s="32"/>
      <c r="D34" s="32"/>
      <c r="E34" s="35" t="s">
        <v>127</v>
      </c>
      <c r="F34" s="37">
        <f>TDIST(ABS(F32), F33,2)</f>
        <v>0.57719547176132258</v>
      </c>
      <c r="I34" s="32"/>
      <c r="J34" s="32"/>
    </row>
    <row r="36" spans="1:13" x14ac:dyDescent="0.25">
      <c r="A36" s="27" t="s">
        <v>154</v>
      </c>
      <c r="B36" s="27" t="s">
        <v>129</v>
      </c>
    </row>
    <row r="37" spans="1:13" x14ac:dyDescent="0.25">
      <c r="A37" s="27" t="s">
        <v>155</v>
      </c>
      <c r="B37" s="27" t="s">
        <v>134</v>
      </c>
    </row>
    <row r="39" spans="1:13" x14ac:dyDescent="0.25">
      <c r="A39" s="116" t="s">
        <v>157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26"/>
      <c r="L39" s="26" t="s">
        <v>111</v>
      </c>
      <c r="M39" s="26" t="s">
        <v>112</v>
      </c>
    </row>
    <row r="40" spans="1:13" x14ac:dyDescent="0.25">
      <c r="A40" s="28" t="s">
        <v>113</v>
      </c>
      <c r="B40" s="1">
        <v>1.7909999999999999</v>
      </c>
      <c r="C40" s="28" t="s">
        <v>114</v>
      </c>
      <c r="D40" s="29">
        <v>1.8</v>
      </c>
      <c r="E40" s="117" t="s">
        <v>115</v>
      </c>
      <c r="F40" s="30">
        <f>(B40-D40)-_xlfn.T.INV.2T(0.05,(B42+D42-2))*SQRT((((B42-1)*B41^2+(D42-1)*D41^2)/(B42+D42-2))*(1/B42+1/D42))</f>
        <v>-8.3605364168917784E-2</v>
      </c>
      <c r="G40" s="28" t="s">
        <v>116</v>
      </c>
      <c r="H40" s="30">
        <f>(1-(3/((4*(B42+D42-2))-1)))*(ABS(B40-D40))/(SQRT((((B42-1)*(B41^2))+((D42-1)*(D41^2)))/(B42+D42-2)))</f>
        <v>0.10093551467786786</v>
      </c>
      <c r="I40" s="26" t="s">
        <v>117</v>
      </c>
      <c r="J40" s="31">
        <v>1.1377693</v>
      </c>
      <c r="K40" s="26" t="s">
        <v>118</v>
      </c>
      <c r="L40" s="26">
        <f>J41*(SQRT((((B42-1)*(B41^2))+((D42-1)*(D41^2)))/(B42+D42-2)))</f>
        <v>9.4248947273233755E-2</v>
      </c>
      <c r="M40" s="26">
        <f>L40/B40*100</f>
        <v>5.2623644485334315</v>
      </c>
    </row>
    <row r="41" spans="1:13" x14ac:dyDescent="0.25">
      <c r="A41" s="28" t="s">
        <v>119</v>
      </c>
      <c r="B41" s="29">
        <v>5.0540000000000002E-2</v>
      </c>
      <c r="C41" s="28" t="s">
        <v>120</v>
      </c>
      <c r="D41" s="29">
        <v>0.11269999999999999</v>
      </c>
      <c r="E41" s="117"/>
      <c r="F41" s="30">
        <f>(B40-D40)+_xlfn.T.INV.2T(0.05,(B42+D42-2))*SQRT((((B42-1)*B41^2+(D42-1)*D41^2)/(B42+D42-2))*(1/B42+1/D42))</f>
        <v>6.5605364168917546E-2</v>
      </c>
      <c r="G41" s="32"/>
      <c r="H41" s="32"/>
      <c r="I41" s="26" t="s">
        <v>121</v>
      </c>
      <c r="J41" s="33">
        <f>J40*(1-(3/((4*(B42+D42-2))-1)))</f>
        <v>1.096645108433735</v>
      </c>
      <c r="K41" s="26" t="s">
        <v>122</v>
      </c>
      <c r="L41" s="26">
        <f>ABS(B40-D40)</f>
        <v>9.000000000000119E-3</v>
      </c>
      <c r="M41" s="26">
        <f>L41/B40*100</f>
        <v>0.50251256281407708</v>
      </c>
    </row>
    <row r="42" spans="1:13" x14ac:dyDescent="0.25">
      <c r="A42" s="28" t="s">
        <v>123</v>
      </c>
      <c r="B42" s="34">
        <v>12</v>
      </c>
      <c r="C42" s="28" t="s">
        <v>124</v>
      </c>
      <c r="D42" s="34">
        <v>11</v>
      </c>
      <c r="E42" s="35" t="s">
        <v>125</v>
      </c>
      <c r="F42" s="30">
        <f>(B40-D40)/(SQRT(((((B42-1)*B41^2)+((D42-1)*D41^2))/(B42+D42-2))*((1/B42+1/D42))))</f>
        <v>-0.25087371144214732</v>
      </c>
    </row>
    <row r="43" spans="1:13" x14ac:dyDescent="0.25">
      <c r="A43" s="32"/>
      <c r="B43" s="32"/>
      <c r="C43" s="32"/>
      <c r="D43" s="32"/>
      <c r="E43" s="35" t="s">
        <v>126</v>
      </c>
      <c r="F43" s="36">
        <f>(B42+D42-2)</f>
        <v>21</v>
      </c>
      <c r="I43" s="32"/>
      <c r="J43" s="32"/>
    </row>
    <row r="44" spans="1:13" x14ac:dyDescent="0.25">
      <c r="A44" s="32"/>
      <c r="B44" s="32"/>
      <c r="C44" s="32"/>
      <c r="D44" s="32"/>
      <c r="E44" s="35" t="s">
        <v>127</v>
      </c>
      <c r="F44" s="37">
        <f>TDIST(ABS(F42), F43,2)</f>
        <v>0.80435009149004211</v>
      </c>
      <c r="I44" s="32"/>
      <c r="J44" s="32"/>
    </row>
    <row r="46" spans="1:13" x14ac:dyDescent="0.25">
      <c r="A46" s="27" t="s">
        <v>154</v>
      </c>
      <c r="B46" s="27" t="s">
        <v>129</v>
      </c>
    </row>
    <row r="47" spans="1:13" x14ac:dyDescent="0.25">
      <c r="A47" s="27" t="s">
        <v>155</v>
      </c>
      <c r="B47" s="27" t="s">
        <v>133</v>
      </c>
    </row>
  </sheetData>
  <mergeCells count="10">
    <mergeCell ref="A29:J29"/>
    <mergeCell ref="E30:E31"/>
    <mergeCell ref="A39:J39"/>
    <mergeCell ref="E40:E41"/>
    <mergeCell ref="E21:E22"/>
    <mergeCell ref="A2:J2"/>
    <mergeCell ref="E3:E4"/>
    <mergeCell ref="A11:J11"/>
    <mergeCell ref="E12:E13"/>
    <mergeCell ref="A20:J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C449-A3F9-4C44-A801-DFD9115B1173}">
  <dimension ref="A1:F120"/>
  <sheetViews>
    <sheetView tabSelected="1" workbookViewId="0">
      <selection activeCell="P27" sqref="P27"/>
    </sheetView>
  </sheetViews>
  <sheetFormatPr defaultRowHeight="15" x14ac:dyDescent="0.25"/>
  <cols>
    <col min="1" max="6" width="12.5703125" customWidth="1"/>
  </cols>
  <sheetData>
    <row r="1" spans="1:6" x14ac:dyDescent="0.25">
      <c r="A1" s="92" t="s">
        <v>135</v>
      </c>
      <c r="B1" s="92"/>
      <c r="C1" s="92"/>
      <c r="D1" s="92"/>
      <c r="E1" s="92"/>
      <c r="F1" s="92"/>
    </row>
    <row r="2" spans="1:6" s="3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1">
        <v>0.36668809600000002</v>
      </c>
      <c r="B3" s="1">
        <v>0.33989095865515701</v>
      </c>
      <c r="C3" s="1">
        <v>0.221973228158241</v>
      </c>
      <c r="D3" s="1">
        <v>0.57677049962511096</v>
      </c>
      <c r="E3" s="1">
        <v>0.203122</v>
      </c>
      <c r="F3" s="1">
        <v>0.39109953771431899</v>
      </c>
    </row>
    <row r="4" spans="1:6" x14ac:dyDescent="0.25">
      <c r="A4" s="1">
        <v>0.440975858</v>
      </c>
      <c r="B4" s="1">
        <v>0.41396982403325799</v>
      </c>
      <c r="C4" s="1">
        <v>0.25912441366986799</v>
      </c>
      <c r="D4" s="1">
        <v>0.38685888286230902</v>
      </c>
      <c r="E4" s="1">
        <v>0.15884200000000001</v>
      </c>
      <c r="F4" s="1">
        <v>0.45491497304023198</v>
      </c>
    </row>
    <row r="5" spans="1:6" x14ac:dyDescent="0.25">
      <c r="A5" s="1">
        <v>0.34513533699999999</v>
      </c>
      <c r="B5" s="1">
        <v>0.209879789631856</v>
      </c>
      <c r="C5" s="1">
        <v>0.31544600938967099</v>
      </c>
      <c r="D5" s="1">
        <v>0.263461953007114</v>
      </c>
      <c r="E5" s="1">
        <v>0.190355</v>
      </c>
      <c r="F5" s="1">
        <v>0.33494531173931402</v>
      </c>
    </row>
    <row r="6" spans="1:6" x14ac:dyDescent="0.25">
      <c r="A6" s="1">
        <v>0.27693402299999997</v>
      </c>
      <c r="B6" s="1">
        <v>0.37001317075243201</v>
      </c>
      <c r="C6" s="1">
        <v>0.32741326953160899</v>
      </c>
      <c r="D6" s="1">
        <v>0.359356501149105</v>
      </c>
      <c r="E6" s="1">
        <v>0.17094599999999999</v>
      </c>
      <c r="F6" s="1">
        <v>0.335043345563168</v>
      </c>
    </row>
    <row r="7" spans="1:6" x14ac:dyDescent="0.25">
      <c r="A7" s="1">
        <v>0.25580373000000001</v>
      </c>
      <c r="B7" s="1">
        <v>0.27991778588894001</v>
      </c>
      <c r="C7" s="1">
        <v>0.390541488959672</v>
      </c>
      <c r="D7" s="1">
        <v>0.35490583339211401</v>
      </c>
      <c r="E7" s="1">
        <v>0.31639200000000001</v>
      </c>
      <c r="F7" s="1">
        <v>0.20690547006336499</v>
      </c>
    </row>
    <row r="8" spans="1:6" x14ac:dyDescent="0.25">
      <c r="A8" s="1">
        <v>0.44357976700000001</v>
      </c>
      <c r="B8" s="1">
        <v>0.17642803117498099</v>
      </c>
      <c r="C8" s="1">
        <v>0.19245797039108101</v>
      </c>
      <c r="D8" s="1">
        <v>0.27398661944116498</v>
      </c>
      <c r="E8" s="1">
        <v>9.6873000000000001E-2</v>
      </c>
      <c r="F8" s="1">
        <v>0.29985426759620298</v>
      </c>
    </row>
    <row r="9" spans="1:6" x14ac:dyDescent="0.25">
      <c r="A9" s="1">
        <v>0.36789895299999997</v>
      </c>
      <c r="B9" s="1">
        <v>0.23124687325269999</v>
      </c>
      <c r="C9" s="1">
        <v>0.30730799893701799</v>
      </c>
      <c r="D9" s="1">
        <v>0.32151898734177198</v>
      </c>
      <c r="E9" s="1">
        <v>0.25101600000000002</v>
      </c>
      <c r="F9" s="1">
        <v>0.37009071364899598</v>
      </c>
    </row>
    <row r="10" spans="1:6" x14ac:dyDescent="0.25">
      <c r="A10" s="1">
        <v>0.318890069</v>
      </c>
      <c r="B10" s="1">
        <v>0.169741841971246</v>
      </c>
      <c r="C10" s="1">
        <v>0.43987683664650001</v>
      </c>
      <c r="D10" s="1">
        <v>0.52152926754520401</v>
      </c>
      <c r="E10" s="1">
        <v>0.24376900000000001</v>
      </c>
      <c r="F10" s="1">
        <v>0.42805988343301199</v>
      </c>
    </row>
    <row r="11" spans="1:6" x14ac:dyDescent="0.25">
      <c r="A11" s="1">
        <v>0.44884427700000001</v>
      </c>
      <c r="B11" s="1">
        <v>0.22488540536757801</v>
      </c>
      <c r="C11" s="1">
        <v>0.32268834373639099</v>
      </c>
      <c r="D11" s="1">
        <v>0.49456040809952601</v>
      </c>
      <c r="E11" s="1">
        <v>0.179227</v>
      </c>
      <c r="F11" s="1">
        <v>0.300264477381674</v>
      </c>
    </row>
    <row r="12" spans="1:6" x14ac:dyDescent="0.25">
      <c r="A12" s="1">
        <v>0.36882141000000002</v>
      </c>
      <c r="B12" s="1">
        <v>0.311292659368963</v>
      </c>
      <c r="C12" s="1">
        <v>0.305632685442285</v>
      </c>
      <c r="D12" s="1">
        <v>0.27551137890010402</v>
      </c>
      <c r="E12" s="1">
        <v>0.17876300000000001</v>
      </c>
      <c r="F12" s="1">
        <v>0.32025220507166502</v>
      </c>
    </row>
    <row r="13" spans="1:6" x14ac:dyDescent="0.25">
      <c r="A13" s="1">
        <v>0.31027355000000001</v>
      </c>
      <c r="B13" s="1">
        <v>0.27398599550799302</v>
      </c>
      <c r="C13" s="1">
        <v>0.29294833347613702</v>
      </c>
      <c r="D13" s="1">
        <v>0.28379062468360799</v>
      </c>
      <c r="E13" s="1">
        <v>0.24122499999999999</v>
      </c>
      <c r="F13" s="1">
        <v>0.41146448163322003</v>
      </c>
    </row>
    <row r="14" spans="1:6" x14ac:dyDescent="0.25">
      <c r="A14" s="1">
        <v>0.468158348</v>
      </c>
      <c r="B14" s="1">
        <v>0.40087575935119801</v>
      </c>
      <c r="C14" s="1">
        <v>0.22787617434159901</v>
      </c>
      <c r="D14" s="1">
        <v>0.17414056531703601</v>
      </c>
      <c r="E14" s="1">
        <v>0.148588</v>
      </c>
      <c r="F14" s="1">
        <v>0.24383293514867199</v>
      </c>
    </row>
    <row r="15" spans="1:6" x14ac:dyDescent="0.25">
      <c r="A15" s="1">
        <v>0.23901671199999999</v>
      </c>
      <c r="B15" s="1">
        <v>0.28703397126018099</v>
      </c>
      <c r="C15" s="1">
        <v>0.23037275393684001</v>
      </c>
      <c r="D15" s="1">
        <v>0.25322038849131001</v>
      </c>
      <c r="E15" s="1">
        <v>0.23510400000000001</v>
      </c>
      <c r="F15" s="1">
        <v>0.16740831224733199</v>
      </c>
    </row>
    <row r="16" spans="1:6" x14ac:dyDescent="0.25">
      <c r="A16" s="1">
        <v>0.41699978999999998</v>
      </c>
      <c r="B16" s="1">
        <v>0.27928485598805702</v>
      </c>
      <c r="C16" s="1">
        <v>0.30999209946359502</v>
      </c>
      <c r="D16" s="1">
        <v>0.358270317891491</v>
      </c>
      <c r="E16" s="1">
        <v>0.14421400000000001</v>
      </c>
      <c r="F16" s="1">
        <v>0.33890878610073899</v>
      </c>
    </row>
    <row r="17" spans="1:6" x14ac:dyDescent="0.25">
      <c r="A17" s="1">
        <v>0.42635034399999999</v>
      </c>
      <c r="B17" s="1">
        <v>0.290451335584894</v>
      </c>
      <c r="C17" s="1">
        <v>0.36809514716713498</v>
      </c>
      <c r="D17" s="1">
        <v>0.37277676950998201</v>
      </c>
      <c r="E17" s="1">
        <v>0.18637200000000001</v>
      </c>
      <c r="F17" s="1">
        <v>0.30172564667996798</v>
      </c>
    </row>
    <row r="18" spans="1:6" x14ac:dyDescent="0.25">
      <c r="A18" s="1">
        <v>0.29317187300000003</v>
      </c>
      <c r="B18" s="1">
        <v>0.425820125322521</v>
      </c>
      <c r="C18" s="1">
        <v>0.24665244697239</v>
      </c>
      <c r="D18" s="1">
        <v>0.558911024970702</v>
      </c>
      <c r="E18" s="1">
        <v>0.15381700000000001</v>
      </c>
      <c r="F18" s="1">
        <v>0.366000231133711</v>
      </c>
    </row>
    <row r="19" spans="1:6" x14ac:dyDescent="0.25">
      <c r="A19" s="1">
        <v>0.47673109400000002</v>
      </c>
      <c r="B19" s="1">
        <v>0.420476291728684</v>
      </c>
      <c r="C19" s="1">
        <v>0.31475280158206997</v>
      </c>
      <c r="D19" s="1">
        <v>0.41316643486323601</v>
      </c>
      <c r="E19" s="1">
        <v>0.14232300000000001</v>
      </c>
      <c r="F19" s="1">
        <v>0.47017045454545497</v>
      </c>
    </row>
    <row r="20" spans="1:6" x14ac:dyDescent="0.25">
      <c r="A20" s="1">
        <v>0.49099634199999997</v>
      </c>
      <c r="B20" s="1">
        <v>0.42693095725925601</v>
      </c>
      <c r="C20" s="1">
        <v>0.34464186842502598</v>
      </c>
      <c r="D20" s="1">
        <v>0.40945886493620798</v>
      </c>
      <c r="E20" s="1">
        <v>0.206982</v>
      </c>
      <c r="F20" s="1">
        <v>0.35395012177969898</v>
      </c>
    </row>
    <row r="21" spans="1:6" x14ac:dyDescent="0.25">
      <c r="A21" s="1">
        <v>0.391027548</v>
      </c>
      <c r="B21" s="1">
        <v>0.33977597188666803</v>
      </c>
      <c r="C21" s="1">
        <v>0.31663823349534898</v>
      </c>
      <c r="D21" s="1">
        <v>0.24607751538387199</v>
      </c>
      <c r="E21" s="1">
        <v>0.238064</v>
      </c>
      <c r="F21" s="1">
        <v>0.20137965238170399</v>
      </c>
    </row>
    <row r="22" spans="1:6" x14ac:dyDescent="0.25">
      <c r="A22" s="1">
        <v>0.41319444399999999</v>
      </c>
      <c r="B22" s="1">
        <v>0.34016993847055399</v>
      </c>
      <c r="C22" s="1">
        <v>0.25283287989645797</v>
      </c>
      <c r="D22" s="1">
        <v>0.33855875562036702</v>
      </c>
      <c r="E22" s="1">
        <v>0.14965600000000001</v>
      </c>
      <c r="F22" s="1">
        <v>0.23670506548840101</v>
      </c>
    </row>
    <row r="23" spans="1:6" x14ac:dyDescent="0.25">
      <c r="A23" s="1">
        <v>0.47705036699999998</v>
      </c>
      <c r="B23" s="1">
        <v>0.37110434310985002</v>
      </c>
      <c r="C23" s="1">
        <v>0.184933349639232</v>
      </c>
      <c r="D23" s="1">
        <v>0.29677839245037402</v>
      </c>
      <c r="E23" s="1">
        <v>0.15557000000000001</v>
      </c>
      <c r="F23" s="1">
        <v>0.32722841225626698</v>
      </c>
    </row>
    <row r="24" spans="1:6" x14ac:dyDescent="0.25">
      <c r="A24" s="1">
        <v>0.49160876100000001</v>
      </c>
      <c r="B24" s="1">
        <v>0.31149868180896401</v>
      </c>
      <c r="C24" s="1">
        <v>0.15727332565410601</v>
      </c>
      <c r="D24" s="1">
        <v>0.129215622280244</v>
      </c>
      <c r="E24" s="1">
        <v>0.16150999999999999</v>
      </c>
      <c r="F24" s="1">
        <v>0.33454690406590498</v>
      </c>
    </row>
    <row r="25" spans="1:6" x14ac:dyDescent="0.25">
      <c r="A25" s="1">
        <v>0.33972853400000003</v>
      </c>
      <c r="B25" s="1">
        <v>0.30560157237119201</v>
      </c>
      <c r="C25" s="1">
        <v>0.275989522700815</v>
      </c>
      <c r="D25" s="1">
        <v>0.21966163333069799</v>
      </c>
      <c r="E25" s="1">
        <v>0.241841</v>
      </c>
      <c r="F25" s="1">
        <v>0.35684489950701598</v>
      </c>
    </row>
    <row r="26" spans="1:6" x14ac:dyDescent="0.25">
      <c r="A26" s="1">
        <v>0.29153277799999999</v>
      </c>
      <c r="B26" s="1">
        <v>0.25788038848185402</v>
      </c>
      <c r="C26" s="1">
        <v>0.23231733546365099</v>
      </c>
      <c r="D26" s="1">
        <v>0.22665202269815099</v>
      </c>
      <c r="E26" s="1">
        <v>0.18847700000000001</v>
      </c>
      <c r="F26" s="1">
        <v>0.33200819546802801</v>
      </c>
    </row>
    <row r="27" spans="1:6" x14ac:dyDescent="0.25">
      <c r="A27" s="1">
        <v>0.41501159900000001</v>
      </c>
      <c r="B27" s="1">
        <v>0.32304537298128699</v>
      </c>
      <c r="C27" s="1">
        <v>0.252690054384614</v>
      </c>
      <c r="D27" s="1">
        <v>0.36123543405507802</v>
      </c>
      <c r="E27" s="1">
        <v>0.13325500000000001</v>
      </c>
      <c r="F27" s="1">
        <v>0.325428579772787</v>
      </c>
    </row>
    <row r="28" spans="1:6" x14ac:dyDescent="0.25">
      <c r="A28" s="1">
        <v>0.259078321</v>
      </c>
      <c r="B28" s="1">
        <v>0.21046107090014801</v>
      </c>
      <c r="C28" s="1">
        <v>0.21345434035789401</v>
      </c>
      <c r="D28" s="1">
        <v>0.39339030530832197</v>
      </c>
      <c r="E28" s="1">
        <v>0.18421299999999999</v>
      </c>
      <c r="F28" s="1">
        <v>0.32808194984104599</v>
      </c>
    </row>
    <row r="29" spans="1:6" x14ac:dyDescent="0.25">
      <c r="A29" s="1">
        <v>0.451875207</v>
      </c>
      <c r="B29" s="1">
        <v>0.45322916666666702</v>
      </c>
      <c r="C29" s="1">
        <v>0.21280529874430801</v>
      </c>
      <c r="D29" s="1">
        <v>0.33396631439894298</v>
      </c>
      <c r="E29" s="1">
        <v>0.15478900000000001</v>
      </c>
      <c r="F29" s="1">
        <v>0.404079050430801</v>
      </c>
    </row>
    <row r="30" spans="1:6" x14ac:dyDescent="0.25">
      <c r="A30" s="1">
        <v>0.35783473599999999</v>
      </c>
      <c r="B30" s="1">
        <v>0.41908174924691</v>
      </c>
      <c r="C30" s="1">
        <v>0.20189057879171901</v>
      </c>
      <c r="D30" s="1">
        <v>0.300888849775587</v>
      </c>
      <c r="E30" s="1">
        <v>0.106295</v>
      </c>
      <c r="F30" s="1">
        <v>0.32104582674902998</v>
      </c>
    </row>
    <row r="31" spans="1:6" x14ac:dyDescent="0.25">
      <c r="A31" s="1">
        <v>0.36551311800000003</v>
      </c>
      <c r="B31" s="1">
        <v>0.335853968450739</v>
      </c>
      <c r="C31" s="1">
        <v>0.36971189614920902</v>
      </c>
      <c r="D31" s="1">
        <v>0.30533568338407302</v>
      </c>
      <c r="E31" s="1">
        <v>0.20171700000000001</v>
      </c>
      <c r="F31" s="1">
        <v>0.32304890872252601</v>
      </c>
    </row>
    <row r="32" spans="1:6" x14ac:dyDescent="0.25">
      <c r="A32" s="1">
        <v>0.49703870300000003</v>
      </c>
      <c r="B32" s="1">
        <v>0.35949646958134202</v>
      </c>
      <c r="C32" s="1">
        <v>0.35735253392412097</v>
      </c>
      <c r="D32" s="1">
        <v>0.39194052467089702</v>
      </c>
      <c r="E32" s="1">
        <v>0.24807899999999999</v>
      </c>
      <c r="F32" s="1">
        <v>0.31863460602801502</v>
      </c>
    </row>
    <row r="33" spans="1:6" x14ac:dyDescent="0.25">
      <c r="A33" s="1">
        <v>0.46315117</v>
      </c>
      <c r="B33" s="1">
        <v>0.33192872192265099</v>
      </c>
      <c r="C33" s="1">
        <v>0.56662030598052804</v>
      </c>
      <c r="D33" s="1">
        <v>0.30911330049261099</v>
      </c>
      <c r="E33" s="1">
        <v>0.206847</v>
      </c>
      <c r="F33" s="1">
        <v>0.35209476643019699</v>
      </c>
    </row>
    <row r="34" spans="1:6" x14ac:dyDescent="0.25">
      <c r="A34" s="1">
        <v>0.33829706799999998</v>
      </c>
      <c r="B34" s="1">
        <v>0.46878720870896401</v>
      </c>
      <c r="C34" s="1">
        <v>0.455704431362635</v>
      </c>
      <c r="D34" s="1">
        <v>0.21757974375546499</v>
      </c>
      <c r="E34" s="1">
        <v>0.155059</v>
      </c>
      <c r="F34" s="1">
        <v>0.241870112530994</v>
      </c>
    </row>
    <row r="35" spans="1:6" x14ac:dyDescent="0.25">
      <c r="A35" s="1">
        <v>0.28513483000000001</v>
      </c>
      <c r="B35" s="1">
        <v>0.54219399207220997</v>
      </c>
      <c r="C35" s="1">
        <v>0.37250533450483198</v>
      </c>
      <c r="D35" s="1">
        <v>0.27438546247996998</v>
      </c>
      <c r="E35" s="1">
        <v>0.19325000000000001</v>
      </c>
      <c r="F35" s="1">
        <v>0.363228535998249</v>
      </c>
    </row>
    <row r="37" spans="1:6" x14ac:dyDescent="0.25">
      <c r="A37" s="1">
        <v>0.37032211835976903</v>
      </c>
      <c r="B37" s="1">
        <v>0.39875882730579898</v>
      </c>
      <c r="C37" s="1">
        <v>0.36208148979726601</v>
      </c>
      <c r="D37" s="1">
        <v>0.43490153172866503</v>
      </c>
      <c r="E37" s="1">
        <v>0.27018879300599202</v>
      </c>
      <c r="F37" s="1">
        <v>0.18719897249277501</v>
      </c>
    </row>
    <row r="38" spans="1:6" x14ac:dyDescent="0.25">
      <c r="A38" s="1">
        <v>0.332114582703813</v>
      </c>
      <c r="B38" s="1">
        <v>0.41733003934486201</v>
      </c>
      <c r="C38" s="1">
        <v>0.36819327889210901</v>
      </c>
      <c r="D38" s="1">
        <v>0.32385727238786099</v>
      </c>
      <c r="E38" s="1">
        <v>0.11924711596842701</v>
      </c>
      <c r="F38" s="1">
        <v>0.25461886387447902</v>
      </c>
    </row>
    <row r="39" spans="1:6" x14ac:dyDescent="0.25">
      <c r="A39" s="1">
        <v>0.249576457300621</v>
      </c>
      <c r="B39" s="1">
        <v>0.30319503735325498</v>
      </c>
      <c r="C39" s="1">
        <v>0.32298815898634903</v>
      </c>
      <c r="D39" s="1">
        <v>0.34597172543007998</v>
      </c>
      <c r="E39" s="1">
        <v>0.14150442839067801</v>
      </c>
      <c r="F39" s="1">
        <v>0.29989362194163099</v>
      </c>
    </row>
    <row r="40" spans="1:6" x14ac:dyDescent="0.25">
      <c r="A40" s="1">
        <v>0.29797782126549199</v>
      </c>
      <c r="B40" s="1">
        <v>0.27361199744735198</v>
      </c>
      <c r="C40" s="1">
        <v>0.30672101014944497</v>
      </c>
      <c r="D40" s="1">
        <v>0.42332361516035</v>
      </c>
      <c r="E40" s="1">
        <v>0.16661148068992501</v>
      </c>
      <c r="F40" s="1">
        <v>0.15892629777286099</v>
      </c>
    </row>
    <row r="41" spans="1:6" x14ac:dyDescent="0.25">
      <c r="A41" s="1">
        <v>0.380948535745047</v>
      </c>
      <c r="B41" s="1">
        <v>0.36589328324110298</v>
      </c>
      <c r="C41" s="1">
        <v>0.381594182761336</v>
      </c>
      <c r="D41" s="1">
        <v>0.25664016240906801</v>
      </c>
      <c r="E41" s="1">
        <v>0.179666520951727</v>
      </c>
      <c r="F41" s="1">
        <v>0.27904761904761899</v>
      </c>
    </row>
    <row r="42" spans="1:6" x14ac:dyDescent="0.25">
      <c r="A42" s="1">
        <v>0.33282043838002601</v>
      </c>
      <c r="B42" s="1">
        <v>0.39225800663855698</v>
      </c>
      <c r="C42" s="1">
        <v>0.44980519480519499</v>
      </c>
      <c r="D42" s="1">
        <v>0.36792452830188699</v>
      </c>
      <c r="E42" s="1">
        <v>9.6695781147000698E-2</v>
      </c>
      <c r="F42" s="1">
        <v>0.22908455181182499</v>
      </c>
    </row>
    <row r="43" spans="1:6" x14ac:dyDescent="0.25">
      <c r="A43" s="1">
        <v>0.32064065810794001</v>
      </c>
      <c r="B43" s="1">
        <v>0.38570957367856901</v>
      </c>
      <c r="C43" s="1">
        <v>0.33584096831133903</v>
      </c>
      <c r="D43" s="1">
        <v>0.35147571156247998</v>
      </c>
      <c r="E43" s="1">
        <v>0.18684474476059801</v>
      </c>
      <c r="F43" s="1">
        <v>0.36543289002830698</v>
      </c>
    </row>
    <row r="44" spans="1:6" x14ac:dyDescent="0.25">
      <c r="A44" s="1">
        <v>0.393272492327572</v>
      </c>
      <c r="B44" s="1">
        <v>0.36816435116760299</v>
      </c>
      <c r="C44" s="1">
        <v>0.30084417262468799</v>
      </c>
      <c r="D44" s="1">
        <v>0.26172719306786102</v>
      </c>
      <c r="E44" s="1">
        <v>0.13317008852891299</v>
      </c>
      <c r="F44" s="1">
        <v>0.37440241280841902</v>
      </c>
    </row>
    <row r="45" spans="1:6" x14ac:dyDescent="0.25">
      <c r="A45" s="1">
        <v>0.36557036312507601</v>
      </c>
      <c r="B45" s="1">
        <v>0.313733569574354</v>
      </c>
      <c r="C45" s="1">
        <v>0.18046928916494101</v>
      </c>
      <c r="D45" s="1">
        <v>0.27739046773238601</v>
      </c>
      <c r="E45" s="1">
        <v>0.14186211798152101</v>
      </c>
      <c r="F45" s="1">
        <v>0.19226472757930199</v>
      </c>
    </row>
    <row r="46" spans="1:6" x14ac:dyDescent="0.25">
      <c r="A46" s="1">
        <v>0.36374111772613799</v>
      </c>
      <c r="B46" s="1">
        <v>0.30223422538669298</v>
      </c>
      <c r="C46" s="1">
        <v>0.32230812747501397</v>
      </c>
      <c r="D46" s="1">
        <v>0.30923508841058001</v>
      </c>
      <c r="E46" s="1">
        <v>0.154254830979452</v>
      </c>
      <c r="F46" s="1">
        <v>0.25423111919927199</v>
      </c>
    </row>
    <row r="47" spans="1:6" x14ac:dyDescent="0.25">
      <c r="A47" s="1">
        <v>0.40719951511318397</v>
      </c>
      <c r="B47" s="1">
        <v>0.370231983884593</v>
      </c>
      <c r="C47" s="1">
        <v>0.20947915845875001</v>
      </c>
      <c r="D47" s="1">
        <v>0.26699029126213603</v>
      </c>
      <c r="E47" s="1">
        <v>0.22632151929357699</v>
      </c>
      <c r="F47" s="1">
        <v>0.32318544644514602</v>
      </c>
    </row>
    <row r="48" spans="1:6" x14ac:dyDescent="0.25">
      <c r="A48" s="1">
        <v>0.31014079785450899</v>
      </c>
      <c r="B48" s="1">
        <v>0.35466644062049701</v>
      </c>
      <c r="C48" s="1">
        <v>0.335335787207445</v>
      </c>
      <c r="D48" s="1">
        <v>0.36103698055661498</v>
      </c>
      <c r="E48" s="1">
        <v>0.171376743131401</v>
      </c>
      <c r="F48" s="1">
        <v>0.53902289809473902</v>
      </c>
    </row>
    <row r="49" spans="1:6" x14ac:dyDescent="0.25">
      <c r="A49" s="1">
        <v>0.32172513678789799</v>
      </c>
      <c r="B49" s="1">
        <v>0.31008603331502799</v>
      </c>
      <c r="C49" s="1">
        <v>0.207948103913426</v>
      </c>
      <c r="D49" s="1">
        <v>0.31806111490774203</v>
      </c>
      <c r="E49" s="1">
        <v>0.24157570004746101</v>
      </c>
      <c r="F49" s="1">
        <v>0.32866805632364798</v>
      </c>
    </row>
    <row r="50" spans="1:6" x14ac:dyDescent="0.25">
      <c r="A50" s="1">
        <v>0.29534361150989302</v>
      </c>
      <c r="B50" s="1">
        <v>0.36566528479754701</v>
      </c>
      <c r="C50" s="1">
        <v>0.228213430944671</v>
      </c>
      <c r="D50" s="1">
        <v>0.31590301465843101</v>
      </c>
      <c r="E50" s="1">
        <v>0.21347214806905099</v>
      </c>
      <c r="F50" s="1">
        <v>0.42556376297549697</v>
      </c>
    </row>
    <row r="51" spans="1:6" x14ac:dyDescent="0.25">
      <c r="A51" s="1">
        <v>0.38608857170788902</v>
      </c>
      <c r="B51" s="1">
        <v>0.30803281351527001</v>
      </c>
      <c r="C51" s="1">
        <v>0.25142332415059698</v>
      </c>
      <c r="D51" s="1">
        <v>0.38451692975991902</v>
      </c>
      <c r="E51" s="1">
        <v>0.18829523053685299</v>
      </c>
      <c r="F51" s="1">
        <v>0.279698821587891</v>
      </c>
    </row>
    <row r="52" spans="1:6" x14ac:dyDescent="0.25">
      <c r="A52" s="1">
        <v>0.41290089853741702</v>
      </c>
      <c r="B52" s="1">
        <v>0.241362059765208</v>
      </c>
      <c r="C52" s="1">
        <v>0.26834513700915902</v>
      </c>
      <c r="D52" s="1">
        <v>0.31020150071663399</v>
      </c>
      <c r="E52" s="1">
        <v>0.25703083766870199</v>
      </c>
      <c r="F52" s="1">
        <v>0.336783501921117</v>
      </c>
    </row>
    <row r="53" spans="1:6" x14ac:dyDescent="0.25">
      <c r="A53" s="1">
        <v>0.215914338751302</v>
      </c>
      <c r="B53" s="1">
        <v>0.27133285575829102</v>
      </c>
      <c r="C53" s="1">
        <v>0.26496759991318602</v>
      </c>
      <c r="D53" s="1">
        <v>0.316392833246599</v>
      </c>
      <c r="E53" s="1">
        <v>0.196304030891682</v>
      </c>
      <c r="F53" s="1">
        <v>0.218198084760926</v>
      </c>
    </row>
    <row r="54" spans="1:6" x14ac:dyDescent="0.25">
      <c r="A54" s="1">
        <v>0.32518272956025102</v>
      </c>
      <c r="B54" s="1">
        <v>0.28888005205697298</v>
      </c>
      <c r="C54" s="1">
        <v>0.43701349546312901</v>
      </c>
      <c r="D54" s="1">
        <v>0.456303458534771</v>
      </c>
      <c r="E54" s="1">
        <v>0.163446591161448</v>
      </c>
      <c r="F54" s="1">
        <v>0.20430794797226001</v>
      </c>
    </row>
    <row r="55" spans="1:6" x14ac:dyDescent="0.25">
      <c r="A55" s="1">
        <v>0.27654526384317701</v>
      </c>
      <c r="B55" s="1">
        <v>0.26533455545371198</v>
      </c>
      <c r="C55" s="1">
        <v>0.37305980259338101</v>
      </c>
      <c r="D55" s="1">
        <v>0.30020460908895102</v>
      </c>
      <c r="E55" s="1">
        <v>0.22340643574503</v>
      </c>
      <c r="F55" s="1">
        <v>0.32675544794188899</v>
      </c>
    </row>
    <row r="56" spans="1:6" x14ac:dyDescent="0.25">
      <c r="A56" s="1">
        <v>0.28434217597342298</v>
      </c>
      <c r="B56" s="1">
        <v>0.24614885681855</v>
      </c>
      <c r="C56" s="1">
        <v>0.469761877195014</v>
      </c>
      <c r="D56" s="1">
        <v>0.29447355337132403</v>
      </c>
      <c r="E56" s="1">
        <v>0.22335923407798</v>
      </c>
      <c r="F56" s="1">
        <v>0.29704836567707699</v>
      </c>
    </row>
    <row r="57" spans="1:6" x14ac:dyDescent="0.25">
      <c r="A57" s="1">
        <v>0.39693341373072599</v>
      </c>
      <c r="B57" s="1">
        <v>0.33402618998129302</v>
      </c>
      <c r="C57" s="1">
        <v>0.21947424182227501</v>
      </c>
      <c r="D57" s="1">
        <v>0.22450229709035199</v>
      </c>
      <c r="E57" s="1">
        <v>0.31251031251031303</v>
      </c>
      <c r="F57" s="1">
        <v>0.20931116389548701</v>
      </c>
    </row>
    <row r="58" spans="1:6" x14ac:dyDescent="0.25">
      <c r="A58" s="1">
        <v>0.48505263157894701</v>
      </c>
      <c r="B58" s="1">
        <v>0.49624402458456601</v>
      </c>
      <c r="C58" s="1">
        <v>0.36376183721197702</v>
      </c>
      <c r="D58" s="1">
        <v>0.54161319454346701</v>
      </c>
      <c r="E58" s="1">
        <v>0.21037931584827399</v>
      </c>
      <c r="F58" s="1">
        <v>0.19111559091399999</v>
      </c>
    </row>
    <row r="59" spans="1:6" x14ac:dyDescent="0.25">
      <c r="A59" s="1">
        <v>0.32211747643219701</v>
      </c>
      <c r="B59" s="1">
        <v>0.38491531619349301</v>
      </c>
      <c r="C59" s="1">
        <v>0.329280727900227</v>
      </c>
      <c r="D59" s="1">
        <v>0.42031164069660898</v>
      </c>
      <c r="E59" s="1">
        <v>0.17087704574066301</v>
      </c>
      <c r="F59" s="1">
        <v>0.37770548827621803</v>
      </c>
    </row>
    <row r="60" spans="1:6" x14ac:dyDescent="0.25">
      <c r="A60" s="1">
        <v>0.349531391716215</v>
      </c>
      <c r="B60" s="1">
        <v>0.24588968980319101</v>
      </c>
      <c r="C60" s="1">
        <v>0.36438651601106498</v>
      </c>
      <c r="D60" s="1">
        <v>0.36267942583732099</v>
      </c>
      <c r="E60" s="1">
        <v>0.200748337028825</v>
      </c>
      <c r="F60" s="1">
        <v>0.53971860177767195</v>
      </c>
    </row>
    <row r="61" spans="1:6" x14ac:dyDescent="0.25">
      <c r="A61" s="1">
        <v>0.32537734691373199</v>
      </c>
      <c r="B61" s="1">
        <v>0.19696838832268099</v>
      </c>
      <c r="C61" s="1">
        <v>0.33167672859477698</v>
      </c>
      <c r="D61" s="1">
        <v>0.458150084842608</v>
      </c>
      <c r="E61" s="1">
        <v>0.142462823034192</v>
      </c>
      <c r="F61" s="1">
        <v>0.34739308728763901</v>
      </c>
    </row>
    <row r="62" spans="1:6" x14ac:dyDescent="0.25">
      <c r="A62" s="1">
        <v>0.37840685585838701</v>
      </c>
      <c r="B62" s="1">
        <v>0.18062060889929701</v>
      </c>
      <c r="C62" s="1">
        <v>0.31630510846746002</v>
      </c>
      <c r="D62" s="1">
        <v>0.41539902464231498</v>
      </c>
      <c r="E62" s="1">
        <v>0.24445507672328401</v>
      </c>
      <c r="F62" s="1">
        <v>0.32154111171799499</v>
      </c>
    </row>
    <row r="63" spans="1:6" x14ac:dyDescent="0.25">
      <c r="A63" s="1">
        <v>0.22279792746113999</v>
      </c>
      <c r="B63" s="1">
        <v>0.35777508618280102</v>
      </c>
      <c r="C63" s="1">
        <v>0.30779889152810802</v>
      </c>
      <c r="D63" s="1">
        <v>0.53565074586013395</v>
      </c>
      <c r="E63" s="1">
        <v>0.29211698383530099</v>
      </c>
      <c r="F63" s="1">
        <v>0.40850037119524901</v>
      </c>
    </row>
    <row r="64" spans="1:6" x14ac:dyDescent="0.25">
      <c r="A64" s="1">
        <v>0.48272982949551801</v>
      </c>
      <c r="B64" s="1">
        <v>0.39148408433236898</v>
      </c>
      <c r="C64" s="1">
        <v>0.228216420257943</v>
      </c>
      <c r="D64" s="1">
        <v>0.39744702393867098</v>
      </c>
      <c r="E64" s="1">
        <v>0.23003517852088501</v>
      </c>
      <c r="F64" s="1">
        <v>0.47950630929354299</v>
      </c>
    </row>
    <row r="65" spans="1:6" x14ac:dyDescent="0.25">
      <c r="A65" s="1">
        <v>0.44567251983242701</v>
      </c>
      <c r="B65" s="1">
        <v>0.36779543319308799</v>
      </c>
      <c r="C65" s="1">
        <v>0.26985869117848799</v>
      </c>
      <c r="D65" s="1">
        <v>0.40735711147501702</v>
      </c>
      <c r="E65" s="1">
        <v>0.15380867305505899</v>
      </c>
      <c r="F65" s="1">
        <v>0.39523452470215797</v>
      </c>
    </row>
    <row r="66" spans="1:6" x14ac:dyDescent="0.25">
      <c r="A66" s="1">
        <v>0.27748568132185097</v>
      </c>
      <c r="B66" s="1">
        <v>0.42305934913946303</v>
      </c>
      <c r="C66" s="1">
        <v>0.30370664023785898</v>
      </c>
      <c r="D66" s="1">
        <v>0.31358618047574299</v>
      </c>
      <c r="E66" s="1">
        <v>0.19565671330131601</v>
      </c>
      <c r="F66" s="1">
        <v>0.43455027359781101</v>
      </c>
    </row>
    <row r="67" spans="1:6" x14ac:dyDescent="0.25">
      <c r="A67" s="1">
        <v>0.27082394074619298</v>
      </c>
      <c r="B67" s="1">
        <v>0.48454983327158202</v>
      </c>
      <c r="C67" s="1">
        <v>0.28303421627942399</v>
      </c>
      <c r="D67" s="1">
        <v>0.41342059889510502</v>
      </c>
      <c r="E67" s="1">
        <v>6.8262358099585599E-2</v>
      </c>
      <c r="F67" s="1">
        <v>0.22020612570765</v>
      </c>
    </row>
    <row r="68" spans="1:6" x14ac:dyDescent="0.25">
      <c r="A68" s="1">
        <v>0.30461689587426299</v>
      </c>
      <c r="B68" s="1">
        <v>0.18923538073201501</v>
      </c>
      <c r="C68" s="1">
        <v>0.37158894937950199</v>
      </c>
      <c r="D68" s="1">
        <v>0.26222731974992097</v>
      </c>
      <c r="E68" s="1">
        <v>5.8285196511496197E-2</v>
      </c>
      <c r="F68" s="1">
        <v>0.16603773584905701</v>
      </c>
    </row>
    <row r="69" spans="1:6" x14ac:dyDescent="0.25">
      <c r="A69" s="1">
        <v>0.32992238238555399</v>
      </c>
      <c r="B69" s="1">
        <v>0.46008801881781602</v>
      </c>
      <c r="C69" s="1">
        <v>0.39238810967669902</v>
      </c>
      <c r="D69" s="1">
        <v>0.29872370126632802</v>
      </c>
      <c r="E69" s="1">
        <v>7.3645880746472506E-2</v>
      </c>
      <c r="F69" s="1">
        <v>0.30420168067226899</v>
      </c>
    </row>
    <row r="70" spans="1:6" x14ac:dyDescent="0.25">
      <c r="A70" s="1">
        <v>0.30833972392637998</v>
      </c>
      <c r="B70" s="1">
        <v>0.458030064737939</v>
      </c>
      <c r="C70" s="1">
        <v>0.50003295761650501</v>
      </c>
      <c r="D70" s="1">
        <v>0.247718855882121</v>
      </c>
      <c r="E70" s="1">
        <v>0.165056422940176</v>
      </c>
      <c r="F70" s="1">
        <v>0.146236773807147</v>
      </c>
    </row>
    <row r="71" spans="1:6" x14ac:dyDescent="0.25">
      <c r="A71" s="1">
        <v>0.37834928675183399</v>
      </c>
      <c r="B71" s="1">
        <v>0.348117957324383</v>
      </c>
      <c r="C71" s="1">
        <v>0.26873230051640901</v>
      </c>
      <c r="D71" s="1">
        <v>0.32214303069571598</v>
      </c>
      <c r="E71" s="1">
        <v>0.12910685326446</v>
      </c>
      <c r="F71" s="1">
        <v>0.306631000985499</v>
      </c>
    </row>
    <row r="72" spans="1:6" x14ac:dyDescent="0.25">
      <c r="A72" s="1">
        <v>0.39010050512940703</v>
      </c>
      <c r="B72" s="1">
        <v>0.33820734592561003</v>
      </c>
      <c r="C72" s="1">
        <v>0.18443311426129499</v>
      </c>
      <c r="D72" s="1">
        <v>0.31967703612443399</v>
      </c>
      <c r="E72" s="1">
        <v>0.144236996986849</v>
      </c>
      <c r="F72" s="1">
        <v>0.26589872044417501</v>
      </c>
    </row>
    <row r="74" spans="1:6" x14ac:dyDescent="0.25">
      <c r="A74" s="1">
        <v>0.26693712000000003</v>
      </c>
      <c r="B74" s="1">
        <v>0.28011472275334598</v>
      </c>
      <c r="C74" s="1">
        <v>0.60499360000000002</v>
      </c>
      <c r="D74" s="1">
        <v>0.35088993824918302</v>
      </c>
      <c r="E74" s="1">
        <v>0.15790599999999999</v>
      </c>
      <c r="F74" s="1">
        <v>0.129017447199265</v>
      </c>
    </row>
    <row r="75" spans="1:6" x14ac:dyDescent="0.25">
      <c r="A75" s="1">
        <v>0.38307155300000001</v>
      </c>
      <c r="B75" s="1">
        <v>0.33036551077788201</v>
      </c>
      <c r="C75" s="1">
        <v>0.60858086</v>
      </c>
      <c r="D75" s="1">
        <v>0.29170267934312899</v>
      </c>
      <c r="E75" s="1">
        <v>0.15864700000000001</v>
      </c>
      <c r="F75" s="1">
        <v>0.51614987080103403</v>
      </c>
    </row>
    <row r="76" spans="1:6" x14ac:dyDescent="0.25">
      <c r="A76" s="1">
        <v>0.39991296799999998</v>
      </c>
      <c r="B76" s="1">
        <v>0.318847902981304</v>
      </c>
      <c r="C76" s="1">
        <v>0.57890520999999995</v>
      </c>
      <c r="D76" s="1">
        <v>0.36523809523809497</v>
      </c>
      <c r="E76" s="1">
        <v>0.14099900000000001</v>
      </c>
      <c r="F76" s="1">
        <v>0.51463890696161396</v>
      </c>
    </row>
    <row r="77" spans="1:6" x14ac:dyDescent="0.25">
      <c r="A77" s="1">
        <v>0.34543230000000003</v>
      </c>
      <c r="B77" s="1">
        <v>0.40645409143296202</v>
      </c>
      <c r="C77" s="1">
        <v>0.41999082999999998</v>
      </c>
      <c r="D77" s="1">
        <v>0.42644628099173598</v>
      </c>
      <c r="E77" s="1">
        <v>0.16476199999999999</v>
      </c>
      <c r="F77" s="1">
        <v>0.29789065863108</v>
      </c>
    </row>
    <row r="78" spans="1:6" x14ac:dyDescent="0.25">
      <c r="A78" s="1">
        <v>0.35094752200000001</v>
      </c>
      <c r="B78" s="1">
        <v>0.45601851851851799</v>
      </c>
      <c r="C78" s="1">
        <v>0.36590908999999999</v>
      </c>
      <c r="D78" s="1">
        <v>0.32298447671507302</v>
      </c>
      <c r="E78" s="1">
        <v>0.198433</v>
      </c>
      <c r="F78" s="1">
        <v>0.33255131964809398</v>
      </c>
    </row>
    <row r="79" spans="1:6" x14ac:dyDescent="0.25">
      <c r="A79" s="1">
        <v>0.33713435800000002</v>
      </c>
      <c r="B79" s="1">
        <v>0.497341710971484</v>
      </c>
      <c r="C79" s="1">
        <v>0.26286353000000001</v>
      </c>
      <c r="D79" s="1">
        <v>0.36034115138592698</v>
      </c>
      <c r="E79" s="1">
        <v>0.31824200000000002</v>
      </c>
      <c r="F79" s="1">
        <v>0.35102533172497002</v>
      </c>
    </row>
    <row r="80" spans="1:6" x14ac:dyDescent="0.25">
      <c r="A80" s="1">
        <v>0.337073609</v>
      </c>
      <c r="B80" s="1">
        <v>0.31616415410385301</v>
      </c>
      <c r="C80" s="1">
        <v>0.23901393000000001</v>
      </c>
      <c r="D80" s="1">
        <v>0.28000000000000003</v>
      </c>
      <c r="E80" s="1">
        <v>0.172956</v>
      </c>
      <c r="F80" s="1">
        <v>0.35695538057742798</v>
      </c>
    </row>
    <row r="81" spans="1:6" x14ac:dyDescent="0.25">
      <c r="A81" s="1">
        <v>0.28650749599999997</v>
      </c>
      <c r="B81" s="1">
        <v>0.36972193614830101</v>
      </c>
      <c r="C81" s="1">
        <v>0.34993270999999998</v>
      </c>
      <c r="D81" s="1">
        <v>0.491170431211499</v>
      </c>
      <c r="E81" s="1">
        <v>0.212337</v>
      </c>
      <c r="F81" s="1">
        <v>0.39100000000000001</v>
      </c>
    </row>
    <row r="82" spans="1:6" x14ac:dyDescent="0.25">
      <c r="A82" s="1">
        <v>0.31390374300000001</v>
      </c>
      <c r="B82" s="1">
        <v>0.375959079283887</v>
      </c>
      <c r="C82" s="1">
        <v>0.37841191000000002</v>
      </c>
      <c r="D82" s="1">
        <v>0.31584158415841601</v>
      </c>
      <c r="E82" s="1">
        <v>0.33112200000000003</v>
      </c>
      <c r="F82" s="1">
        <v>0.31791907514450901</v>
      </c>
    </row>
    <row r="83" spans="1:6" x14ac:dyDescent="0.25">
      <c r="A83" s="1">
        <v>0.34201302</v>
      </c>
      <c r="B83" s="1">
        <v>0.38151709401709399</v>
      </c>
      <c r="C83" s="1">
        <v>0.40984251999999999</v>
      </c>
      <c r="D83" s="1">
        <v>0.48019801980198001</v>
      </c>
      <c r="E83" s="1">
        <v>0.173481</v>
      </c>
      <c r="F83" s="1">
        <v>0.50286650286650303</v>
      </c>
    </row>
    <row r="84" spans="1:6" x14ac:dyDescent="0.25">
      <c r="A84" s="1">
        <v>0.57592339299999995</v>
      </c>
      <c r="B84" s="1">
        <v>0.45874416190970402</v>
      </c>
      <c r="C84" s="1">
        <v>0.32234432000000002</v>
      </c>
      <c r="D84" s="1">
        <v>0.36001894836570297</v>
      </c>
      <c r="E84" s="1">
        <v>0.171543</v>
      </c>
      <c r="F84" s="1">
        <v>0.25952380952380999</v>
      </c>
    </row>
    <row r="85" spans="1:6" x14ac:dyDescent="0.25">
      <c r="A85" s="1">
        <v>0.331815266</v>
      </c>
      <c r="B85" s="1">
        <v>0.46306497175141198</v>
      </c>
      <c r="C85" s="1">
        <v>0.35704225000000001</v>
      </c>
      <c r="D85" s="1">
        <v>0.44705361098803698</v>
      </c>
      <c r="E85" s="1">
        <v>0.22384499999999999</v>
      </c>
      <c r="F85" s="1">
        <v>0.24613402061855699</v>
      </c>
    </row>
    <row r="86" spans="1:6" x14ac:dyDescent="0.25">
      <c r="A86" s="1">
        <v>0.36696428599999997</v>
      </c>
      <c r="B86" s="1">
        <v>0.397701149425287</v>
      </c>
      <c r="C86" s="1">
        <v>0.35733882</v>
      </c>
      <c r="D86" s="1">
        <v>0.39188640973630801</v>
      </c>
      <c r="E86" s="1">
        <v>0.190025</v>
      </c>
      <c r="F86" s="1">
        <v>0.249049429657795</v>
      </c>
    </row>
    <row r="87" spans="1:6" x14ac:dyDescent="0.25">
      <c r="A87" s="1">
        <v>0.41675126899999998</v>
      </c>
      <c r="B87" s="1">
        <v>0.382985339848956</v>
      </c>
      <c r="C87" s="1">
        <v>0.23461633000000001</v>
      </c>
      <c r="D87" s="1">
        <v>0.42582987551867202</v>
      </c>
      <c r="E87" s="1">
        <v>0.26697500000000002</v>
      </c>
      <c r="F87" s="1">
        <v>0.28986402966625502</v>
      </c>
    </row>
    <row r="88" spans="1:6" x14ac:dyDescent="0.25">
      <c r="A88" s="1">
        <v>0.344348659</v>
      </c>
      <c r="B88" s="1">
        <v>0.46747608535688001</v>
      </c>
      <c r="C88" s="1">
        <v>0.27197976000000001</v>
      </c>
      <c r="D88" s="1">
        <v>0.31080000000000002</v>
      </c>
      <c r="E88" s="1">
        <v>0.17441499999999999</v>
      </c>
      <c r="F88" s="1">
        <v>0.36815920398009899</v>
      </c>
    </row>
    <row r="89" spans="1:6" x14ac:dyDescent="0.25">
      <c r="A89" s="1">
        <v>0.30856149500000002</v>
      </c>
      <c r="B89" s="1">
        <v>0.41873706004140798</v>
      </c>
      <c r="C89" s="1">
        <v>0.25259764000000001</v>
      </c>
      <c r="D89" s="1">
        <v>0.33176571184266801</v>
      </c>
      <c r="E89" s="1">
        <v>0.19351199999999999</v>
      </c>
      <c r="F89" s="1">
        <v>0.40707016604177798</v>
      </c>
    </row>
    <row r="90" spans="1:6" x14ac:dyDescent="0.25">
      <c r="A90" s="1">
        <v>0.43283582100000001</v>
      </c>
      <c r="B90" s="1">
        <v>0.38427947598253298</v>
      </c>
      <c r="C90" s="1">
        <v>0.21165534999999999</v>
      </c>
      <c r="D90" s="1">
        <v>0.57776530039303797</v>
      </c>
      <c r="E90" s="1">
        <v>0.249665</v>
      </c>
      <c r="F90" s="1">
        <v>0.42098030233623501</v>
      </c>
    </row>
    <row r="91" spans="1:6" x14ac:dyDescent="0.25">
      <c r="A91" s="1">
        <v>0.32871603599999999</v>
      </c>
      <c r="B91" s="1">
        <v>0.51116656269494698</v>
      </c>
      <c r="C91" s="1">
        <v>0.23876681</v>
      </c>
      <c r="D91" s="1">
        <v>0.37304582210242598</v>
      </c>
      <c r="E91" s="1">
        <v>0.23513200000000001</v>
      </c>
      <c r="F91" s="1">
        <v>0.35670464504820298</v>
      </c>
    </row>
    <row r="92" spans="1:6" x14ac:dyDescent="0.25">
      <c r="A92" s="1">
        <v>0.29472209199999999</v>
      </c>
      <c r="B92" s="1">
        <v>0.52145214521452099</v>
      </c>
      <c r="C92" s="1">
        <v>0.39017191000000001</v>
      </c>
      <c r="D92" s="1">
        <v>0.452853598014888</v>
      </c>
      <c r="E92" s="1">
        <v>0.10732999999999999</v>
      </c>
      <c r="F92" s="1">
        <v>0.44192027432490399</v>
      </c>
    </row>
    <row r="93" spans="1:6" x14ac:dyDescent="0.25">
      <c r="A93" s="1">
        <v>0.59580306699999996</v>
      </c>
      <c r="B93" s="1">
        <v>0.267634854771784</v>
      </c>
      <c r="C93" s="1">
        <v>0.27719465999999998</v>
      </c>
      <c r="D93" s="1">
        <v>0.48047619047619</v>
      </c>
      <c r="E93" s="1">
        <v>0.10058499999999999</v>
      </c>
      <c r="F93" s="1">
        <v>0.36226851851851799</v>
      </c>
    </row>
    <row r="94" spans="1:6" x14ac:dyDescent="0.25">
      <c r="A94" s="1">
        <v>0.29724310799999998</v>
      </c>
      <c r="B94" s="1">
        <v>0.35663627152988903</v>
      </c>
      <c r="C94" s="1">
        <v>0.38029284000000002</v>
      </c>
      <c r="D94" s="1">
        <v>0.34320735444331002</v>
      </c>
      <c r="E94" s="1">
        <v>0.154173</v>
      </c>
      <c r="F94" s="1">
        <v>0.30545774647887303</v>
      </c>
    </row>
    <row r="95" spans="1:6" x14ac:dyDescent="0.25">
      <c r="A95" s="1">
        <v>0.351932896</v>
      </c>
      <c r="B95" s="1">
        <v>0.325071496663489</v>
      </c>
      <c r="C95" s="1">
        <v>0.55555555999999995</v>
      </c>
      <c r="D95" s="1">
        <v>0.456688877498719</v>
      </c>
      <c r="E95" s="1">
        <v>0.26395200000000002</v>
      </c>
      <c r="F95" s="1">
        <v>0.44220183486238501</v>
      </c>
    </row>
    <row r="96" spans="1:6" x14ac:dyDescent="0.25">
      <c r="A96" s="1">
        <v>0.46935483900000002</v>
      </c>
      <c r="B96" s="1">
        <v>0.58113649677797297</v>
      </c>
      <c r="C96" s="1">
        <v>0.44244603999999998</v>
      </c>
      <c r="D96" s="1">
        <v>0.450096899224806</v>
      </c>
      <c r="E96" s="1">
        <v>0.23982200000000001</v>
      </c>
      <c r="F96" s="1">
        <v>0.56395348837209303</v>
      </c>
    </row>
    <row r="97" spans="1:6" x14ac:dyDescent="0.25">
      <c r="A97" s="1">
        <v>0.53582001199999996</v>
      </c>
      <c r="B97" s="1">
        <v>0.48540965207631898</v>
      </c>
      <c r="C97" s="1">
        <v>0.49500907</v>
      </c>
      <c r="D97" s="1">
        <v>0.28111353711790399</v>
      </c>
      <c r="E97" s="1">
        <v>0.13353799999999999</v>
      </c>
      <c r="F97" s="1">
        <v>0.372093023255814</v>
      </c>
    </row>
    <row r="98" spans="1:6" x14ac:dyDescent="0.25">
      <c r="A98" s="1">
        <v>0.36572522699999999</v>
      </c>
      <c r="B98" s="1">
        <v>0.44600389863547801</v>
      </c>
      <c r="C98" s="1">
        <v>0.50056560999999999</v>
      </c>
      <c r="D98" s="1">
        <v>0.46643632773938798</v>
      </c>
      <c r="E98" s="1">
        <v>0.23993999999999999</v>
      </c>
      <c r="F98" s="1">
        <v>0.356731875719217</v>
      </c>
    </row>
    <row r="99" spans="1:6" x14ac:dyDescent="0.25">
      <c r="A99" s="1">
        <v>0.45970149300000002</v>
      </c>
      <c r="B99" s="1">
        <v>0.44935622317596602</v>
      </c>
      <c r="C99" s="1">
        <v>0.47613434999999998</v>
      </c>
      <c r="D99" s="1">
        <v>0.28441349758971601</v>
      </c>
      <c r="E99" s="1">
        <v>0.18349299999999999</v>
      </c>
      <c r="F99" s="1">
        <v>0.35252879318978497</v>
      </c>
    </row>
    <row r="100" spans="1:6" x14ac:dyDescent="0.25">
      <c r="A100" s="1">
        <v>0.37916490899999999</v>
      </c>
      <c r="B100" s="1">
        <v>0.377628935030141</v>
      </c>
      <c r="C100" s="1">
        <v>0.41337257999999999</v>
      </c>
      <c r="D100" s="1">
        <v>0.53670473083197401</v>
      </c>
      <c r="E100" s="1">
        <v>0.157746</v>
      </c>
      <c r="F100" s="1">
        <v>0.44420715429791802</v>
      </c>
    </row>
    <row r="101" spans="1:6" x14ac:dyDescent="0.25">
      <c r="A101" s="1">
        <v>0.38362701900000001</v>
      </c>
      <c r="B101" s="1">
        <v>0.38359201773835899</v>
      </c>
      <c r="C101" s="1">
        <v>0.52581818000000002</v>
      </c>
      <c r="D101" s="1">
        <v>0.39791666666666697</v>
      </c>
      <c r="E101" s="1">
        <v>0.21023500000000001</v>
      </c>
      <c r="F101" s="1">
        <v>0.358092618065108</v>
      </c>
    </row>
    <row r="102" spans="1:6" x14ac:dyDescent="0.25">
      <c r="A102" s="1">
        <v>0.50899280599999996</v>
      </c>
      <c r="B102" s="1">
        <v>0.36412092283213998</v>
      </c>
      <c r="C102" s="1">
        <v>0.37598598</v>
      </c>
      <c r="D102" s="1">
        <v>0.28032473734479502</v>
      </c>
      <c r="E102" s="1">
        <v>0.15268000000000001</v>
      </c>
      <c r="F102" s="1">
        <v>0.38450074515648303</v>
      </c>
    </row>
    <row r="103" spans="1:6" x14ac:dyDescent="0.25">
      <c r="A103" s="1">
        <v>0.36746411499999998</v>
      </c>
      <c r="B103" s="1">
        <v>0.31053294167016399</v>
      </c>
      <c r="C103" s="1">
        <v>0.28707564000000002</v>
      </c>
      <c r="D103" s="1">
        <v>0.43655071043606097</v>
      </c>
      <c r="E103" s="1">
        <v>0.18274099999999999</v>
      </c>
      <c r="F103" s="1">
        <v>0.31573849878934601</v>
      </c>
    </row>
    <row r="104" spans="1:6" x14ac:dyDescent="0.25">
      <c r="A104" s="1">
        <v>0.39777670399999998</v>
      </c>
      <c r="B104" s="1">
        <v>0.35186412593206301</v>
      </c>
      <c r="C104" s="1">
        <v>0.3127161</v>
      </c>
      <c r="D104" s="1">
        <v>0.35666104553119699</v>
      </c>
      <c r="E104" s="1">
        <v>0.20311399999999999</v>
      </c>
      <c r="F104" s="1">
        <v>0.59338313767342599</v>
      </c>
    </row>
    <row r="105" spans="1:6" x14ac:dyDescent="0.25">
      <c r="A105" s="1">
        <v>0.51259138900000001</v>
      </c>
      <c r="B105" s="1">
        <v>0.372410936205468</v>
      </c>
      <c r="C105" s="1">
        <v>0.37637851</v>
      </c>
      <c r="D105" s="1">
        <v>0.32616940581542397</v>
      </c>
      <c r="E105" s="1">
        <v>0.18681300000000001</v>
      </c>
      <c r="F105" s="1">
        <v>0.59402985074626902</v>
      </c>
    </row>
    <row r="106" spans="1:6" x14ac:dyDescent="0.25">
      <c r="A106" s="1">
        <v>0.48011869400000001</v>
      </c>
      <c r="B106" s="1">
        <v>0.34256619144602901</v>
      </c>
      <c r="C106" s="1">
        <v>0.49246501999999998</v>
      </c>
      <c r="D106" s="1">
        <v>0.38859416445623302</v>
      </c>
      <c r="E106" s="1">
        <v>0.28074700000000002</v>
      </c>
      <c r="F106" s="1">
        <v>0.30764449968924801</v>
      </c>
    </row>
    <row r="107" spans="1:6" x14ac:dyDescent="0.25">
      <c r="A107" s="1">
        <v>0.51356350200000001</v>
      </c>
      <c r="B107" s="1">
        <v>0.47188649500788199</v>
      </c>
      <c r="C107" s="1">
        <v>0.40630915000000001</v>
      </c>
      <c r="D107" s="1">
        <v>0.327596439169139</v>
      </c>
      <c r="E107" s="1">
        <v>0.32200099999999998</v>
      </c>
      <c r="F107" s="1">
        <v>0.41935483870967699</v>
      </c>
    </row>
    <row r="108" spans="1:6" x14ac:dyDescent="0.25">
      <c r="A108" s="1">
        <v>0.443687795</v>
      </c>
      <c r="B108" s="1">
        <v>0.37375745526838999</v>
      </c>
      <c r="C108" s="1">
        <v>0.38284618999999998</v>
      </c>
      <c r="D108" s="1">
        <v>0.215600350569676</v>
      </c>
      <c r="E108" s="1">
        <v>0.34558800000000001</v>
      </c>
      <c r="F108" s="1">
        <v>0.38995215311004799</v>
      </c>
    </row>
    <row r="109" spans="1:6" x14ac:dyDescent="0.25">
      <c r="A109" s="1">
        <v>0.32264736300000002</v>
      </c>
      <c r="B109" s="1">
        <v>0.50419063270336895</v>
      </c>
      <c r="C109" s="1">
        <v>0.34308635999999998</v>
      </c>
      <c r="D109" s="1">
        <v>0.38521400778210102</v>
      </c>
      <c r="E109" s="1">
        <v>0.23002</v>
      </c>
      <c r="F109" s="1">
        <v>0.311851447296559</v>
      </c>
    </row>
    <row r="110" spans="1:6" x14ac:dyDescent="0.25">
      <c r="A110" s="1">
        <v>0.583236321</v>
      </c>
      <c r="B110" s="1">
        <v>0.43418388011340597</v>
      </c>
      <c r="C110" s="1">
        <v>0.30948122</v>
      </c>
      <c r="D110" s="1">
        <v>0.30849220103986102</v>
      </c>
      <c r="E110" s="1">
        <v>0.27612300000000001</v>
      </c>
      <c r="F110" s="1">
        <v>0.332450331125828</v>
      </c>
    </row>
    <row r="111" spans="1:6" x14ac:dyDescent="0.25">
      <c r="A111" s="1">
        <v>0.38117524699999999</v>
      </c>
      <c r="B111" s="1">
        <v>0.337662337662338</v>
      </c>
      <c r="C111" s="1">
        <v>0.32090608999999998</v>
      </c>
      <c r="D111" s="1">
        <v>0.42008691453404101</v>
      </c>
      <c r="E111" s="1">
        <v>0.25161</v>
      </c>
      <c r="F111" s="1">
        <v>0.47513540128015802</v>
      </c>
    </row>
    <row r="112" spans="1:6" x14ac:dyDescent="0.25">
      <c r="A112" s="1">
        <v>0.31670403600000002</v>
      </c>
      <c r="B112" s="1">
        <v>0.47347531461761899</v>
      </c>
      <c r="C112" s="1">
        <v>0.39103981999999998</v>
      </c>
      <c r="D112" s="1">
        <v>0.45071923281832699</v>
      </c>
      <c r="E112" s="1">
        <v>0.32867499999999999</v>
      </c>
      <c r="F112" s="1">
        <v>0.39093898428936802</v>
      </c>
    </row>
    <row r="113" spans="1:6" x14ac:dyDescent="0.25">
      <c r="A113" s="1">
        <v>0.34038721300000002</v>
      </c>
      <c r="B113" s="1">
        <v>0.30099857346647602</v>
      </c>
      <c r="C113" s="1">
        <v>0.36091453000000001</v>
      </c>
      <c r="D113" s="1">
        <v>0.26468842729970299</v>
      </c>
      <c r="E113" s="1">
        <v>0.21674399999999999</v>
      </c>
      <c r="F113" s="1">
        <v>0.60339204174820604</v>
      </c>
    </row>
    <row r="114" spans="1:6" x14ac:dyDescent="0.25">
      <c r="A114" s="1">
        <v>0.59707241899999997</v>
      </c>
      <c r="B114" s="1">
        <v>0.30412371134020599</v>
      </c>
      <c r="C114" s="1">
        <v>0.49501311999999997</v>
      </c>
      <c r="D114" s="1">
        <v>0.33258928571428598</v>
      </c>
      <c r="E114" s="1">
        <v>0.165966</v>
      </c>
      <c r="F114" s="1">
        <v>0.38937784522002999</v>
      </c>
    </row>
    <row r="115" spans="1:6" x14ac:dyDescent="0.25">
      <c r="A115" s="1">
        <v>0.396850394</v>
      </c>
      <c r="B115" s="1">
        <v>0.36893732970027199</v>
      </c>
      <c r="C115" s="1">
        <v>0.46168582000000002</v>
      </c>
      <c r="D115" s="1">
        <v>0.427366447985005</v>
      </c>
      <c r="E115" s="1">
        <v>0.22938600000000001</v>
      </c>
      <c r="F115" s="1">
        <v>0.36701030927835099</v>
      </c>
    </row>
    <row r="116" spans="1:6" x14ac:dyDescent="0.25">
      <c r="A116" s="1">
        <v>0.465753425</v>
      </c>
      <c r="B116" s="1">
        <v>0.42238648363252401</v>
      </c>
      <c r="C116" s="1">
        <v>0.42646255</v>
      </c>
      <c r="D116" s="1">
        <v>0.46169354838709697</v>
      </c>
      <c r="E116" s="1">
        <v>0.154892</v>
      </c>
      <c r="F116" s="1">
        <v>0.57651296829971199</v>
      </c>
    </row>
    <row r="117" spans="1:6" x14ac:dyDescent="0.25">
      <c r="A117" s="1">
        <v>0.37556334499999999</v>
      </c>
      <c r="B117" s="1">
        <v>0.35701275045537301</v>
      </c>
      <c r="C117" s="1">
        <v>0.38030228999999999</v>
      </c>
      <c r="D117" s="1">
        <v>0.44111874386653599</v>
      </c>
      <c r="E117" s="1">
        <v>0.16258900000000001</v>
      </c>
      <c r="F117" s="1">
        <v>0.35111542192046602</v>
      </c>
    </row>
    <row r="118" spans="1:6" x14ac:dyDescent="0.25">
      <c r="A118" s="1">
        <v>0.45649582799999999</v>
      </c>
      <c r="B118" s="1">
        <v>0.36242937853107299</v>
      </c>
      <c r="C118" s="1">
        <v>0.37962085000000001</v>
      </c>
      <c r="D118" s="1">
        <v>0.36695485110470699</v>
      </c>
      <c r="E118" s="1">
        <v>0.20535700000000001</v>
      </c>
      <c r="F118" s="1">
        <v>0.35262281432139903</v>
      </c>
    </row>
    <row r="119" spans="1:6" x14ac:dyDescent="0.25">
      <c r="A119" s="1">
        <v>0.45609899799999998</v>
      </c>
      <c r="B119" s="1">
        <v>0.536082474226804</v>
      </c>
      <c r="C119" s="1">
        <v>0.29216398999999998</v>
      </c>
      <c r="D119" s="1">
        <v>0.27947019867549699</v>
      </c>
      <c r="E119" s="1">
        <v>0.14757899999999999</v>
      </c>
      <c r="F119" s="1">
        <v>0.31025982678214498</v>
      </c>
    </row>
    <row r="120" spans="1:6" x14ac:dyDescent="0.25">
      <c r="A120" s="1">
        <v>0.286618445</v>
      </c>
      <c r="B120" s="1">
        <v>0.46906591184795798</v>
      </c>
      <c r="C120" s="1">
        <v>0.31754757</v>
      </c>
      <c r="D120" s="1">
        <v>0.31813471502590701</v>
      </c>
      <c r="E120" s="1">
        <v>0.23059399999999999</v>
      </c>
      <c r="F120" s="1">
        <v>0.346848381601363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B837-4548-4462-813F-9F71641FA3B8}">
  <dimension ref="A1:F40"/>
  <sheetViews>
    <sheetView workbookViewId="0">
      <selection sqref="A1:F1"/>
    </sheetView>
  </sheetViews>
  <sheetFormatPr defaultRowHeight="15" x14ac:dyDescent="0.25"/>
  <cols>
    <col min="1" max="6" width="14.85546875" customWidth="1"/>
  </cols>
  <sheetData>
    <row r="1" spans="1:6" x14ac:dyDescent="0.25">
      <c r="A1" s="92" t="s">
        <v>135</v>
      </c>
      <c r="B1" s="92"/>
      <c r="C1" s="92"/>
      <c r="D1" s="92"/>
      <c r="E1" s="92"/>
      <c r="F1" s="92"/>
    </row>
    <row r="2" spans="1:6" s="3" customFormat="1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6" x14ac:dyDescent="0.25">
      <c r="A3" s="1">
        <v>0.35623950799999998</v>
      </c>
      <c r="B3" s="1">
        <v>0.26598984799999997</v>
      </c>
      <c r="C3" s="1">
        <v>0.3114053</v>
      </c>
      <c r="D3" s="1">
        <v>0.34002563000000002</v>
      </c>
      <c r="E3" s="1">
        <v>0.167604</v>
      </c>
      <c r="F3" s="1">
        <v>0.36315900000000001</v>
      </c>
    </row>
    <row r="4" spans="1:6" x14ac:dyDescent="0.25">
      <c r="A4" s="1">
        <v>0.23766720199999999</v>
      </c>
      <c r="B4" s="1">
        <v>0.40863115300000002</v>
      </c>
      <c r="C4" s="1">
        <v>0.10984033999999999</v>
      </c>
      <c r="D4" s="1">
        <v>0.31098615899999998</v>
      </c>
      <c r="E4" s="1">
        <v>0.228986</v>
      </c>
      <c r="F4" s="1">
        <v>0.37906600000000001</v>
      </c>
    </row>
    <row r="5" spans="1:6" x14ac:dyDescent="0.25">
      <c r="A5" s="1">
        <v>0.300483942</v>
      </c>
      <c r="B5" s="1">
        <v>0.280819498</v>
      </c>
      <c r="C5" s="1">
        <v>0.41303911999999998</v>
      </c>
      <c r="D5" s="1">
        <v>0.25208681100000002</v>
      </c>
      <c r="E5" s="1">
        <v>0.186031</v>
      </c>
      <c r="F5" s="1">
        <v>0.46147899999999997</v>
      </c>
    </row>
    <row r="6" spans="1:6" x14ac:dyDescent="0.25">
      <c r="A6" s="1">
        <v>0.34350515500000001</v>
      </c>
      <c r="B6" s="1">
        <v>0.38966275700000003</v>
      </c>
      <c r="C6" s="1">
        <v>0.41104650999999998</v>
      </c>
      <c r="D6" s="1">
        <v>0.32697343800000001</v>
      </c>
      <c r="E6" s="1">
        <v>0.170514</v>
      </c>
      <c r="F6" s="1">
        <v>0.30985400000000002</v>
      </c>
    </row>
    <row r="7" spans="1:6" x14ac:dyDescent="0.25">
      <c r="A7" s="1">
        <v>0.398961489</v>
      </c>
      <c r="B7" s="1">
        <v>0.31585403299999998</v>
      </c>
      <c r="C7" s="1">
        <v>0.37624190000000002</v>
      </c>
      <c r="D7" s="1">
        <v>0.41802120100000001</v>
      </c>
      <c r="E7" s="1">
        <v>0.20838000000000001</v>
      </c>
      <c r="F7" s="1">
        <v>0.45407900000000001</v>
      </c>
    </row>
    <row r="8" spans="1:6" x14ac:dyDescent="0.25">
      <c r="A8" s="1">
        <v>0.30892857099999999</v>
      </c>
      <c r="B8" s="1">
        <v>0.32388258800000003</v>
      </c>
      <c r="C8" s="1">
        <v>0.37573877999999999</v>
      </c>
      <c r="D8" s="1">
        <v>0.258889333</v>
      </c>
      <c r="E8" s="1">
        <v>0.123497</v>
      </c>
      <c r="F8" s="1">
        <v>0.47616999999999998</v>
      </c>
    </row>
    <row r="9" spans="1:6" x14ac:dyDescent="0.25">
      <c r="A9" s="1">
        <v>0.30384094</v>
      </c>
      <c r="B9" s="1">
        <v>0.344036697</v>
      </c>
      <c r="C9" s="1">
        <v>0.31022591999999999</v>
      </c>
      <c r="D9" s="1">
        <v>0.38920225600000002</v>
      </c>
      <c r="E9" s="1">
        <v>0.235403</v>
      </c>
      <c r="F9" s="1">
        <v>0.381162</v>
      </c>
    </row>
    <row r="10" spans="1:6" x14ac:dyDescent="0.25">
      <c r="A10" s="1">
        <v>0.17122538300000001</v>
      </c>
      <c r="B10" s="1">
        <v>0.46333078700000002</v>
      </c>
      <c r="C10" s="1">
        <v>0.26605445999999999</v>
      </c>
      <c r="D10" s="1">
        <v>0.32084188899999999</v>
      </c>
      <c r="E10" s="1">
        <v>0.214671</v>
      </c>
      <c r="F10" s="1">
        <v>0.33606000000000003</v>
      </c>
    </row>
    <row r="11" spans="1:6" x14ac:dyDescent="0.25">
      <c r="A11" s="1">
        <v>0.26531986499999999</v>
      </c>
      <c r="B11" s="1">
        <v>0.391386654</v>
      </c>
      <c r="C11" s="1">
        <v>0.44739485000000001</v>
      </c>
      <c r="D11" s="1">
        <v>0.369011213</v>
      </c>
      <c r="E11" s="1">
        <v>0.14196600000000001</v>
      </c>
      <c r="F11" s="1">
        <v>0.47370200000000001</v>
      </c>
    </row>
    <row r="12" spans="1:6" x14ac:dyDescent="0.25">
      <c r="A12" s="1">
        <v>0.33719008299999997</v>
      </c>
      <c r="B12" s="1">
        <v>0.31372854900000002</v>
      </c>
      <c r="C12" s="1">
        <v>0.32646488000000001</v>
      </c>
      <c r="D12" s="1">
        <v>0.36734693899999998</v>
      </c>
      <c r="E12" s="1">
        <v>0.20546800000000001</v>
      </c>
      <c r="F12" s="1">
        <v>0.249501</v>
      </c>
    </row>
    <row r="13" spans="1:6" x14ac:dyDescent="0.25">
      <c r="A13" s="1">
        <v>0.29763531300000001</v>
      </c>
      <c r="B13" s="1">
        <v>0.35888501699999997</v>
      </c>
      <c r="C13" s="1">
        <v>0.34476743999999998</v>
      </c>
      <c r="D13" s="1">
        <v>0.32922917699999998</v>
      </c>
      <c r="E13" s="1">
        <v>0.20678099999999999</v>
      </c>
      <c r="F13" s="1">
        <v>0.29289300000000001</v>
      </c>
    </row>
    <row r="14" spans="1:6" x14ac:dyDescent="0.25">
      <c r="A14" s="1">
        <v>0.32967848300000002</v>
      </c>
      <c r="B14" s="1">
        <v>0.28471001800000001</v>
      </c>
      <c r="C14" s="1">
        <v>0.44549392999999998</v>
      </c>
      <c r="D14" s="1">
        <v>0.33460207600000003</v>
      </c>
      <c r="E14" s="1">
        <v>0.19166900000000001</v>
      </c>
      <c r="F14" s="1">
        <v>0.34106199999999998</v>
      </c>
    </row>
    <row r="15" spans="1:6" x14ac:dyDescent="0.25">
      <c r="A15" s="1">
        <v>0.44565587699999998</v>
      </c>
      <c r="B15" s="1">
        <v>0.32148317999999998</v>
      </c>
      <c r="C15" s="1">
        <v>0.32792792999999998</v>
      </c>
      <c r="D15" s="1">
        <v>0.29470072400000002</v>
      </c>
      <c r="E15" s="1">
        <v>0.105404</v>
      </c>
      <c r="F15" s="1">
        <v>0.36104799999999998</v>
      </c>
    </row>
    <row r="16" spans="1:6" x14ac:dyDescent="0.25">
      <c r="A16" s="1">
        <v>0.57013888899999998</v>
      </c>
      <c r="B16" s="1">
        <v>0.38425617099999998</v>
      </c>
      <c r="C16" s="1">
        <v>0.22530581</v>
      </c>
      <c r="D16" s="1">
        <v>0.31858704799999998</v>
      </c>
      <c r="E16" s="1">
        <v>0.31615100000000002</v>
      </c>
      <c r="F16" s="1">
        <v>0.57256799999999997</v>
      </c>
    </row>
    <row r="17" spans="1:6" x14ac:dyDescent="0.25">
      <c r="A17" s="1">
        <v>0.31146666699999997</v>
      </c>
      <c r="B17" s="1">
        <v>0.44941535300000002</v>
      </c>
      <c r="C17" s="1">
        <v>0.41450188999999998</v>
      </c>
      <c r="D17" s="1">
        <v>0.48569651699999999</v>
      </c>
      <c r="E17" s="1">
        <v>0.17238000000000001</v>
      </c>
      <c r="F17" s="1">
        <v>0.13605999999999999</v>
      </c>
    </row>
    <row r="18" spans="1:6" x14ac:dyDescent="0.25">
      <c r="A18" s="1">
        <v>0.36178343899999998</v>
      </c>
      <c r="B18" s="1">
        <v>0.39008620700000002</v>
      </c>
      <c r="C18" s="1">
        <v>0.38170546999999999</v>
      </c>
      <c r="D18" s="1">
        <v>0.285641806</v>
      </c>
      <c r="E18" s="1">
        <v>0.18353700000000001</v>
      </c>
      <c r="F18" s="1">
        <v>0.36178300000000002</v>
      </c>
    </row>
    <row r="19" spans="1:6" x14ac:dyDescent="0.25">
      <c r="A19" s="1">
        <v>0.31158892100000002</v>
      </c>
      <c r="B19" s="1">
        <v>0.371559633</v>
      </c>
      <c r="C19" s="1">
        <v>0.29986803000000001</v>
      </c>
      <c r="D19" s="1">
        <v>0.43691345199999998</v>
      </c>
      <c r="E19" s="1">
        <v>0.238761</v>
      </c>
      <c r="F19" s="1">
        <v>0.311589</v>
      </c>
    </row>
    <row r="20" spans="1:6" x14ac:dyDescent="0.25">
      <c r="A20" s="1">
        <v>0.39498399099999998</v>
      </c>
      <c r="B20" s="1">
        <v>0.22323580000000001</v>
      </c>
      <c r="C20" s="1">
        <v>0.35378151000000002</v>
      </c>
      <c r="D20" s="1">
        <v>0.37673267300000002</v>
      </c>
      <c r="E20" s="1">
        <v>0.23586599999999999</v>
      </c>
      <c r="F20" s="1">
        <v>0.32397500000000001</v>
      </c>
    </row>
    <row r="21" spans="1:6" x14ac:dyDescent="0.25">
      <c r="A21" s="1">
        <v>0.38517686699999998</v>
      </c>
      <c r="B21" s="1">
        <v>0.37315436200000002</v>
      </c>
      <c r="C21" s="1">
        <v>0.35016610999999997</v>
      </c>
      <c r="D21" s="1">
        <v>0.31919950000000002</v>
      </c>
      <c r="E21" s="1">
        <v>0.18074100000000001</v>
      </c>
      <c r="F21" s="1">
        <v>0.48499599999999998</v>
      </c>
    </row>
    <row r="22" spans="1:6" x14ac:dyDescent="0.25">
      <c r="A22" s="1">
        <v>0.358093995</v>
      </c>
      <c r="B22" s="1">
        <v>0.33194897699999998</v>
      </c>
      <c r="C22" s="1">
        <v>0.32258399999999998</v>
      </c>
      <c r="D22" s="1">
        <v>0.42107340199999999</v>
      </c>
      <c r="E22" s="1">
        <v>0.203955</v>
      </c>
      <c r="F22" s="1">
        <v>0.36072599999999999</v>
      </c>
    </row>
    <row r="23" spans="1:6" x14ac:dyDescent="0.25">
      <c r="A23" s="1">
        <v>0.38914728700000001</v>
      </c>
      <c r="B23" s="1">
        <v>0.36677571799999997</v>
      </c>
      <c r="C23" s="1">
        <v>0.33163538999999997</v>
      </c>
      <c r="D23" s="1">
        <v>0.24685004399999999</v>
      </c>
      <c r="E23" s="1">
        <v>0.25932899999999998</v>
      </c>
      <c r="F23" s="1">
        <v>0.41095300000000001</v>
      </c>
    </row>
    <row r="24" spans="1:6" x14ac:dyDescent="0.25">
      <c r="A24" s="1">
        <v>0.298234997</v>
      </c>
      <c r="B24" s="1">
        <v>0.41224649000000002</v>
      </c>
      <c r="C24" s="1">
        <v>0.27607090000000001</v>
      </c>
      <c r="D24" s="1">
        <v>0.46975692499999999</v>
      </c>
      <c r="E24" s="1">
        <v>0.20099900000000001</v>
      </c>
      <c r="F24" s="1">
        <v>0.247997</v>
      </c>
    </row>
    <row r="25" spans="1:6" x14ac:dyDescent="0.25">
      <c r="A25" s="1">
        <v>0.39388379200000001</v>
      </c>
      <c r="B25" s="1">
        <v>0.27444444400000001</v>
      </c>
      <c r="C25" s="1">
        <v>0.16148745</v>
      </c>
      <c r="D25" s="1">
        <v>0.32596899200000001</v>
      </c>
      <c r="E25" s="1">
        <v>0.195739</v>
      </c>
      <c r="F25" s="1">
        <v>0.38192399999999999</v>
      </c>
    </row>
    <row r="26" spans="1:6" x14ac:dyDescent="0.25">
      <c r="A26" s="1">
        <v>0.38130333599999999</v>
      </c>
      <c r="B26" s="1">
        <v>0.30696576199999998</v>
      </c>
      <c r="C26" s="1">
        <v>0.37629083000000002</v>
      </c>
      <c r="D26" s="1">
        <v>0.42142107099999998</v>
      </c>
      <c r="E26" s="1">
        <v>0.16764899999999999</v>
      </c>
      <c r="F26" s="1">
        <v>0.45556000000000002</v>
      </c>
    </row>
    <row r="27" spans="1:6" x14ac:dyDescent="0.25">
      <c r="A27" s="1">
        <v>0.33875969</v>
      </c>
      <c r="B27" s="1">
        <v>0.457939914</v>
      </c>
      <c r="C27" s="1">
        <v>0.50239418999999996</v>
      </c>
      <c r="D27" s="1">
        <v>0.49519230800000003</v>
      </c>
      <c r="E27" s="1">
        <v>0.16975199999999999</v>
      </c>
      <c r="F27" s="1">
        <v>0.36383100000000002</v>
      </c>
    </row>
    <row r="28" spans="1:6" x14ac:dyDescent="0.25">
      <c r="A28" s="1">
        <v>0.38447041100000001</v>
      </c>
      <c r="B28" s="1">
        <v>0.16859410399999999</v>
      </c>
      <c r="C28" s="1">
        <v>0.44272930999999999</v>
      </c>
      <c r="D28" s="1">
        <v>0.34536082499999998</v>
      </c>
      <c r="E28" s="1">
        <v>0.22878399999999999</v>
      </c>
      <c r="F28" s="1">
        <v>0.350995</v>
      </c>
    </row>
    <row r="29" spans="1:6" x14ac:dyDescent="0.25">
      <c r="A29" s="1">
        <v>0.34629404600000002</v>
      </c>
      <c r="B29" s="1">
        <v>0.40121845099999998</v>
      </c>
      <c r="C29" s="1">
        <v>0.35598665000000002</v>
      </c>
      <c r="D29" s="1">
        <v>0.32977506699999998</v>
      </c>
      <c r="E29" s="1">
        <v>0.153393</v>
      </c>
      <c r="F29" s="1">
        <v>0.44886399999999999</v>
      </c>
    </row>
    <row r="30" spans="1:6" x14ac:dyDescent="0.25">
      <c r="A30" s="1">
        <v>0.35721017900000002</v>
      </c>
      <c r="B30" s="1">
        <v>0.490295749</v>
      </c>
      <c r="C30" s="1">
        <v>0.27255586999999998</v>
      </c>
      <c r="D30" s="1">
        <v>0.43968565799999998</v>
      </c>
      <c r="E30" s="1">
        <v>0.15432899999999999</v>
      </c>
      <c r="F30" s="1">
        <v>0.35721000000000003</v>
      </c>
    </row>
    <row r="31" spans="1:6" x14ac:dyDescent="0.25">
      <c r="A31" s="1">
        <v>0.320628684</v>
      </c>
      <c r="B31" s="1">
        <v>0.288640275</v>
      </c>
      <c r="C31" s="1">
        <v>0.4877551</v>
      </c>
      <c r="D31" s="1">
        <v>0.32429539800000001</v>
      </c>
      <c r="E31" s="1">
        <v>0.13900999999999999</v>
      </c>
      <c r="F31" s="1">
        <v>0.40325</v>
      </c>
    </row>
    <row r="32" spans="1:6" x14ac:dyDescent="0.25">
      <c r="A32" s="1">
        <v>0.214817915</v>
      </c>
      <c r="B32" s="1">
        <v>0.37205524000000001</v>
      </c>
      <c r="C32" s="1">
        <v>0.40676983</v>
      </c>
      <c r="D32" s="1">
        <v>0.33573054200000002</v>
      </c>
      <c r="E32" s="1">
        <v>0.17738000000000001</v>
      </c>
      <c r="F32" s="1">
        <v>0.36631000000000002</v>
      </c>
    </row>
    <row r="33" spans="1:6" x14ac:dyDescent="0.25">
      <c r="A33" s="1">
        <v>0.24895718999999999</v>
      </c>
      <c r="B33" s="1">
        <v>0.29440310600000003</v>
      </c>
      <c r="C33" s="1">
        <v>0.2297227</v>
      </c>
      <c r="D33" s="1">
        <v>0.346746575</v>
      </c>
      <c r="E33" s="1">
        <v>0.230129</v>
      </c>
      <c r="F33" s="1">
        <v>0.27305200000000002</v>
      </c>
    </row>
    <row r="34" spans="1:6" x14ac:dyDescent="0.25">
      <c r="A34" s="1">
        <v>0.24272623099999999</v>
      </c>
      <c r="B34" s="1">
        <v>0.197140343</v>
      </c>
      <c r="C34" s="1">
        <v>0.15608137999999999</v>
      </c>
      <c r="D34" s="1">
        <v>0.28504233299999998</v>
      </c>
      <c r="E34" s="1">
        <v>0.17550399999999999</v>
      </c>
      <c r="F34" s="1">
        <v>0.49290800000000001</v>
      </c>
    </row>
    <row r="35" spans="1:6" x14ac:dyDescent="0.25">
      <c r="A35" s="1">
        <v>0.253309952</v>
      </c>
      <c r="B35" s="1">
        <v>0.26685307600000002</v>
      </c>
      <c r="C35" s="1">
        <v>0.22235084999999999</v>
      </c>
      <c r="D35" s="1">
        <v>0.36752827100000002</v>
      </c>
      <c r="E35" s="1">
        <v>0.25544800000000001</v>
      </c>
      <c r="F35" s="1">
        <v>0.28499600000000003</v>
      </c>
    </row>
    <row r="36" spans="1:6" x14ac:dyDescent="0.25">
      <c r="A36" s="1">
        <v>0.45108123900000002</v>
      </c>
      <c r="B36" s="1">
        <v>0.27347845399999998</v>
      </c>
      <c r="C36" s="1">
        <v>0.48631579000000003</v>
      </c>
      <c r="D36" s="1">
        <v>0.46982758600000002</v>
      </c>
      <c r="E36" s="1">
        <v>0.227604</v>
      </c>
      <c r="F36" s="1">
        <v>0.255303</v>
      </c>
    </row>
    <row r="37" spans="1:6" x14ac:dyDescent="0.25">
      <c r="A37" s="1">
        <v>0.39390243899999999</v>
      </c>
      <c r="B37" s="1">
        <v>0.39947089899999999</v>
      </c>
      <c r="C37" s="1">
        <v>0.33454791</v>
      </c>
      <c r="D37" s="1">
        <v>0.46095598700000001</v>
      </c>
      <c r="E37" s="1">
        <v>0.216531</v>
      </c>
      <c r="F37" s="1">
        <v>0.41120800000000002</v>
      </c>
    </row>
    <row r="38" spans="1:6" x14ac:dyDescent="0.25">
      <c r="A38" s="1">
        <v>0.24042727999999999</v>
      </c>
      <c r="B38" s="1">
        <v>0.36868920799999999</v>
      </c>
      <c r="C38" s="1">
        <v>0.44272864000000001</v>
      </c>
      <c r="D38" s="1">
        <v>0.46302124300000003</v>
      </c>
      <c r="E38" s="1">
        <v>0.23207</v>
      </c>
      <c r="F38" s="1">
        <v>0.32397500000000001</v>
      </c>
    </row>
    <row r="39" spans="1:6" x14ac:dyDescent="0.25">
      <c r="A39" s="1">
        <v>0.25410885799999999</v>
      </c>
      <c r="B39" s="1">
        <v>0.49075541499999997</v>
      </c>
      <c r="C39" s="1">
        <v>0.29281942999999999</v>
      </c>
      <c r="D39" s="1">
        <v>0.40439560400000002</v>
      </c>
      <c r="E39" s="1">
        <v>0.21271300000000001</v>
      </c>
      <c r="F39" s="1">
        <v>0.36113899999999999</v>
      </c>
    </row>
    <row r="40" spans="1:6" x14ac:dyDescent="0.25">
      <c r="A40" s="1">
        <v>0.25530273799999997</v>
      </c>
      <c r="B40" s="1">
        <v>0.347859327</v>
      </c>
      <c r="C40" s="1">
        <v>0.44789506000000001</v>
      </c>
      <c r="D40" s="1">
        <v>0.299474238</v>
      </c>
      <c r="E40" s="1">
        <v>0.16358</v>
      </c>
      <c r="F40" s="1">
        <v>0.417904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E161-A4A4-46C6-A9D5-953C2CF04034}">
  <dimension ref="A1:AF139"/>
  <sheetViews>
    <sheetView workbookViewId="0">
      <selection activeCell="AE92" sqref="AE92"/>
    </sheetView>
  </sheetViews>
  <sheetFormatPr defaultRowHeight="15" x14ac:dyDescent="0.25"/>
  <cols>
    <col min="1" max="1" width="17.85546875" customWidth="1"/>
    <col min="12" max="12" width="15.42578125" customWidth="1"/>
    <col min="23" max="23" width="9.140625" customWidth="1"/>
  </cols>
  <sheetData>
    <row r="1" spans="1:32" x14ac:dyDescent="0.25">
      <c r="A1" s="93" t="s">
        <v>52</v>
      </c>
      <c r="B1" s="93"/>
      <c r="C1" s="93"/>
      <c r="D1" s="93"/>
      <c r="E1" s="93"/>
      <c r="F1" s="93"/>
      <c r="G1" s="93"/>
      <c r="H1" s="93"/>
      <c r="I1" s="93"/>
      <c r="J1" s="93"/>
      <c r="L1" s="93" t="s">
        <v>79</v>
      </c>
      <c r="M1" s="93"/>
      <c r="N1" s="93"/>
      <c r="O1" s="93"/>
      <c r="P1" s="93"/>
      <c r="Q1" s="93"/>
      <c r="R1" s="93"/>
      <c r="S1" s="93"/>
      <c r="T1" s="93"/>
      <c r="U1" s="93"/>
      <c r="W1" s="93" t="s">
        <v>104</v>
      </c>
      <c r="X1" s="93"/>
      <c r="Y1" s="93"/>
      <c r="Z1" s="93"/>
      <c r="AA1" s="93"/>
      <c r="AB1" s="93"/>
      <c r="AC1" s="93"/>
      <c r="AD1" s="93"/>
      <c r="AE1" s="93"/>
      <c r="AF1" s="93"/>
    </row>
    <row r="2" spans="1:32" ht="76.5" x14ac:dyDescent="0.25">
      <c r="A2" s="4"/>
      <c r="B2" s="4" t="s">
        <v>12</v>
      </c>
      <c r="C2" s="4" t="s">
        <v>13</v>
      </c>
      <c r="D2" s="8" t="s">
        <v>35</v>
      </c>
      <c r="E2" s="8" t="s">
        <v>36</v>
      </c>
      <c r="F2" s="8" t="s">
        <v>37</v>
      </c>
      <c r="G2" s="8" t="s">
        <v>38</v>
      </c>
      <c r="H2" s="9" t="s">
        <v>39</v>
      </c>
      <c r="I2" s="10" t="s">
        <v>40</v>
      </c>
      <c r="J2" s="10" t="s">
        <v>41</v>
      </c>
      <c r="L2" s="4"/>
      <c r="M2" s="4" t="s">
        <v>12</v>
      </c>
      <c r="N2" s="4" t="s">
        <v>13</v>
      </c>
      <c r="O2" s="8" t="s">
        <v>63</v>
      </c>
      <c r="P2" s="8" t="s">
        <v>64</v>
      </c>
      <c r="Q2" s="8" t="s">
        <v>76</v>
      </c>
      <c r="R2" s="9" t="s">
        <v>39</v>
      </c>
      <c r="S2" s="9" t="s">
        <v>40</v>
      </c>
      <c r="T2" s="9" t="s">
        <v>77</v>
      </c>
      <c r="U2" s="9" t="s">
        <v>78</v>
      </c>
      <c r="W2" s="16"/>
      <c r="X2" s="16" t="s">
        <v>12</v>
      </c>
      <c r="Y2" s="16" t="s">
        <v>13</v>
      </c>
      <c r="Z2" s="8" t="s">
        <v>63</v>
      </c>
      <c r="AA2" s="8" t="s">
        <v>64</v>
      </c>
      <c r="AB2" s="8" t="s">
        <v>105</v>
      </c>
      <c r="AC2" s="8" t="s">
        <v>106</v>
      </c>
      <c r="AD2" s="8" t="s">
        <v>39</v>
      </c>
      <c r="AE2" s="8" t="s">
        <v>40</v>
      </c>
      <c r="AF2" s="8" t="s">
        <v>107</v>
      </c>
    </row>
    <row r="3" spans="1:32" x14ac:dyDescent="0.25">
      <c r="A3" s="5" t="s">
        <v>14</v>
      </c>
      <c r="B3" s="6" t="s">
        <v>15</v>
      </c>
      <c r="C3" s="6" t="s">
        <v>16</v>
      </c>
      <c r="D3" s="7">
        <v>81.081999999999994</v>
      </c>
      <c r="E3" s="7">
        <v>62.82</v>
      </c>
      <c r="F3" s="6">
        <f>D3-E3</f>
        <v>18.261999999999993</v>
      </c>
      <c r="G3">
        <f>(F3+F13)/2</f>
        <v>14.919499999999999</v>
      </c>
      <c r="H3">
        <f>(E3-D3)*100/D3</f>
        <v>-22.522878074048489</v>
      </c>
      <c r="I3">
        <f>H3*(-1)</f>
        <v>22.522878074048489</v>
      </c>
      <c r="J3">
        <f>(H3+H13)/2</f>
        <v>-23.863764213371894</v>
      </c>
      <c r="L3" t="s">
        <v>66</v>
      </c>
      <c r="M3" s="11" t="s">
        <v>15</v>
      </c>
      <c r="N3" s="12" t="s">
        <v>22</v>
      </c>
      <c r="O3" s="19">
        <v>40.51</v>
      </c>
      <c r="P3" s="19">
        <v>20.59</v>
      </c>
      <c r="Q3" s="19">
        <f>O3-P3</f>
        <v>19.919999999999998</v>
      </c>
      <c r="R3">
        <f>(P3-O3)*100/O3</f>
        <v>-49.173043692915329</v>
      </c>
      <c r="S3">
        <f>R3*(-1)</f>
        <v>49.173043692915329</v>
      </c>
      <c r="T3">
        <f>(Q3+Q13)/2</f>
        <v>14.555</v>
      </c>
      <c r="U3">
        <f>(R3+R13)/2</f>
        <v>-38.638509614041766</v>
      </c>
      <c r="W3" s="5" t="s">
        <v>93</v>
      </c>
      <c r="X3" s="6" t="s">
        <v>15</v>
      </c>
      <c r="Y3" s="7" t="s">
        <v>27</v>
      </c>
      <c r="Z3" s="23">
        <v>59</v>
      </c>
      <c r="AA3" s="23">
        <v>28.26</v>
      </c>
      <c r="AB3" s="23">
        <f>Z3-AA3</f>
        <v>30.74</v>
      </c>
      <c r="AC3">
        <f>(AB3+AB14)/2</f>
        <v>17.295000000000002</v>
      </c>
      <c r="AD3">
        <f t="shared" ref="AD3:AD24" si="0">(AA3-Z3)*100/Z3</f>
        <v>-52.101694915254235</v>
      </c>
      <c r="AE3">
        <f>AD3*(-1)</f>
        <v>52.101694915254235</v>
      </c>
      <c r="AF3">
        <f t="shared" ref="AF3:AF13" si="1">(AD3+AD14)/2</f>
        <v>-29.686352651205965</v>
      </c>
    </row>
    <row r="4" spans="1:32" x14ac:dyDescent="0.25">
      <c r="A4" s="5" t="s">
        <v>17</v>
      </c>
      <c r="B4" s="6" t="s">
        <v>18</v>
      </c>
      <c r="C4" s="6" t="s">
        <v>19</v>
      </c>
      <c r="D4" s="7">
        <v>72.281000000000006</v>
      </c>
      <c r="E4" s="7"/>
      <c r="F4" s="6"/>
      <c r="L4" t="s">
        <v>67</v>
      </c>
      <c r="M4" s="13" t="s">
        <v>18</v>
      </c>
      <c r="N4" s="18" t="s">
        <v>19</v>
      </c>
      <c r="O4" s="19">
        <v>47.34</v>
      </c>
      <c r="P4" s="19"/>
      <c r="Q4" s="19"/>
      <c r="W4" s="5" t="s">
        <v>94</v>
      </c>
      <c r="X4" s="6" t="s">
        <v>18</v>
      </c>
      <c r="Y4" s="7" t="s">
        <v>59</v>
      </c>
      <c r="Z4" s="23">
        <v>54.98</v>
      </c>
      <c r="AA4" s="23">
        <v>44.91</v>
      </c>
      <c r="AB4" s="23">
        <f t="shared" ref="AB4:AB47" si="2">Z4-AA4</f>
        <v>10.07</v>
      </c>
      <c r="AC4">
        <f t="shared" ref="AC4:AC36" si="3">(AB4+AB15)/2</f>
        <v>14.510000000000002</v>
      </c>
      <c r="AD4">
        <f t="shared" si="0"/>
        <v>-18.315751182248093</v>
      </c>
      <c r="AE4">
        <f t="shared" ref="AE4:AE47" si="4">AD4*(-1)</f>
        <v>18.315751182248093</v>
      </c>
      <c r="AF4">
        <f t="shared" si="1"/>
        <v>-25.996333028479654</v>
      </c>
    </row>
    <row r="5" spans="1:32" x14ac:dyDescent="0.25">
      <c r="A5" s="5" t="s">
        <v>20</v>
      </c>
      <c r="B5" s="6" t="s">
        <v>16</v>
      </c>
      <c r="C5" s="6" t="s">
        <v>18</v>
      </c>
      <c r="D5" s="5">
        <v>61.232999999999997</v>
      </c>
      <c r="E5" s="5">
        <v>45.89</v>
      </c>
      <c r="F5">
        <f t="shared" ref="F5:F22" si="5">D5-E5</f>
        <v>15.342999999999996</v>
      </c>
      <c r="G5">
        <f t="shared" ref="G5:G13" si="6">(F5+F15)/2</f>
        <v>23.232499999999998</v>
      </c>
      <c r="H5">
        <f>(E5-D5)*100/D5</f>
        <v>-25.056750445021471</v>
      </c>
      <c r="I5">
        <f t="shared" ref="I5:I22" si="7">H5*(-1)</f>
        <v>25.056750445021471</v>
      </c>
      <c r="J5">
        <f t="shared" ref="J5:J12" si="8">(H5+H15)/2</f>
        <v>-40.788218314185876</v>
      </c>
      <c r="L5" t="s">
        <v>68</v>
      </c>
      <c r="M5" s="13" t="s">
        <v>16</v>
      </c>
      <c r="N5" s="18" t="s">
        <v>23</v>
      </c>
      <c r="O5" s="19">
        <v>54.28</v>
      </c>
      <c r="P5" s="19">
        <v>40.06</v>
      </c>
      <c r="Q5" s="19">
        <f t="shared" ref="Q5:Q43" si="9">O5-P5</f>
        <v>14.219999999999999</v>
      </c>
      <c r="R5">
        <f t="shared" ref="R5:R22" si="10">(P5-O5)*100/O5</f>
        <v>-26.197494473102431</v>
      </c>
      <c r="S5">
        <f t="shared" ref="S5:S43" si="11">R5*(-1)</f>
        <v>26.197494473102431</v>
      </c>
      <c r="T5">
        <f t="shared" ref="T5:U12" si="12">(Q5+Q15)/2</f>
        <v>16.204999999999998</v>
      </c>
      <c r="U5">
        <f t="shared" si="12"/>
        <v>-31.405913098064904</v>
      </c>
      <c r="W5" s="5" t="s">
        <v>95</v>
      </c>
      <c r="X5" s="6" t="s">
        <v>16</v>
      </c>
      <c r="Y5" s="7" t="s">
        <v>22</v>
      </c>
      <c r="Z5" s="23">
        <v>55.83</v>
      </c>
      <c r="AA5" s="23">
        <v>36.94</v>
      </c>
      <c r="AB5" s="23">
        <f t="shared" si="2"/>
        <v>18.89</v>
      </c>
      <c r="AC5">
        <f t="shared" si="3"/>
        <v>25.015000000000001</v>
      </c>
      <c r="AD5">
        <f t="shared" si="0"/>
        <v>-33.834855812287302</v>
      </c>
      <c r="AE5">
        <f t="shared" si="4"/>
        <v>33.834855812287302</v>
      </c>
      <c r="AF5">
        <f t="shared" si="1"/>
        <v>-38.83157287447581</v>
      </c>
    </row>
    <row r="6" spans="1:32" x14ac:dyDescent="0.25">
      <c r="A6" s="5" t="s">
        <v>21</v>
      </c>
      <c r="B6" s="6" t="s">
        <v>22</v>
      </c>
      <c r="C6" s="6" t="s">
        <v>23</v>
      </c>
      <c r="D6" s="7">
        <v>84.311999999999998</v>
      </c>
      <c r="E6" s="7">
        <v>83.885000000000005</v>
      </c>
      <c r="F6">
        <f t="shared" si="5"/>
        <v>0.4269999999999925</v>
      </c>
      <c r="G6">
        <f t="shared" si="6"/>
        <v>13.085499999999998</v>
      </c>
      <c r="H6">
        <f t="shared" ref="H6:H22" si="13">(E6-D6)*100/D6</f>
        <v>-0.50645222506878318</v>
      </c>
      <c r="I6">
        <f t="shared" si="7"/>
        <v>0.50645222506878318</v>
      </c>
      <c r="J6">
        <f t="shared" si="8"/>
        <v>-23.610572462495384</v>
      </c>
      <c r="L6" t="s">
        <v>69</v>
      </c>
      <c r="M6" s="13" t="s">
        <v>22</v>
      </c>
      <c r="N6" s="18" t="s">
        <v>16</v>
      </c>
      <c r="O6" s="19">
        <v>45.57</v>
      </c>
      <c r="P6" s="19">
        <v>37.549999999999997</v>
      </c>
      <c r="Q6" s="19">
        <f t="shared" si="9"/>
        <v>8.0200000000000031</v>
      </c>
      <c r="R6">
        <f t="shared" si="10"/>
        <v>-17.599297783629588</v>
      </c>
      <c r="S6">
        <f t="shared" si="11"/>
        <v>17.599297783629588</v>
      </c>
      <c r="T6">
        <f t="shared" si="12"/>
        <v>5.8900000000000006</v>
      </c>
      <c r="U6">
        <f t="shared" si="12"/>
        <v>-14.634534056308894</v>
      </c>
      <c r="W6" s="5" t="s">
        <v>96</v>
      </c>
      <c r="X6" s="6" t="s">
        <v>22</v>
      </c>
      <c r="Y6" s="7" t="s">
        <v>23</v>
      </c>
      <c r="Z6" s="23">
        <v>66.989999999999995</v>
      </c>
      <c r="AA6" s="23">
        <v>59.26</v>
      </c>
      <c r="AB6" s="23">
        <f t="shared" si="2"/>
        <v>7.7299999999999969</v>
      </c>
      <c r="AC6">
        <f t="shared" si="3"/>
        <v>19.259999999999998</v>
      </c>
      <c r="AD6">
        <f t="shared" si="0"/>
        <v>-11.539035676966707</v>
      </c>
      <c r="AE6">
        <f t="shared" si="4"/>
        <v>11.539035676966707</v>
      </c>
      <c r="AF6">
        <f t="shared" si="1"/>
        <v>-32.632194509221449</v>
      </c>
    </row>
    <row r="7" spans="1:32" x14ac:dyDescent="0.25">
      <c r="A7" s="5" t="s">
        <v>24</v>
      </c>
      <c r="B7" s="6" t="s">
        <v>25</v>
      </c>
      <c r="C7" s="6" t="s">
        <v>15</v>
      </c>
      <c r="D7" s="7">
        <v>68.516000000000005</v>
      </c>
      <c r="E7" s="7">
        <v>52.174999999999997</v>
      </c>
      <c r="F7">
        <f t="shared" si="5"/>
        <v>16.341000000000008</v>
      </c>
      <c r="G7">
        <f t="shared" si="6"/>
        <v>22.377000000000006</v>
      </c>
      <c r="H7">
        <f t="shared" si="13"/>
        <v>-23.849903672134985</v>
      </c>
      <c r="I7">
        <f t="shared" si="7"/>
        <v>23.849903672134985</v>
      </c>
      <c r="J7">
        <f t="shared" si="8"/>
        <v>-36.89726634326572</v>
      </c>
      <c r="L7" s="5" t="s">
        <v>70</v>
      </c>
      <c r="M7" s="13" t="s">
        <v>25</v>
      </c>
      <c r="N7" s="18" t="s">
        <v>25</v>
      </c>
      <c r="O7" s="19">
        <v>42.39</v>
      </c>
      <c r="P7" s="19">
        <v>40.86</v>
      </c>
      <c r="Q7" s="19">
        <f t="shared" si="9"/>
        <v>1.5300000000000011</v>
      </c>
      <c r="R7">
        <f t="shared" si="10"/>
        <v>-3.6093418259023382</v>
      </c>
      <c r="S7">
        <f t="shared" si="11"/>
        <v>3.6093418259023382</v>
      </c>
      <c r="T7">
        <f t="shared" si="12"/>
        <v>12.819999999999999</v>
      </c>
      <c r="U7">
        <f t="shared" si="12"/>
        <v>-25.924318772094825</v>
      </c>
      <c r="W7" s="5" t="s">
        <v>97</v>
      </c>
      <c r="X7" s="6" t="s">
        <v>25</v>
      </c>
      <c r="Y7" s="7" t="s">
        <v>15</v>
      </c>
      <c r="Z7" s="23">
        <v>64.489999999999995</v>
      </c>
      <c r="AA7" s="23">
        <v>30.74</v>
      </c>
      <c r="AB7" s="23">
        <f t="shared" si="2"/>
        <v>33.75</v>
      </c>
      <c r="AC7">
        <f t="shared" si="3"/>
        <v>29.900000000000002</v>
      </c>
      <c r="AD7">
        <f t="shared" si="0"/>
        <v>-52.333695146534353</v>
      </c>
      <c r="AE7">
        <f t="shared" si="4"/>
        <v>52.333695146534353</v>
      </c>
      <c r="AF7">
        <f t="shared" si="1"/>
        <v>-45.782811428688866</v>
      </c>
    </row>
    <row r="8" spans="1:32" x14ac:dyDescent="0.25">
      <c r="A8" s="5" t="s">
        <v>26</v>
      </c>
      <c r="B8" s="6" t="s">
        <v>27</v>
      </c>
      <c r="C8" s="6" t="s">
        <v>25</v>
      </c>
      <c r="D8" s="7">
        <v>85.161000000000001</v>
      </c>
      <c r="E8" s="7">
        <v>85.522000000000006</v>
      </c>
      <c r="F8">
        <f t="shared" si="5"/>
        <v>-0.36100000000000421</v>
      </c>
      <c r="G8">
        <f t="shared" si="6"/>
        <v>7.4859999999999971</v>
      </c>
      <c r="H8">
        <f t="shared" si="13"/>
        <v>0.42390296027524832</v>
      </c>
      <c r="I8">
        <f t="shared" si="7"/>
        <v>-0.42390296027524832</v>
      </c>
      <c r="J8">
        <f t="shared" si="8"/>
        <v>-16.339928998294084</v>
      </c>
      <c r="L8" t="s">
        <v>71</v>
      </c>
      <c r="M8" s="13" t="s">
        <v>27</v>
      </c>
      <c r="N8" s="18" t="s">
        <v>29</v>
      </c>
      <c r="O8" s="19">
        <v>27.61</v>
      </c>
      <c r="P8" s="19">
        <v>24.93</v>
      </c>
      <c r="Q8" s="19">
        <f t="shared" si="9"/>
        <v>2.6799999999999997</v>
      </c>
      <c r="R8">
        <f t="shared" si="10"/>
        <v>-9.7066280333212607</v>
      </c>
      <c r="S8">
        <f t="shared" si="11"/>
        <v>9.7066280333212607</v>
      </c>
      <c r="T8">
        <f t="shared" si="12"/>
        <v>12.25</v>
      </c>
      <c r="U8">
        <f t="shared" si="12"/>
        <v>-29.693933324493052</v>
      </c>
      <c r="W8" s="5" t="s">
        <v>98</v>
      </c>
      <c r="X8" s="6" t="s">
        <v>27</v>
      </c>
      <c r="Y8" s="7" t="s">
        <v>34</v>
      </c>
      <c r="Z8" s="23">
        <v>63.18</v>
      </c>
      <c r="AA8" s="23">
        <v>25.53</v>
      </c>
      <c r="AB8" s="23">
        <f t="shared" si="2"/>
        <v>37.65</v>
      </c>
      <c r="AC8">
        <f t="shared" si="3"/>
        <v>36.045000000000002</v>
      </c>
      <c r="AD8">
        <f t="shared" si="0"/>
        <v>-59.591642924976256</v>
      </c>
      <c r="AE8">
        <f t="shared" si="4"/>
        <v>59.591642924976256</v>
      </c>
      <c r="AF8">
        <f t="shared" si="1"/>
        <v>-54.448648949961282</v>
      </c>
    </row>
    <row r="9" spans="1:32" x14ac:dyDescent="0.25">
      <c r="A9" s="5" t="s">
        <v>28</v>
      </c>
      <c r="B9" s="6" t="s">
        <v>29</v>
      </c>
      <c r="C9" s="6" t="s">
        <v>29</v>
      </c>
      <c r="D9" s="5">
        <v>75.438000000000002</v>
      </c>
      <c r="E9" s="5">
        <v>32.21</v>
      </c>
      <c r="F9">
        <f t="shared" si="5"/>
        <v>43.228000000000002</v>
      </c>
      <c r="G9">
        <f t="shared" si="6"/>
        <v>34.938000000000002</v>
      </c>
      <c r="H9">
        <f t="shared" si="13"/>
        <v>-57.30268564914234</v>
      </c>
      <c r="I9">
        <f t="shared" si="7"/>
        <v>57.30268564914234</v>
      </c>
      <c r="J9">
        <f t="shared" si="8"/>
        <v>-54.252757012565944</v>
      </c>
      <c r="L9" t="s">
        <v>72</v>
      </c>
      <c r="M9" s="13" t="s">
        <v>29</v>
      </c>
      <c r="N9" s="18" t="s">
        <v>31</v>
      </c>
      <c r="O9" s="19">
        <v>42.99</v>
      </c>
      <c r="P9" s="19">
        <v>36.58</v>
      </c>
      <c r="Q9" s="19">
        <f t="shared" si="9"/>
        <v>6.4100000000000037</v>
      </c>
      <c r="R9">
        <f t="shared" si="10"/>
        <v>-14.910444289369629</v>
      </c>
      <c r="S9">
        <f t="shared" si="11"/>
        <v>14.910444289369629</v>
      </c>
      <c r="T9">
        <f t="shared" si="12"/>
        <v>12.165000000000003</v>
      </c>
      <c r="U9">
        <f t="shared" si="12"/>
        <v>-28.071881141463464</v>
      </c>
      <c r="W9" s="5" t="s">
        <v>99</v>
      </c>
      <c r="X9" s="6" t="s">
        <v>29</v>
      </c>
      <c r="Y9" s="7" t="s">
        <v>18</v>
      </c>
      <c r="Z9" s="23">
        <v>51.3</v>
      </c>
      <c r="AA9" s="23">
        <v>26.79</v>
      </c>
      <c r="AB9" s="23">
        <f t="shared" si="2"/>
        <v>24.509999999999998</v>
      </c>
      <c r="AC9">
        <f t="shared" si="3"/>
        <v>20.47</v>
      </c>
      <c r="AD9">
        <f t="shared" si="0"/>
        <v>-47.777777777777779</v>
      </c>
      <c r="AE9">
        <f t="shared" si="4"/>
        <v>47.777777777777779</v>
      </c>
      <c r="AF9">
        <f t="shared" si="1"/>
        <v>-38.852459016393439</v>
      </c>
    </row>
    <row r="10" spans="1:32" x14ac:dyDescent="0.25">
      <c r="A10" s="5" t="s">
        <v>30</v>
      </c>
      <c r="B10" s="7" t="s">
        <v>31</v>
      </c>
      <c r="C10" s="7" t="s">
        <v>27</v>
      </c>
      <c r="D10" s="5">
        <v>66.924000000000007</v>
      </c>
      <c r="E10" s="5">
        <v>62.969000000000001</v>
      </c>
      <c r="F10">
        <f t="shared" si="5"/>
        <v>3.9550000000000054</v>
      </c>
      <c r="G10">
        <f t="shared" si="6"/>
        <v>3.1990000000000016</v>
      </c>
      <c r="H10">
        <f t="shared" si="13"/>
        <v>-5.9096886019963026</v>
      </c>
      <c r="I10">
        <f t="shared" si="7"/>
        <v>5.9096886019963026</v>
      </c>
      <c r="J10">
        <f t="shared" si="8"/>
        <v>-5.7991800793192567</v>
      </c>
      <c r="L10" t="s">
        <v>73</v>
      </c>
      <c r="M10" s="13" t="s">
        <v>31</v>
      </c>
      <c r="N10" s="18" t="s">
        <v>18</v>
      </c>
      <c r="O10" s="19">
        <v>43.65</v>
      </c>
      <c r="P10" s="19">
        <v>23.15</v>
      </c>
      <c r="Q10" s="19">
        <f t="shared" si="9"/>
        <v>20.5</v>
      </c>
      <c r="R10">
        <f t="shared" si="10"/>
        <v>-46.964490263459339</v>
      </c>
      <c r="S10">
        <f t="shared" si="11"/>
        <v>46.964490263459339</v>
      </c>
      <c r="T10">
        <f t="shared" si="12"/>
        <v>19.245000000000001</v>
      </c>
      <c r="U10">
        <f t="shared" si="12"/>
        <v>-42.241369219320916</v>
      </c>
      <c r="W10" s="5" t="s">
        <v>100</v>
      </c>
      <c r="X10" s="7" t="s">
        <v>31</v>
      </c>
      <c r="Y10" s="7" t="s">
        <v>29</v>
      </c>
      <c r="Z10" s="23">
        <v>56.91</v>
      </c>
      <c r="AA10" s="23">
        <v>30.85</v>
      </c>
      <c r="AB10" s="23">
        <f t="shared" si="2"/>
        <v>26.059999999999995</v>
      </c>
      <c r="AC10">
        <f t="shared" si="3"/>
        <v>19.164999999999999</v>
      </c>
      <c r="AD10">
        <f t="shared" si="0"/>
        <v>-45.791600773150584</v>
      </c>
      <c r="AE10">
        <f t="shared" si="4"/>
        <v>45.791600773150584</v>
      </c>
      <c r="AF10">
        <f t="shared" si="1"/>
        <v>-32.652479775888267</v>
      </c>
    </row>
    <row r="11" spans="1:32" x14ac:dyDescent="0.25">
      <c r="A11" s="5" t="s">
        <v>32</v>
      </c>
      <c r="B11" s="7" t="s">
        <v>23</v>
      </c>
      <c r="C11" s="7" t="s">
        <v>31</v>
      </c>
      <c r="D11" s="5">
        <v>62.969000000000001</v>
      </c>
      <c r="E11" s="5">
        <v>56.43</v>
      </c>
      <c r="F11">
        <f t="shared" si="5"/>
        <v>6.5390000000000015</v>
      </c>
      <c r="G11">
        <f t="shared" si="6"/>
        <v>19.028500000000001</v>
      </c>
      <c r="H11">
        <f t="shared" si="13"/>
        <v>-10.384474900347792</v>
      </c>
      <c r="I11">
        <f t="shared" si="7"/>
        <v>10.384474900347792</v>
      </c>
      <c r="J11">
        <f t="shared" si="8"/>
        <v>-32.318029243068416</v>
      </c>
      <c r="L11" t="s">
        <v>74</v>
      </c>
      <c r="M11" s="13" t="s">
        <v>23</v>
      </c>
      <c r="N11" s="18" t="s">
        <v>15</v>
      </c>
      <c r="O11" s="19">
        <v>39.68</v>
      </c>
      <c r="P11" s="19">
        <v>23.2</v>
      </c>
      <c r="Q11" s="19">
        <f t="shared" si="9"/>
        <v>16.48</v>
      </c>
      <c r="R11">
        <f t="shared" si="10"/>
        <v>-41.532258064516128</v>
      </c>
      <c r="S11">
        <f t="shared" si="11"/>
        <v>41.532258064516128</v>
      </c>
      <c r="T11">
        <f t="shared" si="12"/>
        <v>12.394999999999998</v>
      </c>
      <c r="U11">
        <f t="shared" si="12"/>
        <v>-30.739724807582114</v>
      </c>
      <c r="W11" s="5" t="s">
        <v>101</v>
      </c>
      <c r="X11" s="7" t="s">
        <v>23</v>
      </c>
      <c r="Y11" s="7" t="s">
        <v>16</v>
      </c>
      <c r="Z11" s="23">
        <v>55.6</v>
      </c>
      <c r="AA11" s="23">
        <v>37.49</v>
      </c>
      <c r="AB11" s="23">
        <f t="shared" si="2"/>
        <v>18.11</v>
      </c>
      <c r="AC11">
        <f t="shared" si="3"/>
        <v>25.805</v>
      </c>
      <c r="AD11">
        <f t="shared" si="0"/>
        <v>-32.571942446043167</v>
      </c>
      <c r="AE11">
        <f t="shared" si="4"/>
        <v>32.571942446043167</v>
      </c>
      <c r="AF11">
        <f t="shared" si="1"/>
        <v>-38.553985049131661</v>
      </c>
    </row>
    <row r="12" spans="1:32" x14ac:dyDescent="0.25">
      <c r="A12" s="5" t="s">
        <v>33</v>
      </c>
      <c r="B12" s="7" t="s">
        <v>34</v>
      </c>
      <c r="C12" s="7" t="s">
        <v>22</v>
      </c>
      <c r="D12" s="5">
        <v>70.653000000000006</v>
      </c>
      <c r="E12" s="5">
        <v>68.460999999999999</v>
      </c>
      <c r="F12">
        <f t="shared" si="5"/>
        <v>2.1920000000000073</v>
      </c>
      <c r="G12">
        <f t="shared" si="6"/>
        <v>5.2195000000000036</v>
      </c>
      <c r="H12">
        <f t="shared" si="13"/>
        <v>-3.1024868016927902</v>
      </c>
      <c r="I12">
        <f t="shared" si="7"/>
        <v>3.1024868016927902</v>
      </c>
      <c r="J12">
        <f t="shared" si="8"/>
        <v>-10.967346798727288</v>
      </c>
      <c r="L12" s="5" t="s">
        <v>75</v>
      </c>
      <c r="M12" s="13" t="s">
        <v>34</v>
      </c>
      <c r="N12" s="18" t="s">
        <v>27</v>
      </c>
      <c r="O12" s="19">
        <v>47.82</v>
      </c>
      <c r="P12" s="19">
        <v>37.04</v>
      </c>
      <c r="Q12" s="19">
        <f t="shared" si="9"/>
        <v>10.780000000000001</v>
      </c>
      <c r="R12">
        <f t="shared" si="10"/>
        <v>-22.542869092429946</v>
      </c>
      <c r="S12">
        <f t="shared" si="11"/>
        <v>22.542869092429946</v>
      </c>
      <c r="T12">
        <f t="shared" si="12"/>
        <v>8.7250000000000014</v>
      </c>
      <c r="U12">
        <f t="shared" si="12"/>
        <v>-21.283442952099094</v>
      </c>
      <c r="W12" s="5" t="s">
        <v>102</v>
      </c>
      <c r="X12" s="7" t="s">
        <v>34</v>
      </c>
      <c r="Y12" s="7" t="s">
        <v>25</v>
      </c>
      <c r="Z12" s="23">
        <v>53.57</v>
      </c>
      <c r="AA12" s="23">
        <v>26.79</v>
      </c>
      <c r="AB12" s="23">
        <f t="shared" si="2"/>
        <v>26.78</v>
      </c>
      <c r="AC12">
        <f t="shared" si="3"/>
        <v>23.434999999999999</v>
      </c>
      <c r="AD12">
        <f t="shared" si="0"/>
        <v>-49.990666417771138</v>
      </c>
      <c r="AE12">
        <f t="shared" si="4"/>
        <v>49.990666417771138</v>
      </c>
      <c r="AF12">
        <f t="shared" si="1"/>
        <v>-42.186844418880426</v>
      </c>
    </row>
    <row r="13" spans="1:32" x14ac:dyDescent="0.25">
      <c r="A13" s="5" t="s">
        <v>14</v>
      </c>
      <c r="B13" s="6" t="s">
        <v>15</v>
      </c>
      <c r="C13" s="6" t="s">
        <v>16</v>
      </c>
      <c r="D13" s="5">
        <v>45.932000000000002</v>
      </c>
      <c r="E13" s="5">
        <v>34.354999999999997</v>
      </c>
      <c r="F13">
        <f t="shared" si="5"/>
        <v>11.577000000000005</v>
      </c>
      <c r="G13">
        <f t="shared" si="6"/>
        <v>5.7885000000000026</v>
      </c>
      <c r="H13">
        <f>(E13-D13)*100/D13</f>
        <v>-25.2046503526953</v>
      </c>
      <c r="I13">
        <f t="shared" si="7"/>
        <v>25.2046503526953</v>
      </c>
      <c r="L13" s="5" t="s">
        <v>66</v>
      </c>
      <c r="M13" s="13" t="s">
        <v>15</v>
      </c>
      <c r="N13" s="12" t="s">
        <v>22</v>
      </c>
      <c r="O13" s="19">
        <v>32.700000000000003</v>
      </c>
      <c r="P13" s="19">
        <v>23.51</v>
      </c>
      <c r="Q13" s="19">
        <f t="shared" si="9"/>
        <v>9.1900000000000013</v>
      </c>
      <c r="R13">
        <f t="shared" si="10"/>
        <v>-28.103975535168196</v>
      </c>
      <c r="S13">
        <f t="shared" si="11"/>
        <v>28.103975535168196</v>
      </c>
      <c r="W13" s="5" t="s">
        <v>103</v>
      </c>
      <c r="X13" s="7" t="s">
        <v>59</v>
      </c>
      <c r="Y13" s="7" t="s">
        <v>31</v>
      </c>
      <c r="Z13" s="23">
        <v>68.59</v>
      </c>
      <c r="AA13" s="23">
        <v>27.82</v>
      </c>
      <c r="AB13" s="23">
        <f t="shared" si="2"/>
        <v>40.770000000000003</v>
      </c>
      <c r="AC13">
        <f t="shared" si="3"/>
        <v>30.52</v>
      </c>
      <c r="AD13">
        <f t="shared" si="0"/>
        <v>-59.440151625601402</v>
      </c>
      <c r="AE13">
        <f t="shared" si="4"/>
        <v>59.440151625601402</v>
      </c>
      <c r="AF13">
        <f t="shared" si="1"/>
        <v>-47.386103353327101</v>
      </c>
    </row>
    <row r="14" spans="1:32" x14ac:dyDescent="0.25">
      <c r="A14" s="5" t="s">
        <v>17</v>
      </c>
      <c r="B14" s="6" t="s">
        <v>18</v>
      </c>
      <c r="C14" s="6" t="s">
        <v>19</v>
      </c>
      <c r="D14" s="5">
        <v>47.744999999999997</v>
      </c>
      <c r="E14" s="5"/>
      <c r="L14" s="5" t="s">
        <v>67</v>
      </c>
      <c r="M14" s="13" t="s">
        <v>18</v>
      </c>
      <c r="N14" s="18" t="s">
        <v>19</v>
      </c>
      <c r="O14" s="19">
        <v>41.18</v>
      </c>
      <c r="P14" s="19"/>
      <c r="Q14" s="19"/>
      <c r="W14" s="5" t="s">
        <v>93</v>
      </c>
      <c r="X14" s="6" t="s">
        <v>15</v>
      </c>
      <c r="Y14" s="7" t="s">
        <v>27</v>
      </c>
      <c r="Z14" s="23">
        <v>52.95</v>
      </c>
      <c r="AA14" s="23">
        <v>49.1</v>
      </c>
      <c r="AB14" s="23">
        <f t="shared" si="2"/>
        <v>3.8500000000000014</v>
      </c>
      <c r="AD14">
        <f t="shared" si="0"/>
        <v>-7.2710103871576974</v>
      </c>
      <c r="AE14">
        <f t="shared" si="4"/>
        <v>7.2710103871576974</v>
      </c>
    </row>
    <row r="15" spans="1:32" x14ac:dyDescent="0.25">
      <c r="A15" s="5" t="s">
        <v>20</v>
      </c>
      <c r="B15" s="6" t="s">
        <v>16</v>
      </c>
      <c r="C15" s="6" t="s">
        <v>18</v>
      </c>
      <c r="D15" s="6">
        <v>55.064</v>
      </c>
      <c r="E15" s="6">
        <v>23.942</v>
      </c>
      <c r="F15">
        <f t="shared" si="5"/>
        <v>31.122</v>
      </c>
      <c r="H15">
        <f t="shared" si="13"/>
        <v>-56.519686183350281</v>
      </c>
      <c r="I15">
        <f t="shared" si="7"/>
        <v>56.519686183350281</v>
      </c>
      <c r="L15" s="5" t="s">
        <v>68</v>
      </c>
      <c r="M15" s="13" t="s">
        <v>16</v>
      </c>
      <c r="N15" s="18" t="s">
        <v>23</v>
      </c>
      <c r="O15" s="19">
        <v>49.68</v>
      </c>
      <c r="P15" s="19">
        <v>31.49</v>
      </c>
      <c r="Q15" s="19">
        <f t="shared" si="9"/>
        <v>18.190000000000001</v>
      </c>
      <c r="R15">
        <f t="shared" si="10"/>
        <v>-36.614331723027377</v>
      </c>
      <c r="S15">
        <f t="shared" si="11"/>
        <v>36.614331723027377</v>
      </c>
      <c r="W15" s="5" t="s">
        <v>94</v>
      </c>
      <c r="X15" s="6" t="s">
        <v>18</v>
      </c>
      <c r="Y15" s="7" t="s">
        <v>59</v>
      </c>
      <c r="Z15" s="23">
        <v>56.27</v>
      </c>
      <c r="AA15" s="23">
        <v>37.32</v>
      </c>
      <c r="AB15" s="23">
        <f t="shared" si="2"/>
        <v>18.950000000000003</v>
      </c>
      <c r="AD15">
        <f t="shared" si="0"/>
        <v>-33.676914874711215</v>
      </c>
      <c r="AE15">
        <f t="shared" si="4"/>
        <v>33.676914874711215</v>
      </c>
    </row>
    <row r="16" spans="1:32" x14ac:dyDescent="0.25">
      <c r="A16" s="5" t="s">
        <v>21</v>
      </c>
      <c r="B16" s="6" t="s">
        <v>22</v>
      </c>
      <c r="C16" s="6" t="s">
        <v>23</v>
      </c>
      <c r="D16" s="6">
        <v>55.109000000000002</v>
      </c>
      <c r="E16" s="6">
        <v>29.364999999999998</v>
      </c>
      <c r="F16">
        <f t="shared" si="5"/>
        <v>25.744000000000003</v>
      </c>
      <c r="H16">
        <f t="shared" si="13"/>
        <v>-46.714692699921983</v>
      </c>
      <c r="I16">
        <f t="shared" si="7"/>
        <v>46.714692699921983</v>
      </c>
      <c r="L16" s="5" t="s">
        <v>69</v>
      </c>
      <c r="M16" s="13" t="s">
        <v>22</v>
      </c>
      <c r="N16" s="18" t="s">
        <v>16</v>
      </c>
      <c r="O16" s="19">
        <v>32.22</v>
      </c>
      <c r="P16" s="19">
        <v>28.46</v>
      </c>
      <c r="Q16" s="19">
        <f t="shared" si="9"/>
        <v>3.759999999999998</v>
      </c>
      <c r="R16">
        <f t="shared" si="10"/>
        <v>-11.6697703289882</v>
      </c>
      <c r="S16">
        <f t="shared" si="11"/>
        <v>11.6697703289882</v>
      </c>
      <c r="W16" s="5" t="s">
        <v>95</v>
      </c>
      <c r="X16" s="6" t="s">
        <v>16</v>
      </c>
      <c r="Y16" s="7" t="s">
        <v>22</v>
      </c>
      <c r="Z16" s="23">
        <v>71.05</v>
      </c>
      <c r="AA16" s="23">
        <v>39.909999999999997</v>
      </c>
      <c r="AB16" s="23">
        <f t="shared" si="2"/>
        <v>31.14</v>
      </c>
      <c r="AD16">
        <f t="shared" si="0"/>
        <v>-43.828289936664319</v>
      </c>
      <c r="AE16">
        <f t="shared" si="4"/>
        <v>43.828289936664319</v>
      </c>
    </row>
    <row r="17" spans="1:32" x14ac:dyDescent="0.25">
      <c r="A17" s="5" t="s">
        <v>24</v>
      </c>
      <c r="B17" s="6" t="s">
        <v>25</v>
      </c>
      <c r="C17" s="6" t="s">
        <v>15</v>
      </c>
      <c r="D17" s="6">
        <v>56.889000000000003</v>
      </c>
      <c r="E17" s="6">
        <v>28.475999999999999</v>
      </c>
      <c r="F17">
        <f t="shared" si="5"/>
        <v>28.413000000000004</v>
      </c>
      <c r="H17">
        <f t="shared" si="13"/>
        <v>-49.944629014396455</v>
      </c>
      <c r="I17">
        <f t="shared" si="7"/>
        <v>49.944629014396455</v>
      </c>
      <c r="L17" s="5" t="s">
        <v>70</v>
      </c>
      <c r="M17" s="13" t="s">
        <v>25</v>
      </c>
      <c r="N17" s="18" t="s">
        <v>25</v>
      </c>
      <c r="O17" s="19">
        <v>49.98</v>
      </c>
      <c r="P17" s="19">
        <v>25.87</v>
      </c>
      <c r="Q17" s="19">
        <f t="shared" si="9"/>
        <v>24.109999999999996</v>
      </c>
      <c r="R17">
        <f t="shared" si="10"/>
        <v>-48.239295718287309</v>
      </c>
      <c r="S17">
        <f t="shared" si="11"/>
        <v>48.239295718287309</v>
      </c>
      <c r="W17" s="5" t="s">
        <v>96</v>
      </c>
      <c r="X17" s="6" t="s">
        <v>22</v>
      </c>
      <c r="Y17" s="7" t="s">
        <v>23</v>
      </c>
      <c r="Z17" s="23">
        <v>57.31</v>
      </c>
      <c r="AA17" s="23">
        <v>26.52</v>
      </c>
      <c r="AB17" s="23">
        <f t="shared" si="2"/>
        <v>30.790000000000003</v>
      </c>
      <c r="AD17">
        <f t="shared" si="0"/>
        <v>-53.725353341476186</v>
      </c>
      <c r="AE17">
        <f t="shared" si="4"/>
        <v>53.725353341476186</v>
      </c>
    </row>
    <row r="18" spans="1:32" x14ac:dyDescent="0.25">
      <c r="A18" s="5" t="s">
        <v>26</v>
      </c>
      <c r="B18" s="6" t="s">
        <v>27</v>
      </c>
      <c r="C18" s="6" t="s">
        <v>25</v>
      </c>
      <c r="D18" s="6">
        <v>46.317999999999998</v>
      </c>
      <c r="E18" s="6">
        <v>30.984999999999999</v>
      </c>
      <c r="F18">
        <f t="shared" si="5"/>
        <v>15.332999999999998</v>
      </c>
      <c r="H18">
        <f t="shared" si="13"/>
        <v>-33.103760956863418</v>
      </c>
      <c r="I18">
        <f t="shared" si="7"/>
        <v>33.103760956863418</v>
      </c>
      <c r="L18" s="5" t="s">
        <v>71</v>
      </c>
      <c r="M18" s="13" t="s">
        <v>27</v>
      </c>
      <c r="N18" s="18" t="s">
        <v>29</v>
      </c>
      <c r="O18" s="19">
        <v>43.92</v>
      </c>
      <c r="P18" s="19">
        <v>22.1</v>
      </c>
      <c r="Q18" s="19">
        <f t="shared" si="9"/>
        <v>21.82</v>
      </c>
      <c r="R18">
        <f t="shared" si="10"/>
        <v>-49.681238615664846</v>
      </c>
      <c r="S18">
        <f t="shared" si="11"/>
        <v>49.681238615664846</v>
      </c>
      <c r="W18" s="5" t="s">
        <v>97</v>
      </c>
      <c r="X18" s="6" t="s">
        <v>25</v>
      </c>
      <c r="Y18" s="7" t="s">
        <v>15</v>
      </c>
      <c r="Z18" s="23">
        <v>66.400000000000006</v>
      </c>
      <c r="AA18" s="23">
        <v>40.35</v>
      </c>
      <c r="AB18" s="23">
        <f t="shared" si="2"/>
        <v>26.050000000000004</v>
      </c>
      <c r="AD18">
        <f t="shared" si="0"/>
        <v>-39.231927710843379</v>
      </c>
      <c r="AE18">
        <f t="shared" si="4"/>
        <v>39.231927710843379</v>
      </c>
    </row>
    <row r="19" spans="1:32" x14ac:dyDescent="0.25">
      <c r="A19" s="5" t="s">
        <v>28</v>
      </c>
      <c r="B19" s="6" t="s">
        <v>29</v>
      </c>
      <c r="C19" s="6" t="s">
        <v>29</v>
      </c>
      <c r="D19" s="6">
        <v>52.043999999999997</v>
      </c>
      <c r="E19" s="6">
        <v>25.396000000000001</v>
      </c>
      <c r="F19">
        <f t="shared" si="5"/>
        <v>26.647999999999996</v>
      </c>
      <c r="H19">
        <f t="shared" si="13"/>
        <v>-51.202828375989547</v>
      </c>
      <c r="I19">
        <f t="shared" si="7"/>
        <v>51.202828375989547</v>
      </c>
      <c r="L19" s="5" t="s">
        <v>72</v>
      </c>
      <c r="M19" s="13" t="s">
        <v>29</v>
      </c>
      <c r="N19" s="18" t="s">
        <v>31</v>
      </c>
      <c r="O19" s="19">
        <v>43.46</v>
      </c>
      <c r="P19" s="19">
        <v>25.54</v>
      </c>
      <c r="Q19" s="19">
        <f t="shared" si="9"/>
        <v>17.920000000000002</v>
      </c>
      <c r="R19">
        <f t="shared" si="10"/>
        <v>-41.2333179935573</v>
      </c>
      <c r="S19">
        <f t="shared" si="11"/>
        <v>41.2333179935573</v>
      </c>
      <c r="W19" s="5" t="s">
        <v>98</v>
      </c>
      <c r="X19" s="6" t="s">
        <v>27</v>
      </c>
      <c r="Y19" s="7" t="s">
        <v>34</v>
      </c>
      <c r="Z19" s="23">
        <v>69.849999999999994</v>
      </c>
      <c r="AA19" s="23">
        <v>35.409999999999997</v>
      </c>
      <c r="AB19" s="23">
        <f t="shared" si="2"/>
        <v>34.44</v>
      </c>
      <c r="AD19">
        <f t="shared" si="0"/>
        <v>-49.305654974946314</v>
      </c>
      <c r="AE19">
        <f t="shared" si="4"/>
        <v>49.305654974946314</v>
      </c>
    </row>
    <row r="20" spans="1:32" x14ac:dyDescent="0.25">
      <c r="A20" s="5" t="s">
        <v>30</v>
      </c>
      <c r="B20" s="7" t="s">
        <v>31</v>
      </c>
      <c r="C20" s="7" t="s">
        <v>27</v>
      </c>
      <c r="D20" s="6">
        <v>42.945</v>
      </c>
      <c r="E20" s="6">
        <v>40.502000000000002</v>
      </c>
      <c r="F20">
        <f t="shared" si="5"/>
        <v>2.4429999999999978</v>
      </c>
      <c r="H20">
        <f t="shared" si="13"/>
        <v>-5.6886715566422117</v>
      </c>
      <c r="I20">
        <f t="shared" si="7"/>
        <v>5.6886715566422117</v>
      </c>
      <c r="L20" s="5" t="s">
        <v>73</v>
      </c>
      <c r="M20" s="13" t="s">
        <v>31</v>
      </c>
      <c r="N20" s="18" t="s">
        <v>18</v>
      </c>
      <c r="O20" s="19">
        <v>47.95</v>
      </c>
      <c r="P20" s="19">
        <v>29.96</v>
      </c>
      <c r="Q20" s="19">
        <f t="shared" si="9"/>
        <v>17.990000000000002</v>
      </c>
      <c r="R20">
        <f t="shared" si="10"/>
        <v>-37.518248175182485</v>
      </c>
      <c r="S20">
        <f t="shared" si="11"/>
        <v>37.518248175182485</v>
      </c>
      <c r="W20" s="5" t="s">
        <v>99</v>
      </c>
      <c r="X20" s="6" t="s">
        <v>29</v>
      </c>
      <c r="Y20" s="7" t="s">
        <v>18</v>
      </c>
      <c r="Z20" s="23">
        <v>54.9</v>
      </c>
      <c r="AA20" s="23">
        <v>38.47</v>
      </c>
      <c r="AB20" s="23">
        <f t="shared" si="2"/>
        <v>16.43</v>
      </c>
      <c r="AD20">
        <f t="shared" si="0"/>
        <v>-29.927140255009107</v>
      </c>
      <c r="AE20">
        <f t="shared" si="4"/>
        <v>29.927140255009107</v>
      </c>
    </row>
    <row r="21" spans="1:32" x14ac:dyDescent="0.25">
      <c r="A21" s="5" t="s">
        <v>32</v>
      </c>
      <c r="B21" s="7" t="s">
        <v>23</v>
      </c>
      <c r="C21" s="7" t="s">
        <v>31</v>
      </c>
      <c r="D21" s="6">
        <v>58.095999999999997</v>
      </c>
      <c r="E21" s="6">
        <v>26.577999999999999</v>
      </c>
      <c r="F21">
        <f t="shared" si="5"/>
        <v>31.517999999999997</v>
      </c>
      <c r="H21">
        <f t="shared" si="13"/>
        <v>-54.251583585789035</v>
      </c>
      <c r="I21">
        <f t="shared" si="7"/>
        <v>54.251583585789035</v>
      </c>
      <c r="L21" s="5" t="s">
        <v>74</v>
      </c>
      <c r="M21" s="13" t="s">
        <v>23</v>
      </c>
      <c r="N21" s="18" t="s">
        <v>15</v>
      </c>
      <c r="O21" s="19">
        <v>41.66</v>
      </c>
      <c r="P21" s="19">
        <v>33.35</v>
      </c>
      <c r="Q21" s="19">
        <f t="shared" si="9"/>
        <v>8.3099999999999952</v>
      </c>
      <c r="R21">
        <f t="shared" si="10"/>
        <v>-19.947191550648096</v>
      </c>
      <c r="S21">
        <f t="shared" si="11"/>
        <v>19.947191550648096</v>
      </c>
      <c r="W21" s="5" t="s">
        <v>100</v>
      </c>
      <c r="X21" s="7" t="s">
        <v>31</v>
      </c>
      <c r="Y21" s="7" t="s">
        <v>29</v>
      </c>
      <c r="Z21" s="23">
        <v>62.88</v>
      </c>
      <c r="AA21" s="23">
        <v>50.61</v>
      </c>
      <c r="AB21" s="23">
        <f t="shared" si="2"/>
        <v>12.270000000000003</v>
      </c>
      <c r="AD21">
        <f t="shared" si="0"/>
        <v>-19.513358778625957</v>
      </c>
      <c r="AE21">
        <f t="shared" si="4"/>
        <v>19.513358778625957</v>
      </c>
    </row>
    <row r="22" spans="1:32" x14ac:dyDescent="0.25">
      <c r="A22" s="5" t="s">
        <v>33</v>
      </c>
      <c r="B22" s="7" t="s">
        <v>34</v>
      </c>
      <c r="C22" s="7" t="s">
        <v>22</v>
      </c>
      <c r="D22" s="6">
        <v>43.792000000000002</v>
      </c>
      <c r="E22" s="6">
        <v>35.545000000000002</v>
      </c>
      <c r="F22">
        <f t="shared" si="5"/>
        <v>8.2469999999999999</v>
      </c>
      <c r="H22">
        <f t="shared" si="13"/>
        <v>-18.832206795761785</v>
      </c>
      <c r="I22">
        <f t="shared" si="7"/>
        <v>18.832206795761785</v>
      </c>
      <c r="L22" s="5" t="s">
        <v>75</v>
      </c>
      <c r="M22" s="13" t="s">
        <v>34</v>
      </c>
      <c r="N22" s="18" t="s">
        <v>27</v>
      </c>
      <c r="O22" s="19">
        <v>33.31</v>
      </c>
      <c r="P22" s="19">
        <v>26.64</v>
      </c>
      <c r="Q22" s="19">
        <f t="shared" si="9"/>
        <v>6.6700000000000017</v>
      </c>
      <c r="R22">
        <f t="shared" si="10"/>
        <v>-20.024016811768242</v>
      </c>
      <c r="S22">
        <f t="shared" si="11"/>
        <v>20.024016811768242</v>
      </c>
      <c r="W22" s="5" t="s">
        <v>101</v>
      </c>
      <c r="X22" s="7" t="s">
        <v>23</v>
      </c>
      <c r="Y22" s="7" t="s">
        <v>16</v>
      </c>
      <c r="Z22" s="23">
        <v>75.22</v>
      </c>
      <c r="AA22" s="23">
        <v>41.72</v>
      </c>
      <c r="AB22" s="23">
        <f t="shared" si="2"/>
        <v>33.5</v>
      </c>
      <c r="AD22">
        <f t="shared" si="0"/>
        <v>-44.536027652220156</v>
      </c>
      <c r="AE22">
        <f t="shared" si="4"/>
        <v>44.536027652220156</v>
      </c>
    </row>
    <row r="23" spans="1:32" x14ac:dyDescent="0.25">
      <c r="M23" s="5"/>
      <c r="N23" s="5"/>
      <c r="O23" s="20"/>
      <c r="P23" s="20"/>
      <c r="Q23" s="19"/>
      <c r="W23" s="5" t="s">
        <v>102</v>
      </c>
      <c r="X23" s="7" t="s">
        <v>34</v>
      </c>
      <c r="Y23" s="7" t="s">
        <v>25</v>
      </c>
      <c r="Z23" s="23">
        <v>58.43</v>
      </c>
      <c r="AA23" s="23">
        <v>38.340000000000003</v>
      </c>
      <c r="AB23" s="23">
        <f t="shared" si="2"/>
        <v>20.089999999999996</v>
      </c>
      <c r="AD23">
        <f t="shared" si="0"/>
        <v>-34.383022419989722</v>
      </c>
      <c r="AE23">
        <f t="shared" si="4"/>
        <v>34.383022419989722</v>
      </c>
    </row>
    <row r="24" spans="1:32" x14ac:dyDescent="0.25">
      <c r="A24" s="5" t="s">
        <v>42</v>
      </c>
      <c r="B24" s="6" t="s">
        <v>15</v>
      </c>
      <c r="C24" s="6" t="s">
        <v>25</v>
      </c>
      <c r="D24">
        <v>75.221000000000004</v>
      </c>
      <c r="E24" s="6">
        <v>41.381</v>
      </c>
      <c r="F24">
        <f t="shared" ref="F24:F43" si="14">D24-E24</f>
        <v>33.840000000000003</v>
      </c>
      <c r="G24">
        <f>(F24+F34)/2</f>
        <v>47.234000000000002</v>
      </c>
      <c r="H24">
        <f t="shared" ref="H24:H43" si="15">(E24-D24)*100/D24</f>
        <v>-44.987437018917596</v>
      </c>
      <c r="I24">
        <f t="shared" ref="I24:I43" si="16">H24*(-1)</f>
        <v>44.987437018917596</v>
      </c>
      <c r="J24">
        <f>(H24+H34)/2</f>
        <v>-70.760576243715633</v>
      </c>
      <c r="L24" t="s">
        <v>42</v>
      </c>
      <c r="M24" s="13" t="s">
        <v>15</v>
      </c>
      <c r="N24" s="18" t="s">
        <v>27</v>
      </c>
      <c r="O24" s="19">
        <v>42.15</v>
      </c>
      <c r="P24" s="19">
        <v>16.62</v>
      </c>
      <c r="Q24" s="19">
        <f t="shared" si="9"/>
        <v>25.529999999999998</v>
      </c>
      <c r="R24">
        <f>(P24-O24)*100/O24</f>
        <v>-60.569395017793589</v>
      </c>
      <c r="S24">
        <f t="shared" si="11"/>
        <v>60.569395017793589</v>
      </c>
      <c r="T24">
        <f t="shared" ref="T24:U33" si="17">(Q24+Q34)/2</f>
        <v>23.074999999999996</v>
      </c>
      <c r="U24">
        <f t="shared" si="17"/>
        <v>-59.524629443099855</v>
      </c>
      <c r="W24" s="5" t="s">
        <v>103</v>
      </c>
      <c r="X24" s="7" t="s">
        <v>59</v>
      </c>
      <c r="Y24" s="7" t="s">
        <v>31</v>
      </c>
      <c r="Z24" s="23">
        <v>57.37</v>
      </c>
      <c r="AA24" s="23">
        <v>37.1</v>
      </c>
      <c r="AB24" s="23">
        <f t="shared" si="2"/>
        <v>20.269999999999996</v>
      </c>
      <c r="AD24">
        <f t="shared" si="0"/>
        <v>-35.332055081052808</v>
      </c>
      <c r="AE24">
        <f t="shared" si="4"/>
        <v>35.332055081052808</v>
      </c>
    </row>
    <row r="25" spans="1:32" x14ac:dyDescent="0.25">
      <c r="A25" s="5" t="s">
        <v>43</v>
      </c>
      <c r="B25" s="6" t="s">
        <v>18</v>
      </c>
      <c r="C25" t="s">
        <v>19</v>
      </c>
      <c r="D25" s="6">
        <v>74.986999999999995</v>
      </c>
      <c r="L25" t="s">
        <v>43</v>
      </c>
      <c r="M25" s="13" t="s">
        <v>18</v>
      </c>
      <c r="N25" s="18" t="s">
        <v>25</v>
      </c>
      <c r="O25" s="19">
        <v>54.28</v>
      </c>
      <c r="P25" s="19">
        <v>17.21</v>
      </c>
      <c r="Q25" s="19">
        <f t="shared" si="9"/>
        <v>37.07</v>
      </c>
      <c r="R25">
        <f>(P25-O25)*100/O25</f>
        <v>-68.294030950626379</v>
      </c>
      <c r="S25">
        <f t="shared" si="11"/>
        <v>68.294030950626379</v>
      </c>
      <c r="T25">
        <f t="shared" si="17"/>
        <v>33.89</v>
      </c>
      <c r="U25">
        <f t="shared" si="17"/>
        <v>-68.314794736550397</v>
      </c>
      <c r="Z25" s="6"/>
      <c r="AA25" s="6"/>
      <c r="AB25" s="23"/>
    </row>
    <row r="26" spans="1:32" x14ac:dyDescent="0.25">
      <c r="A26" s="5" t="s">
        <v>44</v>
      </c>
      <c r="B26" s="6" t="s">
        <v>16</v>
      </c>
      <c r="C26" s="6" t="s">
        <v>23</v>
      </c>
      <c r="D26" s="6">
        <v>77.055000000000007</v>
      </c>
      <c r="E26">
        <v>30</v>
      </c>
      <c r="G26">
        <f t="shared" ref="G26:G33" si="18">(F26+F36)/2</f>
        <v>11.6585</v>
      </c>
      <c r="H26">
        <f t="shared" si="15"/>
        <v>-61.066770488612036</v>
      </c>
      <c r="I26">
        <f t="shared" si="16"/>
        <v>61.066770488612036</v>
      </c>
      <c r="J26">
        <f t="shared" ref="J26:J33" si="19">(H26+H36)/2</f>
        <v>-50.723012051821819</v>
      </c>
      <c r="L26" t="s">
        <v>44</v>
      </c>
      <c r="M26" s="13" t="s">
        <v>16</v>
      </c>
      <c r="N26" s="18" t="s">
        <v>18</v>
      </c>
      <c r="O26" s="19">
        <v>49.86</v>
      </c>
      <c r="P26" s="19">
        <v>19.309999999999999</v>
      </c>
      <c r="Q26" s="19">
        <f t="shared" si="9"/>
        <v>30.55</v>
      </c>
      <c r="R26">
        <f t="shared" ref="R26:R43" si="20">(P26-O26)*100/O26</f>
        <v>-61.271560369033296</v>
      </c>
      <c r="S26">
        <f t="shared" si="11"/>
        <v>61.271560369033296</v>
      </c>
      <c r="T26">
        <f t="shared" si="17"/>
        <v>32.384999999999998</v>
      </c>
      <c r="U26">
        <f t="shared" si="17"/>
        <v>-74.985184020701212</v>
      </c>
      <c r="W26" s="5" t="s">
        <v>42</v>
      </c>
      <c r="X26" s="6" t="s">
        <v>15</v>
      </c>
      <c r="Y26" s="7" t="s">
        <v>16</v>
      </c>
      <c r="Z26" s="23">
        <v>65.2</v>
      </c>
      <c r="AA26" s="23">
        <v>23.21</v>
      </c>
      <c r="AB26" s="23">
        <f t="shared" si="2"/>
        <v>41.99</v>
      </c>
      <c r="AC26">
        <f t="shared" si="3"/>
        <v>35.825000000000003</v>
      </c>
      <c r="AD26">
        <f t="shared" ref="AD26:AD47" si="21">(AA26-Z26)*100/Z26</f>
        <v>-64.401840490797539</v>
      </c>
      <c r="AE26">
        <f t="shared" si="4"/>
        <v>64.401840490797539</v>
      </c>
      <c r="AF26">
        <f t="shared" ref="AF26:AF36" si="22">(AD26+AD37)/2</f>
        <v>-57.594755861837129</v>
      </c>
    </row>
    <row r="27" spans="1:32" x14ac:dyDescent="0.25">
      <c r="A27" s="5" t="s">
        <v>45</v>
      </c>
      <c r="B27" s="6" t="s">
        <v>22</v>
      </c>
      <c r="C27" s="6" t="s">
        <v>34</v>
      </c>
      <c r="D27">
        <v>75.427000000000007</v>
      </c>
      <c r="E27" s="6">
        <v>39.875999999999998</v>
      </c>
      <c r="F27">
        <f t="shared" si="14"/>
        <v>35.551000000000009</v>
      </c>
      <c r="G27">
        <f t="shared" si="18"/>
        <v>40.134</v>
      </c>
      <c r="H27">
        <f t="shared" si="15"/>
        <v>-47.132989513039107</v>
      </c>
      <c r="I27">
        <f t="shared" si="16"/>
        <v>47.132989513039107</v>
      </c>
      <c r="J27">
        <f t="shared" si="19"/>
        <v>-64.908346019416626</v>
      </c>
      <c r="L27" t="s">
        <v>45</v>
      </c>
      <c r="M27" s="13" t="s">
        <v>22</v>
      </c>
      <c r="N27" s="18" t="s">
        <v>16</v>
      </c>
      <c r="O27" s="19">
        <v>66.38</v>
      </c>
      <c r="P27" s="19">
        <v>35.630000000000003</v>
      </c>
      <c r="Q27" s="19">
        <f t="shared" si="9"/>
        <v>30.749999999999993</v>
      </c>
      <c r="R27">
        <f t="shared" si="20"/>
        <v>-46.324194034347684</v>
      </c>
      <c r="S27">
        <f t="shared" si="11"/>
        <v>46.324194034347684</v>
      </c>
      <c r="T27">
        <f t="shared" si="17"/>
        <v>31.874999999999996</v>
      </c>
      <c r="U27">
        <f t="shared" si="17"/>
        <v>-55.861264674724374</v>
      </c>
      <c r="W27" s="5" t="s">
        <v>43</v>
      </c>
      <c r="X27" s="6" t="s">
        <v>18</v>
      </c>
      <c r="Y27" t="s">
        <v>22</v>
      </c>
      <c r="Z27" s="23">
        <v>79.64</v>
      </c>
      <c r="AA27" s="23">
        <v>30.21</v>
      </c>
      <c r="AB27" s="23">
        <f t="shared" si="2"/>
        <v>49.43</v>
      </c>
      <c r="AC27">
        <f t="shared" si="3"/>
        <v>38.56</v>
      </c>
      <c r="AD27">
        <f t="shared" si="21"/>
        <v>-62.066800602712206</v>
      </c>
      <c r="AE27">
        <f t="shared" si="4"/>
        <v>62.066800602712206</v>
      </c>
      <c r="AF27">
        <f t="shared" si="22"/>
        <v>-59.853133856726629</v>
      </c>
    </row>
    <row r="28" spans="1:32" x14ac:dyDescent="0.25">
      <c r="A28" s="5" t="s">
        <v>46</v>
      </c>
      <c r="B28" s="6" t="s">
        <v>25</v>
      </c>
      <c r="C28" s="6" t="s">
        <v>16</v>
      </c>
      <c r="D28" s="6">
        <v>70</v>
      </c>
      <c r="E28" s="5">
        <v>33.726999999999997</v>
      </c>
      <c r="F28">
        <f t="shared" si="14"/>
        <v>36.273000000000003</v>
      </c>
      <c r="G28">
        <f t="shared" si="18"/>
        <v>47.319500000000005</v>
      </c>
      <c r="H28">
        <f t="shared" si="15"/>
        <v>-51.818571428571431</v>
      </c>
      <c r="I28">
        <f t="shared" si="16"/>
        <v>51.818571428571431</v>
      </c>
      <c r="J28">
        <f t="shared" si="19"/>
        <v>-73.403792997221672</v>
      </c>
      <c r="L28" t="s">
        <v>46</v>
      </c>
      <c r="M28" s="13" t="s">
        <v>25</v>
      </c>
      <c r="N28" s="18" t="s">
        <v>31</v>
      </c>
      <c r="O28" s="19">
        <v>47.54</v>
      </c>
      <c r="P28" s="19">
        <v>10.91</v>
      </c>
      <c r="Q28" s="19">
        <f t="shared" si="9"/>
        <v>36.629999999999995</v>
      </c>
      <c r="R28">
        <f t="shared" si="20"/>
        <v>-77.050904501472431</v>
      </c>
      <c r="S28">
        <f t="shared" si="11"/>
        <v>77.050904501472431</v>
      </c>
      <c r="T28">
        <f t="shared" si="17"/>
        <v>34.25</v>
      </c>
      <c r="U28">
        <f t="shared" si="17"/>
        <v>-70.148790214617932</v>
      </c>
      <c r="W28" s="5" t="s">
        <v>44</v>
      </c>
      <c r="X28" s="6" t="s">
        <v>16</v>
      </c>
      <c r="Y28" t="s">
        <v>25</v>
      </c>
      <c r="Z28" s="23">
        <v>95.55</v>
      </c>
      <c r="AA28" s="23">
        <v>17.670000000000002</v>
      </c>
      <c r="AB28" s="23">
        <f t="shared" si="2"/>
        <v>77.88</v>
      </c>
      <c r="AC28">
        <f t="shared" si="3"/>
        <v>54.76</v>
      </c>
      <c r="AD28">
        <f t="shared" si="21"/>
        <v>-81.507064364207224</v>
      </c>
      <c r="AE28">
        <f t="shared" si="4"/>
        <v>81.507064364207224</v>
      </c>
      <c r="AF28">
        <f t="shared" si="22"/>
        <v>-72.43154579844321</v>
      </c>
    </row>
    <row r="29" spans="1:32" x14ac:dyDescent="0.25">
      <c r="A29" s="5" t="s">
        <v>47</v>
      </c>
      <c r="B29" s="6" t="s">
        <v>27</v>
      </c>
      <c r="C29" s="6" t="s">
        <v>22</v>
      </c>
      <c r="D29">
        <v>52.674999999999997</v>
      </c>
      <c r="E29" s="6">
        <v>25.89</v>
      </c>
      <c r="F29">
        <f t="shared" si="14"/>
        <v>26.784999999999997</v>
      </c>
      <c r="G29">
        <f t="shared" si="18"/>
        <v>38.488500000000002</v>
      </c>
      <c r="H29">
        <f t="shared" si="15"/>
        <v>-50.849549121974363</v>
      </c>
      <c r="I29">
        <f t="shared" si="16"/>
        <v>50.849549121974363</v>
      </c>
      <c r="J29">
        <f t="shared" si="19"/>
        <v>-73.34625482602948</v>
      </c>
      <c r="L29" t="s">
        <v>47</v>
      </c>
      <c r="M29" s="13" t="s">
        <v>27</v>
      </c>
      <c r="N29" s="18" t="s">
        <v>22</v>
      </c>
      <c r="O29" s="19">
        <v>37.549999999999997</v>
      </c>
      <c r="P29" s="19">
        <v>29.64</v>
      </c>
      <c r="Q29" s="19">
        <f t="shared" si="9"/>
        <v>7.9099999999999966</v>
      </c>
      <c r="R29">
        <f t="shared" si="20"/>
        <v>-21.065246338215704</v>
      </c>
      <c r="S29">
        <f t="shared" si="11"/>
        <v>21.065246338215704</v>
      </c>
      <c r="T29">
        <f t="shared" si="17"/>
        <v>22.984999999999999</v>
      </c>
      <c r="U29">
        <f t="shared" si="17"/>
        <v>-57.823875654197309</v>
      </c>
      <c r="W29" s="5" t="s">
        <v>45</v>
      </c>
      <c r="X29" s="6" t="s">
        <v>22</v>
      </c>
      <c r="Y29" t="s">
        <v>15</v>
      </c>
      <c r="Z29" s="23">
        <v>60.31</v>
      </c>
      <c r="AA29" s="23">
        <v>17.32</v>
      </c>
      <c r="AB29" s="23">
        <f t="shared" si="2"/>
        <v>42.99</v>
      </c>
      <c r="AC29">
        <f t="shared" si="3"/>
        <v>39.885000000000005</v>
      </c>
      <c r="AD29">
        <f t="shared" si="21"/>
        <v>-71.281711159011763</v>
      </c>
      <c r="AE29">
        <f t="shared" si="4"/>
        <v>71.281711159011763</v>
      </c>
      <c r="AF29">
        <f t="shared" si="22"/>
        <v>-63.270062310275108</v>
      </c>
    </row>
    <row r="30" spans="1:32" x14ac:dyDescent="0.25">
      <c r="A30" s="5" t="s">
        <v>48</v>
      </c>
      <c r="B30" s="6" t="s">
        <v>29</v>
      </c>
      <c r="C30" s="6" t="s">
        <v>27</v>
      </c>
      <c r="D30">
        <v>88.647999999999996</v>
      </c>
      <c r="E30" s="6">
        <v>39.643999999999998</v>
      </c>
      <c r="F30">
        <f t="shared" si="14"/>
        <v>49.003999999999998</v>
      </c>
      <c r="G30">
        <f t="shared" si="18"/>
        <v>51.006500000000003</v>
      </c>
      <c r="H30">
        <f t="shared" si="15"/>
        <v>-55.279306921757964</v>
      </c>
      <c r="I30">
        <f t="shared" si="16"/>
        <v>55.279306921757964</v>
      </c>
      <c r="J30">
        <f t="shared" si="19"/>
        <v>-71.891260439758682</v>
      </c>
      <c r="L30" t="s">
        <v>48</v>
      </c>
      <c r="M30" s="13" t="s">
        <v>29</v>
      </c>
      <c r="N30" s="18" t="s">
        <v>15</v>
      </c>
      <c r="O30" s="19">
        <v>32.22</v>
      </c>
      <c r="P30" s="19">
        <v>11.25</v>
      </c>
      <c r="Q30" s="19">
        <f t="shared" si="9"/>
        <v>20.97</v>
      </c>
      <c r="R30">
        <f t="shared" si="20"/>
        <v>-65.083798882681563</v>
      </c>
      <c r="S30">
        <f t="shared" si="11"/>
        <v>65.083798882681563</v>
      </c>
      <c r="T30">
        <f t="shared" si="17"/>
        <v>27.094999999999999</v>
      </c>
      <c r="U30">
        <f t="shared" si="17"/>
        <v>-70.664460836796366</v>
      </c>
      <c r="W30" s="5" t="s">
        <v>46</v>
      </c>
      <c r="X30" s="6" t="s">
        <v>25</v>
      </c>
      <c r="Y30" t="s">
        <v>29</v>
      </c>
      <c r="Z30" s="23">
        <v>63.18</v>
      </c>
      <c r="AA30" s="23">
        <v>26.92</v>
      </c>
      <c r="AB30" s="23">
        <f t="shared" si="2"/>
        <v>36.26</v>
      </c>
      <c r="AC30">
        <f t="shared" si="3"/>
        <v>36.14</v>
      </c>
      <c r="AD30">
        <f t="shared" si="21"/>
        <v>-57.391579613801838</v>
      </c>
      <c r="AE30">
        <f t="shared" si="4"/>
        <v>57.391579613801838</v>
      </c>
      <c r="AF30">
        <f t="shared" si="22"/>
        <v>-56.229806012374084</v>
      </c>
    </row>
    <row r="31" spans="1:32" x14ac:dyDescent="0.25">
      <c r="A31" s="5" t="s">
        <v>49</v>
      </c>
      <c r="B31" s="6" t="s">
        <v>31</v>
      </c>
      <c r="C31" s="6" t="s">
        <v>29</v>
      </c>
      <c r="D31">
        <v>54.768000000000001</v>
      </c>
      <c r="E31" s="6">
        <v>29.027999999999999</v>
      </c>
      <c r="F31">
        <f t="shared" si="14"/>
        <v>25.740000000000002</v>
      </c>
      <c r="G31">
        <f t="shared" si="18"/>
        <v>30.066500000000001</v>
      </c>
      <c r="H31">
        <f t="shared" si="15"/>
        <v>-46.998247151621385</v>
      </c>
      <c r="I31">
        <f t="shared" si="16"/>
        <v>46.998247151621385</v>
      </c>
      <c r="J31">
        <f t="shared" si="19"/>
        <v>-51.168917136447227</v>
      </c>
      <c r="L31" t="s">
        <v>49</v>
      </c>
      <c r="M31" s="13" t="s">
        <v>31</v>
      </c>
      <c r="N31" s="18" t="s">
        <v>34</v>
      </c>
      <c r="O31" s="19">
        <v>39.340000000000003</v>
      </c>
      <c r="P31" s="19">
        <v>16.690000000000001</v>
      </c>
      <c r="Q31" s="19">
        <f t="shared" si="9"/>
        <v>22.650000000000002</v>
      </c>
      <c r="R31">
        <f t="shared" si="20"/>
        <v>-57.574987290289776</v>
      </c>
      <c r="S31">
        <f t="shared" si="11"/>
        <v>57.574987290289776</v>
      </c>
      <c r="T31">
        <f t="shared" si="17"/>
        <v>25.875</v>
      </c>
      <c r="U31">
        <f t="shared" si="17"/>
        <v>-63.11972583013781</v>
      </c>
      <c r="W31" s="5" t="s">
        <v>47</v>
      </c>
      <c r="X31" s="6" t="s">
        <v>27</v>
      </c>
      <c r="Y31" s="17" t="s">
        <v>23</v>
      </c>
      <c r="Z31" s="23">
        <v>81.22</v>
      </c>
      <c r="AA31" s="23">
        <v>17.82</v>
      </c>
      <c r="AB31" s="23">
        <f t="shared" si="2"/>
        <v>63.4</v>
      </c>
      <c r="AC31">
        <f t="shared" si="3"/>
        <v>55.664999999999999</v>
      </c>
      <c r="AD31">
        <f t="shared" si="21"/>
        <v>-78.059591233686291</v>
      </c>
      <c r="AE31">
        <f t="shared" si="4"/>
        <v>78.059591233686291</v>
      </c>
      <c r="AF31">
        <f t="shared" si="22"/>
        <v>-80.136142100548113</v>
      </c>
    </row>
    <row r="32" spans="1:32" x14ac:dyDescent="0.25">
      <c r="A32" s="5" t="s">
        <v>50</v>
      </c>
      <c r="B32" s="6" t="s">
        <v>23</v>
      </c>
      <c r="C32" s="6" t="s">
        <v>31</v>
      </c>
      <c r="D32">
        <v>51.280999999999999</v>
      </c>
      <c r="E32" s="6">
        <v>29.548999999999999</v>
      </c>
      <c r="F32">
        <f t="shared" si="14"/>
        <v>21.731999999999999</v>
      </c>
      <c r="G32">
        <f t="shared" si="18"/>
        <v>29.100999999999999</v>
      </c>
      <c r="H32">
        <f t="shared" si="15"/>
        <v>-42.378268754509463</v>
      </c>
      <c r="I32">
        <f t="shared" si="16"/>
        <v>42.378268754509463</v>
      </c>
      <c r="J32">
        <f t="shared" si="19"/>
        <v>-51.776560571564985</v>
      </c>
      <c r="L32" t="s">
        <v>50</v>
      </c>
      <c r="M32" s="13" t="s">
        <v>23</v>
      </c>
      <c r="N32" s="18" t="s">
        <v>29</v>
      </c>
      <c r="O32" s="19">
        <v>36.03</v>
      </c>
      <c r="P32" s="19">
        <v>18.77</v>
      </c>
      <c r="Q32" s="19">
        <f t="shared" si="9"/>
        <v>17.260000000000002</v>
      </c>
      <c r="R32">
        <f t="shared" si="20"/>
        <v>-47.904524007771307</v>
      </c>
      <c r="S32">
        <f t="shared" si="11"/>
        <v>47.904524007771307</v>
      </c>
      <c r="T32">
        <f t="shared" si="17"/>
        <v>22.97</v>
      </c>
      <c r="U32">
        <f t="shared" si="17"/>
        <v>-56.403042723505479</v>
      </c>
      <c r="W32" s="5" t="s">
        <v>48</v>
      </c>
      <c r="X32" s="6" t="s">
        <v>29</v>
      </c>
      <c r="Y32" s="17" t="s">
        <v>27</v>
      </c>
      <c r="Z32" s="23">
        <v>72.28</v>
      </c>
      <c r="AA32" s="23">
        <v>12.17</v>
      </c>
      <c r="AB32" s="23">
        <f t="shared" si="2"/>
        <v>60.11</v>
      </c>
      <c r="AC32">
        <f t="shared" si="3"/>
        <v>45.355000000000004</v>
      </c>
      <c r="AD32">
        <f t="shared" si="21"/>
        <v>-83.162700608743776</v>
      </c>
      <c r="AE32">
        <f t="shared" si="4"/>
        <v>83.162700608743776</v>
      </c>
      <c r="AF32">
        <f t="shared" si="22"/>
        <v>-66.904091118671786</v>
      </c>
    </row>
    <row r="33" spans="1:32" x14ac:dyDescent="0.25">
      <c r="A33" s="5" t="s">
        <v>51</v>
      </c>
      <c r="B33" s="6" t="s">
        <v>34</v>
      </c>
      <c r="C33" s="6" t="s">
        <v>15</v>
      </c>
      <c r="D33">
        <v>66.418999999999997</v>
      </c>
      <c r="E33" s="6">
        <v>23.332999999999998</v>
      </c>
      <c r="F33">
        <f t="shared" si="14"/>
        <v>43.085999999999999</v>
      </c>
      <c r="G33">
        <f t="shared" si="18"/>
        <v>42.061</v>
      </c>
      <c r="H33">
        <f t="shared" si="15"/>
        <v>-64.86999202035561</v>
      </c>
      <c r="I33">
        <f t="shared" si="16"/>
        <v>64.86999202035561</v>
      </c>
      <c r="J33">
        <f t="shared" si="19"/>
        <v>-66.490333028219595</v>
      </c>
      <c r="L33" t="s">
        <v>51</v>
      </c>
      <c r="M33" s="13" t="s">
        <v>34</v>
      </c>
      <c r="N33" s="18" t="s">
        <v>23</v>
      </c>
      <c r="O33" s="19">
        <v>41.98</v>
      </c>
      <c r="P33" s="19">
        <v>13.19</v>
      </c>
      <c r="Q33" s="19">
        <f t="shared" si="9"/>
        <v>28.79</v>
      </c>
      <c r="R33">
        <f t="shared" si="20"/>
        <v>-68.580276322058126</v>
      </c>
      <c r="S33">
        <f t="shared" si="11"/>
        <v>68.580276322058126</v>
      </c>
      <c r="T33">
        <f t="shared" si="17"/>
        <v>23.594999999999999</v>
      </c>
      <c r="U33">
        <f t="shared" si="17"/>
        <v>-60.94907759887316</v>
      </c>
      <c r="W33" s="5" t="s">
        <v>49</v>
      </c>
      <c r="X33" s="6" t="s">
        <v>31</v>
      </c>
      <c r="Y33" s="17" t="s">
        <v>59</v>
      </c>
      <c r="Z33" s="23">
        <v>62.42</v>
      </c>
      <c r="AA33" s="23">
        <v>29.96</v>
      </c>
      <c r="AB33" s="23">
        <f t="shared" si="2"/>
        <v>32.46</v>
      </c>
      <c r="AC33">
        <f t="shared" si="3"/>
        <v>36.195</v>
      </c>
      <c r="AD33">
        <f t="shared" si="21"/>
        <v>-52.002563280999681</v>
      </c>
      <c r="AE33">
        <f t="shared" si="4"/>
        <v>52.002563280999681</v>
      </c>
      <c r="AF33">
        <f t="shared" si="22"/>
        <v>-56.716666255884455</v>
      </c>
    </row>
    <row r="34" spans="1:32" x14ac:dyDescent="0.25">
      <c r="A34" s="5" t="s">
        <v>42</v>
      </c>
      <c r="B34" s="6" t="s">
        <v>15</v>
      </c>
      <c r="C34" s="6" t="s">
        <v>25</v>
      </c>
      <c r="D34" s="6">
        <v>62.805</v>
      </c>
      <c r="E34" s="6">
        <v>2.177</v>
      </c>
      <c r="F34">
        <f t="shared" si="14"/>
        <v>60.628</v>
      </c>
      <c r="H34">
        <f t="shared" si="15"/>
        <v>-96.533715468513662</v>
      </c>
      <c r="I34">
        <f t="shared" si="16"/>
        <v>96.533715468513662</v>
      </c>
      <c r="L34" t="s">
        <v>42</v>
      </c>
      <c r="M34" s="13" t="s">
        <v>15</v>
      </c>
      <c r="N34" s="18" t="s">
        <v>27</v>
      </c>
      <c r="O34" s="19">
        <v>35.26</v>
      </c>
      <c r="P34" s="19">
        <v>14.64</v>
      </c>
      <c r="Q34" s="19">
        <f t="shared" si="9"/>
        <v>20.619999999999997</v>
      </c>
      <c r="R34">
        <f t="shared" si="20"/>
        <v>-58.479863868406113</v>
      </c>
      <c r="S34">
        <f t="shared" si="11"/>
        <v>58.479863868406113</v>
      </c>
      <c r="W34" s="5" t="s">
        <v>50</v>
      </c>
      <c r="X34" s="6" t="s">
        <v>23</v>
      </c>
      <c r="Y34" s="17" t="s">
        <v>31</v>
      </c>
      <c r="Z34" s="23">
        <v>57.6</v>
      </c>
      <c r="AA34" s="23">
        <v>24.25</v>
      </c>
      <c r="AB34" s="23">
        <f t="shared" si="2"/>
        <v>33.35</v>
      </c>
      <c r="AC34">
        <f t="shared" si="3"/>
        <v>45.725000000000001</v>
      </c>
      <c r="AD34">
        <f t="shared" si="21"/>
        <v>-57.899305555555557</v>
      </c>
      <c r="AE34">
        <f t="shared" si="4"/>
        <v>57.899305555555557</v>
      </c>
      <c r="AF34">
        <f t="shared" si="22"/>
        <v>-74.044343867501468</v>
      </c>
    </row>
    <row r="35" spans="1:32" x14ac:dyDescent="0.25">
      <c r="A35" s="5" t="s">
        <v>43</v>
      </c>
      <c r="B35" s="6" t="s">
        <v>18</v>
      </c>
      <c r="C35" t="s">
        <v>19</v>
      </c>
      <c r="D35" s="6">
        <v>42.945</v>
      </c>
      <c r="E35" s="6"/>
      <c r="L35" t="s">
        <v>43</v>
      </c>
      <c r="M35" s="13" t="s">
        <v>18</v>
      </c>
      <c r="N35" s="18" t="s">
        <v>25</v>
      </c>
      <c r="O35" s="19">
        <v>44.94</v>
      </c>
      <c r="P35" s="19">
        <v>14.23</v>
      </c>
      <c r="Q35" s="19">
        <f t="shared" si="9"/>
        <v>30.709999999999997</v>
      </c>
      <c r="R35">
        <f t="shared" si="20"/>
        <v>-68.3355585224744</v>
      </c>
      <c r="S35">
        <f t="shared" si="11"/>
        <v>68.3355585224744</v>
      </c>
      <c r="W35" s="5" t="s">
        <v>51</v>
      </c>
      <c r="X35" s="6" t="s">
        <v>34</v>
      </c>
      <c r="Y35" s="17" t="s">
        <v>34</v>
      </c>
      <c r="Z35" s="23">
        <v>67.900000000000006</v>
      </c>
      <c r="AA35" s="23">
        <v>16.010000000000002</v>
      </c>
      <c r="AB35" s="23">
        <f t="shared" si="2"/>
        <v>51.89</v>
      </c>
      <c r="AC35">
        <f t="shared" si="3"/>
        <v>47.224999999999994</v>
      </c>
      <c r="AD35">
        <f t="shared" si="21"/>
        <v>-76.421207658321052</v>
      </c>
      <c r="AE35">
        <f t="shared" si="4"/>
        <v>76.421207658321052</v>
      </c>
      <c r="AF35">
        <f t="shared" si="22"/>
        <v>-67.397272324565819</v>
      </c>
    </row>
    <row r="36" spans="1:32" x14ac:dyDescent="0.25">
      <c r="A36" s="5" t="s">
        <v>44</v>
      </c>
      <c r="B36" s="6" t="s">
        <v>16</v>
      </c>
      <c r="C36" s="6" t="s">
        <v>23</v>
      </c>
      <c r="D36" s="6">
        <v>57.744999999999997</v>
      </c>
      <c r="E36" s="6">
        <v>34.427999999999997</v>
      </c>
      <c r="F36">
        <f t="shared" si="14"/>
        <v>23.317</v>
      </c>
      <c r="H36">
        <f t="shared" si="15"/>
        <v>-40.379253615031601</v>
      </c>
      <c r="I36">
        <f t="shared" si="16"/>
        <v>40.379253615031601</v>
      </c>
      <c r="L36" t="s">
        <v>44</v>
      </c>
      <c r="M36" s="13" t="s">
        <v>16</v>
      </c>
      <c r="N36" s="18" t="s">
        <v>18</v>
      </c>
      <c r="O36" s="19">
        <v>38.58</v>
      </c>
      <c r="P36" s="19">
        <v>4.3600000000000003</v>
      </c>
      <c r="Q36" s="19">
        <f t="shared" si="9"/>
        <v>34.22</v>
      </c>
      <c r="R36">
        <f t="shared" si="20"/>
        <v>-88.698807672369114</v>
      </c>
      <c r="S36">
        <f t="shared" si="11"/>
        <v>88.698807672369114</v>
      </c>
      <c r="W36" s="5" t="s">
        <v>61</v>
      </c>
      <c r="X36" s="6" t="s">
        <v>59</v>
      </c>
      <c r="Y36" t="s">
        <v>18</v>
      </c>
      <c r="Z36" s="23">
        <v>70.48</v>
      </c>
      <c r="AA36" s="23">
        <v>24.46</v>
      </c>
      <c r="AB36" s="23">
        <f t="shared" si="2"/>
        <v>46.02</v>
      </c>
      <c r="AC36">
        <f t="shared" si="3"/>
        <v>41.585000000000008</v>
      </c>
      <c r="AD36">
        <f t="shared" si="21"/>
        <v>-65.295119182746873</v>
      </c>
      <c r="AE36">
        <f t="shared" si="4"/>
        <v>65.295119182746873</v>
      </c>
      <c r="AF36">
        <f t="shared" si="22"/>
        <v>-61.08883964037053</v>
      </c>
    </row>
    <row r="37" spans="1:32" x14ac:dyDescent="0.25">
      <c r="A37" s="5" t="s">
        <v>45</v>
      </c>
      <c r="B37" s="6" t="s">
        <v>22</v>
      </c>
      <c r="C37" s="6" t="s">
        <v>34</v>
      </c>
      <c r="D37" s="6">
        <v>54.082000000000001</v>
      </c>
      <c r="E37" s="6">
        <v>9.3650000000000002</v>
      </c>
      <c r="F37">
        <f t="shared" si="14"/>
        <v>44.716999999999999</v>
      </c>
      <c r="H37">
        <f t="shared" si="15"/>
        <v>-82.68370252579416</v>
      </c>
      <c r="I37">
        <f t="shared" si="16"/>
        <v>82.68370252579416</v>
      </c>
      <c r="L37" t="s">
        <v>45</v>
      </c>
      <c r="M37" s="13" t="s">
        <v>22</v>
      </c>
      <c r="N37" s="18" t="s">
        <v>16</v>
      </c>
      <c r="O37" s="19">
        <v>50.46</v>
      </c>
      <c r="P37" s="19">
        <v>17.46</v>
      </c>
      <c r="Q37" s="19">
        <f t="shared" si="9"/>
        <v>33</v>
      </c>
      <c r="R37">
        <f t="shared" si="20"/>
        <v>-65.398335315101065</v>
      </c>
      <c r="S37">
        <f t="shared" si="11"/>
        <v>65.398335315101065</v>
      </c>
      <c r="W37" s="5" t="s">
        <v>42</v>
      </c>
      <c r="X37" s="6" t="s">
        <v>15</v>
      </c>
      <c r="Y37" s="7" t="s">
        <v>16</v>
      </c>
      <c r="Z37" s="23">
        <v>58.4</v>
      </c>
      <c r="AA37" s="23">
        <v>28.74</v>
      </c>
      <c r="AB37" s="23">
        <f t="shared" si="2"/>
        <v>29.66</v>
      </c>
      <c r="AC37" s="23"/>
      <c r="AD37">
        <f t="shared" si="21"/>
        <v>-50.787671232876711</v>
      </c>
      <c r="AE37">
        <f t="shared" si="4"/>
        <v>50.787671232876711</v>
      </c>
    </row>
    <row r="38" spans="1:32" x14ac:dyDescent="0.25">
      <c r="A38" s="5" t="s">
        <v>46</v>
      </c>
      <c r="B38" s="6" t="s">
        <v>25</v>
      </c>
      <c r="C38" s="6" t="s">
        <v>16</v>
      </c>
      <c r="D38" s="6">
        <v>61.445</v>
      </c>
      <c r="E38" s="6">
        <v>3.0790000000000002</v>
      </c>
      <c r="F38">
        <f t="shared" si="14"/>
        <v>58.366</v>
      </c>
      <c r="H38">
        <f t="shared" si="15"/>
        <v>-94.989014565871926</v>
      </c>
      <c r="I38">
        <f t="shared" si="16"/>
        <v>94.989014565871926</v>
      </c>
      <c r="L38" t="s">
        <v>46</v>
      </c>
      <c r="M38" s="13" t="s">
        <v>25</v>
      </c>
      <c r="N38" s="18" t="s">
        <v>31</v>
      </c>
      <c r="O38" s="19">
        <v>50.39</v>
      </c>
      <c r="P38" s="19">
        <v>18.52</v>
      </c>
      <c r="Q38" s="19">
        <f t="shared" si="9"/>
        <v>31.87</v>
      </c>
      <c r="R38">
        <f t="shared" si="20"/>
        <v>-63.246675927763441</v>
      </c>
      <c r="S38">
        <f t="shared" si="11"/>
        <v>63.246675927763441</v>
      </c>
      <c r="W38" s="5" t="s">
        <v>43</v>
      </c>
      <c r="X38" s="6" t="s">
        <v>18</v>
      </c>
      <c r="Y38" t="s">
        <v>22</v>
      </c>
      <c r="Z38" s="23">
        <v>48.04</v>
      </c>
      <c r="AA38" s="23">
        <v>20.350000000000001</v>
      </c>
      <c r="AB38" s="23">
        <f t="shared" si="2"/>
        <v>27.689999999999998</v>
      </c>
      <c r="AC38" s="23"/>
      <c r="AD38">
        <f t="shared" si="21"/>
        <v>-57.639467110741052</v>
      </c>
      <c r="AE38">
        <f t="shared" si="4"/>
        <v>57.639467110741052</v>
      </c>
    </row>
    <row r="39" spans="1:32" x14ac:dyDescent="0.25">
      <c r="A39" s="5" t="s">
        <v>47</v>
      </c>
      <c r="B39" s="6" t="s">
        <v>27</v>
      </c>
      <c r="C39" s="6" t="s">
        <v>22</v>
      </c>
      <c r="D39" s="6">
        <v>52.369</v>
      </c>
      <c r="E39" s="6">
        <v>2.177</v>
      </c>
      <c r="F39">
        <f t="shared" si="14"/>
        <v>50.192</v>
      </c>
      <c r="H39">
        <f t="shared" si="15"/>
        <v>-95.842960530084582</v>
      </c>
      <c r="I39">
        <f t="shared" si="16"/>
        <v>95.842960530084582</v>
      </c>
      <c r="L39" t="s">
        <v>47</v>
      </c>
      <c r="M39" s="13" t="s">
        <v>27</v>
      </c>
      <c r="N39" s="18" t="s">
        <v>22</v>
      </c>
      <c r="O39" s="19">
        <v>40.24</v>
      </c>
      <c r="P39" s="19">
        <v>2.1800000000000002</v>
      </c>
      <c r="Q39" s="19">
        <f t="shared" si="9"/>
        <v>38.06</v>
      </c>
      <c r="R39">
        <f t="shared" si="20"/>
        <v>-94.582504970178917</v>
      </c>
      <c r="S39">
        <f t="shared" si="11"/>
        <v>94.582504970178917</v>
      </c>
      <c r="W39" s="5" t="s">
        <v>44</v>
      </c>
      <c r="X39" s="6" t="s">
        <v>16</v>
      </c>
      <c r="Y39" t="s">
        <v>25</v>
      </c>
      <c r="Z39" s="23">
        <v>49.94</v>
      </c>
      <c r="AA39" s="23">
        <v>18.3</v>
      </c>
      <c r="AB39" s="23">
        <f t="shared" si="2"/>
        <v>31.639999999999997</v>
      </c>
      <c r="AC39" s="23"/>
      <c r="AD39">
        <f t="shared" si="21"/>
        <v>-63.35602723267921</v>
      </c>
      <c r="AE39">
        <f t="shared" si="4"/>
        <v>63.35602723267921</v>
      </c>
    </row>
    <row r="40" spans="1:32" x14ac:dyDescent="0.25">
      <c r="A40" s="5" t="s">
        <v>48</v>
      </c>
      <c r="B40" s="6" t="s">
        <v>29</v>
      </c>
      <c r="C40" s="6" t="s">
        <v>27</v>
      </c>
      <c r="D40" s="6">
        <v>59.895000000000003</v>
      </c>
      <c r="E40" s="6">
        <v>6.8860000000000001</v>
      </c>
      <c r="F40">
        <f t="shared" si="14"/>
        <v>53.009</v>
      </c>
      <c r="H40">
        <f t="shared" si="15"/>
        <v>-88.503213957759399</v>
      </c>
      <c r="I40">
        <f t="shared" si="16"/>
        <v>88.503213957759399</v>
      </c>
      <c r="L40" t="s">
        <v>48</v>
      </c>
      <c r="M40" s="13" t="s">
        <v>29</v>
      </c>
      <c r="N40" s="18" t="s">
        <v>15</v>
      </c>
      <c r="O40" s="19">
        <v>43.57</v>
      </c>
      <c r="P40" s="19">
        <v>10.35</v>
      </c>
      <c r="Q40" s="19">
        <f t="shared" si="9"/>
        <v>33.22</v>
      </c>
      <c r="R40">
        <f t="shared" si="20"/>
        <v>-76.245122790911182</v>
      </c>
      <c r="S40">
        <f t="shared" si="11"/>
        <v>76.245122790911182</v>
      </c>
      <c r="W40" s="5" t="s">
        <v>45</v>
      </c>
      <c r="X40" s="6" t="s">
        <v>22</v>
      </c>
      <c r="Y40" t="s">
        <v>15</v>
      </c>
      <c r="Z40" s="23">
        <v>66.56</v>
      </c>
      <c r="AA40" s="23">
        <v>29.78</v>
      </c>
      <c r="AB40" s="23">
        <f t="shared" si="2"/>
        <v>36.78</v>
      </c>
      <c r="AC40" s="23"/>
      <c r="AD40">
        <f t="shared" si="21"/>
        <v>-55.25841346153846</v>
      </c>
      <c r="AE40">
        <f t="shared" si="4"/>
        <v>55.25841346153846</v>
      </c>
    </row>
    <row r="41" spans="1:32" x14ac:dyDescent="0.25">
      <c r="A41" s="5" t="s">
        <v>49</v>
      </c>
      <c r="B41" s="6" t="s">
        <v>31</v>
      </c>
      <c r="C41" s="6" t="s">
        <v>29</v>
      </c>
      <c r="D41" s="6">
        <v>62.149000000000001</v>
      </c>
      <c r="E41" s="6">
        <v>27.756</v>
      </c>
      <c r="F41">
        <f t="shared" si="14"/>
        <v>34.393000000000001</v>
      </c>
      <c r="H41">
        <f t="shared" si="15"/>
        <v>-55.33958712127307</v>
      </c>
      <c r="I41">
        <f t="shared" si="16"/>
        <v>55.33958712127307</v>
      </c>
      <c r="L41" t="s">
        <v>49</v>
      </c>
      <c r="M41" s="13" t="s">
        <v>31</v>
      </c>
      <c r="N41" s="18" t="s">
        <v>34</v>
      </c>
      <c r="O41" s="19">
        <v>42.38</v>
      </c>
      <c r="P41" s="19">
        <v>13.28</v>
      </c>
      <c r="Q41" s="19">
        <f t="shared" si="9"/>
        <v>29.1</v>
      </c>
      <c r="R41">
        <f t="shared" si="20"/>
        <v>-68.664464369985836</v>
      </c>
      <c r="S41">
        <f t="shared" si="11"/>
        <v>68.664464369985836</v>
      </c>
      <c r="W41" s="5" t="s">
        <v>46</v>
      </c>
      <c r="X41" s="6" t="s">
        <v>25</v>
      </c>
      <c r="Y41" t="s">
        <v>29</v>
      </c>
      <c r="Z41" s="23">
        <v>65.41</v>
      </c>
      <c r="AA41" s="23">
        <v>29.39</v>
      </c>
      <c r="AB41" s="23">
        <f t="shared" si="2"/>
        <v>36.019999999999996</v>
      </c>
      <c r="AC41" s="23"/>
      <c r="AD41">
        <f t="shared" si="21"/>
        <v>-55.068032410946337</v>
      </c>
      <c r="AE41">
        <f t="shared" si="4"/>
        <v>55.068032410946337</v>
      </c>
    </row>
    <row r="42" spans="1:32" x14ac:dyDescent="0.25">
      <c r="A42" s="5" t="s">
        <v>50</v>
      </c>
      <c r="B42" s="6" t="s">
        <v>23</v>
      </c>
      <c r="C42" s="6" t="s">
        <v>31</v>
      </c>
      <c r="D42" s="6">
        <v>59.616</v>
      </c>
      <c r="E42" s="6">
        <v>23.146000000000001</v>
      </c>
      <c r="F42">
        <f t="shared" si="14"/>
        <v>36.47</v>
      </c>
      <c r="H42">
        <f t="shared" si="15"/>
        <v>-61.174852388620508</v>
      </c>
      <c r="I42">
        <f t="shared" si="16"/>
        <v>61.174852388620508</v>
      </c>
      <c r="L42" t="s">
        <v>50</v>
      </c>
      <c r="M42" s="13" t="s">
        <v>23</v>
      </c>
      <c r="N42" s="18" t="s">
        <v>29</v>
      </c>
      <c r="O42" s="19">
        <v>44.19</v>
      </c>
      <c r="P42" s="19">
        <v>15.51</v>
      </c>
      <c r="Q42" s="19">
        <f t="shared" si="9"/>
        <v>28.68</v>
      </c>
      <c r="R42">
        <f t="shared" si="20"/>
        <v>-64.901561439239657</v>
      </c>
      <c r="S42">
        <f t="shared" si="11"/>
        <v>64.901561439239657</v>
      </c>
      <c r="W42" s="5" t="s">
        <v>47</v>
      </c>
      <c r="X42" s="6" t="s">
        <v>27</v>
      </c>
      <c r="Y42" s="17" t="s">
        <v>23</v>
      </c>
      <c r="Z42" s="23">
        <v>58.3</v>
      </c>
      <c r="AA42" s="23">
        <v>10.37</v>
      </c>
      <c r="AB42" s="23">
        <f t="shared" si="2"/>
        <v>47.93</v>
      </c>
      <c r="AC42" s="23"/>
      <c r="AD42">
        <f t="shared" si="21"/>
        <v>-82.21269296740995</v>
      </c>
      <c r="AE42">
        <f t="shared" si="4"/>
        <v>82.21269296740995</v>
      </c>
    </row>
    <row r="43" spans="1:32" x14ac:dyDescent="0.25">
      <c r="A43" s="5" t="s">
        <v>51</v>
      </c>
      <c r="B43" s="6" t="s">
        <v>34</v>
      </c>
      <c r="C43" s="6" t="s">
        <v>15</v>
      </c>
      <c r="D43" s="6">
        <v>60.249000000000002</v>
      </c>
      <c r="E43" s="6">
        <v>19.213000000000001</v>
      </c>
      <c r="F43">
        <f t="shared" si="14"/>
        <v>41.036000000000001</v>
      </c>
      <c r="H43">
        <f t="shared" si="15"/>
        <v>-68.110674036083594</v>
      </c>
      <c r="I43">
        <f t="shared" si="16"/>
        <v>68.110674036083594</v>
      </c>
      <c r="L43" t="s">
        <v>51</v>
      </c>
      <c r="M43" s="13" t="s">
        <v>34</v>
      </c>
      <c r="N43" s="18" t="s">
        <v>23</v>
      </c>
      <c r="O43" s="19">
        <v>34.51</v>
      </c>
      <c r="P43" s="19">
        <v>16.11</v>
      </c>
      <c r="Q43" s="19">
        <f t="shared" si="9"/>
        <v>18.399999999999999</v>
      </c>
      <c r="R43">
        <f t="shared" si="20"/>
        <v>-53.317878875688201</v>
      </c>
      <c r="S43">
        <f t="shared" si="11"/>
        <v>53.317878875688201</v>
      </c>
      <c r="W43" s="5" t="s">
        <v>48</v>
      </c>
      <c r="X43" s="6" t="s">
        <v>29</v>
      </c>
      <c r="Y43" s="17" t="s">
        <v>27</v>
      </c>
      <c r="Z43" s="23">
        <v>60.42</v>
      </c>
      <c r="AA43" s="23">
        <v>29.82</v>
      </c>
      <c r="AB43" s="23">
        <f t="shared" si="2"/>
        <v>30.6</v>
      </c>
      <c r="AC43" s="23"/>
      <c r="AD43">
        <f t="shared" si="21"/>
        <v>-50.645481628599796</v>
      </c>
      <c r="AE43">
        <f t="shared" si="4"/>
        <v>50.645481628599796</v>
      </c>
    </row>
    <row r="44" spans="1:32" x14ac:dyDescent="0.25">
      <c r="W44" s="5" t="s">
        <v>49</v>
      </c>
      <c r="X44" s="6" t="s">
        <v>31</v>
      </c>
      <c r="Y44" s="17" t="s">
        <v>59</v>
      </c>
      <c r="Z44" s="23">
        <v>65</v>
      </c>
      <c r="AA44" s="23">
        <v>25.07</v>
      </c>
      <c r="AB44" s="23">
        <f t="shared" si="2"/>
        <v>39.93</v>
      </c>
      <c r="AC44" s="23"/>
      <c r="AD44">
        <f t="shared" si="21"/>
        <v>-61.430769230769229</v>
      </c>
      <c r="AE44">
        <f t="shared" si="4"/>
        <v>61.430769230769229</v>
      </c>
    </row>
    <row r="45" spans="1:32" x14ac:dyDescent="0.25">
      <c r="A45" s="93" t="s">
        <v>53</v>
      </c>
      <c r="B45" s="93"/>
      <c r="C45" s="93"/>
      <c r="D45" s="93"/>
      <c r="E45" s="93"/>
      <c r="F45" s="93"/>
      <c r="G45" s="93"/>
      <c r="H45" s="93"/>
      <c r="I45" s="93"/>
      <c r="J45" s="93"/>
      <c r="L45" s="93" t="s">
        <v>80</v>
      </c>
      <c r="M45" s="93"/>
      <c r="N45" s="93"/>
      <c r="O45" s="93"/>
      <c r="P45" s="93"/>
      <c r="Q45" s="93"/>
      <c r="R45" s="93"/>
      <c r="S45" s="93"/>
      <c r="T45" s="93"/>
      <c r="U45" s="93"/>
      <c r="W45" s="5" t="s">
        <v>50</v>
      </c>
      <c r="X45" s="6" t="s">
        <v>23</v>
      </c>
      <c r="Y45" s="17" t="s">
        <v>31</v>
      </c>
      <c r="Z45" s="23">
        <v>64.42</v>
      </c>
      <c r="AA45" s="23">
        <v>6.32</v>
      </c>
      <c r="AB45" s="23">
        <f t="shared" si="2"/>
        <v>58.1</v>
      </c>
      <c r="AC45" s="23"/>
      <c r="AD45">
        <f t="shared" si="21"/>
        <v>-90.189382179447378</v>
      </c>
      <c r="AE45">
        <f t="shared" si="4"/>
        <v>90.189382179447378</v>
      </c>
    </row>
    <row r="46" spans="1:32" ht="76.5" x14ac:dyDescent="0.25">
      <c r="A46" s="4"/>
      <c r="B46" s="4" t="s">
        <v>12</v>
      </c>
      <c r="C46" s="4" t="s">
        <v>13</v>
      </c>
      <c r="D46" s="8" t="s">
        <v>35</v>
      </c>
      <c r="E46" s="8" t="s">
        <v>36</v>
      </c>
      <c r="F46" s="8" t="s">
        <v>37</v>
      </c>
      <c r="G46" s="9" t="s">
        <v>39</v>
      </c>
      <c r="H46" s="9" t="s">
        <v>40</v>
      </c>
      <c r="I46" s="9" t="s">
        <v>54</v>
      </c>
      <c r="L46" s="4"/>
      <c r="M46" s="4" t="s">
        <v>12</v>
      </c>
      <c r="N46" s="4" t="s">
        <v>13</v>
      </c>
      <c r="O46" s="8" t="s">
        <v>63</v>
      </c>
      <c r="P46" s="8" t="s">
        <v>64</v>
      </c>
      <c r="Q46" s="8" t="s">
        <v>76</v>
      </c>
      <c r="R46" s="9" t="s">
        <v>39</v>
      </c>
      <c r="S46" s="9" t="s">
        <v>40</v>
      </c>
      <c r="T46" s="9" t="s">
        <v>77</v>
      </c>
      <c r="U46" s="9" t="s">
        <v>78</v>
      </c>
      <c r="W46" s="5" t="s">
        <v>51</v>
      </c>
      <c r="X46" s="6" t="s">
        <v>34</v>
      </c>
      <c r="Y46" s="17" t="s">
        <v>34</v>
      </c>
      <c r="Z46" s="23">
        <v>72.91</v>
      </c>
      <c r="AA46" s="23">
        <v>30.35</v>
      </c>
      <c r="AB46" s="23">
        <f t="shared" si="2"/>
        <v>42.559999999999995</v>
      </c>
      <c r="AC46" s="23"/>
      <c r="AD46">
        <f t="shared" si="21"/>
        <v>-58.373336990810579</v>
      </c>
      <c r="AE46">
        <f t="shared" si="4"/>
        <v>58.373336990810579</v>
      </c>
    </row>
    <row r="47" spans="1:32" x14ac:dyDescent="0.25">
      <c r="A47" s="5" t="s">
        <v>14</v>
      </c>
      <c r="B47" s="11" t="s">
        <v>15</v>
      </c>
      <c r="C47" s="12" t="s">
        <v>22</v>
      </c>
      <c r="D47">
        <v>68.959000000000003</v>
      </c>
      <c r="E47">
        <v>24.436</v>
      </c>
      <c r="F47">
        <f>D47-E47</f>
        <v>44.523000000000003</v>
      </c>
      <c r="G47">
        <f t="shared" ref="G47:G63" si="23">(E47-D47)*100/D47</f>
        <v>-64.564451340651686</v>
      </c>
      <c r="H47">
        <f>G47*(-1)</f>
        <v>64.564451340651686</v>
      </c>
      <c r="I47">
        <f>(G47+G57)/2</f>
        <v>-37.170086041889746</v>
      </c>
      <c r="L47" t="s">
        <v>66</v>
      </c>
      <c r="M47" s="11" t="s">
        <v>15</v>
      </c>
      <c r="N47" s="12" t="s">
        <v>34</v>
      </c>
      <c r="O47">
        <v>61.98</v>
      </c>
      <c r="P47">
        <v>32.700000000000003</v>
      </c>
      <c r="Q47" s="19">
        <f>O47-P47</f>
        <v>29.279999999999994</v>
      </c>
      <c r="R47">
        <f>(P47-O47)*100/O47</f>
        <v>-47.241045498547912</v>
      </c>
      <c r="S47">
        <f>R47*(-1)</f>
        <v>47.241045498547912</v>
      </c>
      <c r="T47">
        <f t="shared" ref="T47:U57" si="24">(Q47+Q58)/2</f>
        <v>20.049999999999997</v>
      </c>
      <c r="U47">
        <f t="shared" si="24"/>
        <v>-36.190225351504438</v>
      </c>
      <c r="W47" s="5" t="s">
        <v>61</v>
      </c>
      <c r="X47" s="6" t="s">
        <v>59</v>
      </c>
      <c r="Y47" t="s">
        <v>18</v>
      </c>
      <c r="Z47" s="23">
        <v>65.31</v>
      </c>
      <c r="AA47" s="23">
        <v>28.16</v>
      </c>
      <c r="AB47" s="23">
        <f t="shared" si="2"/>
        <v>37.150000000000006</v>
      </c>
      <c r="AC47" s="23"/>
      <c r="AD47">
        <f t="shared" si="21"/>
        <v>-56.882560097994187</v>
      </c>
      <c r="AE47">
        <f t="shared" si="4"/>
        <v>56.882560097994187</v>
      </c>
    </row>
    <row r="48" spans="1:32" x14ac:dyDescent="0.25">
      <c r="A48" s="5" t="s">
        <v>17</v>
      </c>
      <c r="B48" s="13" t="s">
        <v>18</v>
      </c>
      <c r="C48" s="12" t="s">
        <v>29</v>
      </c>
      <c r="D48">
        <v>26.792000000000002</v>
      </c>
      <c r="E48" s="14">
        <v>18.821999999999999</v>
      </c>
      <c r="F48">
        <f t="shared" ref="F48:F63" si="25">D48-E48</f>
        <v>7.9700000000000024</v>
      </c>
      <c r="G48">
        <f t="shared" si="23"/>
        <v>-29.747685876381016</v>
      </c>
      <c r="H48">
        <f t="shared" ref="H48:H63" si="26">G48*(-1)</f>
        <v>29.747685876381016</v>
      </c>
      <c r="I48">
        <f t="shared" ref="I48:I53" si="27">(G48+G58)/2</f>
        <v>-11.868567823639664</v>
      </c>
      <c r="L48" t="s">
        <v>67</v>
      </c>
      <c r="M48" s="13" t="s">
        <v>18</v>
      </c>
      <c r="N48" s="18" t="s">
        <v>25</v>
      </c>
      <c r="O48">
        <v>44.43</v>
      </c>
      <c r="P48">
        <v>31.81</v>
      </c>
      <c r="Q48" s="19">
        <f t="shared" ref="Q48:Q89" si="28">O48-P48</f>
        <v>12.620000000000001</v>
      </c>
      <c r="R48">
        <f t="shared" ref="R48:R68" si="29">(P48-O48)*100/O48</f>
        <v>-28.40423137519694</v>
      </c>
      <c r="S48">
        <f t="shared" ref="S48:S89" si="30">R48*(-1)</f>
        <v>28.40423137519694</v>
      </c>
      <c r="T48">
        <f t="shared" si="24"/>
        <v>10.305</v>
      </c>
      <c r="U48">
        <f>(R48+R59)/2</f>
        <v>-26.601246662148437</v>
      </c>
    </row>
    <row r="49" spans="1:32" x14ac:dyDescent="0.25">
      <c r="A49" s="5" t="s">
        <v>20</v>
      </c>
      <c r="B49" s="13" t="s">
        <v>16</v>
      </c>
      <c r="C49" s="12" t="s">
        <v>23</v>
      </c>
      <c r="D49">
        <v>35.896999999999998</v>
      </c>
      <c r="E49" s="14">
        <v>18.11</v>
      </c>
      <c r="F49">
        <f t="shared" si="25"/>
        <v>17.786999999999999</v>
      </c>
      <c r="G49">
        <f t="shared" si="23"/>
        <v>-49.550101679806112</v>
      </c>
      <c r="H49">
        <f t="shared" si="26"/>
        <v>49.550101679806112</v>
      </c>
      <c r="I49">
        <f t="shared" si="27"/>
        <v>-38.773266917503676</v>
      </c>
      <c r="L49" t="s">
        <v>68</v>
      </c>
      <c r="M49" s="13" t="s">
        <v>16</v>
      </c>
      <c r="N49" s="18" t="s">
        <v>31</v>
      </c>
      <c r="O49">
        <v>64.19</v>
      </c>
      <c r="P49">
        <v>28.16</v>
      </c>
      <c r="Q49" s="19">
        <f t="shared" si="28"/>
        <v>36.03</v>
      </c>
      <c r="R49">
        <f t="shared" si="29"/>
        <v>-56.130238354883943</v>
      </c>
      <c r="S49">
        <f t="shared" si="30"/>
        <v>56.130238354883943</v>
      </c>
      <c r="T49">
        <f t="shared" si="24"/>
        <v>21.07</v>
      </c>
      <c r="U49">
        <f t="shared" si="24"/>
        <v>-36.601023061208387</v>
      </c>
      <c r="W49" s="93" t="s">
        <v>108</v>
      </c>
      <c r="X49" s="93"/>
      <c r="Y49" s="93"/>
      <c r="Z49" s="93"/>
      <c r="AA49" s="93"/>
      <c r="AB49" s="93"/>
      <c r="AC49" s="93"/>
      <c r="AD49" s="93"/>
      <c r="AE49" s="93"/>
      <c r="AF49" s="93"/>
    </row>
    <row r="50" spans="1:32" ht="63.75" x14ac:dyDescent="0.25">
      <c r="A50" s="5" t="s">
        <v>21</v>
      </c>
      <c r="B50" s="13" t="s">
        <v>22</v>
      </c>
      <c r="C50" s="12" t="s">
        <v>16</v>
      </c>
      <c r="D50">
        <v>35.368000000000002</v>
      </c>
      <c r="E50" s="14">
        <v>14.401</v>
      </c>
      <c r="F50">
        <f t="shared" si="25"/>
        <v>20.967000000000002</v>
      </c>
      <c r="G50">
        <f t="shared" si="23"/>
        <v>-59.282402171454429</v>
      </c>
      <c r="H50">
        <f t="shared" si="26"/>
        <v>59.282402171454429</v>
      </c>
      <c r="I50">
        <f t="shared" si="27"/>
        <v>-28.88452101951771</v>
      </c>
      <c r="L50" t="s">
        <v>69</v>
      </c>
      <c r="M50" s="13" t="s">
        <v>22</v>
      </c>
      <c r="N50" s="18" t="s">
        <v>15</v>
      </c>
      <c r="O50">
        <v>47.54</v>
      </c>
      <c r="P50">
        <v>46.93</v>
      </c>
      <c r="Q50" s="19">
        <f t="shared" si="28"/>
        <v>0.60999999999999943</v>
      </c>
      <c r="R50">
        <f t="shared" si="29"/>
        <v>-1.2831299957930153</v>
      </c>
      <c r="S50">
        <f t="shared" si="30"/>
        <v>1.2831299957930153</v>
      </c>
      <c r="T50">
        <f t="shared" si="24"/>
        <v>9.6900000000000013</v>
      </c>
      <c r="U50">
        <f t="shared" si="24"/>
        <v>-30.712055225387701</v>
      </c>
      <c r="W50" s="4"/>
      <c r="X50" s="4" t="s">
        <v>12</v>
      </c>
      <c r="Y50" s="4" t="s">
        <v>13</v>
      </c>
      <c r="Z50" s="8" t="s">
        <v>35</v>
      </c>
      <c r="AA50" s="8" t="s">
        <v>36</v>
      </c>
      <c r="AB50" s="8" t="s">
        <v>76</v>
      </c>
      <c r="AC50" s="8" t="s">
        <v>109</v>
      </c>
      <c r="AD50" s="9" t="s">
        <v>39</v>
      </c>
      <c r="AE50" s="9" t="s">
        <v>40</v>
      </c>
      <c r="AF50" s="9" t="s">
        <v>107</v>
      </c>
    </row>
    <row r="51" spans="1:32" x14ac:dyDescent="0.25">
      <c r="A51" s="5" t="s">
        <v>24</v>
      </c>
      <c r="B51" s="13" t="s">
        <v>25</v>
      </c>
      <c r="C51" s="12" t="s">
        <v>27</v>
      </c>
      <c r="D51" s="5">
        <v>47.334000000000003</v>
      </c>
      <c r="E51" s="14">
        <v>46.438000000000002</v>
      </c>
      <c r="F51">
        <f t="shared" si="25"/>
        <v>0.8960000000000008</v>
      </c>
      <c r="G51">
        <f t="shared" si="23"/>
        <v>-1.8929310854776709</v>
      </c>
      <c r="H51">
        <f t="shared" si="26"/>
        <v>1.8929310854776709</v>
      </c>
      <c r="I51">
        <f t="shared" si="27"/>
        <v>-14.855441667624049</v>
      </c>
      <c r="L51" s="5" t="s">
        <v>70</v>
      </c>
      <c r="M51" s="13" t="s">
        <v>25</v>
      </c>
      <c r="N51" s="18" t="s">
        <v>27</v>
      </c>
      <c r="O51">
        <v>31.81</v>
      </c>
      <c r="P51">
        <v>23.61</v>
      </c>
      <c r="Q51" s="19">
        <f t="shared" si="28"/>
        <v>8.1999999999999993</v>
      </c>
      <c r="R51">
        <f t="shared" si="29"/>
        <v>-25.778057214712351</v>
      </c>
      <c r="S51">
        <f t="shared" si="30"/>
        <v>25.778057214712351</v>
      </c>
      <c r="T51">
        <f t="shared" si="24"/>
        <v>4.0749999999999993</v>
      </c>
      <c r="U51">
        <f t="shared" si="24"/>
        <v>-12.788546292243634</v>
      </c>
      <c r="W51" t="s">
        <v>93</v>
      </c>
      <c r="X51" s="11" t="s">
        <v>15</v>
      </c>
      <c r="Y51" s="12" t="s">
        <v>29</v>
      </c>
      <c r="Z51">
        <v>65.180000000000007</v>
      </c>
      <c r="AA51">
        <v>59.53</v>
      </c>
      <c r="AB51">
        <f>Z51-AA51</f>
        <v>5.6500000000000057</v>
      </c>
      <c r="AC51">
        <f>(AB51+AB61)/2</f>
        <v>10.945000000000004</v>
      </c>
      <c r="AD51">
        <f>(AA51-Z51)*100/Z51</f>
        <v>-8.6683031604786827</v>
      </c>
      <c r="AE51">
        <f>AD51*(-1)</f>
        <v>8.6683031604786827</v>
      </c>
      <c r="AF51">
        <f t="shared" ref="AF51:AF60" si="31">(AD51+AD61)/2</f>
        <v>-19.241439995880981</v>
      </c>
    </row>
    <row r="52" spans="1:32" x14ac:dyDescent="0.25">
      <c r="A52" s="5" t="s">
        <v>26</v>
      </c>
      <c r="B52" s="13" t="s">
        <v>27</v>
      </c>
      <c r="C52" s="12" t="s">
        <v>55</v>
      </c>
      <c r="D52">
        <v>45.113</v>
      </c>
      <c r="E52" s="14"/>
      <c r="L52" t="s">
        <v>71</v>
      </c>
      <c r="M52" s="13" t="s">
        <v>27</v>
      </c>
      <c r="N52" s="18" t="s">
        <v>18</v>
      </c>
      <c r="O52">
        <v>46.93</v>
      </c>
      <c r="P52">
        <v>37.32</v>
      </c>
      <c r="Q52" s="19">
        <f t="shared" si="28"/>
        <v>9.61</v>
      </c>
      <c r="R52">
        <f t="shared" si="29"/>
        <v>-20.477306626891114</v>
      </c>
      <c r="S52">
        <f t="shared" si="30"/>
        <v>20.477306626891114</v>
      </c>
      <c r="T52">
        <f t="shared" si="24"/>
        <v>8.7349999999999977</v>
      </c>
      <c r="U52">
        <f t="shared" si="24"/>
        <v>-22.31238603233956</v>
      </c>
      <c r="W52" t="s">
        <v>94</v>
      </c>
      <c r="X52" s="13" t="s">
        <v>18</v>
      </c>
      <c r="Y52" s="18" t="s">
        <v>22</v>
      </c>
      <c r="Z52">
        <v>69.540000000000006</v>
      </c>
      <c r="AA52">
        <v>38.200000000000003</v>
      </c>
      <c r="AB52">
        <f t="shared" ref="AB52:AB91" si="32">Z52-AA52</f>
        <v>31.340000000000003</v>
      </c>
      <c r="AC52">
        <f t="shared" ref="AC52:AC60" si="33">(AB52+AB62)/2</f>
        <v>29.790000000000003</v>
      </c>
      <c r="AD52">
        <f t="shared" ref="AD52:AD70" si="34">(AA52-Z52)*100/Z52</f>
        <v>-45.06758700028761</v>
      </c>
      <c r="AE52">
        <f t="shared" ref="AE52:AE91" si="35">AD52*(-1)</f>
        <v>45.06758700028761</v>
      </c>
      <c r="AF52">
        <f t="shared" si="31"/>
        <v>-45.911276943852414</v>
      </c>
    </row>
    <row r="53" spans="1:32" x14ac:dyDescent="0.25">
      <c r="A53" s="5" t="s">
        <v>28</v>
      </c>
      <c r="B53" s="13" t="s">
        <v>29</v>
      </c>
      <c r="C53" s="12" t="s">
        <v>15</v>
      </c>
      <c r="D53">
        <v>63.423999999999999</v>
      </c>
      <c r="E53" s="14">
        <v>61.185000000000002</v>
      </c>
      <c r="F53">
        <f t="shared" si="25"/>
        <v>2.2389999999999972</v>
      </c>
      <c r="G53">
        <f t="shared" si="23"/>
        <v>-3.5302093844601368</v>
      </c>
      <c r="H53">
        <f t="shared" si="26"/>
        <v>3.5302093844601368</v>
      </c>
      <c r="I53">
        <f t="shared" si="27"/>
        <v>-19.667639423969757</v>
      </c>
      <c r="L53" t="s">
        <v>72</v>
      </c>
      <c r="M53" s="13" t="s">
        <v>29</v>
      </c>
      <c r="N53" s="18" t="s">
        <v>16</v>
      </c>
      <c r="O53">
        <v>34.68</v>
      </c>
      <c r="P53">
        <v>30.39</v>
      </c>
      <c r="Q53" s="19">
        <f t="shared" si="28"/>
        <v>4.2899999999999991</v>
      </c>
      <c r="R53">
        <f t="shared" si="29"/>
        <v>-12.370242214532869</v>
      </c>
      <c r="S53">
        <f t="shared" si="30"/>
        <v>12.370242214532869</v>
      </c>
      <c r="T53">
        <f t="shared" si="24"/>
        <v>6.6150000000000002</v>
      </c>
      <c r="U53">
        <f t="shared" si="24"/>
        <v>-18.233638627482069</v>
      </c>
      <c r="W53" t="s">
        <v>95</v>
      </c>
      <c r="X53" s="13" t="s">
        <v>16</v>
      </c>
      <c r="Y53" s="18" t="s">
        <v>23</v>
      </c>
      <c r="Z53">
        <v>54.13</v>
      </c>
      <c r="AA53">
        <v>42.73</v>
      </c>
      <c r="AB53">
        <f t="shared" si="32"/>
        <v>11.400000000000006</v>
      </c>
      <c r="AC53">
        <f t="shared" si="33"/>
        <v>12.025000000000002</v>
      </c>
      <c r="AD53">
        <f t="shared" si="34"/>
        <v>-21.060410123776101</v>
      </c>
      <c r="AE53">
        <f t="shared" si="35"/>
        <v>21.060410123776101</v>
      </c>
      <c r="AF53">
        <f t="shared" si="31"/>
        <v>-21.00205936652381</v>
      </c>
    </row>
    <row r="54" spans="1:32" x14ac:dyDescent="0.25">
      <c r="A54" s="5" t="s">
        <v>30</v>
      </c>
      <c r="B54" s="13" t="s">
        <v>31</v>
      </c>
      <c r="C54" s="12" t="s">
        <v>55</v>
      </c>
      <c r="D54">
        <v>35.113</v>
      </c>
      <c r="E54" s="14"/>
      <c r="L54" t="s">
        <v>73</v>
      </c>
      <c r="M54" s="13" t="s">
        <v>31</v>
      </c>
      <c r="N54" s="18" t="s">
        <v>22</v>
      </c>
      <c r="O54">
        <v>38.18</v>
      </c>
      <c r="P54">
        <v>36.68</v>
      </c>
      <c r="Q54" s="19">
        <f t="shared" si="28"/>
        <v>1.5</v>
      </c>
      <c r="R54">
        <f t="shared" si="29"/>
        <v>-3.9287585123101101</v>
      </c>
      <c r="S54">
        <f t="shared" si="30"/>
        <v>3.9287585123101101</v>
      </c>
      <c r="T54">
        <f t="shared" si="24"/>
        <v>1.2899999999999991</v>
      </c>
      <c r="U54">
        <f t="shared" si="24"/>
        <v>-3.3787323205866926</v>
      </c>
      <c r="W54" t="s">
        <v>96</v>
      </c>
      <c r="X54" s="13" t="s">
        <v>22</v>
      </c>
      <c r="Y54" s="18" t="s">
        <v>27</v>
      </c>
      <c r="Z54">
        <v>64.760000000000005</v>
      </c>
      <c r="AA54">
        <v>63.17</v>
      </c>
      <c r="AB54">
        <f>Z54-AA54</f>
        <v>1.5900000000000034</v>
      </c>
      <c r="AC54">
        <f t="shared" si="33"/>
        <v>4.1500000000000021</v>
      </c>
      <c r="AD54">
        <f t="shared" si="34"/>
        <v>-2.4552192711550389</v>
      </c>
      <c r="AE54">
        <f t="shared" si="35"/>
        <v>2.4552192711550389</v>
      </c>
      <c r="AF54">
        <f t="shared" si="31"/>
        <v>-8.9651557610387744</v>
      </c>
    </row>
    <row r="55" spans="1:32" x14ac:dyDescent="0.25">
      <c r="A55" s="5" t="s">
        <v>32</v>
      </c>
      <c r="B55" s="13" t="s">
        <v>23</v>
      </c>
      <c r="C55" s="12" t="s">
        <v>55</v>
      </c>
      <c r="D55">
        <v>64.891000000000005</v>
      </c>
      <c r="E55" s="14"/>
      <c r="L55" t="s">
        <v>74</v>
      </c>
      <c r="M55" s="13" t="s">
        <v>23</v>
      </c>
      <c r="N55" s="18" t="s">
        <v>59</v>
      </c>
      <c r="O55">
        <v>41.55</v>
      </c>
      <c r="P55">
        <v>39.68</v>
      </c>
      <c r="Q55" s="19">
        <f t="shared" si="28"/>
        <v>1.8699999999999974</v>
      </c>
      <c r="R55">
        <f t="shared" si="29"/>
        <v>-4.5006016847172026</v>
      </c>
      <c r="S55">
        <f t="shared" si="30"/>
        <v>4.5006016847172026</v>
      </c>
      <c r="T55">
        <f t="shared" si="24"/>
        <v>2.5499999999999989</v>
      </c>
      <c r="U55">
        <f t="shared" si="24"/>
        <v>-7.9853860696313301</v>
      </c>
      <c r="W55" s="5" t="s">
        <v>97</v>
      </c>
      <c r="X55" s="13" t="s">
        <v>25</v>
      </c>
      <c r="Y55" s="18" t="s">
        <v>34</v>
      </c>
      <c r="Z55">
        <v>72.31</v>
      </c>
      <c r="AA55">
        <v>42.71</v>
      </c>
      <c r="AB55">
        <f t="shared" si="32"/>
        <v>29.6</v>
      </c>
      <c r="AC55">
        <f t="shared" si="33"/>
        <v>30.959999999999997</v>
      </c>
      <c r="AD55">
        <f t="shared" si="34"/>
        <v>-40.934863780943161</v>
      </c>
      <c r="AE55">
        <f t="shared" si="35"/>
        <v>40.934863780943161</v>
      </c>
      <c r="AF55">
        <f t="shared" si="31"/>
        <v>-45.36344175027746</v>
      </c>
    </row>
    <row r="56" spans="1:32" x14ac:dyDescent="0.25">
      <c r="A56" s="5" t="s">
        <v>33</v>
      </c>
      <c r="B56" s="13"/>
      <c r="C56" s="12"/>
      <c r="E56" s="14"/>
      <c r="L56" s="5" t="s">
        <v>75</v>
      </c>
      <c r="M56" s="13" t="s">
        <v>34</v>
      </c>
      <c r="N56" s="18" t="s">
        <v>23</v>
      </c>
      <c r="O56">
        <v>34.51</v>
      </c>
      <c r="P56">
        <v>34.090000000000003</v>
      </c>
      <c r="Q56" s="19">
        <f t="shared" si="28"/>
        <v>0.4199999999999946</v>
      </c>
      <c r="R56">
        <f t="shared" si="29"/>
        <v>-1.2170385395537369</v>
      </c>
      <c r="S56">
        <f t="shared" si="30"/>
        <v>1.2170385395537369</v>
      </c>
      <c r="T56">
        <f t="shared" si="24"/>
        <v>6.6199999999999974</v>
      </c>
      <c r="U56">
        <f t="shared" si="24"/>
        <v>-13.876993705711458</v>
      </c>
      <c r="W56" t="s">
        <v>98</v>
      </c>
      <c r="X56" s="13" t="s">
        <v>27</v>
      </c>
      <c r="Y56" s="18" t="s">
        <v>15</v>
      </c>
      <c r="Z56">
        <v>65.83</v>
      </c>
      <c r="AA56">
        <v>28.96</v>
      </c>
      <c r="AB56">
        <f t="shared" si="32"/>
        <v>36.869999999999997</v>
      </c>
      <c r="AC56">
        <f t="shared" si="33"/>
        <v>22.49</v>
      </c>
      <c r="AD56">
        <f t="shared" si="34"/>
        <v>-56.007899134133368</v>
      </c>
      <c r="AE56">
        <f t="shared" si="35"/>
        <v>56.007899134133368</v>
      </c>
      <c r="AF56">
        <f t="shared" si="31"/>
        <v>-36.415067592372637</v>
      </c>
    </row>
    <row r="57" spans="1:32" x14ac:dyDescent="0.25">
      <c r="A57" s="5" t="s">
        <v>14</v>
      </c>
      <c r="B57" s="13" t="s">
        <v>15</v>
      </c>
      <c r="C57" s="12" t="s">
        <v>22</v>
      </c>
      <c r="D57">
        <v>46.237000000000002</v>
      </c>
      <c r="E57" s="14">
        <v>41.716999999999999</v>
      </c>
      <c r="F57">
        <f t="shared" si="25"/>
        <v>4.5200000000000031</v>
      </c>
      <c r="G57">
        <f t="shared" si="23"/>
        <v>-9.7757207431278044</v>
      </c>
      <c r="H57">
        <f t="shared" si="26"/>
        <v>9.7757207431278044</v>
      </c>
      <c r="L57" s="5" t="s">
        <v>81</v>
      </c>
      <c r="M57" s="13" t="s">
        <v>59</v>
      </c>
      <c r="N57" s="18" t="s">
        <v>29</v>
      </c>
      <c r="O57">
        <v>33.31</v>
      </c>
      <c r="P57">
        <v>26.37</v>
      </c>
      <c r="Q57" s="19">
        <f t="shared" si="28"/>
        <v>6.9400000000000013</v>
      </c>
      <c r="R57">
        <f t="shared" si="29"/>
        <v>-20.834584208946264</v>
      </c>
      <c r="S57">
        <f t="shared" si="30"/>
        <v>20.834584208946264</v>
      </c>
      <c r="T57">
        <f t="shared" si="24"/>
        <v>8.1399999999999988</v>
      </c>
      <c r="U57">
        <f t="shared" si="24"/>
        <v>-21.267663851685022</v>
      </c>
      <c r="W57" t="s">
        <v>99</v>
      </c>
      <c r="X57" s="13" t="s">
        <v>29</v>
      </c>
      <c r="Y57" s="18" t="s">
        <v>25</v>
      </c>
      <c r="Z57">
        <v>72.23</v>
      </c>
      <c r="AA57">
        <v>48.21</v>
      </c>
      <c r="AB57">
        <f t="shared" si="32"/>
        <v>24.020000000000003</v>
      </c>
      <c r="AC57">
        <f t="shared" si="33"/>
        <v>26.974999999999998</v>
      </c>
      <c r="AD57">
        <f t="shared" si="34"/>
        <v>-33.254880243666072</v>
      </c>
      <c r="AE57">
        <f t="shared" si="35"/>
        <v>33.254880243666072</v>
      </c>
      <c r="AF57">
        <f t="shared" si="31"/>
        <v>-35.72032095878123</v>
      </c>
    </row>
    <row r="58" spans="1:32" x14ac:dyDescent="0.25">
      <c r="A58" s="5" t="s">
        <v>17</v>
      </c>
      <c r="B58" s="13" t="s">
        <v>18</v>
      </c>
      <c r="C58" s="12" t="s">
        <v>29</v>
      </c>
      <c r="D58" s="15">
        <v>25.971</v>
      </c>
      <c r="E58">
        <v>27.532</v>
      </c>
      <c r="F58">
        <f t="shared" si="25"/>
        <v>-1.5609999999999999</v>
      </c>
      <c r="G58">
        <f t="shared" si="23"/>
        <v>6.0105502291016899</v>
      </c>
      <c r="H58">
        <f t="shared" si="26"/>
        <v>-6.0105502291016899</v>
      </c>
      <c r="L58" s="5" t="s">
        <v>66</v>
      </c>
      <c r="M58" s="13" t="s">
        <v>15</v>
      </c>
      <c r="N58" s="12" t="s">
        <v>34</v>
      </c>
      <c r="O58">
        <v>43.04</v>
      </c>
      <c r="P58">
        <v>32.22</v>
      </c>
      <c r="Q58" s="19">
        <f t="shared" si="28"/>
        <v>10.82</v>
      </c>
      <c r="R58">
        <f t="shared" si="29"/>
        <v>-25.139405204460967</v>
      </c>
      <c r="S58">
        <f t="shared" si="30"/>
        <v>25.139405204460967</v>
      </c>
      <c r="W58" t="s">
        <v>100</v>
      </c>
      <c r="X58" s="13" t="s">
        <v>31</v>
      </c>
      <c r="Y58" s="18" t="s">
        <v>18</v>
      </c>
      <c r="Z58">
        <v>53.61</v>
      </c>
      <c r="AA58">
        <v>50.51</v>
      </c>
      <c r="AB58">
        <f t="shared" si="32"/>
        <v>3.1000000000000014</v>
      </c>
      <c r="AC58">
        <f t="shared" si="33"/>
        <v>10.46</v>
      </c>
      <c r="AD58">
        <f t="shared" si="34"/>
        <v>-5.782503264316361</v>
      </c>
      <c r="AE58">
        <f t="shared" si="35"/>
        <v>5.782503264316361</v>
      </c>
      <c r="AF58">
        <f t="shared" si="31"/>
        <v>-17.572418216438955</v>
      </c>
    </row>
    <row r="59" spans="1:32" x14ac:dyDescent="0.25">
      <c r="A59" s="5" t="s">
        <v>20</v>
      </c>
      <c r="B59" s="13" t="s">
        <v>16</v>
      </c>
      <c r="C59" s="12" t="s">
        <v>23</v>
      </c>
      <c r="D59" s="14">
        <v>44.844999999999999</v>
      </c>
      <c r="E59">
        <v>32.29</v>
      </c>
      <c r="F59">
        <f t="shared" si="25"/>
        <v>12.555</v>
      </c>
      <c r="G59">
        <f t="shared" si="23"/>
        <v>-27.996432155201248</v>
      </c>
      <c r="H59">
        <f t="shared" si="26"/>
        <v>27.996432155201248</v>
      </c>
      <c r="L59" s="5" t="s">
        <v>67</v>
      </c>
      <c r="M59" s="13" t="s">
        <v>18</v>
      </c>
      <c r="N59" s="18" t="s">
        <v>25</v>
      </c>
      <c r="O59">
        <v>32.22</v>
      </c>
      <c r="P59">
        <v>24.23</v>
      </c>
      <c r="Q59" s="19">
        <f t="shared" si="28"/>
        <v>7.9899999999999984</v>
      </c>
      <c r="R59">
        <f t="shared" si="29"/>
        <v>-24.798261949099935</v>
      </c>
      <c r="S59">
        <f t="shared" si="30"/>
        <v>24.798261949099935</v>
      </c>
      <c r="W59" t="s">
        <v>101</v>
      </c>
      <c r="X59" s="13" t="s">
        <v>23</v>
      </c>
      <c r="Y59" s="18" t="s">
        <v>16</v>
      </c>
      <c r="Z59">
        <v>59.78</v>
      </c>
      <c r="AA59">
        <v>38.229999999999997</v>
      </c>
      <c r="AB59">
        <f t="shared" si="32"/>
        <v>21.550000000000004</v>
      </c>
      <c r="AC59">
        <f t="shared" si="33"/>
        <v>22.26</v>
      </c>
      <c r="AD59">
        <f t="shared" si="34"/>
        <v>-36.04884576781533</v>
      </c>
      <c r="AE59">
        <f t="shared" si="35"/>
        <v>36.04884576781533</v>
      </c>
      <c r="AF59">
        <f t="shared" si="31"/>
        <v>-35.173892795808513</v>
      </c>
    </row>
    <row r="60" spans="1:32" x14ac:dyDescent="0.25">
      <c r="A60" s="5" t="s">
        <v>21</v>
      </c>
      <c r="B60" s="13" t="s">
        <v>22</v>
      </c>
      <c r="C60" s="12" t="s">
        <v>16</v>
      </c>
      <c r="D60" s="14">
        <v>38.061</v>
      </c>
      <c r="E60">
        <v>38.637</v>
      </c>
      <c r="F60">
        <f t="shared" si="25"/>
        <v>-0.57600000000000051</v>
      </c>
      <c r="G60">
        <f t="shared" si="23"/>
        <v>1.5133601324190129</v>
      </c>
      <c r="H60">
        <f t="shared" si="26"/>
        <v>-1.5133601324190129</v>
      </c>
      <c r="L60" s="5" t="s">
        <v>68</v>
      </c>
      <c r="M60" s="13" t="s">
        <v>16</v>
      </c>
      <c r="N60" s="18" t="s">
        <v>31</v>
      </c>
      <c r="O60">
        <v>35.79</v>
      </c>
      <c r="P60">
        <v>29.68</v>
      </c>
      <c r="Q60" s="19">
        <f t="shared" si="28"/>
        <v>6.1099999999999994</v>
      </c>
      <c r="R60">
        <f t="shared" si="29"/>
        <v>-17.071807767532832</v>
      </c>
      <c r="S60">
        <f t="shared" si="30"/>
        <v>17.071807767532832</v>
      </c>
      <c r="W60" s="5" t="s">
        <v>102</v>
      </c>
      <c r="X60" s="13" t="s">
        <v>34</v>
      </c>
      <c r="Y60" s="18" t="s">
        <v>31</v>
      </c>
      <c r="Z60">
        <v>66.180000000000007</v>
      </c>
      <c r="AA60">
        <v>34.090000000000003</v>
      </c>
      <c r="AB60">
        <f t="shared" si="32"/>
        <v>32.090000000000003</v>
      </c>
      <c r="AC60">
        <f t="shared" si="33"/>
        <v>16.045000000000002</v>
      </c>
      <c r="AD60">
        <f t="shared" si="34"/>
        <v>-48.488969477183439</v>
      </c>
      <c r="AE60">
        <f t="shared" si="35"/>
        <v>48.488969477183439</v>
      </c>
      <c r="AF60">
        <f t="shared" si="31"/>
        <v>-24.244484738591719</v>
      </c>
    </row>
    <row r="61" spans="1:32" x14ac:dyDescent="0.25">
      <c r="A61" s="5" t="s">
        <v>24</v>
      </c>
      <c r="B61" s="13" t="s">
        <v>25</v>
      </c>
      <c r="C61" s="12" t="s">
        <v>27</v>
      </c>
      <c r="D61" s="14">
        <v>34.847999999999999</v>
      </c>
      <c r="E61">
        <v>25.154</v>
      </c>
      <c r="F61">
        <f t="shared" si="25"/>
        <v>9.6939999999999991</v>
      </c>
      <c r="G61">
        <f t="shared" si="23"/>
        <v>-27.817952249770428</v>
      </c>
      <c r="H61">
        <f t="shared" si="26"/>
        <v>27.817952249770428</v>
      </c>
      <c r="L61" s="5" t="s">
        <v>69</v>
      </c>
      <c r="M61" s="13" t="s">
        <v>22</v>
      </c>
      <c r="N61" s="18" t="s">
        <v>15</v>
      </c>
      <c r="O61">
        <v>31.21</v>
      </c>
      <c r="P61">
        <v>12.44</v>
      </c>
      <c r="Q61" s="19">
        <f t="shared" si="28"/>
        <v>18.770000000000003</v>
      </c>
      <c r="R61">
        <f t="shared" si="29"/>
        <v>-60.140980454982383</v>
      </c>
      <c r="S61">
        <f t="shared" si="30"/>
        <v>60.140980454982383</v>
      </c>
      <c r="W61" s="5" t="s">
        <v>93</v>
      </c>
      <c r="X61" s="13" t="s">
        <v>15</v>
      </c>
      <c r="Y61" s="12" t="s">
        <v>29</v>
      </c>
      <c r="Z61">
        <v>54.47</v>
      </c>
      <c r="AA61">
        <v>38.229999999999997</v>
      </c>
      <c r="AB61">
        <f t="shared" si="32"/>
        <v>16.240000000000002</v>
      </c>
      <c r="AD61">
        <f t="shared" si="34"/>
        <v>-29.814576831283279</v>
      </c>
      <c r="AE61">
        <f t="shared" si="35"/>
        <v>29.814576831283279</v>
      </c>
    </row>
    <row r="62" spans="1:32" x14ac:dyDescent="0.25">
      <c r="A62" s="5" t="s">
        <v>26</v>
      </c>
      <c r="B62" s="13" t="s">
        <v>27</v>
      </c>
      <c r="C62" s="12" t="s">
        <v>55</v>
      </c>
      <c r="D62" s="14">
        <v>45.085000000000001</v>
      </c>
      <c r="L62" s="5" t="s">
        <v>70</v>
      </c>
      <c r="M62" s="13" t="s">
        <v>25</v>
      </c>
      <c r="N62" s="18" t="s">
        <v>27</v>
      </c>
      <c r="O62">
        <v>24.88</v>
      </c>
      <c r="P62">
        <v>24.93</v>
      </c>
      <c r="Q62" s="19">
        <f t="shared" si="28"/>
        <v>-5.0000000000000711E-2</v>
      </c>
      <c r="R62">
        <f t="shared" si="29"/>
        <v>0.20096463022508326</v>
      </c>
      <c r="S62">
        <f t="shared" si="30"/>
        <v>-0.20096463022508326</v>
      </c>
      <c r="W62" s="5" t="s">
        <v>94</v>
      </c>
      <c r="X62" s="13" t="s">
        <v>18</v>
      </c>
      <c r="Y62" s="18" t="s">
        <v>22</v>
      </c>
      <c r="Z62">
        <v>60.4</v>
      </c>
      <c r="AA62">
        <v>32.159999999999997</v>
      </c>
      <c r="AB62">
        <f t="shared" si="32"/>
        <v>28.240000000000002</v>
      </c>
      <c r="AD62">
        <f t="shared" si="34"/>
        <v>-46.754966887417218</v>
      </c>
      <c r="AE62">
        <f t="shared" si="35"/>
        <v>46.754966887417218</v>
      </c>
    </row>
    <row r="63" spans="1:32" x14ac:dyDescent="0.25">
      <c r="A63" s="5" t="s">
        <v>28</v>
      </c>
      <c r="B63" s="13" t="s">
        <v>29</v>
      </c>
      <c r="C63" s="12" t="s">
        <v>15</v>
      </c>
      <c r="D63" s="14">
        <v>69.316999999999993</v>
      </c>
      <c r="E63" s="5">
        <v>44.497999999999998</v>
      </c>
      <c r="F63">
        <f t="shared" si="25"/>
        <v>24.818999999999996</v>
      </c>
      <c r="G63">
        <f t="shared" si="23"/>
        <v>-35.805069463479377</v>
      </c>
      <c r="H63">
        <f t="shared" si="26"/>
        <v>35.805069463479377</v>
      </c>
      <c r="L63" s="5" t="s">
        <v>71</v>
      </c>
      <c r="M63" s="13" t="s">
        <v>27</v>
      </c>
      <c r="N63" s="18" t="s">
        <v>18</v>
      </c>
      <c r="O63">
        <v>32.549999999999997</v>
      </c>
      <c r="P63">
        <v>24.69</v>
      </c>
      <c r="Q63" s="19">
        <f t="shared" si="28"/>
        <v>7.8599999999999959</v>
      </c>
      <c r="R63">
        <f t="shared" si="29"/>
        <v>-24.147465437788007</v>
      </c>
      <c r="S63">
        <f t="shared" si="30"/>
        <v>24.147465437788007</v>
      </c>
      <c r="W63" s="5" t="s">
        <v>95</v>
      </c>
      <c r="X63" s="13" t="s">
        <v>16</v>
      </c>
      <c r="Y63" s="18" t="s">
        <v>23</v>
      </c>
      <c r="Z63">
        <v>60.4</v>
      </c>
      <c r="AA63">
        <v>47.75</v>
      </c>
      <c r="AB63">
        <f t="shared" si="32"/>
        <v>12.649999999999999</v>
      </c>
      <c r="AD63">
        <f t="shared" si="34"/>
        <v>-20.943708609271521</v>
      </c>
      <c r="AE63">
        <f t="shared" si="35"/>
        <v>20.943708609271521</v>
      </c>
    </row>
    <row r="64" spans="1:32" x14ac:dyDescent="0.25">
      <c r="A64" s="5" t="s">
        <v>30</v>
      </c>
      <c r="B64" s="13" t="s">
        <v>31</v>
      </c>
      <c r="C64" s="12" t="s">
        <v>55</v>
      </c>
      <c r="D64" s="14">
        <v>33.948</v>
      </c>
      <c r="L64" s="5" t="s">
        <v>72</v>
      </c>
      <c r="M64" s="13" t="s">
        <v>29</v>
      </c>
      <c r="N64" s="18" t="s">
        <v>16</v>
      </c>
      <c r="O64">
        <v>37.1</v>
      </c>
      <c r="P64">
        <v>28.16</v>
      </c>
      <c r="Q64" s="19">
        <f t="shared" si="28"/>
        <v>8.9400000000000013</v>
      </c>
      <c r="R64">
        <f t="shared" si="29"/>
        <v>-24.097035040431269</v>
      </c>
      <c r="S64">
        <f t="shared" si="30"/>
        <v>24.097035040431269</v>
      </c>
      <c r="W64" s="5" t="s">
        <v>96</v>
      </c>
      <c r="X64" s="13" t="s">
        <v>22</v>
      </c>
      <c r="Y64" s="18" t="s">
        <v>27</v>
      </c>
      <c r="Z64">
        <v>43.36</v>
      </c>
      <c r="AA64">
        <v>36.65</v>
      </c>
      <c r="AB64">
        <f t="shared" si="32"/>
        <v>6.7100000000000009</v>
      </c>
      <c r="AD64">
        <f t="shared" si="34"/>
        <v>-15.475092250922511</v>
      </c>
      <c r="AE64">
        <f t="shared" si="35"/>
        <v>15.475092250922511</v>
      </c>
    </row>
    <row r="65" spans="1:32" x14ac:dyDescent="0.25">
      <c r="A65" s="5" t="s">
        <v>32</v>
      </c>
      <c r="B65" s="13" t="s">
        <v>23</v>
      </c>
      <c r="C65" s="12" t="s">
        <v>55</v>
      </c>
      <c r="D65" s="14">
        <v>42.58</v>
      </c>
      <c r="E65" s="5"/>
      <c r="L65" s="5" t="s">
        <v>73</v>
      </c>
      <c r="M65" s="13" t="s">
        <v>31</v>
      </c>
      <c r="N65" s="18" t="s">
        <v>22</v>
      </c>
      <c r="O65">
        <v>38.18</v>
      </c>
      <c r="P65">
        <v>37.1</v>
      </c>
      <c r="Q65" s="19">
        <f t="shared" si="28"/>
        <v>1.0799999999999983</v>
      </c>
      <c r="R65">
        <f t="shared" si="29"/>
        <v>-2.8287061288632747</v>
      </c>
      <c r="S65">
        <f t="shared" si="30"/>
        <v>2.8287061288632747</v>
      </c>
      <c r="W65" s="5" t="s">
        <v>97</v>
      </c>
      <c r="X65" s="13" t="s">
        <v>25</v>
      </c>
      <c r="Y65" s="18" t="s">
        <v>34</v>
      </c>
      <c r="Z65">
        <v>64.91</v>
      </c>
      <c r="AA65">
        <v>32.590000000000003</v>
      </c>
      <c r="AB65">
        <f t="shared" si="32"/>
        <v>32.319999999999993</v>
      </c>
      <c r="AD65">
        <f t="shared" si="34"/>
        <v>-49.792019719611758</v>
      </c>
      <c r="AE65">
        <f t="shared" si="35"/>
        <v>49.792019719611758</v>
      </c>
    </row>
    <row r="66" spans="1:32" x14ac:dyDescent="0.25">
      <c r="A66" s="5" t="s">
        <v>33</v>
      </c>
      <c r="B66" s="13"/>
      <c r="C66" s="12"/>
      <c r="D66" s="14"/>
      <c r="E66" s="5"/>
      <c r="L66" s="5" t="s">
        <v>74</v>
      </c>
      <c r="M66" s="13" t="s">
        <v>23</v>
      </c>
      <c r="N66" s="18" t="s">
        <v>59</v>
      </c>
      <c r="O66">
        <v>28.16</v>
      </c>
      <c r="P66">
        <v>24.93</v>
      </c>
      <c r="Q66" s="19">
        <f t="shared" si="28"/>
        <v>3.2300000000000004</v>
      </c>
      <c r="R66">
        <f t="shared" si="29"/>
        <v>-11.470170454545457</v>
      </c>
      <c r="S66">
        <f t="shared" si="30"/>
        <v>11.470170454545457</v>
      </c>
      <c r="W66" s="5" t="s">
        <v>98</v>
      </c>
      <c r="X66" s="13" t="s">
        <v>27</v>
      </c>
      <c r="Y66" s="18" t="s">
        <v>15</v>
      </c>
      <c r="Z66">
        <v>48.21</v>
      </c>
      <c r="AA66">
        <v>40.1</v>
      </c>
      <c r="AB66">
        <f t="shared" si="32"/>
        <v>8.11</v>
      </c>
      <c r="AD66">
        <f t="shared" si="34"/>
        <v>-16.822236050611906</v>
      </c>
      <c r="AE66">
        <f t="shared" si="35"/>
        <v>16.822236050611906</v>
      </c>
    </row>
    <row r="67" spans="1:32" x14ac:dyDescent="0.25">
      <c r="L67" s="5" t="s">
        <v>75</v>
      </c>
      <c r="M67" s="13" t="s">
        <v>34</v>
      </c>
      <c r="N67" s="18" t="s">
        <v>23</v>
      </c>
      <c r="O67">
        <v>48.31</v>
      </c>
      <c r="P67">
        <v>35.49</v>
      </c>
      <c r="Q67" s="19">
        <f t="shared" si="28"/>
        <v>12.82</v>
      </c>
      <c r="R67">
        <f t="shared" si="29"/>
        <v>-26.536948871869178</v>
      </c>
      <c r="S67">
        <f t="shared" si="30"/>
        <v>26.536948871869178</v>
      </c>
      <c r="W67" s="5" t="s">
        <v>99</v>
      </c>
      <c r="X67" s="13" t="s">
        <v>29</v>
      </c>
      <c r="Y67" s="18" t="s">
        <v>25</v>
      </c>
      <c r="Z67">
        <v>78.38</v>
      </c>
      <c r="AA67">
        <v>48.45</v>
      </c>
      <c r="AB67">
        <f t="shared" si="32"/>
        <v>29.929999999999993</v>
      </c>
      <c r="AD67">
        <f t="shared" si="34"/>
        <v>-38.185761673896394</v>
      </c>
      <c r="AE67">
        <f t="shared" si="35"/>
        <v>38.185761673896394</v>
      </c>
    </row>
    <row r="68" spans="1:32" x14ac:dyDescent="0.25">
      <c r="A68" t="s">
        <v>42</v>
      </c>
      <c r="B68" s="11" t="s">
        <v>15</v>
      </c>
      <c r="C68" s="12" t="s">
        <v>22</v>
      </c>
      <c r="D68">
        <v>54.932000000000002</v>
      </c>
      <c r="E68" s="15">
        <v>18.728999999999999</v>
      </c>
      <c r="F68">
        <f t="shared" ref="F68:F86" si="36">D68-E68</f>
        <v>36.203000000000003</v>
      </c>
      <c r="G68">
        <f t="shared" ref="G68:G86" si="37">(E68-D68)*100/D68</f>
        <v>-65.905119056287774</v>
      </c>
      <c r="H68">
        <f t="shared" ref="H68:H86" si="38">G68*(-1)</f>
        <v>65.905119056287774</v>
      </c>
      <c r="I68">
        <f t="shared" ref="I68:I76" si="39">(G68+G78)/2</f>
        <v>-78.80013300729631</v>
      </c>
      <c r="L68" s="5" t="s">
        <v>81</v>
      </c>
      <c r="M68" s="13" t="s">
        <v>59</v>
      </c>
      <c r="N68" s="18" t="s">
        <v>29</v>
      </c>
      <c r="O68">
        <v>43.04</v>
      </c>
      <c r="P68">
        <v>33.700000000000003</v>
      </c>
      <c r="Q68" s="19">
        <f t="shared" si="28"/>
        <v>9.3399999999999963</v>
      </c>
      <c r="R68">
        <f t="shared" si="29"/>
        <v>-21.700743494423783</v>
      </c>
      <c r="S68">
        <f t="shared" si="30"/>
        <v>21.700743494423783</v>
      </c>
      <c r="W68" s="5" t="s">
        <v>100</v>
      </c>
      <c r="X68" s="13" t="s">
        <v>31</v>
      </c>
      <c r="Y68" s="18" t="s">
        <v>18</v>
      </c>
      <c r="Z68">
        <v>60.69</v>
      </c>
      <c r="AA68">
        <v>42.87</v>
      </c>
      <c r="AB68">
        <f t="shared" si="32"/>
        <v>17.82</v>
      </c>
      <c r="AD68">
        <f t="shared" si="34"/>
        <v>-29.362333168561545</v>
      </c>
      <c r="AE68">
        <f t="shared" si="35"/>
        <v>29.362333168561545</v>
      </c>
    </row>
    <row r="69" spans="1:32" x14ac:dyDescent="0.25">
      <c r="A69" t="s">
        <v>43</v>
      </c>
      <c r="B69" s="11" t="s">
        <v>18</v>
      </c>
      <c r="C69" s="12" t="s">
        <v>23</v>
      </c>
      <c r="D69">
        <v>32.273000000000003</v>
      </c>
      <c r="E69" s="15">
        <v>8.6630000000000003</v>
      </c>
      <c r="F69">
        <f t="shared" si="36"/>
        <v>23.610000000000003</v>
      </c>
      <c r="G69">
        <f t="shared" si="37"/>
        <v>-73.157128249620428</v>
      </c>
      <c r="H69">
        <f t="shared" si="38"/>
        <v>73.157128249620428</v>
      </c>
      <c r="I69">
        <f t="shared" si="39"/>
        <v>-82.106255580087122</v>
      </c>
      <c r="M69" s="5"/>
      <c r="N69" s="5"/>
      <c r="O69" s="20"/>
      <c r="P69" s="7"/>
      <c r="Q69" s="19"/>
      <c r="W69" s="5" t="s">
        <v>101</v>
      </c>
      <c r="X69" s="13" t="s">
        <v>23</v>
      </c>
      <c r="Y69" s="18" t="s">
        <v>16</v>
      </c>
      <c r="Z69">
        <v>66.97</v>
      </c>
      <c r="AA69">
        <v>44</v>
      </c>
      <c r="AB69">
        <f t="shared" si="32"/>
        <v>22.97</v>
      </c>
      <c r="AD69">
        <f t="shared" si="34"/>
        <v>-34.298939823801703</v>
      </c>
      <c r="AE69">
        <f t="shared" si="35"/>
        <v>34.298939823801703</v>
      </c>
    </row>
    <row r="70" spans="1:32" x14ac:dyDescent="0.25">
      <c r="A70" t="s">
        <v>44</v>
      </c>
      <c r="B70" s="11" t="s">
        <v>16</v>
      </c>
      <c r="C70" s="12" t="s">
        <v>31</v>
      </c>
      <c r="D70">
        <v>66.751000000000005</v>
      </c>
      <c r="E70">
        <v>31.163</v>
      </c>
      <c r="F70">
        <f t="shared" si="36"/>
        <v>35.588000000000008</v>
      </c>
      <c r="G70">
        <f t="shared" si="37"/>
        <v>-53.31455708528712</v>
      </c>
      <c r="H70">
        <f t="shared" si="38"/>
        <v>53.31455708528712</v>
      </c>
      <c r="I70">
        <f t="shared" si="39"/>
        <v>-61.811986293051248</v>
      </c>
      <c r="L70" t="s">
        <v>42</v>
      </c>
      <c r="M70" s="13" t="s">
        <v>15</v>
      </c>
      <c r="N70" s="18" t="s">
        <v>29</v>
      </c>
      <c r="O70">
        <v>46.42</v>
      </c>
      <c r="P70">
        <v>20.59</v>
      </c>
      <c r="Q70" s="19">
        <f t="shared" si="28"/>
        <v>25.830000000000002</v>
      </c>
      <c r="R70">
        <f>(P70-O70)*100/O70</f>
        <v>-55.644118914261092</v>
      </c>
      <c r="S70">
        <f t="shared" si="30"/>
        <v>55.644118914261092</v>
      </c>
      <c r="T70">
        <f t="shared" ref="T70:U78" si="40">(Q70+Q80)/2</f>
        <v>25.35</v>
      </c>
      <c r="U70">
        <f t="shared" si="40"/>
        <v>-57.108446645072135</v>
      </c>
      <c r="W70" s="5" t="s">
        <v>102</v>
      </c>
      <c r="X70" s="13" t="s">
        <v>34</v>
      </c>
      <c r="Y70" s="18" t="s">
        <v>31</v>
      </c>
      <c r="Z70">
        <v>53.61</v>
      </c>
      <c r="AA70">
        <v>53.61</v>
      </c>
      <c r="AB70">
        <f t="shared" si="32"/>
        <v>0</v>
      </c>
      <c r="AD70">
        <f t="shared" si="34"/>
        <v>0</v>
      </c>
      <c r="AE70">
        <f t="shared" si="35"/>
        <v>0</v>
      </c>
    </row>
    <row r="71" spans="1:32" x14ac:dyDescent="0.25">
      <c r="A71" t="s">
        <v>45</v>
      </c>
      <c r="B71" s="11" t="s">
        <v>22</v>
      </c>
      <c r="C71" s="12" t="s">
        <v>15</v>
      </c>
      <c r="D71">
        <v>51.951000000000001</v>
      </c>
      <c r="E71">
        <v>24.315000000000001</v>
      </c>
      <c r="F71">
        <f t="shared" si="36"/>
        <v>27.635999999999999</v>
      </c>
      <c r="G71">
        <f t="shared" si="37"/>
        <v>-53.196281111046943</v>
      </c>
      <c r="H71">
        <f t="shared" si="38"/>
        <v>53.196281111046943</v>
      </c>
      <c r="I71">
        <f t="shared" si="39"/>
        <v>-73.56687480762136</v>
      </c>
      <c r="L71" t="s">
        <v>43</v>
      </c>
      <c r="M71" s="13" t="s">
        <v>18</v>
      </c>
      <c r="N71" s="18" t="s">
        <v>31</v>
      </c>
      <c r="O71">
        <v>48.24</v>
      </c>
      <c r="P71">
        <v>4.63</v>
      </c>
      <c r="Q71" s="19">
        <f t="shared" si="28"/>
        <v>43.61</v>
      </c>
      <c r="R71">
        <f>(P71-O71)*100/O71</f>
        <v>-90.402155887230506</v>
      </c>
      <c r="S71">
        <f t="shared" si="30"/>
        <v>90.402155887230506</v>
      </c>
      <c r="T71">
        <f t="shared" si="40"/>
        <v>31.89</v>
      </c>
      <c r="U71">
        <f t="shared" si="40"/>
        <v>-66.935991736718705</v>
      </c>
      <c r="X71" s="5"/>
      <c r="Y71" s="5"/>
      <c r="Z71" s="5"/>
      <c r="AA71" s="5"/>
    </row>
    <row r="72" spans="1:32" x14ac:dyDescent="0.25">
      <c r="A72" t="s">
        <v>46</v>
      </c>
      <c r="B72" s="11" t="s">
        <v>25</v>
      </c>
      <c r="C72" s="12" t="s">
        <v>18</v>
      </c>
      <c r="D72" s="5">
        <v>52.484999999999999</v>
      </c>
      <c r="E72">
        <v>28.706</v>
      </c>
      <c r="F72">
        <f t="shared" si="36"/>
        <v>23.779</v>
      </c>
      <c r="G72">
        <f t="shared" si="37"/>
        <v>-45.306277984185961</v>
      </c>
      <c r="H72">
        <f t="shared" si="38"/>
        <v>45.306277984185961</v>
      </c>
      <c r="I72">
        <f t="shared" si="39"/>
        <v>-70.953350737144163</v>
      </c>
      <c r="L72" t="s">
        <v>44</v>
      </c>
      <c r="M72" s="13" t="s">
        <v>16</v>
      </c>
      <c r="N72" s="18" t="s">
        <v>27</v>
      </c>
      <c r="O72">
        <v>38.700000000000003</v>
      </c>
      <c r="P72">
        <v>21.06</v>
      </c>
      <c r="Q72" s="19">
        <f t="shared" si="28"/>
        <v>17.640000000000004</v>
      </c>
      <c r="R72">
        <f t="shared" ref="R72:R89" si="41">(P72-O72)*100/O72</f>
        <v>-45.581395348837219</v>
      </c>
      <c r="S72">
        <f t="shared" si="30"/>
        <v>45.581395348837219</v>
      </c>
      <c r="T72">
        <f t="shared" si="40"/>
        <v>18.295000000000002</v>
      </c>
      <c r="U72">
        <f t="shared" si="40"/>
        <v>-48.433458161563401</v>
      </c>
      <c r="W72" t="s">
        <v>42</v>
      </c>
      <c r="X72" s="13" t="s">
        <v>15</v>
      </c>
      <c r="Y72" s="18" t="s">
        <v>29</v>
      </c>
      <c r="Z72" s="19">
        <v>77.62</v>
      </c>
      <c r="AA72" s="6">
        <v>36.22</v>
      </c>
      <c r="AB72">
        <f t="shared" si="32"/>
        <v>41.400000000000006</v>
      </c>
      <c r="AC72">
        <f>(AB72+AB82)/2</f>
        <v>35.575000000000003</v>
      </c>
      <c r="AD72">
        <f>(AA72-Z72)*100/Z72</f>
        <v>-53.336768874001557</v>
      </c>
      <c r="AE72">
        <f t="shared" si="35"/>
        <v>53.336768874001557</v>
      </c>
      <c r="AF72">
        <f>(AD72+AD82)/2</f>
        <v>-48.488833314806264</v>
      </c>
    </row>
    <row r="73" spans="1:32" x14ac:dyDescent="0.25">
      <c r="A73" t="s">
        <v>47</v>
      </c>
      <c r="B73" s="11" t="s">
        <v>27</v>
      </c>
      <c r="C73" s="12" t="s">
        <v>16</v>
      </c>
      <c r="D73">
        <v>57.052</v>
      </c>
      <c r="E73">
        <v>21.931000000000001</v>
      </c>
      <c r="F73">
        <f t="shared" si="36"/>
        <v>35.120999999999995</v>
      </c>
      <c r="G73">
        <f t="shared" si="37"/>
        <v>-61.559629811400114</v>
      </c>
      <c r="H73">
        <f t="shared" si="38"/>
        <v>61.559629811400114</v>
      </c>
      <c r="I73">
        <f t="shared" si="39"/>
        <v>-78.59210497393893</v>
      </c>
      <c r="L73" t="s">
        <v>45</v>
      </c>
      <c r="M73" s="13" t="s">
        <v>22</v>
      </c>
      <c r="N73" s="18" t="s">
        <v>34</v>
      </c>
      <c r="O73">
        <v>37.96</v>
      </c>
      <c r="P73">
        <v>10.35</v>
      </c>
      <c r="Q73" s="19">
        <f t="shared" si="28"/>
        <v>27.61</v>
      </c>
      <c r="R73">
        <f t="shared" si="41"/>
        <v>-72.734457323498418</v>
      </c>
      <c r="S73">
        <f t="shared" si="30"/>
        <v>72.734457323498418</v>
      </c>
      <c r="T73">
        <f t="shared" si="40"/>
        <v>21.560000000000002</v>
      </c>
      <c r="U73">
        <f t="shared" si="40"/>
        <v>-61.843575573707163</v>
      </c>
      <c r="W73" t="s">
        <v>43</v>
      </c>
      <c r="X73" s="13" t="s">
        <v>18</v>
      </c>
      <c r="Y73" s="18" t="s">
        <v>27</v>
      </c>
      <c r="Z73" s="19">
        <v>63.24</v>
      </c>
      <c r="AA73" s="6">
        <v>19.63</v>
      </c>
      <c r="AB73">
        <f t="shared" si="32"/>
        <v>43.61</v>
      </c>
      <c r="AC73">
        <f t="shared" ref="AC73:AC80" si="42">(AB73+AB83)/2</f>
        <v>35.704999999999998</v>
      </c>
      <c r="AD73">
        <f t="shared" ref="AD73:AD83" si="43">(AA73-Z73)*100/Z73</f>
        <v>-68.959519291587597</v>
      </c>
      <c r="AE73">
        <f t="shared" si="35"/>
        <v>68.959519291587597</v>
      </c>
      <c r="AF73">
        <f>(AD73+AD83)/2</f>
        <v>-58.4246347534596</v>
      </c>
    </row>
    <row r="74" spans="1:32" x14ac:dyDescent="0.25">
      <c r="A74" t="s">
        <v>48</v>
      </c>
      <c r="B74" s="11" t="s">
        <v>29</v>
      </c>
      <c r="C74" s="12" t="s">
        <v>25</v>
      </c>
      <c r="D74">
        <v>44.709000000000003</v>
      </c>
      <c r="E74">
        <v>4.4619999999999997</v>
      </c>
      <c r="F74">
        <f t="shared" si="36"/>
        <v>40.247</v>
      </c>
      <c r="G74">
        <f t="shared" si="37"/>
        <v>-90.019906506519931</v>
      </c>
      <c r="H74">
        <f t="shared" si="38"/>
        <v>90.019906506519931</v>
      </c>
      <c r="I74">
        <f t="shared" si="39"/>
        <v>-59.447722614628645</v>
      </c>
      <c r="L74" t="s">
        <v>46</v>
      </c>
      <c r="M74" s="13" t="s">
        <v>25</v>
      </c>
      <c r="N74" s="18" t="s">
        <v>25</v>
      </c>
      <c r="O74">
        <v>46.04</v>
      </c>
      <c r="P74">
        <v>22.44</v>
      </c>
      <c r="Q74" s="19">
        <f t="shared" si="28"/>
        <v>23.599999999999998</v>
      </c>
      <c r="R74">
        <f t="shared" si="41"/>
        <v>-51.25977410947003</v>
      </c>
      <c r="S74">
        <f t="shared" si="30"/>
        <v>51.25977410947003</v>
      </c>
      <c r="T74">
        <f t="shared" si="40"/>
        <v>25.689999999999998</v>
      </c>
      <c r="U74">
        <f t="shared" si="40"/>
        <v>-65.681790168921864</v>
      </c>
      <c r="W74" t="s">
        <v>44</v>
      </c>
      <c r="X74" s="13" t="s">
        <v>16</v>
      </c>
      <c r="Y74" s="18" t="s">
        <v>19</v>
      </c>
      <c r="Z74" s="19">
        <v>61.36</v>
      </c>
      <c r="AA74" s="7"/>
    </row>
    <row r="75" spans="1:32" x14ac:dyDescent="0.25">
      <c r="A75" t="s">
        <v>49</v>
      </c>
      <c r="B75" s="11" t="s">
        <v>31</v>
      </c>
      <c r="C75" s="12" t="s">
        <v>29</v>
      </c>
      <c r="D75">
        <v>51.039000000000001</v>
      </c>
      <c r="E75" s="15">
        <v>24.783000000000001</v>
      </c>
      <c r="F75">
        <f t="shared" si="36"/>
        <v>26.256</v>
      </c>
      <c r="G75">
        <f t="shared" si="37"/>
        <v>-51.44301416563804</v>
      </c>
      <c r="H75">
        <f t="shared" si="38"/>
        <v>51.44301416563804</v>
      </c>
      <c r="I75">
        <f t="shared" si="39"/>
        <v>-48.628070290061174</v>
      </c>
      <c r="L75" t="s">
        <v>47</v>
      </c>
      <c r="M75" s="13" t="s">
        <v>27</v>
      </c>
      <c r="N75" s="18" t="s">
        <v>22</v>
      </c>
      <c r="O75">
        <v>47.86</v>
      </c>
      <c r="P75">
        <v>26.23</v>
      </c>
      <c r="Q75" s="19">
        <f t="shared" si="28"/>
        <v>21.63</v>
      </c>
      <c r="R75">
        <f t="shared" si="41"/>
        <v>-45.194316757208526</v>
      </c>
      <c r="S75">
        <f t="shared" si="30"/>
        <v>45.194316757208526</v>
      </c>
      <c r="T75">
        <f t="shared" si="40"/>
        <v>27.164999999999999</v>
      </c>
      <c r="U75">
        <f t="shared" si="40"/>
        <v>-66.104343051302493</v>
      </c>
      <c r="W75" t="s">
        <v>45</v>
      </c>
      <c r="X75" s="13" t="s">
        <v>22</v>
      </c>
      <c r="Y75" s="18" t="s">
        <v>19</v>
      </c>
      <c r="Z75" s="19">
        <v>47.33</v>
      </c>
      <c r="AA75" s="7"/>
    </row>
    <row r="76" spans="1:32" x14ac:dyDescent="0.25">
      <c r="A76" t="s">
        <v>50</v>
      </c>
      <c r="B76" s="11" t="s">
        <v>23</v>
      </c>
      <c r="C76" s="12" t="s">
        <v>27</v>
      </c>
      <c r="D76">
        <v>38.862000000000002</v>
      </c>
      <c r="E76" s="15">
        <v>18.931999999999999</v>
      </c>
      <c r="F76">
        <f t="shared" si="36"/>
        <v>19.930000000000003</v>
      </c>
      <c r="G76">
        <f t="shared" si="37"/>
        <v>-51.284030672636511</v>
      </c>
      <c r="H76">
        <f t="shared" si="38"/>
        <v>51.284030672636511</v>
      </c>
      <c r="I76">
        <f t="shared" si="39"/>
        <v>-51.160902638495529</v>
      </c>
      <c r="L76" t="s">
        <v>48</v>
      </c>
      <c r="M76" s="13" t="s">
        <v>29</v>
      </c>
      <c r="N76" s="18" t="s">
        <v>23</v>
      </c>
      <c r="O76">
        <v>40.119999999999997</v>
      </c>
      <c r="P76">
        <v>6.17</v>
      </c>
      <c r="Q76" s="19">
        <f t="shared" si="28"/>
        <v>33.949999999999996</v>
      </c>
      <c r="R76">
        <f t="shared" si="41"/>
        <v>-84.621136590229312</v>
      </c>
      <c r="S76">
        <f t="shared" si="30"/>
        <v>84.621136590229312</v>
      </c>
      <c r="T76">
        <f t="shared" si="40"/>
        <v>25.939999999999998</v>
      </c>
      <c r="U76">
        <f t="shared" si="40"/>
        <v>-72.516093901583659</v>
      </c>
      <c r="W76" t="s">
        <v>46</v>
      </c>
      <c r="X76" s="13" t="s">
        <v>25</v>
      </c>
      <c r="Y76" s="18" t="s">
        <v>15</v>
      </c>
      <c r="Z76" s="19">
        <v>59.9</v>
      </c>
      <c r="AA76" s="6">
        <v>9.94</v>
      </c>
      <c r="AB76">
        <f t="shared" si="32"/>
        <v>49.96</v>
      </c>
      <c r="AC76">
        <f t="shared" si="42"/>
        <v>45.855000000000004</v>
      </c>
      <c r="AD76">
        <f t="shared" si="43"/>
        <v>-83.405676126878134</v>
      </c>
      <c r="AE76">
        <f t="shared" si="35"/>
        <v>83.405676126878134</v>
      </c>
      <c r="AF76">
        <f>(AD76+AD86)/2</f>
        <v>-86.945577551952283</v>
      </c>
    </row>
    <row r="77" spans="1:32" x14ac:dyDescent="0.25">
      <c r="A77" t="s">
        <v>51</v>
      </c>
      <c r="B77" s="11"/>
      <c r="C77" s="12"/>
      <c r="L77" t="s">
        <v>49</v>
      </c>
      <c r="M77" s="13" t="s">
        <v>31</v>
      </c>
      <c r="N77" s="18" t="s">
        <v>16</v>
      </c>
      <c r="O77">
        <v>32.22</v>
      </c>
      <c r="P77">
        <v>16.62</v>
      </c>
      <c r="Q77" s="19">
        <f t="shared" si="28"/>
        <v>15.599999999999998</v>
      </c>
      <c r="R77">
        <f t="shared" si="41"/>
        <v>-48.417132216014892</v>
      </c>
      <c r="S77">
        <f t="shared" si="30"/>
        <v>48.417132216014892</v>
      </c>
      <c r="T77">
        <f t="shared" si="40"/>
        <v>12.809999999999999</v>
      </c>
      <c r="U77">
        <f t="shared" si="40"/>
        <v>-48.077074921728261</v>
      </c>
      <c r="W77" t="s">
        <v>47</v>
      </c>
      <c r="X77" s="13" t="s">
        <v>27</v>
      </c>
      <c r="Y77" s="18">
        <v>-4</v>
      </c>
      <c r="Z77" s="19">
        <v>60.75</v>
      </c>
      <c r="AA77" s="6">
        <v>9.2100000000000009</v>
      </c>
      <c r="AB77">
        <f t="shared" si="32"/>
        <v>51.54</v>
      </c>
      <c r="AC77">
        <f t="shared" si="42"/>
        <v>44.185000000000002</v>
      </c>
      <c r="AD77">
        <f t="shared" si="43"/>
        <v>-84.839506172839506</v>
      </c>
      <c r="AE77">
        <f t="shared" si="35"/>
        <v>84.839506172839506</v>
      </c>
      <c r="AF77">
        <f>(AD77+AD87)/2</f>
        <v>-69.701234567901238</v>
      </c>
    </row>
    <row r="78" spans="1:32" x14ac:dyDescent="0.25">
      <c r="A78" t="s">
        <v>42</v>
      </c>
      <c r="B78" s="11" t="s">
        <v>15</v>
      </c>
      <c r="C78" s="12" t="s">
        <v>22</v>
      </c>
      <c r="D78">
        <v>61.445999999999998</v>
      </c>
      <c r="E78">
        <v>5.1029999999999998</v>
      </c>
      <c r="F78">
        <f t="shared" si="36"/>
        <v>56.342999999999996</v>
      </c>
      <c r="G78">
        <f t="shared" si="37"/>
        <v>-91.695146958304846</v>
      </c>
      <c r="H78">
        <f t="shared" si="38"/>
        <v>91.695146958304846</v>
      </c>
      <c r="L78" t="s">
        <v>50</v>
      </c>
      <c r="M78" s="13" t="s">
        <v>23</v>
      </c>
      <c r="N78" s="18" t="s">
        <v>15</v>
      </c>
      <c r="O78">
        <v>45.88</v>
      </c>
      <c r="P78">
        <v>22.94</v>
      </c>
      <c r="Q78" s="19">
        <f>O78-P78</f>
        <v>22.94</v>
      </c>
      <c r="R78" s="21">
        <f t="shared" si="41"/>
        <v>-50</v>
      </c>
      <c r="S78">
        <f t="shared" si="30"/>
        <v>50</v>
      </c>
      <c r="T78">
        <f t="shared" si="40"/>
        <v>20.844999999999999</v>
      </c>
      <c r="U78">
        <f t="shared" si="40"/>
        <v>-48.626512096774192</v>
      </c>
      <c r="W78" t="s">
        <v>48</v>
      </c>
      <c r="X78" s="13" t="s">
        <v>29</v>
      </c>
      <c r="Y78" s="18" t="s">
        <v>22</v>
      </c>
      <c r="Z78" s="19">
        <v>71.709999999999994</v>
      </c>
      <c r="AA78" s="6">
        <v>29.47</v>
      </c>
      <c r="AB78">
        <f t="shared" si="32"/>
        <v>42.239999999999995</v>
      </c>
      <c r="AC78">
        <f t="shared" si="42"/>
        <v>47.064999999999998</v>
      </c>
      <c r="AD78">
        <f t="shared" si="43"/>
        <v>-58.903918560870167</v>
      </c>
      <c r="AE78">
        <f t="shared" si="35"/>
        <v>58.903918560870167</v>
      </c>
      <c r="AF78">
        <f>(AD78+AD88)/2</f>
        <v>-73.211446546415857</v>
      </c>
    </row>
    <row r="79" spans="1:32" x14ac:dyDescent="0.25">
      <c r="A79" t="s">
        <v>43</v>
      </c>
      <c r="B79" s="11" t="s">
        <v>18</v>
      </c>
      <c r="C79" s="12" t="s">
        <v>23</v>
      </c>
      <c r="D79" s="15">
        <v>41.511000000000003</v>
      </c>
      <c r="E79">
        <v>3.7130000000000001</v>
      </c>
      <c r="F79">
        <f t="shared" si="36"/>
        <v>37.798000000000002</v>
      </c>
      <c r="G79">
        <f t="shared" si="37"/>
        <v>-91.055382910553831</v>
      </c>
      <c r="H79">
        <f t="shared" si="38"/>
        <v>91.055382910553831</v>
      </c>
      <c r="L79" t="s">
        <v>51</v>
      </c>
      <c r="M79" s="13" t="s">
        <v>34</v>
      </c>
      <c r="N79" s="18" t="s">
        <v>18</v>
      </c>
      <c r="O79">
        <v>37.1</v>
      </c>
      <c r="P79">
        <v>9.26</v>
      </c>
      <c r="Q79" s="19">
        <f t="shared" si="28"/>
        <v>27.840000000000003</v>
      </c>
      <c r="R79">
        <f t="shared" si="41"/>
        <v>-75.040431266846369</v>
      </c>
      <c r="S79">
        <f t="shared" si="30"/>
        <v>75.040431266846369</v>
      </c>
      <c r="T79">
        <f>(Q79+Q89)/2</f>
        <v>26.32</v>
      </c>
      <c r="U79">
        <f>(R79+R89)/2</f>
        <v>-65.161767126958637</v>
      </c>
      <c r="W79" t="s">
        <v>49</v>
      </c>
      <c r="X79" s="13" t="s">
        <v>31</v>
      </c>
      <c r="Y79" s="18" t="s">
        <v>18</v>
      </c>
      <c r="Z79" s="19">
        <v>68.88</v>
      </c>
      <c r="AA79" s="6">
        <v>20.67</v>
      </c>
      <c r="AB79">
        <f t="shared" si="32"/>
        <v>48.209999999999994</v>
      </c>
      <c r="AC79">
        <f t="shared" si="42"/>
        <v>61.47</v>
      </c>
      <c r="AD79">
        <f t="shared" si="43"/>
        <v>-69.991289198606268</v>
      </c>
      <c r="AE79">
        <f t="shared" si="35"/>
        <v>69.991289198606268</v>
      </c>
      <c r="AF79">
        <f>(AD79+AD89)/2</f>
        <v>-80.051715984808979</v>
      </c>
    </row>
    <row r="80" spans="1:32" x14ac:dyDescent="0.25">
      <c r="A80" t="s">
        <v>44</v>
      </c>
      <c r="B80" s="11" t="s">
        <v>16</v>
      </c>
      <c r="C80" s="12" t="s">
        <v>31</v>
      </c>
      <c r="D80" s="15">
        <v>46.603999999999999</v>
      </c>
      <c r="E80">
        <v>13.837</v>
      </c>
      <c r="F80">
        <f t="shared" si="36"/>
        <v>32.766999999999996</v>
      </c>
      <c r="G80">
        <f t="shared" si="37"/>
        <v>-70.309415500815376</v>
      </c>
      <c r="H80">
        <f t="shared" si="38"/>
        <v>70.309415500815376</v>
      </c>
      <c r="L80" t="s">
        <v>42</v>
      </c>
      <c r="M80" s="13" t="s">
        <v>15</v>
      </c>
      <c r="N80" s="18" t="s">
        <v>29</v>
      </c>
      <c r="O80">
        <v>42.46</v>
      </c>
      <c r="P80">
        <v>17.59</v>
      </c>
      <c r="Q80" s="19">
        <f t="shared" si="28"/>
        <v>24.87</v>
      </c>
      <c r="R80">
        <f t="shared" si="41"/>
        <v>-58.572774375883185</v>
      </c>
      <c r="S80">
        <f t="shared" si="30"/>
        <v>58.572774375883185</v>
      </c>
      <c r="W80" t="s">
        <v>50</v>
      </c>
      <c r="X80" s="13" t="s">
        <v>23</v>
      </c>
      <c r="Y80" s="18" t="s">
        <v>16</v>
      </c>
      <c r="Z80" s="19">
        <v>43.04</v>
      </c>
      <c r="AA80" s="6">
        <v>10.67</v>
      </c>
      <c r="AB80">
        <f t="shared" si="32"/>
        <v>32.369999999999997</v>
      </c>
      <c r="AC80">
        <f t="shared" si="42"/>
        <v>33.090000000000003</v>
      </c>
      <c r="AD80">
        <f t="shared" si="43"/>
        <v>-75.209107806691435</v>
      </c>
      <c r="AE80">
        <f t="shared" si="35"/>
        <v>75.209107806691435</v>
      </c>
      <c r="AF80">
        <f>(AD80+AD90)/2</f>
        <v>-70.480866622132183</v>
      </c>
    </row>
    <row r="81" spans="1:32" x14ac:dyDescent="0.25">
      <c r="A81" t="s">
        <v>45</v>
      </c>
      <c r="B81" s="11" t="s">
        <v>22</v>
      </c>
      <c r="C81" s="12" t="s">
        <v>15</v>
      </c>
      <c r="D81">
        <v>45.640999999999998</v>
      </c>
      <c r="E81">
        <v>2.7669999999999999</v>
      </c>
      <c r="F81">
        <f t="shared" si="36"/>
        <v>42.873999999999995</v>
      </c>
      <c r="G81">
        <f t="shared" si="37"/>
        <v>-93.937468504195778</v>
      </c>
      <c r="H81">
        <f t="shared" si="38"/>
        <v>93.937468504195778</v>
      </c>
      <c r="L81" t="s">
        <v>43</v>
      </c>
      <c r="M81" s="13" t="s">
        <v>18</v>
      </c>
      <c r="N81" s="18" t="s">
        <v>31</v>
      </c>
      <c r="O81">
        <v>46.4</v>
      </c>
      <c r="P81">
        <v>26.23</v>
      </c>
      <c r="Q81" s="19">
        <f t="shared" si="28"/>
        <v>20.169999999999998</v>
      </c>
      <c r="R81">
        <f t="shared" si="41"/>
        <v>-43.46982758620689</v>
      </c>
      <c r="S81">
        <f t="shared" si="30"/>
        <v>43.46982758620689</v>
      </c>
      <c r="W81" t="s">
        <v>51</v>
      </c>
      <c r="X81" s="13" t="s">
        <v>34</v>
      </c>
      <c r="Y81" s="18" t="s">
        <v>18</v>
      </c>
      <c r="Z81" s="19">
        <v>71.91</v>
      </c>
      <c r="AA81" s="6">
        <v>41.58</v>
      </c>
      <c r="AB81">
        <f t="shared" si="32"/>
        <v>30.33</v>
      </c>
      <c r="AD81">
        <f t="shared" si="43"/>
        <v>-42.177722152690869</v>
      </c>
      <c r="AE81">
        <f t="shared" si="35"/>
        <v>42.177722152690869</v>
      </c>
    </row>
    <row r="82" spans="1:32" x14ac:dyDescent="0.25">
      <c r="A82" t="s">
        <v>46</v>
      </c>
      <c r="B82" s="11" t="s">
        <v>25</v>
      </c>
      <c r="C82" s="12" t="s">
        <v>18</v>
      </c>
      <c r="D82">
        <v>51.476999999999997</v>
      </c>
      <c r="E82">
        <v>1.75</v>
      </c>
      <c r="F82">
        <f t="shared" si="36"/>
        <v>49.726999999999997</v>
      </c>
      <c r="G82">
        <f t="shared" si="37"/>
        <v>-96.600423490102372</v>
      </c>
      <c r="H82">
        <f t="shared" si="38"/>
        <v>96.600423490102372</v>
      </c>
      <c r="L82" t="s">
        <v>44</v>
      </c>
      <c r="M82" s="13" t="s">
        <v>16</v>
      </c>
      <c r="N82" s="18" t="s">
        <v>27</v>
      </c>
      <c r="O82">
        <v>36.950000000000003</v>
      </c>
      <c r="P82">
        <v>18</v>
      </c>
      <c r="Q82" s="19">
        <f t="shared" si="28"/>
        <v>18.950000000000003</v>
      </c>
      <c r="R82">
        <f t="shared" si="41"/>
        <v>-51.285520974289582</v>
      </c>
      <c r="S82">
        <f t="shared" si="30"/>
        <v>51.285520974289582</v>
      </c>
      <c r="W82" t="s">
        <v>42</v>
      </c>
      <c r="X82" s="13" t="s">
        <v>15</v>
      </c>
      <c r="Y82" s="18" t="s">
        <v>29</v>
      </c>
      <c r="Z82" s="19">
        <v>68.17</v>
      </c>
      <c r="AA82" s="6">
        <v>38.42</v>
      </c>
      <c r="AB82">
        <f t="shared" si="32"/>
        <v>29.75</v>
      </c>
      <c r="AD82">
        <f t="shared" si="43"/>
        <v>-43.640897755610972</v>
      </c>
      <c r="AE82">
        <f t="shared" si="35"/>
        <v>43.640897755610972</v>
      </c>
    </row>
    <row r="83" spans="1:32" x14ac:dyDescent="0.25">
      <c r="A83" t="s">
        <v>47</v>
      </c>
      <c r="B83" s="11" t="s">
        <v>27</v>
      </c>
      <c r="C83" s="12" t="s">
        <v>16</v>
      </c>
      <c r="D83">
        <v>56.566000000000003</v>
      </c>
      <c r="E83">
        <v>2.4750000000000001</v>
      </c>
      <c r="F83">
        <f t="shared" si="36"/>
        <v>54.091000000000001</v>
      </c>
      <c r="G83">
        <f t="shared" si="37"/>
        <v>-95.624580136477746</v>
      </c>
      <c r="H83">
        <f t="shared" si="38"/>
        <v>95.624580136477746</v>
      </c>
      <c r="L83" t="s">
        <v>45</v>
      </c>
      <c r="M83" s="13" t="s">
        <v>22</v>
      </c>
      <c r="N83" s="18" t="s">
        <v>34</v>
      </c>
      <c r="O83">
        <v>30.44</v>
      </c>
      <c r="P83">
        <v>14.93</v>
      </c>
      <c r="Q83" s="19">
        <f t="shared" si="28"/>
        <v>15.510000000000002</v>
      </c>
      <c r="R83">
        <f t="shared" si="41"/>
        <v>-50.952693823915908</v>
      </c>
      <c r="S83">
        <f t="shared" si="30"/>
        <v>50.952693823915908</v>
      </c>
      <c r="W83" t="s">
        <v>43</v>
      </c>
      <c r="X83" s="13" t="s">
        <v>18</v>
      </c>
      <c r="Y83" s="18" t="s">
        <v>27</v>
      </c>
      <c r="Z83" s="19">
        <v>58.05</v>
      </c>
      <c r="AA83" s="6">
        <v>30.25</v>
      </c>
      <c r="AB83">
        <f t="shared" si="32"/>
        <v>27.799999999999997</v>
      </c>
      <c r="AD83">
        <f t="shared" si="43"/>
        <v>-47.889750215331603</v>
      </c>
      <c r="AE83">
        <f t="shared" si="35"/>
        <v>47.889750215331603</v>
      </c>
    </row>
    <row r="84" spans="1:32" x14ac:dyDescent="0.25">
      <c r="A84" t="s">
        <v>48</v>
      </c>
      <c r="B84" s="11" t="s">
        <v>29</v>
      </c>
      <c r="C84" s="12" t="s">
        <v>25</v>
      </c>
      <c r="D84">
        <v>45.942</v>
      </c>
      <c r="E84">
        <v>32.676000000000002</v>
      </c>
      <c r="F84">
        <f t="shared" si="36"/>
        <v>13.265999999999998</v>
      </c>
      <c r="G84">
        <f t="shared" si="37"/>
        <v>-28.875538722737364</v>
      </c>
      <c r="H84">
        <f t="shared" si="38"/>
        <v>28.875538722737364</v>
      </c>
      <c r="L84" t="s">
        <v>46</v>
      </c>
      <c r="M84" s="13" t="s">
        <v>25</v>
      </c>
      <c r="N84" s="18" t="s">
        <v>25</v>
      </c>
      <c r="O84">
        <v>34.68</v>
      </c>
      <c r="P84">
        <v>6.9</v>
      </c>
      <c r="Q84" s="19">
        <f t="shared" si="28"/>
        <v>27.78</v>
      </c>
      <c r="R84">
        <f t="shared" si="41"/>
        <v>-80.103806228373699</v>
      </c>
      <c r="S84">
        <f t="shared" si="30"/>
        <v>80.103806228373699</v>
      </c>
      <c r="W84" t="s">
        <v>44</v>
      </c>
      <c r="X84" s="13" t="s">
        <v>16</v>
      </c>
      <c r="Y84" s="18" t="s">
        <v>19</v>
      </c>
      <c r="Z84" s="19">
        <v>79.87</v>
      </c>
      <c r="AA84" s="6"/>
    </row>
    <row r="85" spans="1:32" x14ac:dyDescent="0.25">
      <c r="A85" t="s">
        <v>49</v>
      </c>
      <c r="B85" s="11" t="s">
        <v>31</v>
      </c>
      <c r="C85" s="12" t="s">
        <v>29</v>
      </c>
      <c r="D85">
        <v>52.581000000000003</v>
      </c>
      <c r="E85" s="15">
        <v>28.492000000000001</v>
      </c>
      <c r="F85">
        <f t="shared" si="36"/>
        <v>24.089000000000002</v>
      </c>
      <c r="G85">
        <f t="shared" si="37"/>
        <v>-45.813126414484316</v>
      </c>
      <c r="H85">
        <f t="shared" si="38"/>
        <v>45.813126414484316</v>
      </c>
      <c r="L85" t="s">
        <v>47</v>
      </c>
      <c r="M85" s="13" t="s">
        <v>27</v>
      </c>
      <c r="N85" s="18" t="s">
        <v>22</v>
      </c>
      <c r="O85">
        <v>37.58</v>
      </c>
      <c r="P85">
        <v>4.88</v>
      </c>
      <c r="Q85" s="19">
        <f t="shared" si="28"/>
        <v>32.699999999999996</v>
      </c>
      <c r="R85">
        <f t="shared" si="41"/>
        <v>-87.014369345396474</v>
      </c>
      <c r="S85">
        <f t="shared" si="30"/>
        <v>87.014369345396474</v>
      </c>
      <c r="W85" t="s">
        <v>45</v>
      </c>
      <c r="X85" s="13" t="s">
        <v>22</v>
      </c>
      <c r="Y85" s="18" t="s">
        <v>19</v>
      </c>
      <c r="Z85" s="19">
        <v>70.39</v>
      </c>
      <c r="AA85" s="6"/>
    </row>
    <row r="86" spans="1:32" x14ac:dyDescent="0.25">
      <c r="A86" t="s">
        <v>50</v>
      </c>
      <c r="B86" s="11" t="s">
        <v>23</v>
      </c>
      <c r="C86" s="12" t="s">
        <v>27</v>
      </c>
      <c r="D86">
        <v>51.119</v>
      </c>
      <c r="E86" s="15">
        <v>25.029</v>
      </c>
      <c r="F86">
        <f t="shared" si="36"/>
        <v>26.09</v>
      </c>
      <c r="G86">
        <f t="shared" si="37"/>
        <v>-51.037774604354546</v>
      </c>
      <c r="H86">
        <f t="shared" si="38"/>
        <v>51.037774604354546</v>
      </c>
      <c r="L86" t="s">
        <v>48</v>
      </c>
      <c r="M86" s="13" t="s">
        <v>29</v>
      </c>
      <c r="N86" s="18" t="s">
        <v>23</v>
      </c>
      <c r="O86">
        <v>29.68</v>
      </c>
      <c r="P86">
        <v>11.75</v>
      </c>
      <c r="Q86" s="19">
        <f t="shared" si="28"/>
        <v>17.93</v>
      </c>
      <c r="R86">
        <f t="shared" si="41"/>
        <v>-60.411051212938006</v>
      </c>
      <c r="S86">
        <f t="shared" si="30"/>
        <v>60.411051212938006</v>
      </c>
      <c r="W86" t="s">
        <v>46</v>
      </c>
      <c r="X86" s="13" t="s">
        <v>25</v>
      </c>
      <c r="Y86" s="18" t="s">
        <v>15</v>
      </c>
      <c r="Z86" s="19">
        <v>46.14</v>
      </c>
      <c r="AA86" s="6">
        <v>4.3899999999999997</v>
      </c>
      <c r="AB86">
        <f t="shared" si="32"/>
        <v>41.75</v>
      </c>
      <c r="AD86">
        <f t="shared" ref="AD86:AD91" si="44">(AA86-Z86)*100/Z86</f>
        <v>-90.485478977026446</v>
      </c>
      <c r="AE86">
        <f t="shared" si="35"/>
        <v>90.485478977026446</v>
      </c>
    </row>
    <row r="87" spans="1:32" x14ac:dyDescent="0.25">
      <c r="A87" t="s">
        <v>51</v>
      </c>
      <c r="B87" s="11"/>
      <c r="C87" s="12"/>
      <c r="D87" s="15"/>
      <c r="E87" s="15"/>
      <c r="F87" s="15"/>
      <c r="L87" t="s">
        <v>49</v>
      </c>
      <c r="M87" s="13" t="s">
        <v>31</v>
      </c>
      <c r="N87" s="18" t="s">
        <v>16</v>
      </c>
      <c r="O87">
        <v>20.99</v>
      </c>
      <c r="P87">
        <v>10.97</v>
      </c>
      <c r="Q87" s="19">
        <f t="shared" si="28"/>
        <v>10.019999999999998</v>
      </c>
      <c r="R87">
        <f t="shared" si="41"/>
        <v>-47.737017627441631</v>
      </c>
      <c r="S87">
        <f t="shared" si="30"/>
        <v>47.737017627441631</v>
      </c>
      <c r="W87" t="s">
        <v>47</v>
      </c>
      <c r="X87" s="13" t="s">
        <v>27</v>
      </c>
      <c r="Y87" s="18">
        <v>-4</v>
      </c>
      <c r="Z87" s="19">
        <v>67.5</v>
      </c>
      <c r="AA87" s="6">
        <v>30.67</v>
      </c>
      <c r="AB87">
        <f t="shared" si="32"/>
        <v>36.83</v>
      </c>
      <c r="AD87">
        <f t="shared" si="44"/>
        <v>-54.562962962962963</v>
      </c>
      <c r="AE87">
        <f t="shared" si="35"/>
        <v>54.562962962962963</v>
      </c>
    </row>
    <row r="88" spans="1:32" x14ac:dyDescent="0.25">
      <c r="L88" t="s">
        <v>50</v>
      </c>
      <c r="M88" s="13" t="s">
        <v>23</v>
      </c>
      <c r="N88" s="18" t="s">
        <v>15</v>
      </c>
      <c r="O88">
        <v>39.68</v>
      </c>
      <c r="P88">
        <v>20.93</v>
      </c>
      <c r="Q88" s="19">
        <f t="shared" si="28"/>
        <v>18.75</v>
      </c>
      <c r="R88">
        <f t="shared" si="41"/>
        <v>-47.253024193548384</v>
      </c>
      <c r="S88">
        <f t="shared" si="30"/>
        <v>47.253024193548384</v>
      </c>
      <c r="W88" t="s">
        <v>48</v>
      </c>
      <c r="X88" s="13" t="s">
        <v>29</v>
      </c>
      <c r="Y88" s="18" t="s">
        <v>22</v>
      </c>
      <c r="Z88" s="19">
        <v>59.29</v>
      </c>
      <c r="AA88" s="6">
        <v>7.4</v>
      </c>
      <c r="AB88">
        <f t="shared" si="32"/>
        <v>51.89</v>
      </c>
      <c r="AD88">
        <f t="shared" si="44"/>
        <v>-87.518974531961547</v>
      </c>
      <c r="AE88">
        <f t="shared" si="35"/>
        <v>87.518974531961547</v>
      </c>
    </row>
    <row r="89" spans="1:32" x14ac:dyDescent="0.25">
      <c r="A89" s="93" t="s">
        <v>56</v>
      </c>
      <c r="B89" s="93"/>
      <c r="C89" s="93"/>
      <c r="D89" s="93"/>
      <c r="E89" s="93"/>
      <c r="F89" s="93"/>
      <c r="G89" s="93"/>
      <c r="H89" s="93"/>
      <c r="I89" s="93"/>
      <c r="J89" s="93"/>
      <c r="L89" t="s">
        <v>51</v>
      </c>
      <c r="M89" s="13" t="s">
        <v>34</v>
      </c>
      <c r="N89" s="18" t="s">
        <v>18</v>
      </c>
      <c r="O89">
        <v>44.86</v>
      </c>
      <c r="P89">
        <v>20.059999999999999</v>
      </c>
      <c r="Q89" s="19">
        <f t="shared" si="28"/>
        <v>24.8</v>
      </c>
      <c r="R89">
        <f t="shared" si="41"/>
        <v>-55.28310298707089</v>
      </c>
      <c r="S89">
        <f t="shared" si="30"/>
        <v>55.28310298707089</v>
      </c>
      <c r="W89" t="s">
        <v>49</v>
      </c>
      <c r="X89" s="13" t="s">
        <v>31</v>
      </c>
      <c r="Y89" s="18" t="s">
        <v>18</v>
      </c>
      <c r="Z89" s="19">
        <v>82.93</v>
      </c>
      <c r="AA89" s="6">
        <v>8.1999999999999993</v>
      </c>
      <c r="AB89">
        <f t="shared" si="32"/>
        <v>74.73</v>
      </c>
      <c r="AD89">
        <f t="shared" si="44"/>
        <v>-90.11214277101169</v>
      </c>
      <c r="AE89">
        <f t="shared" si="35"/>
        <v>90.11214277101169</v>
      </c>
    </row>
    <row r="90" spans="1:32" ht="76.5" x14ac:dyDescent="0.25">
      <c r="A90" s="16"/>
      <c r="B90" s="16" t="s">
        <v>12</v>
      </c>
      <c r="C90" s="16" t="s">
        <v>13</v>
      </c>
      <c r="D90" s="8" t="s">
        <v>63</v>
      </c>
      <c r="E90" s="8" t="s">
        <v>64</v>
      </c>
      <c r="F90" s="8" t="s">
        <v>37</v>
      </c>
      <c r="G90" s="8" t="s">
        <v>65</v>
      </c>
      <c r="H90" s="8" t="s">
        <v>39</v>
      </c>
      <c r="I90" s="8" t="s">
        <v>40</v>
      </c>
      <c r="J90" s="8" t="s">
        <v>54</v>
      </c>
      <c r="W90" t="s">
        <v>50</v>
      </c>
      <c r="X90" s="13" t="s">
        <v>23</v>
      </c>
      <c r="Y90" s="18" t="s">
        <v>16</v>
      </c>
      <c r="Z90" s="19">
        <v>51.42</v>
      </c>
      <c r="AA90" s="6">
        <v>17.61</v>
      </c>
      <c r="AB90">
        <f t="shared" si="32"/>
        <v>33.81</v>
      </c>
      <c r="AD90">
        <f t="shared" si="44"/>
        <v>-65.752625437572931</v>
      </c>
      <c r="AE90">
        <f t="shared" si="35"/>
        <v>65.752625437572931</v>
      </c>
    </row>
    <row r="91" spans="1:32" x14ac:dyDescent="0.25">
      <c r="A91" s="5" t="s">
        <v>14</v>
      </c>
      <c r="B91" s="6" t="s">
        <v>15</v>
      </c>
      <c r="C91" s="7" t="s">
        <v>29</v>
      </c>
      <c r="D91">
        <v>60.4</v>
      </c>
      <c r="E91">
        <v>42.47</v>
      </c>
      <c r="F91">
        <f>D91-E91</f>
        <v>17.93</v>
      </c>
      <c r="G91">
        <f>(F91+F103)/2</f>
        <v>23.414999999999999</v>
      </c>
      <c r="H91">
        <f t="shared" ref="H91:H114" si="45">(E91-D91)*100/D91</f>
        <v>-29.685430463576161</v>
      </c>
      <c r="I91">
        <f>H91*(-1)</f>
        <v>29.685430463576161</v>
      </c>
      <c r="J91">
        <f t="shared" ref="J91:J102" si="46">(H91+H103)/2</f>
        <v>-35.661041121429342</v>
      </c>
      <c r="L91" s="93" t="s">
        <v>82</v>
      </c>
      <c r="M91" s="93"/>
      <c r="N91" s="93"/>
      <c r="O91" s="93"/>
      <c r="P91" s="93"/>
      <c r="Q91" s="93"/>
      <c r="R91" s="93"/>
      <c r="S91" s="93"/>
      <c r="T91" s="93"/>
      <c r="U91" s="93"/>
      <c r="W91" t="s">
        <v>51</v>
      </c>
      <c r="X91" s="13" t="s">
        <v>34</v>
      </c>
      <c r="Y91" s="18" t="s">
        <v>18</v>
      </c>
      <c r="Z91" s="19">
        <v>58.9</v>
      </c>
      <c r="AA91" s="6">
        <v>30.009999999999998</v>
      </c>
      <c r="AB91">
        <f t="shared" si="32"/>
        <v>28.89</v>
      </c>
      <c r="AD91">
        <f t="shared" si="44"/>
        <v>-49.049235993208832</v>
      </c>
      <c r="AE91">
        <f t="shared" si="35"/>
        <v>49.049235993208832</v>
      </c>
    </row>
    <row r="92" spans="1:32" ht="76.5" x14ac:dyDescent="0.25">
      <c r="A92" s="5" t="s">
        <v>17</v>
      </c>
      <c r="B92" s="6" t="s">
        <v>18</v>
      </c>
      <c r="C92" s="7" t="s">
        <v>15</v>
      </c>
      <c r="D92">
        <v>61.69</v>
      </c>
      <c r="E92">
        <v>48.47</v>
      </c>
      <c r="F92">
        <f t="shared" ref="F92:F139" si="47">D92-E92</f>
        <v>13.219999999999999</v>
      </c>
      <c r="G92">
        <f t="shared" ref="G92:G127" si="48">(F92+F104)/2</f>
        <v>14.794999999999998</v>
      </c>
      <c r="H92">
        <f t="shared" si="45"/>
        <v>-21.429729291619388</v>
      </c>
      <c r="I92">
        <f t="shared" ref="I92:I139" si="49">H92*(-1)</f>
        <v>21.429729291619388</v>
      </c>
      <c r="J92">
        <f t="shared" si="46"/>
        <v>-24.905225256073216</v>
      </c>
      <c r="L92" s="4"/>
      <c r="M92" s="4" t="s">
        <v>12</v>
      </c>
      <c r="N92" s="4" t="s">
        <v>13</v>
      </c>
      <c r="O92" s="8" t="s">
        <v>63</v>
      </c>
      <c r="P92" s="8" t="s">
        <v>64</v>
      </c>
      <c r="Q92" s="8" t="s">
        <v>76</v>
      </c>
      <c r="R92" s="9" t="s">
        <v>39</v>
      </c>
      <c r="S92" s="9" t="s">
        <v>40</v>
      </c>
      <c r="T92" s="9" t="s">
        <v>77</v>
      </c>
      <c r="U92" s="9" t="s">
        <v>78</v>
      </c>
    </row>
    <row r="93" spans="1:32" x14ac:dyDescent="0.25">
      <c r="A93" s="5" t="s">
        <v>20</v>
      </c>
      <c r="B93" s="6" t="s">
        <v>16</v>
      </c>
      <c r="C93" s="7" t="s">
        <v>57</v>
      </c>
      <c r="D93">
        <v>69.5</v>
      </c>
      <c r="E93">
        <v>44.49</v>
      </c>
      <c r="F93">
        <f t="shared" si="47"/>
        <v>25.009999999999998</v>
      </c>
      <c r="G93">
        <f t="shared" si="48"/>
        <v>23.669999999999995</v>
      </c>
      <c r="H93">
        <f t="shared" si="45"/>
        <v>-35.985611510791365</v>
      </c>
      <c r="I93">
        <f t="shared" si="49"/>
        <v>35.985611510791365</v>
      </c>
      <c r="J93">
        <f t="shared" si="46"/>
        <v>-32.574234513394899</v>
      </c>
      <c r="L93" t="s">
        <v>83</v>
      </c>
      <c r="M93" s="11" t="s">
        <v>15</v>
      </c>
      <c r="N93" s="7" t="s">
        <v>25</v>
      </c>
      <c r="O93">
        <v>45.91</v>
      </c>
      <c r="P93" s="6">
        <v>32.700000000000003</v>
      </c>
      <c r="Q93" s="19">
        <f>O93-P93</f>
        <v>13.209999999999994</v>
      </c>
      <c r="R93">
        <f>(P93-O93)*100/O93</f>
        <v>-28.773687649749498</v>
      </c>
      <c r="S93">
        <f>R93*(-1)</f>
        <v>28.773687649749498</v>
      </c>
      <c r="T93">
        <f>(Q93+Q103)/2</f>
        <v>11.682499999999997</v>
      </c>
      <c r="U93">
        <f>(R93+R103)/2</f>
        <v>-25.825230848979277</v>
      </c>
      <c r="W93" s="93" t="s">
        <v>110</v>
      </c>
      <c r="X93" s="93"/>
      <c r="Y93" s="93"/>
      <c r="Z93" s="93"/>
      <c r="AA93" s="93"/>
      <c r="AB93" s="93"/>
      <c r="AC93" s="93"/>
      <c r="AD93" s="93"/>
      <c r="AE93" s="93"/>
      <c r="AF93" s="93"/>
    </row>
    <row r="94" spans="1:32" ht="76.5" x14ac:dyDescent="0.25">
      <c r="A94" s="5" t="s">
        <v>21</v>
      </c>
      <c r="B94" s="6" t="s">
        <v>22</v>
      </c>
      <c r="C94" s="7" t="s">
        <v>22</v>
      </c>
      <c r="D94">
        <v>84.58</v>
      </c>
      <c r="E94">
        <v>48.51</v>
      </c>
      <c r="F94">
        <f t="shared" si="47"/>
        <v>36.07</v>
      </c>
      <c r="G94">
        <f t="shared" si="48"/>
        <v>33.150000000000006</v>
      </c>
      <c r="H94">
        <f t="shared" si="45"/>
        <v>-42.646015606526369</v>
      </c>
      <c r="I94">
        <f t="shared" si="49"/>
        <v>42.646015606526369</v>
      </c>
      <c r="J94">
        <f t="shared" si="46"/>
        <v>-48.270770327777356</v>
      </c>
      <c r="L94" t="s">
        <v>84</v>
      </c>
      <c r="M94" s="13" t="s">
        <v>18</v>
      </c>
      <c r="N94" s="7" t="s">
        <v>18</v>
      </c>
      <c r="O94">
        <v>41.27</v>
      </c>
      <c r="P94" s="6">
        <v>32.119999999999997</v>
      </c>
      <c r="Q94" s="19">
        <f t="shared" ref="Q94:Q133" si="50">O94-P94</f>
        <v>9.1500000000000057</v>
      </c>
      <c r="R94">
        <f t="shared" ref="R94:R133" si="51">(P94-O94)*100/O94</f>
        <v>-22.171068572813194</v>
      </c>
      <c r="S94">
        <f t="shared" ref="S94:S133" si="52">R94*(-1)</f>
        <v>22.171068572813194</v>
      </c>
      <c r="T94">
        <f t="shared" ref="T94:U102" si="53">(Q94+Q104)/2</f>
        <v>6.6850000000000023</v>
      </c>
      <c r="U94">
        <f t="shared" si="53"/>
        <v>-21.459182270674049</v>
      </c>
      <c r="W94" s="4"/>
      <c r="X94" s="4" t="s">
        <v>12</v>
      </c>
      <c r="Y94" s="4" t="s">
        <v>13</v>
      </c>
      <c r="Z94" s="8" t="s">
        <v>63</v>
      </c>
      <c r="AA94" s="8" t="s">
        <v>64</v>
      </c>
      <c r="AB94" s="8" t="s">
        <v>76</v>
      </c>
      <c r="AC94" s="8" t="s">
        <v>109</v>
      </c>
      <c r="AD94" s="9" t="s">
        <v>39</v>
      </c>
      <c r="AE94" s="9" t="s">
        <v>40</v>
      </c>
      <c r="AF94" s="9" t="s">
        <v>54</v>
      </c>
    </row>
    <row r="95" spans="1:32" x14ac:dyDescent="0.25">
      <c r="A95" s="5" t="s">
        <v>24</v>
      </c>
      <c r="B95" s="6" t="s">
        <v>25</v>
      </c>
      <c r="C95" s="7" t="s">
        <v>34</v>
      </c>
      <c r="D95">
        <v>45.17</v>
      </c>
      <c r="E95">
        <v>37.68</v>
      </c>
      <c r="F95">
        <f t="shared" si="47"/>
        <v>7.490000000000002</v>
      </c>
      <c r="G95">
        <f t="shared" si="48"/>
        <v>8.6850000000000023</v>
      </c>
      <c r="H95">
        <f t="shared" si="45"/>
        <v>-16.581802081027234</v>
      </c>
      <c r="I95">
        <f t="shared" si="49"/>
        <v>16.581802081027234</v>
      </c>
      <c r="J95">
        <f t="shared" si="46"/>
        <v>-18.974292043973826</v>
      </c>
      <c r="L95" t="s">
        <v>85</v>
      </c>
      <c r="M95" s="13" t="s">
        <v>59</v>
      </c>
      <c r="N95" s="7" t="s">
        <v>34</v>
      </c>
      <c r="O95">
        <v>46.42</v>
      </c>
      <c r="P95" s="6">
        <v>35.770000000000003</v>
      </c>
      <c r="Q95" s="19">
        <f t="shared" si="50"/>
        <v>10.649999999999999</v>
      </c>
      <c r="R95">
        <f t="shared" si="51"/>
        <v>-22.942697113313223</v>
      </c>
      <c r="S95">
        <f t="shared" si="52"/>
        <v>22.942697113313223</v>
      </c>
      <c r="T95">
        <f t="shared" si="53"/>
        <v>7.1539999999999999</v>
      </c>
      <c r="U95">
        <f t="shared" si="53"/>
        <v>-18.127098192755597</v>
      </c>
      <c r="W95" t="s">
        <v>93</v>
      </c>
      <c r="X95" s="11" t="s">
        <v>15</v>
      </c>
      <c r="Y95" s="12" t="s">
        <v>16</v>
      </c>
      <c r="Z95" s="20">
        <v>37.6</v>
      </c>
      <c r="AA95">
        <v>27.26</v>
      </c>
      <c r="AB95" s="19">
        <f>Z95-AA95</f>
        <v>10.34</v>
      </c>
      <c r="AC95" s="19">
        <f>(AB95+AB106)/2</f>
        <v>12.1</v>
      </c>
      <c r="AD95">
        <f>(AA95-Z95)*100/Z95</f>
        <v>-27.5</v>
      </c>
      <c r="AE95">
        <f>AD95*(-1)</f>
        <v>27.5</v>
      </c>
      <c r="AF95" s="19">
        <f t="shared" ref="AF95:AF105" si="54">(AD95+AD106)/2</f>
        <v>-31.569490871689379</v>
      </c>
    </row>
    <row r="96" spans="1:32" x14ac:dyDescent="0.25">
      <c r="A96" s="5" t="s">
        <v>26</v>
      </c>
      <c r="B96" s="6" t="s">
        <v>27</v>
      </c>
      <c r="C96" s="7" t="s">
        <v>23</v>
      </c>
      <c r="D96">
        <v>59.18</v>
      </c>
      <c r="E96">
        <v>50.72</v>
      </c>
      <c r="F96">
        <f t="shared" si="47"/>
        <v>8.4600000000000009</v>
      </c>
      <c r="G96">
        <f t="shared" si="48"/>
        <v>8.7850000000000001</v>
      </c>
      <c r="H96">
        <f t="shared" si="45"/>
        <v>-14.295370057451844</v>
      </c>
      <c r="I96">
        <f t="shared" si="49"/>
        <v>14.295370057451844</v>
      </c>
      <c r="J96">
        <f t="shared" si="46"/>
        <v>-15.833802496307921</v>
      </c>
      <c r="L96" t="s">
        <v>86</v>
      </c>
      <c r="M96" s="13" t="s">
        <v>16</v>
      </c>
      <c r="N96" s="7" t="s">
        <v>29</v>
      </c>
      <c r="O96">
        <v>40.24</v>
      </c>
      <c r="P96" s="6">
        <v>23.765000000000001</v>
      </c>
      <c r="Q96" s="19">
        <f t="shared" si="50"/>
        <v>16.475000000000001</v>
      </c>
      <c r="R96">
        <f t="shared" si="51"/>
        <v>-40.941848906560637</v>
      </c>
      <c r="S96">
        <f t="shared" si="52"/>
        <v>40.941848906560637</v>
      </c>
      <c r="T96">
        <f t="shared" si="53"/>
        <v>9.5300000000000011</v>
      </c>
      <c r="U96">
        <f t="shared" si="53"/>
        <v>-24.531559074706649</v>
      </c>
      <c r="W96" t="s">
        <v>94</v>
      </c>
      <c r="X96" s="13" t="s">
        <v>18</v>
      </c>
      <c r="Y96" s="18" t="s">
        <v>25</v>
      </c>
      <c r="Z96" s="19">
        <v>46.72</v>
      </c>
      <c r="AA96" s="24">
        <v>28.93</v>
      </c>
      <c r="AB96" s="19">
        <f t="shared" ref="AB96:AB137" si="55">Z96-AA96</f>
        <v>17.79</v>
      </c>
      <c r="AC96" s="19">
        <f t="shared" ref="AC96:AC127" si="56">(AB96+AB107)/2</f>
        <v>13.234999999999999</v>
      </c>
      <c r="AD96">
        <f t="shared" ref="AD96:AD116" si="57">(AA96-Z96)*100/Z96</f>
        <v>-38.077910958904113</v>
      </c>
      <c r="AE96">
        <f t="shared" ref="AE96:AE137" si="58">AD96*(-1)</f>
        <v>38.077910958904113</v>
      </c>
      <c r="AF96" s="19">
        <f t="shared" si="54"/>
        <v>-32.479649192675964</v>
      </c>
    </row>
    <row r="97" spans="1:32" x14ac:dyDescent="0.25">
      <c r="A97" s="5" t="s">
        <v>28</v>
      </c>
      <c r="B97" s="6" t="s">
        <v>29</v>
      </c>
      <c r="C97" s="7" t="s">
        <v>31</v>
      </c>
      <c r="D97">
        <v>53.47</v>
      </c>
      <c r="E97">
        <v>49.23</v>
      </c>
      <c r="F97">
        <f t="shared" si="47"/>
        <v>4.240000000000002</v>
      </c>
      <c r="G97">
        <f t="shared" si="48"/>
        <v>5.2900000000000027</v>
      </c>
      <c r="H97">
        <f t="shared" si="45"/>
        <v>-7.9296801945015938</v>
      </c>
      <c r="I97">
        <f t="shared" si="49"/>
        <v>7.9296801945015938</v>
      </c>
      <c r="J97">
        <f t="shared" si="46"/>
        <v>-8.4422412271943017</v>
      </c>
      <c r="L97" s="5" t="s">
        <v>87</v>
      </c>
      <c r="M97" s="13" t="s">
        <v>22</v>
      </c>
      <c r="N97" s="7" t="s">
        <v>15</v>
      </c>
      <c r="O97">
        <v>31.09</v>
      </c>
      <c r="P97" s="6">
        <v>22.055</v>
      </c>
      <c r="Q97" s="19">
        <f t="shared" si="50"/>
        <v>9.0350000000000001</v>
      </c>
      <c r="R97">
        <f t="shared" si="51"/>
        <v>-29.060791251206176</v>
      </c>
      <c r="S97">
        <f t="shared" si="52"/>
        <v>29.060791251206176</v>
      </c>
      <c r="T97">
        <f t="shared" si="53"/>
        <v>11.119500000000002</v>
      </c>
      <c r="U97">
        <f t="shared" si="53"/>
        <v>-30.41586242059828</v>
      </c>
      <c r="W97" t="s">
        <v>95</v>
      </c>
      <c r="X97" s="13" t="s">
        <v>59</v>
      </c>
      <c r="Y97" s="18" t="s">
        <v>29</v>
      </c>
      <c r="Z97" s="19">
        <v>41.59</v>
      </c>
      <c r="AA97">
        <v>34.85</v>
      </c>
      <c r="AB97" s="19">
        <f t="shared" si="55"/>
        <v>6.740000000000002</v>
      </c>
      <c r="AC97" s="19">
        <f t="shared" si="56"/>
        <v>16.725000000000001</v>
      </c>
      <c r="AD97">
        <f t="shared" si="57"/>
        <v>-16.205818706419816</v>
      </c>
      <c r="AE97">
        <f t="shared" si="58"/>
        <v>16.205818706419816</v>
      </c>
      <c r="AF97" s="19">
        <f t="shared" si="54"/>
        <v>-33.430047604679658</v>
      </c>
    </row>
    <row r="98" spans="1:32" x14ac:dyDescent="0.25">
      <c r="A98" s="5" t="s">
        <v>30</v>
      </c>
      <c r="B98" s="7" t="s">
        <v>31</v>
      </c>
      <c r="C98" s="7" t="s">
        <v>18</v>
      </c>
      <c r="D98">
        <v>91.18</v>
      </c>
      <c r="E98">
        <v>38.020000000000003</v>
      </c>
      <c r="F98">
        <f t="shared" si="47"/>
        <v>53.160000000000004</v>
      </c>
      <c r="G98">
        <f t="shared" si="48"/>
        <v>39.174999999999997</v>
      </c>
      <c r="H98">
        <f t="shared" si="45"/>
        <v>-58.302259267383192</v>
      </c>
      <c r="I98">
        <f t="shared" si="49"/>
        <v>58.302259267383192</v>
      </c>
      <c r="J98">
        <f t="shared" si="46"/>
        <v>-48.173935856316575</v>
      </c>
      <c r="L98" t="s">
        <v>88</v>
      </c>
      <c r="M98" s="13" t="s">
        <v>25</v>
      </c>
      <c r="N98" s="7" t="s">
        <v>23</v>
      </c>
      <c r="O98">
        <v>24.58</v>
      </c>
      <c r="P98" s="6">
        <v>15.401999999999999</v>
      </c>
      <c r="Q98" s="19">
        <f t="shared" si="50"/>
        <v>9.177999999999999</v>
      </c>
      <c r="R98">
        <f t="shared" si="51"/>
        <v>-37.339300244100897</v>
      </c>
      <c r="S98">
        <f t="shared" si="52"/>
        <v>37.339300244100897</v>
      </c>
      <c r="T98">
        <f t="shared" si="53"/>
        <v>8.4365000000000023</v>
      </c>
      <c r="U98">
        <f t="shared" si="53"/>
        <v>-28.647606553585724</v>
      </c>
      <c r="W98" t="s">
        <v>96</v>
      </c>
      <c r="X98" s="13" t="s">
        <v>16</v>
      </c>
      <c r="Y98" s="18" t="s">
        <v>34</v>
      </c>
      <c r="Z98" s="19">
        <v>59.09</v>
      </c>
      <c r="AA98" s="24">
        <v>32.31</v>
      </c>
      <c r="AB98" s="19">
        <f t="shared" si="55"/>
        <v>26.78</v>
      </c>
      <c r="AC98" s="19">
        <f t="shared" si="56"/>
        <v>17.650000000000002</v>
      </c>
      <c r="AD98">
        <f t="shared" si="57"/>
        <v>-45.320697241496021</v>
      </c>
      <c r="AE98">
        <f t="shared" si="58"/>
        <v>45.320697241496021</v>
      </c>
      <c r="AF98" s="19">
        <f t="shared" si="54"/>
        <v>-35.491673921952831</v>
      </c>
    </row>
    <row r="99" spans="1:32" x14ac:dyDescent="0.25">
      <c r="A99" s="5" t="s">
        <v>32</v>
      </c>
      <c r="B99" s="7" t="s">
        <v>23</v>
      </c>
      <c r="C99" s="7" t="s">
        <v>16</v>
      </c>
      <c r="D99">
        <v>58.52</v>
      </c>
      <c r="E99">
        <v>44.44</v>
      </c>
      <c r="F99">
        <f t="shared" si="47"/>
        <v>14.080000000000005</v>
      </c>
      <c r="G99">
        <f t="shared" si="48"/>
        <v>8.610000000000003</v>
      </c>
      <c r="H99">
        <f t="shared" si="45"/>
        <v>-24.060150375939855</v>
      </c>
      <c r="I99">
        <f t="shared" si="49"/>
        <v>24.060150375939855</v>
      </c>
      <c r="J99">
        <f t="shared" si="46"/>
        <v>-14.80883624991683</v>
      </c>
      <c r="L99" t="s">
        <v>89</v>
      </c>
      <c r="M99" s="13" t="s">
        <v>27</v>
      </c>
      <c r="N99" s="7" t="s">
        <v>16</v>
      </c>
      <c r="O99">
        <v>41.09</v>
      </c>
      <c r="P99" s="6">
        <v>32.090000000000003</v>
      </c>
      <c r="Q99" s="19">
        <f t="shared" si="50"/>
        <v>9</v>
      </c>
      <c r="R99">
        <f t="shared" si="51"/>
        <v>-21.90313944998783</v>
      </c>
      <c r="S99">
        <f t="shared" si="52"/>
        <v>21.90313944998783</v>
      </c>
      <c r="T99">
        <f t="shared" si="53"/>
        <v>7.8669999999999991</v>
      </c>
      <c r="U99">
        <f t="shared" si="53"/>
        <v>-21.470157666262267</v>
      </c>
      <c r="W99" s="5" t="s">
        <v>97</v>
      </c>
      <c r="X99" s="13" t="s">
        <v>22</v>
      </c>
      <c r="Y99" s="18" t="s">
        <v>15</v>
      </c>
      <c r="Z99" s="19">
        <v>56.13</v>
      </c>
      <c r="AA99" s="24">
        <v>34.74</v>
      </c>
      <c r="AB99" s="19">
        <f t="shared" si="55"/>
        <v>21.39</v>
      </c>
      <c r="AC99" s="19">
        <f t="shared" si="56"/>
        <v>20.375</v>
      </c>
      <c r="AD99">
        <f t="shared" si="57"/>
        <v>-38.107963655799033</v>
      </c>
      <c r="AE99">
        <f t="shared" si="58"/>
        <v>38.107963655799033</v>
      </c>
      <c r="AF99" s="19">
        <f t="shared" si="54"/>
        <v>-40.32870710262479</v>
      </c>
    </row>
    <row r="100" spans="1:32" x14ac:dyDescent="0.25">
      <c r="A100" s="5" t="s">
        <v>33</v>
      </c>
      <c r="B100" s="7" t="s">
        <v>34</v>
      </c>
      <c r="C100" s="7" t="s">
        <v>27</v>
      </c>
      <c r="D100">
        <v>67.540000000000006</v>
      </c>
      <c r="E100">
        <v>49.93</v>
      </c>
      <c r="F100">
        <f t="shared" si="47"/>
        <v>17.610000000000007</v>
      </c>
      <c r="G100">
        <f t="shared" si="48"/>
        <v>12.5</v>
      </c>
      <c r="H100">
        <f t="shared" si="45"/>
        <v>-26.073437962688786</v>
      </c>
      <c r="I100">
        <f t="shared" si="49"/>
        <v>26.073437962688786</v>
      </c>
      <c r="J100">
        <f t="shared" si="46"/>
        <v>-19.637290614070359</v>
      </c>
      <c r="L100" t="s">
        <v>90</v>
      </c>
      <c r="M100" s="13" t="s">
        <v>29</v>
      </c>
      <c r="N100" s="7" t="s">
        <v>31</v>
      </c>
      <c r="O100">
        <v>51.43</v>
      </c>
      <c r="P100" s="6">
        <v>32.848999999999997</v>
      </c>
      <c r="Q100" s="19">
        <f t="shared" si="50"/>
        <v>18.581000000000003</v>
      </c>
      <c r="R100">
        <f t="shared" si="51"/>
        <v>-36.128718646704264</v>
      </c>
      <c r="S100">
        <f t="shared" si="52"/>
        <v>36.128718646704264</v>
      </c>
      <c r="T100">
        <f t="shared" si="53"/>
        <v>9.6194999999999986</v>
      </c>
      <c r="U100">
        <f t="shared" si="53"/>
        <v>-18.866016243430099</v>
      </c>
      <c r="W100" t="s">
        <v>98</v>
      </c>
      <c r="X100" s="13" t="s">
        <v>25</v>
      </c>
      <c r="Y100" s="18" t="s">
        <v>22</v>
      </c>
      <c r="Z100" s="19">
        <v>29.98</v>
      </c>
      <c r="AA100" s="24">
        <v>28.49</v>
      </c>
      <c r="AB100" s="19">
        <f t="shared" si="55"/>
        <v>1.490000000000002</v>
      </c>
      <c r="AC100" s="19">
        <f t="shared" si="56"/>
        <v>13.25</v>
      </c>
      <c r="AD100">
        <f t="shared" si="57"/>
        <v>-4.9699799866577781</v>
      </c>
      <c r="AE100">
        <f t="shared" si="58"/>
        <v>4.9699799866577781</v>
      </c>
      <c r="AF100" s="19">
        <f t="shared" si="54"/>
        <v>-25.258619568998167</v>
      </c>
    </row>
    <row r="101" spans="1:32" x14ac:dyDescent="0.25">
      <c r="A101" s="5" t="s">
        <v>58</v>
      </c>
      <c r="B101" s="7" t="s">
        <v>59</v>
      </c>
      <c r="C101" s="7" t="s">
        <v>59</v>
      </c>
      <c r="D101">
        <v>53.18</v>
      </c>
      <c r="E101">
        <v>29.79</v>
      </c>
      <c r="F101">
        <f t="shared" si="47"/>
        <v>23.39</v>
      </c>
      <c r="G101">
        <f t="shared" si="48"/>
        <v>24.085000000000001</v>
      </c>
      <c r="H101">
        <f t="shared" si="45"/>
        <v>-43.982700263256866</v>
      </c>
      <c r="I101">
        <f t="shared" si="49"/>
        <v>43.982700263256866</v>
      </c>
      <c r="J101">
        <f t="shared" si="46"/>
        <v>-49.629092714720109</v>
      </c>
      <c r="L101" t="s">
        <v>91</v>
      </c>
      <c r="M101" s="13" t="s">
        <v>23</v>
      </c>
      <c r="N101" s="7" t="s">
        <v>22</v>
      </c>
      <c r="O101">
        <v>34.26</v>
      </c>
      <c r="P101" s="6">
        <v>26.31</v>
      </c>
      <c r="Q101" s="19">
        <f t="shared" si="50"/>
        <v>7.9499999999999993</v>
      </c>
      <c r="R101">
        <f t="shared" si="51"/>
        <v>-23.204903677758317</v>
      </c>
      <c r="S101">
        <f t="shared" si="52"/>
        <v>23.204903677758317</v>
      </c>
      <c r="T101">
        <f t="shared" si="53"/>
        <v>9.3059999999999992</v>
      </c>
      <c r="U101">
        <f t="shared" si="53"/>
        <v>-25.963982011292948</v>
      </c>
      <c r="W101" t="s">
        <v>99</v>
      </c>
      <c r="X101" s="13" t="s">
        <v>27</v>
      </c>
      <c r="Y101" s="18" t="s">
        <v>18</v>
      </c>
      <c r="Z101" s="19">
        <v>39.340000000000003</v>
      </c>
      <c r="AA101" s="24">
        <v>35.979999999999997</v>
      </c>
      <c r="AB101" s="19">
        <f t="shared" si="55"/>
        <v>3.3600000000000065</v>
      </c>
      <c r="AC101" s="19">
        <f t="shared" si="56"/>
        <v>9.2150000000000034</v>
      </c>
      <c r="AD101">
        <f t="shared" si="57"/>
        <v>-8.5409252669039315</v>
      </c>
      <c r="AE101">
        <f t="shared" si="58"/>
        <v>8.5409252669039315</v>
      </c>
      <c r="AF101" s="19">
        <f t="shared" si="54"/>
        <v>-22.506183833839188</v>
      </c>
    </row>
    <row r="102" spans="1:32" x14ac:dyDescent="0.25">
      <c r="A102" s="5" t="s">
        <v>60</v>
      </c>
      <c r="B102" s="7" t="s">
        <v>57</v>
      </c>
      <c r="C102" s="7" t="s">
        <v>25</v>
      </c>
      <c r="D102">
        <v>56.66</v>
      </c>
      <c r="E102">
        <v>33.46</v>
      </c>
      <c r="F102">
        <f t="shared" si="47"/>
        <v>23.199999999999996</v>
      </c>
      <c r="G102">
        <f t="shared" si="48"/>
        <v>29.164999999999996</v>
      </c>
      <c r="H102">
        <f t="shared" si="45"/>
        <v>-40.945993646311322</v>
      </c>
      <c r="I102">
        <f t="shared" si="49"/>
        <v>40.945993646311322</v>
      </c>
      <c r="J102">
        <f t="shared" si="46"/>
        <v>-43.603099535823553</v>
      </c>
      <c r="L102" s="5" t="s">
        <v>92</v>
      </c>
      <c r="M102" s="13" t="s">
        <v>34</v>
      </c>
      <c r="N102" s="7" t="s">
        <v>27</v>
      </c>
      <c r="O102">
        <v>42.16</v>
      </c>
      <c r="P102" s="6">
        <v>28.341000000000001</v>
      </c>
      <c r="Q102" s="19">
        <f t="shared" si="50"/>
        <v>13.818999999999996</v>
      </c>
      <c r="R102">
        <f t="shared" si="51"/>
        <v>-32.777514231499048</v>
      </c>
      <c r="S102">
        <f t="shared" si="52"/>
        <v>32.777514231499048</v>
      </c>
      <c r="T102">
        <f t="shared" si="53"/>
        <v>9.8119999999999941</v>
      </c>
      <c r="U102">
        <f t="shared" si="53"/>
        <v>-23.428533977258127</v>
      </c>
      <c r="W102" t="s">
        <v>100</v>
      </c>
      <c r="X102" s="13" t="s">
        <v>29</v>
      </c>
      <c r="Y102" s="18" t="s">
        <v>31</v>
      </c>
      <c r="Z102" s="19">
        <v>31.15</v>
      </c>
      <c r="AA102" s="25">
        <v>18.39</v>
      </c>
      <c r="AB102" s="19">
        <f t="shared" si="55"/>
        <v>12.759999999999998</v>
      </c>
      <c r="AC102" s="19">
        <f t="shared" si="56"/>
        <v>10.305</v>
      </c>
      <c r="AD102">
        <f t="shared" si="57"/>
        <v>-40.963081861958258</v>
      </c>
      <c r="AE102">
        <f t="shared" si="58"/>
        <v>40.963081861958258</v>
      </c>
      <c r="AF102" s="19">
        <f t="shared" si="54"/>
        <v>-27.922299224817991</v>
      </c>
    </row>
    <row r="103" spans="1:32" x14ac:dyDescent="0.25">
      <c r="A103" s="5" t="s">
        <v>14</v>
      </c>
      <c r="B103" s="6" t="s">
        <v>15</v>
      </c>
      <c r="C103" s="7" t="s">
        <v>29</v>
      </c>
      <c r="D103">
        <v>69.41</v>
      </c>
      <c r="E103">
        <v>40.51</v>
      </c>
      <c r="F103">
        <f t="shared" si="47"/>
        <v>28.9</v>
      </c>
      <c r="H103">
        <f t="shared" si="45"/>
        <v>-41.636651779282523</v>
      </c>
      <c r="I103">
        <f t="shared" si="49"/>
        <v>41.636651779282523</v>
      </c>
      <c r="L103" s="5" t="s">
        <v>83</v>
      </c>
      <c r="M103" s="11" t="s">
        <v>15</v>
      </c>
      <c r="N103" s="7" t="s">
        <v>25</v>
      </c>
      <c r="O103">
        <v>44.39</v>
      </c>
      <c r="P103" s="6">
        <v>34.234999999999999</v>
      </c>
      <c r="Q103" s="19">
        <f t="shared" si="50"/>
        <v>10.155000000000001</v>
      </c>
      <c r="R103">
        <f t="shared" si="51"/>
        <v>-22.876774048209057</v>
      </c>
      <c r="S103">
        <f t="shared" si="52"/>
        <v>22.876774048209057</v>
      </c>
      <c r="W103" t="s">
        <v>101</v>
      </c>
      <c r="X103" s="13" t="s">
        <v>31</v>
      </c>
      <c r="Y103" s="18" t="s">
        <v>27</v>
      </c>
      <c r="Z103" s="19">
        <v>34.65</v>
      </c>
      <c r="AA103">
        <v>23.12</v>
      </c>
      <c r="AB103" s="19">
        <f t="shared" si="55"/>
        <v>11.529999999999998</v>
      </c>
      <c r="AC103" s="19">
        <f>(AB103+AB114)/2</f>
        <v>14.129999999999997</v>
      </c>
      <c r="AD103">
        <f t="shared" si="57"/>
        <v>-33.275613275613267</v>
      </c>
      <c r="AE103">
        <f t="shared" si="58"/>
        <v>33.275613275613267</v>
      </c>
      <c r="AF103" s="19">
        <f t="shared" si="54"/>
        <v>-41.075434449667569</v>
      </c>
    </row>
    <row r="104" spans="1:32" x14ac:dyDescent="0.25">
      <c r="A104" s="5" t="s">
        <v>17</v>
      </c>
      <c r="B104" s="6" t="s">
        <v>18</v>
      </c>
      <c r="C104" s="7" t="s">
        <v>15</v>
      </c>
      <c r="D104">
        <v>57.68</v>
      </c>
      <c r="E104">
        <v>41.31</v>
      </c>
      <c r="F104">
        <f t="shared" si="47"/>
        <v>16.369999999999997</v>
      </c>
      <c r="H104">
        <f t="shared" si="45"/>
        <v>-28.380721220527043</v>
      </c>
      <c r="I104">
        <f t="shared" si="49"/>
        <v>28.380721220527043</v>
      </c>
      <c r="L104" s="5" t="s">
        <v>84</v>
      </c>
      <c r="M104" s="13" t="s">
        <v>18</v>
      </c>
      <c r="N104" s="7" t="s">
        <v>18</v>
      </c>
      <c r="O104">
        <v>20.34</v>
      </c>
      <c r="P104" s="6">
        <v>16.12</v>
      </c>
      <c r="Q104" s="19">
        <f t="shared" si="50"/>
        <v>4.2199999999999989</v>
      </c>
      <c r="R104">
        <f t="shared" si="51"/>
        <v>-20.7472959685349</v>
      </c>
      <c r="S104">
        <f t="shared" si="52"/>
        <v>20.7472959685349</v>
      </c>
      <c r="W104" s="5" t="s">
        <v>102</v>
      </c>
      <c r="X104" s="13" t="s">
        <v>23</v>
      </c>
      <c r="Y104" s="18" t="s">
        <v>23</v>
      </c>
      <c r="Z104" s="19">
        <v>40.93</v>
      </c>
      <c r="AA104" s="24">
        <v>33.32</v>
      </c>
      <c r="AB104" s="19">
        <f t="shared" si="55"/>
        <v>7.6099999999999994</v>
      </c>
      <c r="AC104" s="19">
        <f>(AB104+AB115)/2</f>
        <v>14.989999999999998</v>
      </c>
      <c r="AD104">
        <f t="shared" si="57"/>
        <v>-18.592719276814073</v>
      </c>
      <c r="AE104">
        <f t="shared" si="58"/>
        <v>18.592719276814073</v>
      </c>
      <c r="AF104" s="19">
        <f t="shared" si="54"/>
        <v>-29.26600791550041</v>
      </c>
    </row>
    <row r="105" spans="1:32" x14ac:dyDescent="0.25">
      <c r="A105" s="5" t="s">
        <v>20</v>
      </c>
      <c r="B105" s="6" t="s">
        <v>16</v>
      </c>
      <c r="C105" s="7" t="s">
        <v>57</v>
      </c>
      <c r="D105">
        <v>76.569999999999993</v>
      </c>
      <c r="E105">
        <v>54.24</v>
      </c>
      <c r="F105">
        <f t="shared" si="47"/>
        <v>22.329999999999991</v>
      </c>
      <c r="H105">
        <f t="shared" si="45"/>
        <v>-29.162857515998425</v>
      </c>
      <c r="I105">
        <f t="shared" si="49"/>
        <v>29.162857515998425</v>
      </c>
      <c r="L105" s="5" t="s">
        <v>85</v>
      </c>
      <c r="M105" s="13" t="s">
        <v>59</v>
      </c>
      <c r="N105" s="7" t="s">
        <v>34</v>
      </c>
      <c r="O105">
        <v>27.48</v>
      </c>
      <c r="P105" s="6">
        <v>23.821999999999999</v>
      </c>
      <c r="Q105" s="19">
        <f t="shared" si="50"/>
        <v>3.6580000000000013</v>
      </c>
      <c r="R105">
        <f t="shared" si="51"/>
        <v>-13.311499272197967</v>
      </c>
      <c r="S105">
        <f t="shared" si="52"/>
        <v>13.311499272197967</v>
      </c>
      <c r="W105" s="5" t="s">
        <v>103</v>
      </c>
      <c r="X105" s="13" t="s">
        <v>34</v>
      </c>
      <c r="Y105" s="18" t="s">
        <v>59</v>
      </c>
      <c r="Z105" s="20">
        <v>32.36</v>
      </c>
      <c r="AA105">
        <v>19.010000000000002</v>
      </c>
      <c r="AB105" s="19">
        <f t="shared" si="55"/>
        <v>13.349999999999998</v>
      </c>
      <c r="AC105" s="19">
        <f>(AB105+AB116)/2</f>
        <v>17.765000000000001</v>
      </c>
      <c r="AD105">
        <f t="shared" si="57"/>
        <v>-41.254635352286769</v>
      </c>
      <c r="AE105">
        <f t="shared" si="58"/>
        <v>41.254635352286769</v>
      </c>
      <c r="AF105" s="19">
        <f t="shared" si="54"/>
        <v>-39.6823004940128</v>
      </c>
    </row>
    <row r="106" spans="1:32" x14ac:dyDescent="0.25">
      <c r="A106" s="5" t="s">
        <v>21</v>
      </c>
      <c r="B106" s="6" t="s">
        <v>22</v>
      </c>
      <c r="C106" s="7" t="s">
        <v>22</v>
      </c>
      <c r="D106">
        <v>56.09</v>
      </c>
      <c r="E106">
        <v>25.86</v>
      </c>
      <c r="F106">
        <f t="shared" si="47"/>
        <v>30.230000000000004</v>
      </c>
      <c r="H106">
        <f t="shared" si="45"/>
        <v>-53.89552504902835</v>
      </c>
      <c r="I106">
        <f t="shared" si="49"/>
        <v>53.89552504902835</v>
      </c>
      <c r="L106" s="5" t="s">
        <v>86</v>
      </c>
      <c r="M106" s="13" t="s">
        <v>16</v>
      </c>
      <c r="N106" s="7" t="s">
        <v>29</v>
      </c>
      <c r="O106">
        <v>31.83</v>
      </c>
      <c r="P106" s="6">
        <v>29.244999999999997</v>
      </c>
      <c r="Q106" s="19">
        <f t="shared" si="50"/>
        <v>2.5850000000000009</v>
      </c>
      <c r="R106">
        <f t="shared" si="51"/>
        <v>-8.1212692428526587</v>
      </c>
      <c r="S106">
        <f t="shared" si="52"/>
        <v>8.1212692428526587</v>
      </c>
      <c r="W106" s="5" t="s">
        <v>93</v>
      </c>
      <c r="X106" s="11" t="s">
        <v>15</v>
      </c>
      <c r="Y106" s="12" t="s">
        <v>16</v>
      </c>
      <c r="Z106" s="19">
        <v>38.89</v>
      </c>
      <c r="AA106">
        <v>25.03</v>
      </c>
      <c r="AB106" s="19">
        <f t="shared" si="55"/>
        <v>13.86</v>
      </c>
      <c r="AC106" s="19"/>
      <c r="AD106">
        <f t="shared" si="57"/>
        <v>-35.638981743378757</v>
      </c>
      <c r="AE106">
        <f t="shared" si="58"/>
        <v>35.638981743378757</v>
      </c>
      <c r="AF106" s="19"/>
    </row>
    <row r="107" spans="1:32" x14ac:dyDescent="0.25">
      <c r="A107" s="5" t="s">
        <v>24</v>
      </c>
      <c r="B107" s="6" t="s">
        <v>25</v>
      </c>
      <c r="C107" s="7" t="s">
        <v>34</v>
      </c>
      <c r="D107">
        <v>46.24</v>
      </c>
      <c r="E107">
        <v>36.36</v>
      </c>
      <c r="F107">
        <f t="shared" si="47"/>
        <v>9.8800000000000026</v>
      </c>
      <c r="H107">
        <f t="shared" si="45"/>
        <v>-21.36678200692042</v>
      </c>
      <c r="I107">
        <f t="shared" si="49"/>
        <v>21.36678200692042</v>
      </c>
      <c r="L107" s="5" t="s">
        <v>87</v>
      </c>
      <c r="M107" s="13" t="s">
        <v>22</v>
      </c>
      <c r="N107" s="7" t="s">
        <v>15</v>
      </c>
      <c r="O107">
        <v>41.56</v>
      </c>
      <c r="P107" s="6">
        <v>28.355999999999998</v>
      </c>
      <c r="Q107" s="19">
        <f t="shared" si="50"/>
        <v>13.204000000000004</v>
      </c>
      <c r="R107">
        <f t="shared" si="51"/>
        <v>-31.770933589990381</v>
      </c>
      <c r="S107">
        <f t="shared" si="52"/>
        <v>31.770933589990381</v>
      </c>
      <c r="W107" s="5" t="s">
        <v>94</v>
      </c>
      <c r="X107" s="13" t="s">
        <v>18</v>
      </c>
      <c r="Y107" s="18" t="s">
        <v>25</v>
      </c>
      <c r="Z107" s="19">
        <v>32.29</v>
      </c>
      <c r="AA107">
        <v>23.61</v>
      </c>
      <c r="AB107" s="19">
        <f t="shared" si="55"/>
        <v>8.68</v>
      </c>
      <c r="AC107" s="19"/>
      <c r="AD107">
        <f t="shared" si="57"/>
        <v>-26.881387426447816</v>
      </c>
      <c r="AE107">
        <f t="shared" si="58"/>
        <v>26.881387426447816</v>
      </c>
      <c r="AF107" s="19"/>
    </row>
    <row r="108" spans="1:32" x14ac:dyDescent="0.25">
      <c r="A108" s="5" t="s">
        <v>26</v>
      </c>
      <c r="B108" s="6" t="s">
        <v>27</v>
      </c>
      <c r="C108" s="7" t="s">
        <v>23</v>
      </c>
      <c r="D108">
        <v>52.44</v>
      </c>
      <c r="E108">
        <v>43.33</v>
      </c>
      <c r="F108">
        <f t="shared" si="47"/>
        <v>9.11</v>
      </c>
      <c r="H108">
        <f t="shared" si="45"/>
        <v>-17.372234935163998</v>
      </c>
      <c r="I108">
        <f t="shared" si="49"/>
        <v>17.372234935163998</v>
      </c>
      <c r="L108" s="5" t="s">
        <v>88</v>
      </c>
      <c r="M108" s="13" t="s">
        <v>25</v>
      </c>
      <c r="N108" s="7" t="s">
        <v>23</v>
      </c>
      <c r="O108">
        <v>38.56</v>
      </c>
      <c r="P108" s="6">
        <v>30.864999999999998</v>
      </c>
      <c r="Q108" s="19">
        <f t="shared" si="50"/>
        <v>7.6950000000000038</v>
      </c>
      <c r="R108">
        <f t="shared" si="51"/>
        <v>-19.955912863070548</v>
      </c>
      <c r="S108">
        <f t="shared" si="52"/>
        <v>19.955912863070548</v>
      </c>
      <c r="W108" s="5" t="s">
        <v>95</v>
      </c>
      <c r="X108" s="13" t="s">
        <v>59</v>
      </c>
      <c r="Y108" s="18" t="s">
        <v>29</v>
      </c>
      <c r="Z108" s="19">
        <v>52.73</v>
      </c>
      <c r="AA108" s="24">
        <v>26.02</v>
      </c>
      <c r="AB108" s="19">
        <f t="shared" si="55"/>
        <v>26.709999999999997</v>
      </c>
      <c r="AC108" s="19"/>
      <c r="AD108">
        <f t="shared" si="57"/>
        <v>-50.654276502939496</v>
      </c>
      <c r="AE108">
        <f t="shared" si="58"/>
        <v>50.654276502939496</v>
      </c>
      <c r="AF108" s="19"/>
    </row>
    <row r="109" spans="1:32" x14ac:dyDescent="0.25">
      <c r="A109" s="5" t="s">
        <v>28</v>
      </c>
      <c r="B109" s="6" t="s">
        <v>29</v>
      </c>
      <c r="C109" s="7" t="s">
        <v>31</v>
      </c>
      <c r="D109">
        <v>70.8</v>
      </c>
      <c r="E109">
        <v>64.459999999999994</v>
      </c>
      <c r="F109">
        <f t="shared" si="47"/>
        <v>6.3400000000000034</v>
      </c>
      <c r="H109">
        <f t="shared" si="45"/>
        <v>-8.9548022598870105</v>
      </c>
      <c r="I109">
        <f t="shared" si="49"/>
        <v>8.9548022598870105</v>
      </c>
      <c r="L109" s="5" t="s">
        <v>89</v>
      </c>
      <c r="M109" s="13" t="s">
        <v>27</v>
      </c>
      <c r="N109" s="7" t="s">
        <v>16</v>
      </c>
      <c r="O109">
        <v>32.01</v>
      </c>
      <c r="P109" s="6">
        <v>25.276</v>
      </c>
      <c r="Q109" s="19">
        <f t="shared" si="50"/>
        <v>6.7339999999999982</v>
      </c>
      <c r="R109">
        <f t="shared" si="51"/>
        <v>-21.037175882536705</v>
      </c>
      <c r="S109">
        <f t="shared" si="52"/>
        <v>21.037175882536705</v>
      </c>
      <c r="W109" s="5" t="s">
        <v>96</v>
      </c>
      <c r="X109" s="13" t="s">
        <v>16</v>
      </c>
      <c r="Y109" s="18" t="s">
        <v>34</v>
      </c>
      <c r="Z109" s="19">
        <v>33.200000000000003</v>
      </c>
      <c r="AA109" s="24">
        <v>24.68</v>
      </c>
      <c r="AB109" s="19">
        <f t="shared" si="55"/>
        <v>8.5200000000000031</v>
      </c>
      <c r="AC109" s="19"/>
      <c r="AD109">
        <f t="shared" si="57"/>
        <v>-25.662650602409645</v>
      </c>
      <c r="AE109">
        <f t="shared" si="58"/>
        <v>25.662650602409645</v>
      </c>
      <c r="AF109" s="19"/>
    </row>
    <row r="110" spans="1:32" x14ac:dyDescent="0.25">
      <c r="A110" s="5" t="s">
        <v>30</v>
      </c>
      <c r="B110" s="7" t="s">
        <v>31</v>
      </c>
      <c r="C110" s="7" t="s">
        <v>18</v>
      </c>
      <c r="D110">
        <v>66.209999999999994</v>
      </c>
      <c r="E110">
        <v>41.02</v>
      </c>
      <c r="F110">
        <f t="shared" si="47"/>
        <v>25.189999999999991</v>
      </c>
      <c r="H110">
        <f t="shared" si="45"/>
        <v>-38.045612445249951</v>
      </c>
      <c r="I110">
        <f t="shared" si="49"/>
        <v>38.045612445249951</v>
      </c>
      <c r="L110" s="5" t="s">
        <v>90</v>
      </c>
      <c r="M110" s="13" t="s">
        <v>29</v>
      </c>
      <c r="N110" s="7" t="s">
        <v>31</v>
      </c>
      <c r="O110">
        <v>41.04</v>
      </c>
      <c r="P110" s="6">
        <v>40.382000000000005</v>
      </c>
      <c r="Q110" s="19">
        <f t="shared" si="50"/>
        <v>0.65799999999999415</v>
      </c>
      <c r="R110">
        <f t="shared" si="51"/>
        <v>-1.6033138401559313</v>
      </c>
      <c r="S110">
        <f t="shared" si="52"/>
        <v>1.6033138401559313</v>
      </c>
      <c r="W110" s="5" t="s">
        <v>97</v>
      </c>
      <c r="X110" s="13" t="s">
        <v>22</v>
      </c>
      <c r="Y110" s="18" t="s">
        <v>15</v>
      </c>
      <c r="Z110" s="19">
        <v>45.5</v>
      </c>
      <c r="AA110" s="24">
        <v>26.14</v>
      </c>
      <c r="AB110" s="19">
        <f>Z110-AA110</f>
        <v>19.36</v>
      </c>
      <c r="AC110" s="19"/>
      <c r="AD110">
        <f t="shared" si="57"/>
        <v>-42.549450549450547</v>
      </c>
      <c r="AE110">
        <f t="shared" si="58"/>
        <v>42.549450549450547</v>
      </c>
      <c r="AF110" s="19"/>
    </row>
    <row r="111" spans="1:32" x14ac:dyDescent="0.25">
      <c r="A111" s="5" t="s">
        <v>32</v>
      </c>
      <c r="B111" s="7" t="s">
        <v>23</v>
      </c>
      <c r="C111" s="7" t="s">
        <v>16</v>
      </c>
      <c r="D111">
        <v>56.5</v>
      </c>
      <c r="E111">
        <v>53.36</v>
      </c>
      <c r="F111">
        <f t="shared" si="47"/>
        <v>3.1400000000000006</v>
      </c>
      <c r="H111">
        <f t="shared" si="45"/>
        <v>-5.557522123893806</v>
      </c>
      <c r="I111">
        <f t="shared" si="49"/>
        <v>5.557522123893806</v>
      </c>
      <c r="L111" s="5" t="s">
        <v>91</v>
      </c>
      <c r="M111" s="13" t="s">
        <v>23</v>
      </c>
      <c r="N111" s="7" t="s">
        <v>22</v>
      </c>
      <c r="O111">
        <v>37.119999999999997</v>
      </c>
      <c r="P111" s="6">
        <v>26.457999999999998</v>
      </c>
      <c r="Q111" s="19">
        <f t="shared" si="50"/>
        <v>10.661999999999999</v>
      </c>
      <c r="R111">
        <f t="shared" si="51"/>
        <v>-28.723060344827584</v>
      </c>
      <c r="S111">
        <f t="shared" si="52"/>
        <v>28.723060344827584</v>
      </c>
      <c r="W111" s="5" t="s">
        <v>98</v>
      </c>
      <c r="X111" s="13" t="s">
        <v>25</v>
      </c>
      <c r="Y111" s="18" t="s">
        <v>22</v>
      </c>
      <c r="Z111" s="19">
        <v>54.91</v>
      </c>
      <c r="AA111" s="24">
        <v>29.9</v>
      </c>
      <c r="AB111" s="19">
        <f t="shared" si="55"/>
        <v>25.009999999999998</v>
      </c>
      <c r="AC111" s="19"/>
      <c r="AD111">
        <f t="shared" si="57"/>
        <v>-45.547259151338558</v>
      </c>
      <c r="AE111">
        <f t="shared" si="58"/>
        <v>45.547259151338558</v>
      </c>
      <c r="AF111" s="19"/>
    </row>
    <row r="112" spans="1:32" x14ac:dyDescent="0.25">
      <c r="A112" s="5" t="s">
        <v>33</v>
      </c>
      <c r="B112" s="7" t="s">
        <v>34</v>
      </c>
      <c r="C112" s="7" t="s">
        <v>27</v>
      </c>
      <c r="D112">
        <v>55.98</v>
      </c>
      <c r="E112">
        <v>48.59</v>
      </c>
      <c r="F112">
        <f t="shared" si="47"/>
        <v>7.3899999999999935</v>
      </c>
      <c r="H112">
        <f t="shared" si="45"/>
        <v>-13.201143265451936</v>
      </c>
      <c r="I112">
        <f t="shared" si="49"/>
        <v>13.201143265451936</v>
      </c>
      <c r="L112" s="5" t="s">
        <v>92</v>
      </c>
      <c r="M112" s="13" t="s">
        <v>34</v>
      </c>
      <c r="N112" s="7" t="s">
        <v>27</v>
      </c>
      <c r="O112">
        <v>41.23</v>
      </c>
      <c r="P112" s="6">
        <v>35.425000000000004</v>
      </c>
      <c r="Q112" s="19">
        <f t="shared" si="50"/>
        <v>5.8049999999999926</v>
      </c>
      <c r="R112">
        <f t="shared" si="51"/>
        <v>-14.079553723017206</v>
      </c>
      <c r="S112">
        <f t="shared" si="52"/>
        <v>14.079553723017206</v>
      </c>
      <c r="W112" s="5" t="s">
        <v>99</v>
      </c>
      <c r="X112" s="13" t="s">
        <v>27</v>
      </c>
      <c r="Y112" s="18" t="s">
        <v>18</v>
      </c>
      <c r="Z112" s="19">
        <v>41.32</v>
      </c>
      <c r="AA112" s="25">
        <v>26.25</v>
      </c>
      <c r="AB112" s="19">
        <f t="shared" si="55"/>
        <v>15.07</v>
      </c>
      <c r="AC112" s="19"/>
      <c r="AD112">
        <f t="shared" si="57"/>
        <v>-36.471442400774443</v>
      </c>
      <c r="AE112">
        <f t="shared" si="58"/>
        <v>36.471442400774443</v>
      </c>
      <c r="AF112" s="19"/>
    </row>
    <row r="113" spans="1:32" x14ac:dyDescent="0.25">
      <c r="A113" s="5" t="s">
        <v>58</v>
      </c>
      <c r="B113" s="7" t="s">
        <v>59</v>
      </c>
      <c r="C113" s="7" t="s">
        <v>59</v>
      </c>
      <c r="D113">
        <v>44.83</v>
      </c>
      <c r="E113">
        <v>20.05</v>
      </c>
      <c r="F113">
        <f t="shared" si="47"/>
        <v>24.779999999999998</v>
      </c>
      <c r="H113">
        <f t="shared" si="45"/>
        <v>-55.275485166183351</v>
      </c>
      <c r="I113">
        <f t="shared" si="49"/>
        <v>55.275485166183351</v>
      </c>
      <c r="M113" s="5"/>
      <c r="N113" s="5"/>
      <c r="O113" s="20"/>
      <c r="P113" s="20"/>
      <c r="Q113" s="19"/>
      <c r="W113" s="5" t="s">
        <v>100</v>
      </c>
      <c r="X113" s="13" t="s">
        <v>29</v>
      </c>
      <c r="Y113" s="18" t="s">
        <v>31</v>
      </c>
      <c r="Z113" s="19">
        <v>52.75</v>
      </c>
      <c r="AA113">
        <v>44.9</v>
      </c>
      <c r="AB113" s="19">
        <f t="shared" si="55"/>
        <v>7.8500000000000014</v>
      </c>
      <c r="AC113" s="19"/>
      <c r="AD113">
        <f t="shared" si="57"/>
        <v>-14.881516587677726</v>
      </c>
      <c r="AE113">
        <f t="shared" si="58"/>
        <v>14.881516587677726</v>
      </c>
      <c r="AF113" s="19"/>
    </row>
    <row r="114" spans="1:32" x14ac:dyDescent="0.25">
      <c r="A114" s="5" t="s">
        <v>60</v>
      </c>
      <c r="B114" s="7" t="s">
        <v>57</v>
      </c>
      <c r="C114" s="7" t="s">
        <v>25</v>
      </c>
      <c r="D114">
        <v>75.94</v>
      </c>
      <c r="E114">
        <v>40.81</v>
      </c>
      <c r="F114">
        <f t="shared" si="47"/>
        <v>35.129999999999995</v>
      </c>
      <c r="H114">
        <f t="shared" si="45"/>
        <v>-46.260205425335784</v>
      </c>
      <c r="I114">
        <f t="shared" si="49"/>
        <v>46.260205425335784</v>
      </c>
      <c r="L114" t="s">
        <v>42</v>
      </c>
      <c r="M114" s="13" t="s">
        <v>15</v>
      </c>
      <c r="N114" s="7" t="s">
        <v>22</v>
      </c>
      <c r="O114">
        <v>46.65</v>
      </c>
      <c r="P114">
        <v>21.260999999999999</v>
      </c>
      <c r="Q114" s="19">
        <f t="shared" si="50"/>
        <v>25.388999999999999</v>
      </c>
      <c r="R114">
        <f t="shared" si="51"/>
        <v>-54.424437299035375</v>
      </c>
      <c r="S114">
        <f t="shared" si="52"/>
        <v>54.424437299035375</v>
      </c>
      <c r="T114">
        <f t="shared" ref="T114:U123" si="59">(Q114+Q124)/2</f>
        <v>25.405999999999999</v>
      </c>
      <c r="U114">
        <f t="shared" si="59"/>
        <v>-73.469496669896145</v>
      </c>
      <c r="W114" s="5" t="s">
        <v>101</v>
      </c>
      <c r="X114" s="13" t="s">
        <v>31</v>
      </c>
      <c r="Y114" s="18" t="s">
        <v>27</v>
      </c>
      <c r="Z114" s="19">
        <v>34.229999999999997</v>
      </c>
      <c r="AA114" s="24">
        <v>17.5</v>
      </c>
      <c r="AB114" s="19">
        <f t="shared" si="55"/>
        <v>16.729999999999997</v>
      </c>
      <c r="AC114" s="19"/>
      <c r="AD114">
        <f t="shared" si="57"/>
        <v>-48.875255623721877</v>
      </c>
      <c r="AE114">
        <f t="shared" si="58"/>
        <v>48.875255623721877</v>
      </c>
      <c r="AF114" s="19"/>
    </row>
    <row r="115" spans="1:32" x14ac:dyDescent="0.25">
      <c r="D115" s="6"/>
      <c r="E115" s="6"/>
      <c r="L115" t="s">
        <v>43</v>
      </c>
      <c r="M115" s="13" t="s">
        <v>18</v>
      </c>
      <c r="N115" t="s">
        <v>27</v>
      </c>
      <c r="O115">
        <v>39.630000000000003</v>
      </c>
      <c r="P115">
        <v>8.3960000000000008</v>
      </c>
      <c r="Q115" s="19">
        <f t="shared" si="50"/>
        <v>31.234000000000002</v>
      </c>
      <c r="R115">
        <f t="shared" si="51"/>
        <v>-78.814029775422654</v>
      </c>
      <c r="S115">
        <f t="shared" si="52"/>
        <v>78.814029775422654</v>
      </c>
      <c r="T115">
        <f t="shared" si="59"/>
        <v>28.441499999999998</v>
      </c>
      <c r="U115">
        <f t="shared" si="59"/>
        <v>-70.511792961929117</v>
      </c>
      <c r="W115" s="5" t="s">
        <v>102</v>
      </c>
      <c r="X115" s="13" t="s">
        <v>23</v>
      </c>
      <c r="Y115" s="18" t="s">
        <v>23</v>
      </c>
      <c r="Z115" s="19">
        <v>56.01</v>
      </c>
      <c r="AA115">
        <v>33.64</v>
      </c>
      <c r="AB115" s="19">
        <f t="shared" si="55"/>
        <v>22.369999999999997</v>
      </c>
      <c r="AC115" s="19"/>
      <c r="AD115">
        <f t="shared" si="57"/>
        <v>-39.939296554186747</v>
      </c>
      <c r="AE115">
        <f t="shared" si="58"/>
        <v>39.939296554186747</v>
      </c>
      <c r="AF115" s="19"/>
    </row>
    <row r="116" spans="1:32" x14ac:dyDescent="0.25">
      <c r="A116" s="5" t="s">
        <v>42</v>
      </c>
      <c r="B116" s="6" t="s">
        <v>15</v>
      </c>
      <c r="C116" s="7" t="s">
        <v>16</v>
      </c>
      <c r="D116" s="7">
        <v>65.7</v>
      </c>
      <c r="E116">
        <v>31.03</v>
      </c>
      <c r="F116">
        <f t="shared" si="47"/>
        <v>34.67</v>
      </c>
      <c r="G116">
        <f>(F116+F128)/2</f>
        <v>32.655000000000001</v>
      </c>
      <c r="H116">
        <f t="shared" ref="H116:H139" si="60">(E116-D116)*100/D116</f>
        <v>-52.770167427701672</v>
      </c>
      <c r="I116">
        <f t="shared" si="49"/>
        <v>52.770167427701672</v>
      </c>
      <c r="J116">
        <f t="shared" ref="J116:J127" si="61">(H116+H128)/2</f>
        <v>-56.957823685912302</v>
      </c>
      <c r="L116" t="s">
        <v>44</v>
      </c>
      <c r="M116" s="13" t="s">
        <v>16</v>
      </c>
      <c r="N116" t="s">
        <v>34</v>
      </c>
      <c r="O116">
        <v>40.68</v>
      </c>
      <c r="P116">
        <v>19.88</v>
      </c>
      <c r="Q116" s="19">
        <f t="shared" si="50"/>
        <v>20.8</v>
      </c>
      <c r="R116">
        <f t="shared" si="51"/>
        <v>-51.130776794493606</v>
      </c>
      <c r="S116">
        <f t="shared" si="52"/>
        <v>51.130776794493606</v>
      </c>
      <c r="T116">
        <f t="shared" si="59"/>
        <v>20.536000000000001</v>
      </c>
      <c r="U116">
        <f t="shared" si="59"/>
        <v>-54.877129287935063</v>
      </c>
      <c r="W116" s="5" t="s">
        <v>103</v>
      </c>
      <c r="X116" s="13" t="s">
        <v>34</v>
      </c>
      <c r="Y116" s="18" t="s">
        <v>59</v>
      </c>
      <c r="Z116" s="19">
        <v>58.2</v>
      </c>
      <c r="AA116">
        <v>36.020000000000003</v>
      </c>
      <c r="AB116" s="19">
        <f t="shared" si="55"/>
        <v>22.18</v>
      </c>
      <c r="AC116" s="19"/>
      <c r="AD116">
        <f t="shared" si="57"/>
        <v>-38.109965635738831</v>
      </c>
      <c r="AE116">
        <f t="shared" si="58"/>
        <v>38.109965635738831</v>
      </c>
      <c r="AF116" s="19"/>
    </row>
    <row r="117" spans="1:32" x14ac:dyDescent="0.25">
      <c r="A117" s="5" t="s">
        <v>43</v>
      </c>
      <c r="B117" s="6" t="s">
        <v>18</v>
      </c>
      <c r="C117" t="s">
        <v>15</v>
      </c>
      <c r="D117" s="7">
        <v>64.52</v>
      </c>
      <c r="E117">
        <v>27.12</v>
      </c>
      <c r="F117">
        <f t="shared" si="47"/>
        <v>37.399999999999991</v>
      </c>
      <c r="G117">
        <f t="shared" si="48"/>
        <v>44.325000000000003</v>
      </c>
      <c r="H117">
        <f t="shared" si="60"/>
        <v>-57.966522008679469</v>
      </c>
      <c r="I117">
        <f t="shared" si="49"/>
        <v>57.966522008679469</v>
      </c>
      <c r="J117">
        <f t="shared" si="61"/>
        <v>-60.603448566037663</v>
      </c>
      <c r="L117" t="s">
        <v>45</v>
      </c>
      <c r="M117" s="13" t="s">
        <v>22</v>
      </c>
      <c r="N117" t="s">
        <v>18</v>
      </c>
      <c r="O117">
        <v>24.58</v>
      </c>
      <c r="P117">
        <v>9.7560000000000002</v>
      </c>
      <c r="Q117" s="19">
        <f t="shared" si="50"/>
        <v>14.823999999999998</v>
      </c>
      <c r="R117">
        <f t="shared" si="51"/>
        <v>-60.309194467046375</v>
      </c>
      <c r="S117">
        <f t="shared" si="52"/>
        <v>60.309194467046375</v>
      </c>
      <c r="T117">
        <f t="shared" si="59"/>
        <v>21.6145</v>
      </c>
      <c r="U117">
        <f t="shared" si="59"/>
        <v>-67.877040792620122</v>
      </c>
      <c r="X117" s="5"/>
      <c r="Y117" s="5"/>
      <c r="Z117" s="19"/>
      <c r="AA117" s="20"/>
      <c r="AB117" s="19"/>
      <c r="AC117" s="19"/>
      <c r="AF117" s="19"/>
    </row>
    <row r="118" spans="1:32" x14ac:dyDescent="0.25">
      <c r="A118" s="5" t="s">
        <v>44</v>
      </c>
      <c r="B118" s="6" t="s">
        <v>16</v>
      </c>
      <c r="C118" t="s">
        <v>57</v>
      </c>
      <c r="D118" s="5">
        <v>88.86</v>
      </c>
      <c r="E118">
        <v>29.58</v>
      </c>
      <c r="F118">
        <f t="shared" si="47"/>
        <v>59.28</v>
      </c>
      <c r="G118">
        <f t="shared" si="48"/>
        <v>42.905000000000001</v>
      </c>
      <c r="H118">
        <f t="shared" si="60"/>
        <v>-66.711681296421332</v>
      </c>
      <c r="I118">
        <f t="shared" si="49"/>
        <v>66.711681296421332</v>
      </c>
      <c r="J118">
        <f t="shared" si="61"/>
        <v>-65.466709687184277</v>
      </c>
      <c r="L118" t="s">
        <v>46</v>
      </c>
      <c r="M118" s="13" t="s">
        <v>25</v>
      </c>
      <c r="N118" t="s">
        <v>23</v>
      </c>
      <c r="O118">
        <v>35.880000000000003</v>
      </c>
      <c r="P118">
        <v>13.606999999999999</v>
      </c>
      <c r="Q118" s="19">
        <f t="shared" si="50"/>
        <v>22.273000000000003</v>
      </c>
      <c r="R118">
        <f t="shared" si="51"/>
        <v>-62.076365663322186</v>
      </c>
      <c r="S118">
        <f t="shared" si="52"/>
        <v>62.076365663322186</v>
      </c>
      <c r="T118">
        <f t="shared" si="59"/>
        <v>26.947000000000003</v>
      </c>
      <c r="U118">
        <f t="shared" si="59"/>
        <v>-76.759698158439576</v>
      </c>
      <c r="W118" t="s">
        <v>42</v>
      </c>
      <c r="X118" s="13" t="s">
        <v>15</v>
      </c>
      <c r="Y118" s="18" t="s">
        <v>15</v>
      </c>
      <c r="Z118" s="19">
        <v>41.24</v>
      </c>
      <c r="AA118" s="20">
        <v>6.04</v>
      </c>
      <c r="AB118" s="19">
        <f t="shared" si="55"/>
        <v>35.200000000000003</v>
      </c>
      <c r="AC118" s="19">
        <f t="shared" si="56"/>
        <v>29.515000000000001</v>
      </c>
      <c r="AD118">
        <f>(AA118-Z118)*100/Z118</f>
        <v>-85.354025218234725</v>
      </c>
      <c r="AE118">
        <f t="shared" si="58"/>
        <v>85.354025218234725</v>
      </c>
      <c r="AF118" s="19">
        <f t="shared" ref="AF118:AF127" si="62">(AD118+AD129)/2</f>
        <v>-72.213452866925991</v>
      </c>
    </row>
    <row r="119" spans="1:32" x14ac:dyDescent="0.25">
      <c r="A119" s="5" t="s">
        <v>45</v>
      </c>
      <c r="B119" s="6" t="s">
        <v>22</v>
      </c>
      <c r="C119" t="s">
        <v>59</v>
      </c>
      <c r="D119" s="7">
        <v>53.86</v>
      </c>
      <c r="E119">
        <v>23.78</v>
      </c>
      <c r="F119">
        <f t="shared" si="47"/>
        <v>30.08</v>
      </c>
      <c r="G119">
        <f t="shared" si="48"/>
        <v>36.004999999999995</v>
      </c>
      <c r="H119">
        <f t="shared" si="60"/>
        <v>-55.848496101002603</v>
      </c>
      <c r="I119">
        <f t="shared" si="49"/>
        <v>55.848496101002603</v>
      </c>
      <c r="J119">
        <f t="shared" si="61"/>
        <v>-62.634512951163558</v>
      </c>
      <c r="L119" t="s">
        <v>47</v>
      </c>
      <c r="M119" s="13" t="s">
        <v>27</v>
      </c>
      <c r="N119" s="22" t="s">
        <v>15</v>
      </c>
      <c r="O119">
        <v>43.03</v>
      </c>
      <c r="P119">
        <v>21.77</v>
      </c>
      <c r="Q119" s="19">
        <f t="shared" si="50"/>
        <v>21.26</v>
      </c>
      <c r="R119">
        <f t="shared" si="51"/>
        <v>-49.407390192888684</v>
      </c>
      <c r="S119">
        <f t="shared" si="52"/>
        <v>49.407390192888684</v>
      </c>
      <c r="T119">
        <f t="shared" si="59"/>
        <v>25.016500000000001</v>
      </c>
      <c r="U119">
        <f t="shared" si="59"/>
        <v>-71.367658768192655</v>
      </c>
      <c r="W119" t="s">
        <v>43</v>
      </c>
      <c r="X119" s="13" t="s">
        <v>18</v>
      </c>
      <c r="Y119" s="18" t="s">
        <v>23</v>
      </c>
      <c r="Z119" s="19">
        <v>59.17</v>
      </c>
      <c r="AA119" s="19">
        <v>25.45</v>
      </c>
      <c r="AB119" s="19">
        <f t="shared" si="55"/>
        <v>33.72</v>
      </c>
      <c r="AC119" s="19">
        <f t="shared" si="56"/>
        <v>32.08</v>
      </c>
      <c r="AD119">
        <f>(AA119-Z119)*100/Z119</f>
        <v>-56.988338685144498</v>
      </c>
      <c r="AE119">
        <f t="shared" si="58"/>
        <v>56.988338685144498</v>
      </c>
      <c r="AF119" s="19">
        <f t="shared" si="62"/>
        <v>-57.556609671004558</v>
      </c>
    </row>
    <row r="120" spans="1:32" x14ac:dyDescent="0.25">
      <c r="A120" s="5" t="s">
        <v>46</v>
      </c>
      <c r="B120" s="6" t="s">
        <v>25</v>
      </c>
      <c r="C120" t="s">
        <v>18</v>
      </c>
      <c r="D120" s="7">
        <v>71.069999999999993</v>
      </c>
      <c r="E120">
        <v>14.78</v>
      </c>
      <c r="F120">
        <f t="shared" si="47"/>
        <v>56.289999999999992</v>
      </c>
      <c r="G120">
        <f t="shared" si="48"/>
        <v>55.559999999999995</v>
      </c>
      <c r="H120">
        <f t="shared" si="60"/>
        <v>-79.203602082453912</v>
      </c>
      <c r="I120">
        <f t="shared" si="49"/>
        <v>79.203602082453912</v>
      </c>
      <c r="J120">
        <f t="shared" si="61"/>
        <v>-78.274392379920698</v>
      </c>
      <c r="L120" t="s">
        <v>48</v>
      </c>
      <c r="M120" s="13" t="s">
        <v>29</v>
      </c>
      <c r="N120" t="s">
        <v>16</v>
      </c>
      <c r="O120">
        <v>31.43</v>
      </c>
      <c r="P120">
        <v>9.5239999999999991</v>
      </c>
      <c r="Q120" s="19">
        <f t="shared" si="50"/>
        <v>21.905999999999999</v>
      </c>
      <c r="R120">
        <f t="shared" si="51"/>
        <v>-69.697741011772194</v>
      </c>
      <c r="S120">
        <f t="shared" si="52"/>
        <v>69.697741011772194</v>
      </c>
      <c r="T120">
        <f t="shared" si="59"/>
        <v>25.41</v>
      </c>
      <c r="U120">
        <f t="shared" si="59"/>
        <v>-75.367368263733624</v>
      </c>
      <c r="W120" t="s">
        <v>44</v>
      </c>
      <c r="X120" s="13" t="s">
        <v>16</v>
      </c>
      <c r="Y120" s="18" t="s">
        <v>22</v>
      </c>
      <c r="Z120" s="19">
        <v>42.81</v>
      </c>
      <c r="AA120" s="19">
        <v>14.26</v>
      </c>
      <c r="AB120" s="19">
        <f t="shared" si="55"/>
        <v>28.550000000000004</v>
      </c>
      <c r="AC120" s="19">
        <f t="shared" si="56"/>
        <v>26.425000000000004</v>
      </c>
      <c r="AD120">
        <f t="shared" ref="AD120:AD137" si="63">(AA120-Z120)*100/Z120</f>
        <v>-66.690025694931094</v>
      </c>
      <c r="AE120">
        <f t="shared" si="58"/>
        <v>66.690025694931094</v>
      </c>
      <c r="AF120" s="19">
        <f t="shared" si="62"/>
        <v>-60.118922058571769</v>
      </c>
    </row>
    <row r="121" spans="1:32" x14ac:dyDescent="0.25">
      <c r="A121" s="5" t="s">
        <v>47</v>
      </c>
      <c r="B121" s="6" t="s">
        <v>27</v>
      </c>
      <c r="C121" s="17" t="s">
        <v>22</v>
      </c>
      <c r="D121" s="7">
        <v>61.41</v>
      </c>
      <c r="E121">
        <v>25.86</v>
      </c>
      <c r="F121">
        <f t="shared" si="47"/>
        <v>35.549999999999997</v>
      </c>
      <c r="G121">
        <f t="shared" si="48"/>
        <v>33.964999999999996</v>
      </c>
      <c r="H121">
        <f t="shared" si="60"/>
        <v>-57.889594528578407</v>
      </c>
      <c r="I121">
        <f t="shared" si="49"/>
        <v>57.889594528578407</v>
      </c>
      <c r="J121">
        <f t="shared" si="61"/>
        <v>-64.155758551805519</v>
      </c>
      <c r="L121" t="s">
        <v>49</v>
      </c>
      <c r="M121" s="13" t="s">
        <v>31</v>
      </c>
      <c r="N121" t="s">
        <v>25</v>
      </c>
      <c r="O121">
        <v>56.42</v>
      </c>
      <c r="P121">
        <v>28.907999999999998</v>
      </c>
      <c r="Q121" s="19">
        <f t="shared" si="50"/>
        <v>27.512000000000004</v>
      </c>
      <c r="R121">
        <f t="shared" si="51"/>
        <v>-48.762850053172635</v>
      </c>
      <c r="S121">
        <f t="shared" si="52"/>
        <v>48.762850053172635</v>
      </c>
      <c r="T121">
        <f t="shared" si="59"/>
        <v>22.533000000000001</v>
      </c>
      <c r="U121">
        <f t="shared" si="59"/>
        <v>-49.323169840453893</v>
      </c>
      <c r="W121" t="s">
        <v>45</v>
      </c>
      <c r="X121" s="13" t="s">
        <v>22</v>
      </c>
      <c r="Y121" s="18" t="s">
        <v>18</v>
      </c>
      <c r="Z121" s="19">
        <v>63.42</v>
      </c>
      <c r="AA121" s="19">
        <v>13.61</v>
      </c>
      <c r="AB121" s="19">
        <f t="shared" si="55"/>
        <v>49.81</v>
      </c>
      <c r="AC121" s="19">
        <f t="shared" si="56"/>
        <v>41.575000000000003</v>
      </c>
      <c r="AD121">
        <f t="shared" si="63"/>
        <v>-78.539892778303368</v>
      </c>
      <c r="AE121">
        <f t="shared" si="58"/>
        <v>78.539892778303368</v>
      </c>
      <c r="AF121" s="19">
        <f t="shared" si="62"/>
        <v>-79.303567906923064</v>
      </c>
    </row>
    <row r="122" spans="1:32" x14ac:dyDescent="0.25">
      <c r="A122" s="5" t="s">
        <v>48</v>
      </c>
      <c r="B122" s="6" t="s">
        <v>29</v>
      </c>
      <c r="C122" s="17" t="s">
        <v>34</v>
      </c>
      <c r="D122" s="5">
        <v>73.2</v>
      </c>
      <c r="E122">
        <v>36.74</v>
      </c>
      <c r="F122">
        <f t="shared" si="47"/>
        <v>36.46</v>
      </c>
      <c r="G122">
        <f t="shared" si="48"/>
        <v>43.68</v>
      </c>
      <c r="H122">
        <f t="shared" si="60"/>
        <v>-49.808743169398902</v>
      </c>
      <c r="I122">
        <f t="shared" si="49"/>
        <v>49.808743169398902</v>
      </c>
      <c r="J122">
        <f t="shared" si="61"/>
        <v>-72.341463849377931</v>
      </c>
      <c r="L122" t="s">
        <v>50</v>
      </c>
      <c r="M122" s="13" t="s">
        <v>23</v>
      </c>
      <c r="N122" t="s">
        <v>31</v>
      </c>
      <c r="O122">
        <v>43.57</v>
      </c>
      <c r="P122">
        <v>19.428999999999998</v>
      </c>
      <c r="Q122" s="19">
        <f t="shared" si="50"/>
        <v>24.141000000000002</v>
      </c>
      <c r="R122">
        <f t="shared" si="51"/>
        <v>-55.407390406242833</v>
      </c>
      <c r="S122">
        <f t="shared" si="52"/>
        <v>55.407390406242833</v>
      </c>
      <c r="T122">
        <f t="shared" si="59"/>
        <v>23.497500000000002</v>
      </c>
      <c r="U122">
        <f t="shared" si="59"/>
        <v>-59.551521290077936</v>
      </c>
      <c r="W122" t="s">
        <v>46</v>
      </c>
      <c r="X122" s="13" t="s">
        <v>25</v>
      </c>
      <c r="Y122" s="18" t="s">
        <v>27</v>
      </c>
      <c r="Z122" s="19">
        <v>41.13</v>
      </c>
      <c r="AA122" s="19">
        <v>10.54</v>
      </c>
      <c r="AB122" s="19">
        <f t="shared" si="55"/>
        <v>30.590000000000003</v>
      </c>
      <c r="AC122" s="19">
        <f t="shared" si="56"/>
        <v>36.515000000000001</v>
      </c>
      <c r="AD122">
        <f t="shared" si="63"/>
        <v>-74.373936299538059</v>
      </c>
      <c r="AE122">
        <f t="shared" si="58"/>
        <v>74.373936299538059</v>
      </c>
      <c r="AF122" s="19">
        <f t="shared" si="62"/>
        <v>-80.822584024743335</v>
      </c>
    </row>
    <row r="123" spans="1:32" x14ac:dyDescent="0.25">
      <c r="A123" s="5" t="s">
        <v>49</v>
      </c>
      <c r="B123" s="6" t="s">
        <v>31</v>
      </c>
      <c r="C123" s="17" t="s">
        <v>31</v>
      </c>
      <c r="D123" s="5">
        <v>60.93</v>
      </c>
      <c r="E123">
        <v>12.13</v>
      </c>
      <c r="F123">
        <f t="shared" si="47"/>
        <v>48.8</v>
      </c>
      <c r="G123">
        <f t="shared" si="48"/>
        <v>38.805</v>
      </c>
      <c r="H123">
        <f t="shared" si="60"/>
        <v>-80.091908747743318</v>
      </c>
      <c r="I123">
        <f t="shared" si="49"/>
        <v>80.091908747743318</v>
      </c>
      <c r="J123">
        <f t="shared" si="61"/>
        <v>-70.327644514716724</v>
      </c>
      <c r="L123" t="s">
        <v>51</v>
      </c>
      <c r="M123" s="13" t="s">
        <v>34</v>
      </c>
      <c r="N123" t="s">
        <v>29</v>
      </c>
      <c r="O123">
        <v>34.83</v>
      </c>
      <c r="P123">
        <v>13.212999999999999</v>
      </c>
      <c r="Q123" s="19">
        <f t="shared" si="50"/>
        <v>21.616999999999997</v>
      </c>
      <c r="R123">
        <f t="shared" si="51"/>
        <v>-62.064312374389893</v>
      </c>
      <c r="S123">
        <f t="shared" si="52"/>
        <v>62.064312374389893</v>
      </c>
      <c r="T123">
        <f t="shared" si="59"/>
        <v>24.902000000000001</v>
      </c>
      <c r="U123">
        <f t="shared" si="59"/>
        <v>-60.840743327634883</v>
      </c>
      <c r="W123" t="s">
        <v>47</v>
      </c>
      <c r="X123" s="13" t="s">
        <v>27</v>
      </c>
      <c r="Y123" s="18" t="s">
        <v>29</v>
      </c>
      <c r="Z123" s="19">
        <v>37.090000000000003</v>
      </c>
      <c r="AA123" s="19">
        <v>9.43</v>
      </c>
      <c r="AB123" s="19">
        <f t="shared" si="55"/>
        <v>27.660000000000004</v>
      </c>
      <c r="AC123" s="19">
        <f t="shared" si="56"/>
        <v>34.365000000000002</v>
      </c>
      <c r="AD123">
        <f t="shared" si="63"/>
        <v>-74.575357239148019</v>
      </c>
      <c r="AE123">
        <f t="shared" si="58"/>
        <v>74.575357239148019</v>
      </c>
      <c r="AF123" s="19">
        <f t="shared" si="62"/>
        <v>-75.535024494038538</v>
      </c>
    </row>
    <row r="124" spans="1:32" x14ac:dyDescent="0.25">
      <c r="A124" s="5" t="s">
        <v>50</v>
      </c>
      <c r="B124" s="6" t="s">
        <v>23</v>
      </c>
      <c r="C124" s="17" t="s">
        <v>29</v>
      </c>
      <c r="D124" s="5">
        <v>52.25</v>
      </c>
      <c r="E124">
        <v>28.02</v>
      </c>
      <c r="F124">
        <f t="shared" si="47"/>
        <v>24.23</v>
      </c>
      <c r="G124">
        <f t="shared" si="48"/>
        <v>29.78</v>
      </c>
      <c r="H124">
        <f t="shared" si="60"/>
        <v>-46.373205741626798</v>
      </c>
      <c r="I124">
        <f t="shared" si="49"/>
        <v>46.373205741626798</v>
      </c>
      <c r="J124">
        <f t="shared" si="61"/>
        <v>-54.935344783106714</v>
      </c>
      <c r="L124" t="s">
        <v>42</v>
      </c>
      <c r="M124" s="13" t="s">
        <v>15</v>
      </c>
      <c r="N124" s="7" t="s">
        <v>22</v>
      </c>
      <c r="O124">
        <v>27.48</v>
      </c>
      <c r="P124">
        <v>2.0569999999999999</v>
      </c>
      <c r="Q124" s="19">
        <f t="shared" si="50"/>
        <v>25.423000000000002</v>
      </c>
      <c r="R124">
        <f t="shared" si="51"/>
        <v>-92.514556040756915</v>
      </c>
      <c r="S124">
        <f t="shared" si="52"/>
        <v>92.514556040756915</v>
      </c>
      <c r="W124" t="s">
        <v>48</v>
      </c>
      <c r="X124" s="13" t="s">
        <v>29</v>
      </c>
      <c r="Y124" s="18" t="s">
        <v>31</v>
      </c>
      <c r="Z124" s="19">
        <v>28.2</v>
      </c>
      <c r="AA124" s="19">
        <v>11.04</v>
      </c>
      <c r="AB124" s="19">
        <f t="shared" si="55"/>
        <v>17.16</v>
      </c>
      <c r="AC124" s="19">
        <f t="shared" si="56"/>
        <v>27.159999999999997</v>
      </c>
      <c r="AD124">
        <f t="shared" si="63"/>
        <v>-60.851063829787236</v>
      </c>
      <c r="AE124">
        <f t="shared" si="58"/>
        <v>60.851063829787236</v>
      </c>
      <c r="AF124" s="19">
        <f t="shared" si="62"/>
        <v>-66.398426396984604</v>
      </c>
    </row>
    <row r="125" spans="1:32" x14ac:dyDescent="0.25">
      <c r="A125" s="5" t="s">
        <v>51</v>
      </c>
      <c r="B125" s="6" t="s">
        <v>34</v>
      </c>
      <c r="C125" s="17" t="s">
        <v>23</v>
      </c>
      <c r="D125" s="5">
        <v>51.86</v>
      </c>
      <c r="E125">
        <v>23.46</v>
      </c>
      <c r="F125">
        <f t="shared" si="47"/>
        <v>28.4</v>
      </c>
      <c r="G125">
        <f t="shared" si="48"/>
        <v>46.074999999999996</v>
      </c>
      <c r="H125">
        <f t="shared" si="60"/>
        <v>-54.762822984959506</v>
      </c>
      <c r="I125">
        <f t="shared" si="49"/>
        <v>54.762822984959506</v>
      </c>
      <c r="J125">
        <f t="shared" si="61"/>
        <v>-75.523686073358775</v>
      </c>
      <c r="L125" t="s">
        <v>43</v>
      </c>
      <c r="M125" s="13" t="s">
        <v>18</v>
      </c>
      <c r="N125" t="s">
        <v>27</v>
      </c>
      <c r="O125">
        <v>41.23</v>
      </c>
      <c r="P125">
        <v>15.581000000000001</v>
      </c>
      <c r="Q125" s="19">
        <f t="shared" si="50"/>
        <v>25.648999999999994</v>
      </c>
      <c r="R125">
        <f t="shared" si="51"/>
        <v>-62.209556148435588</v>
      </c>
      <c r="S125">
        <f t="shared" si="52"/>
        <v>62.209556148435588</v>
      </c>
      <c r="W125" t="s">
        <v>49</v>
      </c>
      <c r="X125" s="13" t="s">
        <v>31</v>
      </c>
      <c r="Y125" s="18" t="s">
        <v>16</v>
      </c>
      <c r="Z125" s="19">
        <v>44.76</v>
      </c>
      <c r="AA125" s="19">
        <v>27.03</v>
      </c>
      <c r="AB125" s="19">
        <f t="shared" si="55"/>
        <v>17.729999999999997</v>
      </c>
      <c r="AC125" s="19">
        <f t="shared" si="56"/>
        <v>21.254999999999999</v>
      </c>
      <c r="AD125">
        <f t="shared" si="63"/>
        <v>-39.611260053619297</v>
      </c>
      <c r="AE125">
        <f t="shared" si="58"/>
        <v>39.611260053619297</v>
      </c>
      <c r="AF125" s="19">
        <f t="shared" si="62"/>
        <v>-52.496922902799099</v>
      </c>
    </row>
    <row r="126" spans="1:32" x14ac:dyDescent="0.25">
      <c r="A126" s="5" t="s">
        <v>61</v>
      </c>
      <c r="B126" s="6" t="s">
        <v>59</v>
      </c>
      <c r="C126" t="s">
        <v>27</v>
      </c>
      <c r="D126" s="5">
        <v>56.18</v>
      </c>
      <c r="E126">
        <v>22.71</v>
      </c>
      <c r="F126">
        <f t="shared" si="47"/>
        <v>33.47</v>
      </c>
      <c r="G126">
        <f t="shared" si="48"/>
        <v>34.664999999999999</v>
      </c>
      <c r="H126">
        <f t="shared" si="60"/>
        <v>-59.576361694553221</v>
      </c>
      <c r="I126">
        <f t="shared" si="49"/>
        <v>59.576361694553221</v>
      </c>
      <c r="J126">
        <f t="shared" si="61"/>
        <v>-63.12151418060995</v>
      </c>
      <c r="L126" t="s">
        <v>44</v>
      </c>
      <c r="M126" s="13" t="s">
        <v>16</v>
      </c>
      <c r="N126" t="s">
        <v>34</v>
      </c>
      <c r="O126">
        <v>34.58</v>
      </c>
      <c r="P126">
        <v>14.308</v>
      </c>
      <c r="Q126" s="19">
        <f t="shared" si="50"/>
        <v>20.271999999999998</v>
      </c>
      <c r="R126">
        <f t="shared" si="51"/>
        <v>-58.623481781376519</v>
      </c>
      <c r="S126">
        <f t="shared" si="52"/>
        <v>58.623481781376519</v>
      </c>
      <c r="W126" t="s">
        <v>50</v>
      </c>
      <c r="X126" s="13" t="s">
        <v>23</v>
      </c>
      <c r="Y126" s="18" t="s">
        <v>25</v>
      </c>
      <c r="Z126" s="19">
        <v>40.119999999999997</v>
      </c>
      <c r="AA126" s="19">
        <v>19.57</v>
      </c>
      <c r="AB126" s="19">
        <f t="shared" si="55"/>
        <v>20.549999999999997</v>
      </c>
      <c r="AC126" s="19">
        <f t="shared" si="56"/>
        <v>38.115000000000002</v>
      </c>
      <c r="AD126">
        <f t="shared" si="63"/>
        <v>-51.221335992023917</v>
      </c>
      <c r="AE126">
        <f t="shared" si="58"/>
        <v>51.221335992023917</v>
      </c>
      <c r="AF126" s="19">
        <f t="shared" si="62"/>
        <v>-68.820352925392683</v>
      </c>
    </row>
    <row r="127" spans="1:32" x14ac:dyDescent="0.25">
      <c r="A127" s="5" t="s">
        <v>62</v>
      </c>
      <c r="B127" s="6" t="s">
        <v>57</v>
      </c>
      <c r="C127" t="s">
        <v>25</v>
      </c>
      <c r="D127" s="5">
        <v>56.27</v>
      </c>
      <c r="E127">
        <v>18.64</v>
      </c>
      <c r="F127">
        <f t="shared" si="47"/>
        <v>37.630000000000003</v>
      </c>
      <c r="G127">
        <f t="shared" si="48"/>
        <v>35.125</v>
      </c>
      <c r="H127">
        <f t="shared" si="60"/>
        <v>-66.874000355429189</v>
      </c>
      <c r="I127">
        <f t="shared" si="49"/>
        <v>66.874000355429189</v>
      </c>
      <c r="J127">
        <f t="shared" si="61"/>
        <v>-66.688784071700326</v>
      </c>
      <c r="L127" t="s">
        <v>45</v>
      </c>
      <c r="M127" s="13" t="s">
        <v>22</v>
      </c>
      <c r="N127" t="s">
        <v>18</v>
      </c>
      <c r="O127">
        <v>37.65</v>
      </c>
      <c r="P127">
        <v>9.245000000000001</v>
      </c>
      <c r="Q127" s="19">
        <f t="shared" si="50"/>
        <v>28.404999999999998</v>
      </c>
      <c r="R127">
        <f t="shared" si="51"/>
        <v>-75.444887118193876</v>
      </c>
      <c r="S127">
        <f t="shared" si="52"/>
        <v>75.444887118193876</v>
      </c>
      <c r="W127" t="s">
        <v>51</v>
      </c>
      <c r="X127" s="13" t="s">
        <v>34</v>
      </c>
      <c r="Y127" s="18" t="s">
        <v>34</v>
      </c>
      <c r="Z127" s="19">
        <v>40.590000000000003</v>
      </c>
      <c r="AA127" s="19">
        <v>23.25</v>
      </c>
      <c r="AB127" s="19">
        <f t="shared" si="55"/>
        <v>17.340000000000003</v>
      </c>
      <c r="AC127" s="19">
        <f t="shared" si="56"/>
        <v>8.6700000000000017</v>
      </c>
      <c r="AD127">
        <f t="shared" si="63"/>
        <v>-42.719881744271994</v>
      </c>
      <c r="AE127">
        <f t="shared" si="58"/>
        <v>42.719881744271994</v>
      </c>
      <c r="AF127" s="19">
        <f t="shared" si="62"/>
        <v>-21.359940872135997</v>
      </c>
    </row>
    <row r="128" spans="1:32" x14ac:dyDescent="0.25">
      <c r="A128" s="5" t="s">
        <v>42</v>
      </c>
      <c r="B128" s="6" t="s">
        <v>15</v>
      </c>
      <c r="C128" s="7" t="s">
        <v>16</v>
      </c>
      <c r="D128">
        <v>50.11</v>
      </c>
      <c r="E128">
        <v>19.47</v>
      </c>
      <c r="F128">
        <f t="shared" si="47"/>
        <v>30.64</v>
      </c>
      <c r="H128">
        <f t="shared" si="60"/>
        <v>-61.145479944122933</v>
      </c>
      <c r="I128">
        <f t="shared" si="49"/>
        <v>61.145479944122933</v>
      </c>
      <c r="L128" t="s">
        <v>46</v>
      </c>
      <c r="M128" s="13" t="s">
        <v>25</v>
      </c>
      <c r="N128" t="s">
        <v>23</v>
      </c>
      <c r="O128">
        <v>34.58</v>
      </c>
      <c r="P128">
        <v>2.9590000000000001</v>
      </c>
      <c r="Q128" s="19">
        <f t="shared" si="50"/>
        <v>31.620999999999999</v>
      </c>
      <c r="R128">
        <f t="shared" si="51"/>
        <v>-91.443030653556974</v>
      </c>
      <c r="S128">
        <f t="shared" si="52"/>
        <v>91.443030653556974</v>
      </c>
      <c r="W128" t="s">
        <v>42</v>
      </c>
      <c r="X128" s="13" t="s">
        <v>15</v>
      </c>
      <c r="Y128" s="18" t="s">
        <v>15</v>
      </c>
      <c r="Z128" s="19">
        <v>42.15</v>
      </c>
      <c r="AA128" s="20">
        <v>19.989999999999998</v>
      </c>
      <c r="AB128" s="19">
        <f t="shared" si="55"/>
        <v>22.16</v>
      </c>
      <c r="AC128" s="19"/>
      <c r="AD128">
        <f t="shared" si="63"/>
        <v>-52.574139976275212</v>
      </c>
      <c r="AE128">
        <f t="shared" si="58"/>
        <v>52.574139976275212</v>
      </c>
    </row>
    <row r="129" spans="1:31" x14ac:dyDescent="0.25">
      <c r="A129" s="5" t="s">
        <v>43</v>
      </c>
      <c r="B129" s="6" t="s">
        <v>18</v>
      </c>
      <c r="C129" t="s">
        <v>15</v>
      </c>
      <c r="D129">
        <v>81.040000000000006</v>
      </c>
      <c r="E129">
        <v>29.79</v>
      </c>
      <c r="F129">
        <f t="shared" si="47"/>
        <v>51.250000000000007</v>
      </c>
      <c r="H129">
        <f t="shared" si="60"/>
        <v>-63.240375123395857</v>
      </c>
      <c r="I129">
        <f t="shared" si="49"/>
        <v>63.240375123395857</v>
      </c>
      <c r="L129" t="s">
        <v>47</v>
      </c>
      <c r="M129" s="13" t="s">
        <v>27</v>
      </c>
      <c r="N129" s="22" t="s">
        <v>15</v>
      </c>
      <c r="O129">
        <v>30.83</v>
      </c>
      <c r="P129">
        <v>2.0569999999999999</v>
      </c>
      <c r="Q129" s="19">
        <f t="shared" si="50"/>
        <v>28.773</v>
      </c>
      <c r="R129">
        <f t="shared" si="51"/>
        <v>-93.327927343496611</v>
      </c>
      <c r="S129">
        <f t="shared" si="52"/>
        <v>93.327927343496611</v>
      </c>
      <c r="W129" t="s">
        <v>43</v>
      </c>
      <c r="X129" s="13" t="s">
        <v>18</v>
      </c>
      <c r="Y129" s="18" t="s">
        <v>23</v>
      </c>
      <c r="Z129" s="19">
        <v>40.340000000000003</v>
      </c>
      <c r="AA129" s="19">
        <v>16.510000000000002</v>
      </c>
      <c r="AB129" s="19">
        <f t="shared" si="55"/>
        <v>23.830000000000002</v>
      </c>
      <c r="AC129" s="19"/>
      <c r="AD129">
        <f t="shared" si="63"/>
        <v>-59.07288051561725</v>
      </c>
      <c r="AE129">
        <f t="shared" si="58"/>
        <v>59.07288051561725</v>
      </c>
    </row>
    <row r="130" spans="1:31" x14ac:dyDescent="0.25">
      <c r="A130" s="5" t="s">
        <v>44</v>
      </c>
      <c r="B130" s="6" t="s">
        <v>16</v>
      </c>
      <c r="C130" t="s">
        <v>57</v>
      </c>
      <c r="D130">
        <v>41.31</v>
      </c>
      <c r="E130">
        <v>14.78</v>
      </c>
      <c r="F130">
        <f t="shared" si="47"/>
        <v>26.53</v>
      </c>
      <c r="H130">
        <f t="shared" si="60"/>
        <v>-64.221738077947222</v>
      </c>
      <c r="I130">
        <f t="shared" si="49"/>
        <v>64.221738077947222</v>
      </c>
      <c r="L130" t="s">
        <v>48</v>
      </c>
      <c r="M130" s="13" t="s">
        <v>29</v>
      </c>
      <c r="N130" t="s">
        <v>16</v>
      </c>
      <c r="O130">
        <v>35.68</v>
      </c>
      <c r="P130">
        <v>6.766</v>
      </c>
      <c r="Q130" s="19">
        <f t="shared" si="50"/>
        <v>28.914000000000001</v>
      </c>
      <c r="R130">
        <f t="shared" si="51"/>
        <v>-81.036995515695068</v>
      </c>
      <c r="S130">
        <f t="shared" si="52"/>
        <v>81.036995515695068</v>
      </c>
      <c r="W130" t="s">
        <v>44</v>
      </c>
      <c r="X130" s="13" t="s">
        <v>16</v>
      </c>
      <c r="Y130" s="18" t="s">
        <v>22</v>
      </c>
      <c r="Z130" s="19">
        <v>52.37</v>
      </c>
      <c r="AA130" s="19">
        <v>21.93</v>
      </c>
      <c r="AB130" s="19">
        <f t="shared" si="55"/>
        <v>30.439999999999998</v>
      </c>
      <c r="AC130" s="19"/>
      <c r="AD130">
        <f t="shared" si="63"/>
        <v>-58.124880656864619</v>
      </c>
      <c r="AE130">
        <f t="shared" si="58"/>
        <v>58.124880656864619</v>
      </c>
    </row>
    <row r="131" spans="1:31" x14ac:dyDescent="0.25">
      <c r="A131" s="5" t="s">
        <v>45</v>
      </c>
      <c r="B131" s="6" t="s">
        <v>22</v>
      </c>
      <c r="C131" t="s">
        <v>59</v>
      </c>
      <c r="D131">
        <v>60.4</v>
      </c>
      <c r="E131">
        <v>18.47</v>
      </c>
      <c r="F131">
        <f t="shared" si="47"/>
        <v>41.93</v>
      </c>
      <c r="H131">
        <f t="shared" si="60"/>
        <v>-69.420529801324506</v>
      </c>
      <c r="I131">
        <f t="shared" si="49"/>
        <v>69.420529801324506</v>
      </c>
      <c r="L131" t="s">
        <v>49</v>
      </c>
      <c r="M131" s="13" t="s">
        <v>31</v>
      </c>
      <c r="N131" t="s">
        <v>25</v>
      </c>
      <c r="O131">
        <v>35.19</v>
      </c>
      <c r="P131">
        <v>17.635999999999999</v>
      </c>
      <c r="Q131" s="19">
        <f t="shared" si="50"/>
        <v>17.553999999999998</v>
      </c>
      <c r="R131">
        <f t="shared" si="51"/>
        <v>-49.883489627735152</v>
      </c>
      <c r="S131">
        <f t="shared" si="52"/>
        <v>49.883489627735152</v>
      </c>
      <c r="W131" t="s">
        <v>45</v>
      </c>
      <c r="X131" s="13" t="s">
        <v>22</v>
      </c>
      <c r="Y131" s="18" t="s">
        <v>18</v>
      </c>
      <c r="Z131" s="19">
        <v>45.38</v>
      </c>
      <c r="AA131" s="19">
        <v>21.08</v>
      </c>
      <c r="AB131" s="19">
        <f t="shared" si="55"/>
        <v>24.300000000000004</v>
      </c>
      <c r="AC131" s="19"/>
      <c r="AD131">
        <f t="shared" si="63"/>
        <v>-53.547818422212437</v>
      </c>
      <c r="AE131">
        <f t="shared" si="58"/>
        <v>53.547818422212437</v>
      </c>
    </row>
    <row r="132" spans="1:31" x14ac:dyDescent="0.25">
      <c r="A132" s="5" t="s">
        <v>46</v>
      </c>
      <c r="B132" s="6" t="s">
        <v>25</v>
      </c>
      <c r="C132" t="s">
        <v>18</v>
      </c>
      <c r="D132">
        <v>70.89</v>
      </c>
      <c r="E132">
        <v>16.059999999999999</v>
      </c>
      <c r="F132">
        <f t="shared" si="47"/>
        <v>54.83</v>
      </c>
      <c r="H132">
        <f t="shared" si="60"/>
        <v>-77.345182677387498</v>
      </c>
      <c r="I132">
        <f t="shared" si="49"/>
        <v>77.345182677387498</v>
      </c>
      <c r="L132" t="s">
        <v>50</v>
      </c>
      <c r="M132" s="13" t="s">
        <v>23</v>
      </c>
      <c r="N132" t="s">
        <v>31</v>
      </c>
      <c r="O132">
        <v>35.880000000000003</v>
      </c>
      <c r="P132">
        <v>13.026</v>
      </c>
      <c r="Q132" s="19">
        <f t="shared" si="50"/>
        <v>22.854000000000003</v>
      </c>
      <c r="R132">
        <f t="shared" si="51"/>
        <v>-63.695652173913039</v>
      </c>
      <c r="S132">
        <f t="shared" si="52"/>
        <v>63.695652173913039</v>
      </c>
      <c r="W132" t="s">
        <v>46</v>
      </c>
      <c r="X132" s="13" t="s">
        <v>25</v>
      </c>
      <c r="Y132" s="18" t="s">
        <v>27</v>
      </c>
      <c r="Z132" s="19">
        <v>41.64</v>
      </c>
      <c r="AA132" s="19">
        <v>8.3000000000000007</v>
      </c>
      <c r="AB132" s="19">
        <f t="shared" si="55"/>
        <v>33.340000000000003</v>
      </c>
      <c r="AC132" s="19"/>
      <c r="AD132">
        <f t="shared" si="63"/>
        <v>-80.067243035542759</v>
      </c>
      <c r="AE132">
        <f t="shared" si="58"/>
        <v>80.067243035542759</v>
      </c>
    </row>
    <row r="133" spans="1:31" x14ac:dyDescent="0.25">
      <c r="A133" s="5" t="s">
        <v>47</v>
      </c>
      <c r="B133" s="6" t="s">
        <v>27</v>
      </c>
      <c r="C133" s="17" t="s">
        <v>22</v>
      </c>
      <c r="D133">
        <v>45.98</v>
      </c>
      <c r="E133">
        <v>13.6</v>
      </c>
      <c r="F133">
        <f t="shared" si="47"/>
        <v>32.379999999999995</v>
      </c>
      <c r="H133">
        <f t="shared" si="60"/>
        <v>-70.421922575032625</v>
      </c>
      <c r="I133">
        <f t="shared" si="49"/>
        <v>70.421922575032625</v>
      </c>
      <c r="L133" t="s">
        <v>51</v>
      </c>
      <c r="M133" s="13" t="s">
        <v>34</v>
      </c>
      <c r="N133" t="s">
        <v>29</v>
      </c>
      <c r="O133">
        <v>47.28</v>
      </c>
      <c r="P133">
        <v>19.093</v>
      </c>
      <c r="Q133" s="19">
        <f t="shared" si="50"/>
        <v>28.187000000000001</v>
      </c>
      <c r="R133">
        <f t="shared" si="51"/>
        <v>-59.617174280879865</v>
      </c>
      <c r="S133">
        <f t="shared" si="52"/>
        <v>59.617174280879865</v>
      </c>
      <c r="W133" t="s">
        <v>47</v>
      </c>
      <c r="X133" s="13" t="s">
        <v>27</v>
      </c>
      <c r="Y133" s="18" t="s">
        <v>29</v>
      </c>
      <c r="Z133" s="19">
        <v>48.63</v>
      </c>
      <c r="AA133" s="19">
        <v>6.19</v>
      </c>
      <c r="AB133" s="19">
        <f t="shared" si="55"/>
        <v>42.440000000000005</v>
      </c>
      <c r="AC133" s="19"/>
      <c r="AD133">
        <f t="shared" si="63"/>
        <v>-87.271231749948612</v>
      </c>
      <c r="AE133">
        <f t="shared" si="58"/>
        <v>87.271231749948612</v>
      </c>
    </row>
    <row r="134" spans="1:31" x14ac:dyDescent="0.25">
      <c r="A134" s="5" t="s">
        <v>48</v>
      </c>
      <c r="B134" s="6" t="s">
        <v>29</v>
      </c>
      <c r="C134" s="17" t="s">
        <v>34</v>
      </c>
      <c r="D134">
        <v>53.65</v>
      </c>
      <c r="E134">
        <v>2.75</v>
      </c>
      <c r="F134">
        <f t="shared" si="47"/>
        <v>50.9</v>
      </c>
      <c r="H134">
        <f t="shared" si="60"/>
        <v>-94.874184529356953</v>
      </c>
      <c r="I134">
        <f t="shared" si="49"/>
        <v>94.874184529356953</v>
      </c>
      <c r="W134" t="s">
        <v>48</v>
      </c>
      <c r="X134" s="13" t="s">
        <v>29</v>
      </c>
      <c r="Y134" s="18" t="s">
        <v>31</v>
      </c>
      <c r="Z134" s="19">
        <v>53.69</v>
      </c>
      <c r="AA134" s="19">
        <v>12.62</v>
      </c>
      <c r="AB134" s="19">
        <f t="shared" si="55"/>
        <v>41.07</v>
      </c>
      <c r="AC134" s="19"/>
      <c r="AD134">
        <f t="shared" si="63"/>
        <v>-76.494691748929043</v>
      </c>
      <c r="AE134">
        <f t="shared" si="58"/>
        <v>76.494691748929043</v>
      </c>
    </row>
    <row r="135" spans="1:31" x14ac:dyDescent="0.25">
      <c r="A135" s="5" t="s">
        <v>49</v>
      </c>
      <c r="B135" s="6" t="s">
        <v>31</v>
      </c>
      <c r="C135" s="17" t="s">
        <v>31</v>
      </c>
      <c r="D135">
        <v>47.57</v>
      </c>
      <c r="E135">
        <v>18.760000000000002</v>
      </c>
      <c r="F135">
        <f t="shared" si="47"/>
        <v>28.81</v>
      </c>
      <c r="H135">
        <f t="shared" si="60"/>
        <v>-60.563380281690144</v>
      </c>
      <c r="I135">
        <f t="shared" si="49"/>
        <v>60.563380281690144</v>
      </c>
      <c r="W135" t="s">
        <v>49</v>
      </c>
      <c r="X135" s="13" t="s">
        <v>31</v>
      </c>
      <c r="Y135" s="18" t="s">
        <v>16</v>
      </c>
      <c r="Z135" s="19">
        <v>51.65</v>
      </c>
      <c r="AA135" s="19">
        <v>14.49</v>
      </c>
      <c r="AB135" s="19">
        <f t="shared" si="55"/>
        <v>37.159999999999997</v>
      </c>
      <c r="AC135" s="19"/>
      <c r="AD135">
        <f t="shared" si="63"/>
        <v>-71.945788964181986</v>
      </c>
      <c r="AE135">
        <f t="shared" si="58"/>
        <v>71.945788964181986</v>
      </c>
    </row>
    <row r="136" spans="1:31" x14ac:dyDescent="0.25">
      <c r="A136" s="5" t="s">
        <v>50</v>
      </c>
      <c r="B136" s="6" t="s">
        <v>23</v>
      </c>
      <c r="C136" s="17" t="s">
        <v>29</v>
      </c>
      <c r="D136">
        <v>55.64</v>
      </c>
      <c r="E136">
        <v>20.309999999999999</v>
      </c>
      <c r="F136">
        <f t="shared" si="47"/>
        <v>35.33</v>
      </c>
      <c r="H136">
        <f t="shared" si="60"/>
        <v>-63.497483824586631</v>
      </c>
      <c r="I136">
        <f t="shared" si="49"/>
        <v>63.497483824586631</v>
      </c>
      <c r="W136" t="s">
        <v>50</v>
      </c>
      <c r="X136" s="13" t="s">
        <v>23</v>
      </c>
      <c r="Y136" s="18" t="s">
        <v>25</v>
      </c>
      <c r="Z136" s="19">
        <v>37.9</v>
      </c>
      <c r="AA136" s="19">
        <v>13.12</v>
      </c>
      <c r="AB136" s="19">
        <f t="shared" si="55"/>
        <v>24.78</v>
      </c>
      <c r="AC136" s="19"/>
      <c r="AD136">
        <f t="shared" si="63"/>
        <v>-65.382585751978894</v>
      </c>
      <c r="AE136">
        <f t="shared" si="58"/>
        <v>65.382585751978894</v>
      </c>
    </row>
    <row r="137" spans="1:31" x14ac:dyDescent="0.25">
      <c r="A137" s="5" t="s">
        <v>51</v>
      </c>
      <c r="B137" s="6" t="s">
        <v>34</v>
      </c>
      <c r="C137" s="17" t="s">
        <v>23</v>
      </c>
      <c r="D137">
        <v>66.209999999999994</v>
      </c>
      <c r="E137">
        <v>2.46</v>
      </c>
      <c r="F137">
        <f t="shared" si="47"/>
        <v>63.749999999999993</v>
      </c>
      <c r="H137">
        <f t="shared" si="60"/>
        <v>-96.284549161758036</v>
      </c>
      <c r="I137">
        <f t="shared" si="49"/>
        <v>96.284549161758036</v>
      </c>
      <c r="W137" t="s">
        <v>51</v>
      </c>
      <c r="X137" s="13" t="s">
        <v>34</v>
      </c>
      <c r="Y137" s="18" t="s">
        <v>34</v>
      </c>
      <c r="Z137" s="19">
        <v>64.430000000000007</v>
      </c>
      <c r="AA137" s="19">
        <v>8.75</v>
      </c>
      <c r="AB137" s="19">
        <f t="shared" si="55"/>
        <v>55.680000000000007</v>
      </c>
      <c r="AC137" s="19"/>
      <c r="AD137">
        <f t="shared" si="63"/>
        <v>-86.419369858761456</v>
      </c>
      <c r="AE137">
        <f t="shared" si="58"/>
        <v>86.419369858761456</v>
      </c>
    </row>
    <row r="138" spans="1:31" x14ac:dyDescent="0.25">
      <c r="A138" s="5" t="s">
        <v>61</v>
      </c>
      <c r="B138" s="6" t="s">
        <v>59</v>
      </c>
      <c r="C138" t="s">
        <v>27</v>
      </c>
      <c r="D138">
        <v>53.79</v>
      </c>
      <c r="E138">
        <v>17.93</v>
      </c>
      <c r="F138">
        <f t="shared" si="47"/>
        <v>35.86</v>
      </c>
      <c r="H138">
        <f t="shared" si="60"/>
        <v>-66.666666666666671</v>
      </c>
      <c r="I138">
        <f t="shared" si="49"/>
        <v>66.666666666666671</v>
      </c>
    </row>
    <row r="139" spans="1:31" x14ac:dyDescent="0.25">
      <c r="A139" s="5" t="s">
        <v>62</v>
      </c>
      <c r="B139" s="6" t="s">
        <v>57</v>
      </c>
      <c r="C139" t="s">
        <v>25</v>
      </c>
      <c r="D139">
        <v>49.05</v>
      </c>
      <c r="E139">
        <v>16.43</v>
      </c>
      <c r="F139">
        <f t="shared" si="47"/>
        <v>32.619999999999997</v>
      </c>
      <c r="H139">
        <f t="shared" si="60"/>
        <v>-66.503567787971448</v>
      </c>
      <c r="I139">
        <f t="shared" si="49"/>
        <v>66.503567787971448</v>
      </c>
    </row>
  </sheetData>
  <mergeCells count="9">
    <mergeCell ref="W1:AF1"/>
    <mergeCell ref="W49:AF49"/>
    <mergeCell ref="W93:AF93"/>
    <mergeCell ref="A1:J1"/>
    <mergeCell ref="A45:J45"/>
    <mergeCell ref="A89:J89"/>
    <mergeCell ref="L1:U1"/>
    <mergeCell ref="L45:U45"/>
    <mergeCell ref="L91:U91"/>
  </mergeCells>
  <conditionalFormatting sqref="G3:G22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{FD878DF5-673D-4912-9DC9-81B37C80D6CA}</x14:id>
        </ext>
      </extLst>
    </cfRule>
  </conditionalFormatting>
  <conditionalFormatting sqref="G24:G38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{FFD41CCA-2727-46FF-86D5-CD5DD2567549}</x14:id>
        </ext>
      </extLst>
    </cfRule>
  </conditionalFormatting>
  <conditionalFormatting sqref="H91:J139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{CAF26188-27D3-4D0A-909A-D18F25DFDA36}</x14:id>
        </ext>
      </extLst>
    </cfRule>
  </conditionalFormatting>
  <conditionalFormatting sqref="G91:G127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{2734FEBF-6953-415D-A28F-E2272700F682}</x14:id>
        </ext>
      </extLst>
    </cfRule>
  </conditionalFormatting>
  <conditionalFormatting sqref="R93:S133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{7901C292-F070-4426-B90E-C421DC10823F}</x14:id>
        </ext>
      </extLst>
    </cfRule>
  </conditionalFormatting>
  <conditionalFormatting sqref="AD3:AF4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{06C6C50A-2353-480D-8F5E-47E62D95B70D}</x14:id>
        </ext>
      </extLst>
    </cfRule>
  </conditionalFormatting>
  <conditionalFormatting sqref="AC3:AC3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{CF3A2651-73DE-4A47-8544-B7966BDAFBE7}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878DF5-673D-4912-9DC9-81B37C80D6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G3:G22</xm:sqref>
        </x14:conditionalFormatting>
        <x14:conditionalFormatting xmlns:xm="http://schemas.microsoft.com/office/excel/2006/main">
          <x14:cfRule type="dataBar" id="{FFD41CCA-2727-46FF-86D5-CD5DD25675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G24:G38</xm:sqref>
        </x14:conditionalFormatting>
        <x14:conditionalFormatting xmlns:xm="http://schemas.microsoft.com/office/excel/2006/main">
          <x14:cfRule type="dataBar" id="{CAF26188-27D3-4D0A-909A-D18F25DFDA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H91:J139</xm:sqref>
        </x14:conditionalFormatting>
        <x14:conditionalFormatting xmlns:xm="http://schemas.microsoft.com/office/excel/2006/main">
          <x14:cfRule type="dataBar" id="{2734FEBF-6953-415D-A28F-E2272700F6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G91:G127</xm:sqref>
        </x14:conditionalFormatting>
        <x14:conditionalFormatting xmlns:xm="http://schemas.microsoft.com/office/excel/2006/main">
          <x14:cfRule type="dataBar" id="{7901C292-F070-4426-B90E-C421DC1082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R93:S133</xm:sqref>
        </x14:conditionalFormatting>
        <x14:conditionalFormatting xmlns:xm="http://schemas.microsoft.com/office/excel/2006/main">
          <x14:cfRule type="dataBar" id="{06C6C50A-2353-480D-8F5E-47E62D95B7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AD3:AF47</xm:sqref>
        </x14:conditionalFormatting>
        <x14:conditionalFormatting xmlns:xm="http://schemas.microsoft.com/office/excel/2006/main">
          <x14:cfRule type="dataBar" id="{CF3A2651-73DE-4A47-8544-B7966BDAFB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AC3:AC36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0814-ECCA-4338-8BD3-FE8A400393C7}">
  <dimension ref="A1:Y25"/>
  <sheetViews>
    <sheetView workbookViewId="0">
      <selection activeCell="F47" sqref="F47"/>
    </sheetView>
  </sheetViews>
  <sheetFormatPr defaultRowHeight="15" x14ac:dyDescent="0.25"/>
  <sheetData>
    <row r="1" spans="1:25" x14ac:dyDescent="0.25">
      <c r="A1" s="95" t="s">
        <v>153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5" x14ac:dyDescent="0.25">
      <c r="A2" s="96" t="s">
        <v>136</v>
      </c>
      <c r="B2" s="38" t="s">
        <v>137</v>
      </c>
      <c r="C2" s="38" t="s">
        <v>138</v>
      </c>
      <c r="D2" s="39" t="s">
        <v>139</v>
      </c>
      <c r="E2" s="39" t="s">
        <v>138</v>
      </c>
      <c r="F2" s="40" t="s">
        <v>140</v>
      </c>
      <c r="G2" s="40" t="s">
        <v>138</v>
      </c>
      <c r="H2" s="41" t="s">
        <v>141</v>
      </c>
      <c r="I2" s="41" t="s">
        <v>138</v>
      </c>
      <c r="J2" s="42" t="s">
        <v>142</v>
      </c>
      <c r="K2" s="42" t="s">
        <v>138</v>
      </c>
      <c r="L2" s="43" t="s">
        <v>143</v>
      </c>
      <c r="M2" s="43" t="s">
        <v>138</v>
      </c>
      <c r="N2" s="44" t="s">
        <v>144</v>
      </c>
      <c r="O2" s="44" t="s">
        <v>138</v>
      </c>
      <c r="P2" s="45" t="s">
        <v>145</v>
      </c>
      <c r="Q2" s="45" t="s">
        <v>138</v>
      </c>
      <c r="R2" s="38" t="s">
        <v>146</v>
      </c>
      <c r="S2" s="38" t="s">
        <v>138</v>
      </c>
      <c r="T2" s="41" t="s">
        <v>147</v>
      </c>
      <c r="U2" s="41" t="s">
        <v>138</v>
      </c>
      <c r="V2" s="43" t="s">
        <v>148</v>
      </c>
      <c r="W2" s="43" t="s">
        <v>138</v>
      </c>
      <c r="X2" s="42" t="s">
        <v>149</v>
      </c>
      <c r="Y2" s="42" t="s">
        <v>138</v>
      </c>
    </row>
    <row r="3" spans="1:25" x14ac:dyDescent="0.25">
      <c r="A3" s="96"/>
      <c r="B3" t="s">
        <v>150</v>
      </c>
      <c r="C3">
        <v>56.385750000000002</v>
      </c>
      <c r="D3" t="s">
        <v>150</v>
      </c>
      <c r="E3">
        <v>67.7042</v>
      </c>
      <c r="F3" t="s">
        <v>150</v>
      </c>
      <c r="G3">
        <v>32.566199999999995</v>
      </c>
      <c r="H3" t="s">
        <v>150</v>
      </c>
      <c r="I3">
        <v>39.067399999999999</v>
      </c>
      <c r="J3" t="s">
        <v>150</v>
      </c>
      <c r="K3">
        <v>26.591200000000004</v>
      </c>
      <c r="L3" t="s">
        <v>150</v>
      </c>
      <c r="M3">
        <v>43.17</v>
      </c>
      <c r="N3" t="s">
        <v>150</v>
      </c>
      <c r="O3">
        <v>98.042400000000015</v>
      </c>
      <c r="P3" t="s">
        <v>150</v>
      </c>
      <c r="Q3">
        <v>38.6678</v>
      </c>
      <c r="R3" t="s">
        <v>150</v>
      </c>
      <c r="S3">
        <v>44.844799999999999</v>
      </c>
      <c r="T3" t="s">
        <v>150</v>
      </c>
      <c r="U3">
        <v>51.953600000000009</v>
      </c>
      <c r="V3" t="s">
        <v>150</v>
      </c>
      <c r="W3">
        <v>74.064800000000005</v>
      </c>
      <c r="X3" t="s">
        <v>150</v>
      </c>
      <c r="Y3">
        <v>101.21733333333333</v>
      </c>
    </row>
    <row r="4" spans="1:25" x14ac:dyDescent="0.25">
      <c r="A4" s="96"/>
      <c r="B4" t="s">
        <v>151</v>
      </c>
      <c r="C4">
        <v>90.615399999999994</v>
      </c>
      <c r="D4" t="s">
        <v>151</v>
      </c>
      <c r="E4">
        <v>127.33840000000001</v>
      </c>
      <c r="F4" t="s">
        <v>151</v>
      </c>
      <c r="G4">
        <v>50.708999999999996</v>
      </c>
      <c r="H4" t="s">
        <v>151</v>
      </c>
      <c r="I4">
        <v>57.484000000000002</v>
      </c>
      <c r="J4" t="s">
        <v>151</v>
      </c>
      <c r="K4">
        <v>46.166199999999996</v>
      </c>
      <c r="L4" t="s">
        <v>151</v>
      </c>
      <c r="M4">
        <v>91.222399999999993</v>
      </c>
      <c r="N4" t="s">
        <v>151</v>
      </c>
      <c r="O4">
        <v>143.6808</v>
      </c>
      <c r="P4" t="s">
        <v>151</v>
      </c>
      <c r="Q4">
        <v>64.494799999999998</v>
      </c>
      <c r="R4" t="s">
        <v>151</v>
      </c>
      <c r="S4">
        <v>66.650599999999997</v>
      </c>
      <c r="T4" t="s">
        <v>151</v>
      </c>
      <c r="U4">
        <v>73.316000000000003</v>
      </c>
      <c r="V4" t="s">
        <v>151</v>
      </c>
      <c r="W4">
        <v>113.64360000000002</v>
      </c>
      <c r="X4" t="s">
        <v>151</v>
      </c>
      <c r="Y4">
        <v>165.18620000000001</v>
      </c>
    </row>
    <row r="6" spans="1:25" x14ac:dyDescent="0.25">
      <c r="A6" s="94" t="s">
        <v>134</v>
      </c>
      <c r="B6" s="38" t="s">
        <v>137</v>
      </c>
      <c r="C6" s="38" t="s">
        <v>138</v>
      </c>
      <c r="D6" s="39" t="s">
        <v>139</v>
      </c>
      <c r="E6" s="39" t="s">
        <v>138</v>
      </c>
      <c r="F6" s="40" t="s">
        <v>140</v>
      </c>
      <c r="G6" s="40" t="s">
        <v>138</v>
      </c>
      <c r="H6" s="41" t="s">
        <v>141</v>
      </c>
      <c r="I6" s="41" t="s">
        <v>138</v>
      </c>
      <c r="J6" s="42" t="s">
        <v>142</v>
      </c>
      <c r="K6" s="42" t="s">
        <v>138</v>
      </c>
      <c r="L6" s="43" t="s">
        <v>143</v>
      </c>
      <c r="M6" s="43" t="s">
        <v>138</v>
      </c>
      <c r="N6" s="44" t="s">
        <v>144</v>
      </c>
      <c r="O6" s="44" t="s">
        <v>138</v>
      </c>
      <c r="P6" s="45" t="s">
        <v>145</v>
      </c>
      <c r="Q6" s="45" t="s">
        <v>138</v>
      </c>
      <c r="R6" s="38" t="s">
        <v>146</v>
      </c>
      <c r="S6" s="38" t="s">
        <v>138</v>
      </c>
      <c r="T6" s="41" t="s">
        <v>147</v>
      </c>
      <c r="U6" s="41" t="s">
        <v>138</v>
      </c>
      <c r="V6" s="43" t="s">
        <v>148</v>
      </c>
      <c r="W6" s="43" t="s">
        <v>138</v>
      </c>
      <c r="X6" s="42" t="s">
        <v>149</v>
      </c>
      <c r="Y6" s="42" t="s">
        <v>138</v>
      </c>
    </row>
    <row r="7" spans="1:25" x14ac:dyDescent="0.25">
      <c r="A7" s="94"/>
      <c r="B7" t="s">
        <v>150</v>
      </c>
      <c r="C7">
        <v>58.758400000000009</v>
      </c>
      <c r="D7" t="s">
        <v>150</v>
      </c>
      <c r="E7">
        <v>121.63550000000001</v>
      </c>
      <c r="F7" t="s">
        <v>150</v>
      </c>
      <c r="G7">
        <v>208.51840000000001</v>
      </c>
      <c r="H7" t="s">
        <v>150</v>
      </c>
      <c r="I7">
        <v>115.11960000000002</v>
      </c>
      <c r="J7" t="s">
        <v>150</v>
      </c>
      <c r="K7">
        <v>105.73800000000001</v>
      </c>
      <c r="L7" t="s">
        <v>150</v>
      </c>
      <c r="M7">
        <v>32.017600000000002</v>
      </c>
      <c r="N7" t="s">
        <v>150</v>
      </c>
      <c r="O7">
        <v>17.529999999999998</v>
      </c>
      <c r="P7" t="s">
        <v>150</v>
      </c>
      <c r="Q7">
        <v>15.1732</v>
      </c>
      <c r="R7" t="s">
        <v>150</v>
      </c>
      <c r="S7">
        <v>13.652599999999998</v>
      </c>
      <c r="T7" t="s">
        <v>150</v>
      </c>
      <c r="U7">
        <v>88.578166666666675</v>
      </c>
      <c r="V7" t="s">
        <v>150</v>
      </c>
      <c r="W7">
        <v>53.283000000000001</v>
      </c>
      <c r="X7" t="s">
        <v>150</v>
      </c>
      <c r="Y7">
        <v>55.952800000000003</v>
      </c>
    </row>
    <row r="8" spans="1:25" x14ac:dyDescent="0.25">
      <c r="A8" s="94"/>
      <c r="B8" t="s">
        <v>151</v>
      </c>
      <c r="C8">
        <v>174.14960000000002</v>
      </c>
      <c r="D8" t="s">
        <v>151</v>
      </c>
      <c r="E8">
        <v>171.65440000000001</v>
      </c>
      <c r="F8" t="s">
        <v>151</v>
      </c>
      <c r="G8">
        <v>303.93700000000001</v>
      </c>
      <c r="H8" t="s">
        <v>151</v>
      </c>
      <c r="I8">
        <v>152.23439999999999</v>
      </c>
      <c r="J8" t="s">
        <v>151</v>
      </c>
      <c r="K8">
        <v>158.089</v>
      </c>
      <c r="L8" t="s">
        <v>151</v>
      </c>
      <c r="M8">
        <v>83.190399999999997</v>
      </c>
      <c r="N8" t="s">
        <v>151</v>
      </c>
      <c r="O8">
        <v>33.517600000000002</v>
      </c>
      <c r="P8" t="s">
        <v>151</v>
      </c>
      <c r="Q8">
        <v>31.382400000000001</v>
      </c>
      <c r="R8" t="s">
        <v>151</v>
      </c>
      <c r="S8">
        <v>23.478400000000001</v>
      </c>
      <c r="T8" t="s">
        <v>151</v>
      </c>
      <c r="U8">
        <v>135.16300000000001</v>
      </c>
      <c r="V8" t="s">
        <v>151</v>
      </c>
      <c r="W8">
        <v>70.802199999999999</v>
      </c>
      <c r="X8" t="s">
        <v>151</v>
      </c>
      <c r="Y8">
        <v>73.993000000000009</v>
      </c>
    </row>
    <row r="10" spans="1:25" x14ac:dyDescent="0.25">
      <c r="A10" s="94" t="s">
        <v>133</v>
      </c>
      <c r="B10" s="38" t="s">
        <v>137</v>
      </c>
      <c r="C10" s="38" t="s">
        <v>138</v>
      </c>
      <c r="D10" s="39" t="s">
        <v>139</v>
      </c>
      <c r="E10" s="39" t="s">
        <v>138</v>
      </c>
      <c r="F10" s="40" t="s">
        <v>140</v>
      </c>
      <c r="G10" s="40" t="s">
        <v>138</v>
      </c>
      <c r="H10" s="41" t="s">
        <v>141</v>
      </c>
      <c r="I10" s="41" t="s">
        <v>138</v>
      </c>
      <c r="J10" s="42" t="s">
        <v>142</v>
      </c>
      <c r="K10" s="42" t="s">
        <v>138</v>
      </c>
      <c r="L10" s="43" t="s">
        <v>143</v>
      </c>
      <c r="M10" s="43" t="s">
        <v>138</v>
      </c>
      <c r="N10" s="44" t="s">
        <v>144</v>
      </c>
      <c r="O10" s="44" t="s">
        <v>138</v>
      </c>
      <c r="P10" s="45" t="s">
        <v>145</v>
      </c>
      <c r="Q10" s="45" t="s">
        <v>138</v>
      </c>
      <c r="R10" s="38" t="s">
        <v>146</v>
      </c>
      <c r="S10" s="38" t="s">
        <v>138</v>
      </c>
      <c r="T10" s="41" t="s">
        <v>147</v>
      </c>
      <c r="U10" s="41" t="s">
        <v>138</v>
      </c>
      <c r="V10" s="43" t="s">
        <v>148</v>
      </c>
      <c r="W10" s="43" t="s">
        <v>138</v>
      </c>
      <c r="X10" s="42" t="s">
        <v>149</v>
      </c>
      <c r="Y10" s="42" t="s">
        <v>138</v>
      </c>
    </row>
    <row r="11" spans="1:25" x14ac:dyDescent="0.25">
      <c r="A11" s="94"/>
      <c r="B11" t="s">
        <v>150</v>
      </c>
      <c r="C11">
        <v>25.881571428571426</v>
      </c>
      <c r="D11" t="s">
        <v>150</v>
      </c>
      <c r="E11">
        <v>22.841000000000001</v>
      </c>
      <c r="F11" t="s">
        <v>150</v>
      </c>
      <c r="G11">
        <v>23.066142857142861</v>
      </c>
      <c r="H11" t="s">
        <v>150</v>
      </c>
      <c r="I11">
        <v>87.624571428571443</v>
      </c>
      <c r="J11" t="s">
        <v>150</v>
      </c>
      <c r="K11">
        <v>66.3108</v>
      </c>
      <c r="L11" t="s">
        <v>150</v>
      </c>
      <c r="M11">
        <v>21.363</v>
      </c>
      <c r="N11" t="s">
        <v>150</v>
      </c>
      <c r="O11">
        <v>56.985857142857142</v>
      </c>
      <c r="P11" t="s">
        <v>150</v>
      </c>
      <c r="Q11">
        <v>81.61699999999999</v>
      </c>
      <c r="R11" t="s">
        <v>150</v>
      </c>
      <c r="S11">
        <v>51.470666666666666</v>
      </c>
      <c r="T11" t="s">
        <v>150</v>
      </c>
      <c r="U11">
        <v>41.928333333333335</v>
      </c>
      <c r="V11" t="s">
        <v>150</v>
      </c>
      <c r="W11">
        <v>89.814857142857136</v>
      </c>
      <c r="X11" t="s">
        <v>150</v>
      </c>
      <c r="Y11">
        <v>79.177000000000007</v>
      </c>
    </row>
    <row r="12" spans="1:25" x14ac:dyDescent="0.25">
      <c r="A12" s="94"/>
      <c r="B12" t="s">
        <v>151</v>
      </c>
      <c r="C12">
        <v>72.187250000000006</v>
      </c>
      <c r="D12" t="s">
        <v>151</v>
      </c>
      <c r="E12">
        <v>51.966999999999999</v>
      </c>
      <c r="F12" t="s">
        <v>151</v>
      </c>
      <c r="G12">
        <v>30.711000000000002</v>
      </c>
      <c r="H12" t="s">
        <v>151</v>
      </c>
      <c r="I12">
        <v>105.63716666666666</v>
      </c>
      <c r="J12" t="s">
        <v>151</v>
      </c>
      <c r="K12">
        <v>88.80080000000001</v>
      </c>
      <c r="L12" t="s">
        <v>151</v>
      </c>
      <c r="M12">
        <v>32.206500000000005</v>
      </c>
      <c r="N12" t="s">
        <v>151</v>
      </c>
      <c r="O12" s="11">
        <v>87.429666666666662</v>
      </c>
      <c r="P12" t="s">
        <v>151</v>
      </c>
      <c r="Q12">
        <v>133.8604</v>
      </c>
      <c r="R12" t="s">
        <v>151</v>
      </c>
      <c r="S12">
        <v>65.575333333333333</v>
      </c>
      <c r="T12" t="s">
        <v>151</v>
      </c>
      <c r="U12">
        <v>55.328285714285713</v>
      </c>
      <c r="V12" t="s">
        <v>151</v>
      </c>
      <c r="W12">
        <v>182.38</v>
      </c>
      <c r="X12" t="s">
        <v>151</v>
      </c>
      <c r="Y12">
        <v>113.46560000000002</v>
      </c>
    </row>
    <row r="14" spans="1:25" x14ac:dyDescent="0.25">
      <c r="A14" s="97" t="s">
        <v>152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</row>
    <row r="15" spans="1:25" x14ac:dyDescent="0.25">
      <c r="A15" s="96" t="s">
        <v>136</v>
      </c>
      <c r="B15" s="38" t="s">
        <v>137</v>
      </c>
      <c r="C15" s="38" t="s">
        <v>138</v>
      </c>
      <c r="D15" s="39" t="s">
        <v>139</v>
      </c>
      <c r="E15" s="39" t="s">
        <v>138</v>
      </c>
      <c r="F15" s="40" t="s">
        <v>140</v>
      </c>
      <c r="G15" s="40" t="s">
        <v>138</v>
      </c>
      <c r="H15" s="41" t="s">
        <v>141</v>
      </c>
      <c r="I15" s="41" t="s">
        <v>138</v>
      </c>
      <c r="J15" s="42" t="s">
        <v>142</v>
      </c>
      <c r="K15" s="42" t="s">
        <v>138</v>
      </c>
      <c r="L15" s="43" t="s">
        <v>143</v>
      </c>
      <c r="M15" s="43" t="s">
        <v>138</v>
      </c>
      <c r="N15" s="44" t="s">
        <v>144</v>
      </c>
      <c r="O15" s="44" t="s">
        <v>138</v>
      </c>
      <c r="P15" s="45" t="s">
        <v>145</v>
      </c>
      <c r="Q15" s="45" t="s">
        <v>138</v>
      </c>
      <c r="R15" s="38" t="s">
        <v>146</v>
      </c>
      <c r="S15" s="38" t="s">
        <v>138</v>
      </c>
      <c r="T15" s="41" t="s">
        <v>147</v>
      </c>
      <c r="U15" s="41" t="s">
        <v>138</v>
      </c>
      <c r="V15" s="43" t="s">
        <v>148</v>
      </c>
      <c r="W15" s="43" t="s">
        <v>138</v>
      </c>
      <c r="X15" s="42" t="s">
        <v>149</v>
      </c>
      <c r="Y15" s="42" t="s">
        <v>138</v>
      </c>
    </row>
    <row r="16" spans="1:25" x14ac:dyDescent="0.25">
      <c r="A16" s="96"/>
      <c r="B16" t="s">
        <v>150</v>
      </c>
      <c r="C16">
        <f>C3/C4*100</f>
        <v>62.22535021640914</v>
      </c>
      <c r="D16" t="s">
        <v>150</v>
      </c>
      <c r="E16">
        <f>E3/E4*100</f>
        <v>53.16872208226269</v>
      </c>
      <c r="F16" t="s">
        <v>150</v>
      </c>
      <c r="G16">
        <f>G3/G4*100</f>
        <v>64.221735786546759</v>
      </c>
      <c r="H16" t="s">
        <v>150</v>
      </c>
      <c r="I16">
        <f>I3/I4*100</f>
        <v>67.962215573029013</v>
      </c>
      <c r="J16" t="s">
        <v>150</v>
      </c>
      <c r="K16">
        <f>K3/K4*100</f>
        <v>57.598849374650726</v>
      </c>
      <c r="L16" t="s">
        <v>150</v>
      </c>
      <c r="M16">
        <f>M3/M4*100</f>
        <v>47.323902901041855</v>
      </c>
      <c r="N16" t="s">
        <v>150</v>
      </c>
      <c r="O16">
        <f>O3/O4*100</f>
        <v>68.236257036430757</v>
      </c>
      <c r="P16" t="s">
        <v>150</v>
      </c>
      <c r="Q16">
        <f>Q3/Q4*100</f>
        <v>59.954911093607542</v>
      </c>
      <c r="R16" t="s">
        <v>150</v>
      </c>
      <c r="S16">
        <f>S3/S4*100</f>
        <v>67.283415303088049</v>
      </c>
      <c r="T16" t="s">
        <v>150</v>
      </c>
      <c r="U16">
        <f>U3/U4*100</f>
        <v>70.862567515958332</v>
      </c>
      <c r="V16" t="s">
        <v>150</v>
      </c>
      <c r="W16">
        <f>W3/W4*100</f>
        <v>65.172873791396952</v>
      </c>
      <c r="X16" t="s">
        <v>150</v>
      </c>
      <c r="Y16">
        <f>Y3/Y4*100</f>
        <v>61.274690823648292</v>
      </c>
    </row>
    <row r="17" spans="1:25" x14ac:dyDescent="0.25">
      <c r="A17" s="96"/>
      <c r="B17" t="s">
        <v>151</v>
      </c>
      <c r="C17">
        <f>C4/C4*100</f>
        <v>100</v>
      </c>
      <c r="D17" t="s">
        <v>151</v>
      </c>
      <c r="E17">
        <f>E4/E4*100</f>
        <v>100</v>
      </c>
      <c r="F17" t="s">
        <v>151</v>
      </c>
      <c r="G17">
        <f>G4/G4*100</f>
        <v>100</v>
      </c>
      <c r="H17" t="s">
        <v>151</v>
      </c>
      <c r="I17">
        <f>I4/I4*100</f>
        <v>100</v>
      </c>
      <c r="J17" t="s">
        <v>151</v>
      </c>
      <c r="K17">
        <f>K4/K4*100</f>
        <v>100</v>
      </c>
      <c r="L17" t="s">
        <v>151</v>
      </c>
      <c r="M17">
        <f>M4/M4*100</f>
        <v>100</v>
      </c>
      <c r="N17" t="s">
        <v>151</v>
      </c>
      <c r="O17">
        <f>O4/O4*100</f>
        <v>100</v>
      </c>
      <c r="P17" t="s">
        <v>151</v>
      </c>
      <c r="Q17">
        <f>Q4/Q4*100</f>
        <v>100</v>
      </c>
      <c r="R17" t="s">
        <v>151</v>
      </c>
      <c r="S17">
        <f>S4/S4*100</f>
        <v>100</v>
      </c>
      <c r="T17" t="s">
        <v>151</v>
      </c>
      <c r="U17">
        <f>U4/U4*100</f>
        <v>100</v>
      </c>
      <c r="V17" t="s">
        <v>151</v>
      </c>
      <c r="W17">
        <f>W4/W4*100</f>
        <v>100</v>
      </c>
      <c r="X17" t="s">
        <v>151</v>
      </c>
      <c r="Y17">
        <f>Y4/Y4*100</f>
        <v>100</v>
      </c>
    </row>
    <row r="19" spans="1:25" x14ac:dyDescent="0.25">
      <c r="A19" s="94" t="s">
        <v>134</v>
      </c>
      <c r="B19" s="38" t="s">
        <v>137</v>
      </c>
      <c r="C19" s="38" t="s">
        <v>138</v>
      </c>
      <c r="D19" s="39" t="s">
        <v>139</v>
      </c>
      <c r="E19" s="39" t="s">
        <v>138</v>
      </c>
      <c r="F19" s="40" t="s">
        <v>140</v>
      </c>
      <c r="G19" s="40" t="s">
        <v>138</v>
      </c>
      <c r="H19" s="41" t="s">
        <v>141</v>
      </c>
      <c r="I19" s="41" t="s">
        <v>138</v>
      </c>
      <c r="J19" s="42" t="s">
        <v>142</v>
      </c>
      <c r="K19" s="42" t="s">
        <v>138</v>
      </c>
      <c r="L19" s="43" t="s">
        <v>143</v>
      </c>
      <c r="M19" s="43" t="s">
        <v>138</v>
      </c>
      <c r="N19" s="44" t="s">
        <v>144</v>
      </c>
      <c r="O19" s="44" t="s">
        <v>138</v>
      </c>
      <c r="P19" s="45" t="s">
        <v>145</v>
      </c>
      <c r="Q19" s="45" t="s">
        <v>138</v>
      </c>
      <c r="R19" s="38" t="s">
        <v>146</v>
      </c>
      <c r="S19" s="38" t="s">
        <v>138</v>
      </c>
      <c r="T19" s="41" t="s">
        <v>147</v>
      </c>
      <c r="U19" s="41" t="s">
        <v>138</v>
      </c>
      <c r="V19" s="43" t="s">
        <v>148</v>
      </c>
      <c r="W19" s="43" t="s">
        <v>138</v>
      </c>
      <c r="X19" s="42" t="s">
        <v>149</v>
      </c>
      <c r="Y19" s="42" t="s">
        <v>138</v>
      </c>
    </row>
    <row r="20" spans="1:25" x14ac:dyDescent="0.25">
      <c r="A20" s="94"/>
      <c r="B20" t="s">
        <v>150</v>
      </c>
      <c r="C20">
        <f>C7/C8*100</f>
        <v>33.74018659818914</v>
      </c>
      <c r="D20" t="s">
        <v>150</v>
      </c>
      <c r="E20">
        <f>E7/E8*100</f>
        <v>70.860694511763171</v>
      </c>
      <c r="F20" t="s">
        <v>150</v>
      </c>
      <c r="G20">
        <f>G7/G8*100</f>
        <v>68.605796596005092</v>
      </c>
      <c r="H20" t="s">
        <v>150</v>
      </c>
      <c r="I20">
        <f>I7/I8*100</f>
        <v>75.619965001340049</v>
      </c>
      <c r="J20" t="s">
        <v>150</v>
      </c>
      <c r="K20">
        <f>K7/K8*100</f>
        <v>66.885109020868001</v>
      </c>
      <c r="L20" t="s">
        <v>150</v>
      </c>
      <c r="M20">
        <f>M7/M8*100</f>
        <v>38.48713313074586</v>
      </c>
      <c r="N20" t="s">
        <v>150</v>
      </c>
      <c r="O20">
        <f>O7/O8*100</f>
        <v>52.300880731317264</v>
      </c>
      <c r="P20" t="s">
        <v>150</v>
      </c>
      <c r="Q20">
        <f>Q7/Q8*100</f>
        <v>48.349393290506782</v>
      </c>
      <c r="R20" t="s">
        <v>150</v>
      </c>
      <c r="S20">
        <f>S7/S8*100</f>
        <v>58.149618372631849</v>
      </c>
      <c r="T20" t="s">
        <v>150</v>
      </c>
      <c r="U20">
        <f>U7/U8*100</f>
        <v>65.534330154455489</v>
      </c>
      <c r="V20" t="s">
        <v>150</v>
      </c>
      <c r="W20">
        <f>W7/W8*100</f>
        <v>75.256136108764977</v>
      </c>
      <c r="X20" t="s">
        <v>150</v>
      </c>
      <c r="Y20">
        <f>Y7/Y8*100</f>
        <v>75.619045044801524</v>
      </c>
    </row>
    <row r="21" spans="1:25" x14ac:dyDescent="0.25">
      <c r="A21" s="94"/>
      <c r="B21" t="s">
        <v>151</v>
      </c>
      <c r="C21">
        <f>C8/C8*100</f>
        <v>100</v>
      </c>
      <c r="D21" t="s">
        <v>151</v>
      </c>
      <c r="E21">
        <f>E8/E8*100</f>
        <v>100</v>
      </c>
      <c r="F21" t="s">
        <v>151</v>
      </c>
      <c r="G21">
        <f>G8/G8*100</f>
        <v>100</v>
      </c>
      <c r="H21" t="s">
        <v>151</v>
      </c>
      <c r="I21">
        <f>I8/I8*100</f>
        <v>100</v>
      </c>
      <c r="J21" t="s">
        <v>151</v>
      </c>
      <c r="K21">
        <f>K8/K8*100</f>
        <v>100</v>
      </c>
      <c r="L21" t="s">
        <v>151</v>
      </c>
      <c r="M21">
        <f>M8/M8*100</f>
        <v>100</v>
      </c>
      <c r="N21" t="s">
        <v>151</v>
      </c>
      <c r="O21">
        <f>O8/O8*100</f>
        <v>100</v>
      </c>
      <c r="P21" t="s">
        <v>151</v>
      </c>
      <c r="Q21">
        <f>Q8/Q8*100</f>
        <v>100</v>
      </c>
      <c r="R21" t="s">
        <v>151</v>
      </c>
      <c r="S21">
        <f>S8/S8*100</f>
        <v>100</v>
      </c>
      <c r="T21" t="s">
        <v>151</v>
      </c>
      <c r="U21">
        <f>U8/U8*100</f>
        <v>100</v>
      </c>
      <c r="V21" t="s">
        <v>151</v>
      </c>
      <c r="W21">
        <f>W8/W8*100</f>
        <v>100</v>
      </c>
      <c r="X21" t="s">
        <v>151</v>
      </c>
      <c r="Y21">
        <f>Y8/Y8*100</f>
        <v>100</v>
      </c>
    </row>
    <row r="23" spans="1:25" x14ac:dyDescent="0.25">
      <c r="A23" s="94" t="s">
        <v>133</v>
      </c>
      <c r="B23" s="38" t="s">
        <v>137</v>
      </c>
      <c r="C23" s="38" t="s">
        <v>138</v>
      </c>
      <c r="D23" s="39" t="s">
        <v>139</v>
      </c>
      <c r="E23" s="39" t="s">
        <v>138</v>
      </c>
      <c r="F23" s="40" t="s">
        <v>140</v>
      </c>
      <c r="G23" s="40" t="s">
        <v>138</v>
      </c>
      <c r="H23" s="41" t="s">
        <v>141</v>
      </c>
      <c r="I23" s="41" t="s">
        <v>138</v>
      </c>
      <c r="J23" s="42" t="s">
        <v>142</v>
      </c>
      <c r="K23" s="42" t="s">
        <v>138</v>
      </c>
      <c r="L23" s="43" t="s">
        <v>143</v>
      </c>
      <c r="M23" s="43" t="s">
        <v>138</v>
      </c>
      <c r="N23" s="44" t="s">
        <v>144</v>
      </c>
      <c r="O23" s="44" t="s">
        <v>138</v>
      </c>
      <c r="P23" s="45" t="s">
        <v>145</v>
      </c>
      <c r="Q23" s="45" t="s">
        <v>138</v>
      </c>
      <c r="R23" s="38" t="s">
        <v>146</v>
      </c>
      <c r="S23" s="38" t="s">
        <v>138</v>
      </c>
      <c r="T23" s="41" t="s">
        <v>147</v>
      </c>
      <c r="U23" s="41" t="s">
        <v>138</v>
      </c>
      <c r="V23" s="43" t="s">
        <v>148</v>
      </c>
      <c r="W23" s="43" t="s">
        <v>138</v>
      </c>
      <c r="X23" s="42" t="s">
        <v>149</v>
      </c>
      <c r="Y23" s="42" t="s">
        <v>138</v>
      </c>
    </row>
    <row r="24" spans="1:25" x14ac:dyDescent="0.25">
      <c r="A24" s="94"/>
      <c r="B24" t="s">
        <v>150</v>
      </c>
      <c r="C24">
        <f>C11/C12*100</f>
        <v>35.853383289391722</v>
      </c>
      <c r="D24" t="s">
        <v>150</v>
      </c>
      <c r="E24">
        <f>E11/E12*100</f>
        <v>43.952893182211795</v>
      </c>
      <c r="F24" t="s">
        <v>150</v>
      </c>
      <c r="G24">
        <f>G11/G12*100</f>
        <v>75.107104480944471</v>
      </c>
      <c r="H24" t="s">
        <v>150</v>
      </c>
      <c r="I24">
        <f>I11/I12*100</f>
        <v>82.948619499675573</v>
      </c>
      <c r="J24" t="s">
        <v>150</v>
      </c>
      <c r="K24">
        <f>K11/K12*100</f>
        <v>74.673651588724425</v>
      </c>
      <c r="L24" t="s">
        <v>150</v>
      </c>
      <c r="M24">
        <f>M11/M12*100</f>
        <v>66.331330632015266</v>
      </c>
      <c r="N24" t="s">
        <v>150</v>
      </c>
      <c r="O24">
        <f>O11/O12*100</f>
        <v>65.179085447186665</v>
      </c>
      <c r="P24" t="s">
        <v>150</v>
      </c>
      <c r="Q24">
        <f>Q11/Q12*100</f>
        <v>60.971728756226625</v>
      </c>
      <c r="R24" t="s">
        <v>150</v>
      </c>
      <c r="S24">
        <f>S11/S12*100</f>
        <v>78.490895966979451</v>
      </c>
      <c r="T24" t="s">
        <v>150</v>
      </c>
      <c r="U24">
        <f>U11/U12*100</f>
        <v>75.781009283118777</v>
      </c>
      <c r="V24" t="s">
        <v>150</v>
      </c>
      <c r="W24">
        <f>W11/W12*100</f>
        <v>49.246001284602002</v>
      </c>
      <c r="X24" t="s">
        <v>150</v>
      </c>
      <c r="Y24">
        <f>Y11/Y12*100</f>
        <v>69.78062073438997</v>
      </c>
    </row>
    <row r="25" spans="1:25" x14ac:dyDescent="0.25">
      <c r="A25" s="94"/>
      <c r="B25" t="s">
        <v>151</v>
      </c>
      <c r="C25">
        <f>C12/C12*100</f>
        <v>100</v>
      </c>
      <c r="D25" t="s">
        <v>151</v>
      </c>
      <c r="E25">
        <f>E12/E12*100</f>
        <v>100</v>
      </c>
      <c r="F25" t="s">
        <v>151</v>
      </c>
      <c r="G25">
        <f>G12/G12*100</f>
        <v>100</v>
      </c>
      <c r="H25" t="s">
        <v>151</v>
      </c>
      <c r="I25">
        <f>I12/I12*100</f>
        <v>100</v>
      </c>
      <c r="J25" t="s">
        <v>151</v>
      </c>
      <c r="K25">
        <f>K12/K12*100</f>
        <v>100</v>
      </c>
      <c r="L25" t="s">
        <v>151</v>
      </c>
      <c r="M25">
        <f>M12/M12*100</f>
        <v>100</v>
      </c>
      <c r="N25" t="s">
        <v>151</v>
      </c>
      <c r="O25">
        <f>O12/O12*100</f>
        <v>100</v>
      </c>
      <c r="P25" t="s">
        <v>151</v>
      </c>
      <c r="Q25">
        <f>Q12/Q12*100</f>
        <v>100</v>
      </c>
      <c r="R25" t="s">
        <v>151</v>
      </c>
      <c r="S25">
        <f>S12/S12*100</f>
        <v>100</v>
      </c>
      <c r="T25" t="s">
        <v>151</v>
      </c>
      <c r="U25">
        <f>U12/U12*100</f>
        <v>100</v>
      </c>
      <c r="V25" t="s">
        <v>151</v>
      </c>
      <c r="W25">
        <f>W12/W12*100</f>
        <v>100</v>
      </c>
      <c r="X25" t="s">
        <v>151</v>
      </c>
      <c r="Y25">
        <f>Y12/Y12*100</f>
        <v>100</v>
      </c>
    </row>
  </sheetData>
  <mergeCells count="8">
    <mergeCell ref="A23:A25"/>
    <mergeCell ref="A1:Y1"/>
    <mergeCell ref="A2:A4"/>
    <mergeCell ref="A6:A8"/>
    <mergeCell ref="A10:A12"/>
    <mergeCell ref="A14:Y14"/>
    <mergeCell ref="A15:A17"/>
    <mergeCell ref="A19:A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8EEA3-75E6-484E-86AC-5883533A82DF}">
  <dimension ref="A1:Y127"/>
  <sheetViews>
    <sheetView zoomScale="70" zoomScaleNormal="70" workbookViewId="0">
      <selection activeCell="M62" sqref="M62"/>
    </sheetView>
  </sheetViews>
  <sheetFormatPr defaultRowHeight="15" x14ac:dyDescent="0.25"/>
  <cols>
    <col min="1" max="2" width="8.5703125" style="48" customWidth="1"/>
    <col min="3" max="3" width="12.85546875" style="49" customWidth="1"/>
    <col min="4" max="4" width="17.7109375" style="49" customWidth="1"/>
    <col min="5" max="6" width="11.42578125" style="49" customWidth="1"/>
    <col min="7" max="7" width="21.85546875" customWidth="1"/>
    <col min="8" max="8" width="15.140625" customWidth="1"/>
    <col min="9" max="9" width="25.28515625" customWidth="1"/>
    <col min="13" max="13" width="18.5703125" customWidth="1"/>
    <col min="14" max="16" width="13.7109375" customWidth="1"/>
    <col min="17" max="17" width="13" customWidth="1"/>
    <col min="18" max="18" width="13.140625" customWidth="1"/>
    <col min="20" max="20" width="12" customWidth="1"/>
    <col min="21" max="21" width="11.5703125" customWidth="1"/>
    <col min="22" max="22" width="13.140625" customWidth="1"/>
    <col min="23" max="23" width="12.5703125" customWidth="1"/>
    <col min="24" max="24" width="31.140625" customWidth="1"/>
    <col min="25" max="25" width="26.42578125" customWidth="1"/>
  </cols>
  <sheetData>
    <row r="1" spans="1:25" x14ac:dyDescent="0.25">
      <c r="A1" s="46" t="s">
        <v>161</v>
      </c>
      <c r="B1" s="46" t="s">
        <v>162</v>
      </c>
      <c r="C1" s="46" t="s">
        <v>163</v>
      </c>
      <c r="D1" s="46" t="s">
        <v>164</v>
      </c>
      <c r="E1" s="46" t="s">
        <v>165</v>
      </c>
      <c r="F1" s="46" t="s">
        <v>166</v>
      </c>
      <c r="G1" s="47" t="s">
        <v>167</v>
      </c>
      <c r="H1" s="47" t="s">
        <v>168</v>
      </c>
      <c r="I1" s="47" t="s">
        <v>169</v>
      </c>
    </row>
    <row r="2" spans="1:25" x14ac:dyDescent="0.25">
      <c r="A2" s="48" t="s">
        <v>170</v>
      </c>
      <c r="B2" s="48" t="s">
        <v>171</v>
      </c>
      <c r="C2" s="49" t="s">
        <v>172</v>
      </c>
      <c r="D2" s="49" t="s">
        <v>424</v>
      </c>
      <c r="E2" s="49">
        <v>18.829999999999998</v>
      </c>
      <c r="F2" s="49">
        <v>18.8</v>
      </c>
      <c r="G2">
        <v>1.96</v>
      </c>
      <c r="H2" s="50">
        <v>0.96399999999999997</v>
      </c>
      <c r="I2">
        <f>LOG(G2, 2)*F2</f>
        <v>18.25204870160109</v>
      </c>
    </row>
    <row r="3" spans="1:25" x14ac:dyDescent="0.25">
      <c r="A3" s="48" t="s">
        <v>174</v>
      </c>
      <c r="B3" s="48" t="s">
        <v>171</v>
      </c>
      <c r="C3" s="49" t="s">
        <v>172</v>
      </c>
      <c r="D3" s="49" t="s">
        <v>424</v>
      </c>
      <c r="E3" s="49">
        <v>18.760000000000002</v>
      </c>
      <c r="F3" s="49">
        <v>18.8</v>
      </c>
      <c r="G3">
        <v>1.96</v>
      </c>
      <c r="H3" s="50">
        <v>0.96399999999999997</v>
      </c>
      <c r="M3" s="51" t="s">
        <v>175</v>
      </c>
      <c r="T3" t="s">
        <v>423</v>
      </c>
      <c r="U3" t="s">
        <v>422</v>
      </c>
      <c r="V3" t="s">
        <v>421</v>
      </c>
      <c r="W3" t="s">
        <v>420</v>
      </c>
      <c r="X3" s="51" t="s">
        <v>419</v>
      </c>
      <c r="Y3" s="51" t="s">
        <v>418</v>
      </c>
    </row>
    <row r="4" spans="1:25" x14ac:dyDescent="0.25">
      <c r="A4" s="48" t="s">
        <v>185</v>
      </c>
      <c r="B4" s="48" t="s">
        <v>171</v>
      </c>
      <c r="C4" s="49" t="s">
        <v>186</v>
      </c>
      <c r="D4" s="49" t="s">
        <v>417</v>
      </c>
      <c r="E4" s="49">
        <v>20.149999999999999</v>
      </c>
      <c r="F4" s="49">
        <v>20.149999999999999</v>
      </c>
      <c r="G4">
        <v>1.96</v>
      </c>
      <c r="H4" s="50">
        <v>0.96399999999999997</v>
      </c>
      <c r="I4">
        <f>LOG(G4, 2)*F4</f>
        <v>19.56270113496074</v>
      </c>
      <c r="M4" t="s">
        <v>406</v>
      </c>
      <c r="N4" t="s">
        <v>405</v>
      </c>
      <c r="O4" t="s">
        <v>404</v>
      </c>
      <c r="P4" t="s">
        <v>403</v>
      </c>
      <c r="Q4" t="s">
        <v>402</v>
      </c>
      <c r="R4" t="s">
        <v>401</v>
      </c>
      <c r="T4">
        <v>18.25204870160109</v>
      </c>
      <c r="U4">
        <v>19.56270113496074</v>
      </c>
      <c r="V4">
        <v>24.501211715434103</v>
      </c>
      <c r="W4">
        <v>23.141817269012027</v>
      </c>
      <c r="X4">
        <f t="shared" ref="X4:Y7" si="0">AVERAGE(T4,V4)</f>
        <v>21.376630208517597</v>
      </c>
      <c r="Y4">
        <f t="shared" si="0"/>
        <v>21.352259201986385</v>
      </c>
    </row>
    <row r="5" spans="1:25" x14ac:dyDescent="0.25">
      <c r="A5" s="48" t="s">
        <v>200</v>
      </c>
      <c r="B5" s="48" t="s">
        <v>171</v>
      </c>
      <c r="C5" s="49" t="s">
        <v>186</v>
      </c>
      <c r="D5" s="49" t="s">
        <v>417</v>
      </c>
      <c r="E5" s="49">
        <v>20.14</v>
      </c>
      <c r="F5" s="49">
        <v>20.149999999999999</v>
      </c>
      <c r="G5">
        <v>1.96</v>
      </c>
      <c r="H5" s="50">
        <v>0.96399999999999997</v>
      </c>
      <c r="O5">
        <f>I34-X4</f>
        <v>9.3197696708575393</v>
      </c>
      <c r="P5">
        <f>I36-Y4</f>
        <v>9.1158039383118989</v>
      </c>
      <c r="Q5">
        <f>I50-X4</f>
        <v>12.015542080530061</v>
      </c>
      <c r="R5">
        <f>I52-Y4</f>
        <v>13.796858218207248</v>
      </c>
      <c r="T5">
        <v>18.077295043819802</v>
      </c>
      <c r="U5">
        <v>19.261736502115191</v>
      </c>
      <c r="V5">
        <v>23.698419719515552</v>
      </c>
      <c r="W5">
        <v>23.559269106889673</v>
      </c>
      <c r="X5">
        <f t="shared" si="0"/>
        <v>20.887857381667679</v>
      </c>
      <c r="Y5">
        <f t="shared" si="0"/>
        <v>21.410502804502432</v>
      </c>
    </row>
    <row r="6" spans="1:25" x14ac:dyDescent="0.25">
      <c r="A6" s="48" t="s">
        <v>201</v>
      </c>
      <c r="B6" s="48" t="s">
        <v>171</v>
      </c>
      <c r="C6" s="49" t="s">
        <v>202</v>
      </c>
      <c r="D6" s="49" t="s">
        <v>416</v>
      </c>
      <c r="E6" s="49">
        <v>18.63</v>
      </c>
      <c r="F6" s="49">
        <v>18.62</v>
      </c>
      <c r="G6">
        <v>1.96</v>
      </c>
      <c r="H6" s="50">
        <v>0.96399999999999997</v>
      </c>
      <c r="I6">
        <f>LOG(G6, 2)*F6</f>
        <v>18.077295043819802</v>
      </c>
      <c r="O6">
        <f>I38-X5</f>
        <v>8.8951955414000459</v>
      </c>
      <c r="P6">
        <f>I40-Y5</f>
        <v>8.541320751796011</v>
      </c>
      <c r="Q6">
        <f>I54-X5</f>
        <v>13.944601323028714</v>
      </c>
      <c r="R6">
        <f>I56-Y5</f>
        <v>12.492409348250451</v>
      </c>
      <c r="T6">
        <v>20.154921864108438</v>
      </c>
      <c r="U6">
        <v>19.980168206327146</v>
      </c>
      <c r="V6">
        <v>25.774975015624864</v>
      </c>
      <c r="W6">
        <v>23.077593909338542</v>
      </c>
      <c r="X6">
        <f t="shared" si="0"/>
        <v>22.964948439866653</v>
      </c>
      <c r="Y6">
        <f t="shared" si="0"/>
        <v>21.528881057832844</v>
      </c>
    </row>
    <row r="7" spans="1:25" x14ac:dyDescent="0.25">
      <c r="A7" s="48" t="s">
        <v>204</v>
      </c>
      <c r="B7" s="48" t="s">
        <v>171</v>
      </c>
      <c r="C7" s="49" t="s">
        <v>202</v>
      </c>
      <c r="D7" s="49" t="s">
        <v>416</v>
      </c>
      <c r="E7" s="49">
        <v>18.62</v>
      </c>
      <c r="F7" s="49">
        <v>18.62</v>
      </c>
      <c r="G7">
        <v>1.96</v>
      </c>
      <c r="H7" s="50">
        <v>0.96399999999999997</v>
      </c>
      <c r="O7">
        <f>I42-X6</f>
        <v>9.1014718739695937</v>
      </c>
      <c r="P7">
        <f>I44-Y6</f>
        <v>7.5890170166196995</v>
      </c>
      <c r="Q7">
        <f>I58-X6</f>
        <v>13.981973300569379</v>
      </c>
      <c r="R7">
        <f>I60-Y6</f>
        <v>14.202479806984744</v>
      </c>
      <c r="T7">
        <v>18.64039016333728</v>
      </c>
      <c r="U7">
        <v>20.989856006841254</v>
      </c>
      <c r="V7">
        <v>24.105167664114283</v>
      </c>
      <c r="W7">
        <v>24.833032407080434</v>
      </c>
      <c r="X7">
        <f t="shared" si="0"/>
        <v>21.372778913725782</v>
      </c>
      <c r="Y7">
        <f t="shared" si="0"/>
        <v>22.911444206960844</v>
      </c>
    </row>
    <row r="8" spans="1:25" x14ac:dyDescent="0.25">
      <c r="A8" s="48" t="s">
        <v>205</v>
      </c>
      <c r="B8" s="48" t="s">
        <v>171</v>
      </c>
      <c r="C8" s="49" t="s">
        <v>206</v>
      </c>
      <c r="D8" s="49" t="s">
        <v>415</v>
      </c>
      <c r="E8" s="49">
        <v>19.88</v>
      </c>
      <c r="F8" s="49">
        <v>19.84</v>
      </c>
      <c r="G8">
        <v>1.96</v>
      </c>
      <c r="H8" s="50">
        <v>0.96399999999999997</v>
      </c>
      <c r="I8">
        <f>LOG(G8, 2)*F8</f>
        <v>19.261736502115191</v>
      </c>
      <c r="O8">
        <f>I46-X7</f>
        <v>9.4228978087262476</v>
      </c>
      <c r="P8">
        <f>I48-Y7</f>
        <v>8.4004720994910222</v>
      </c>
      <c r="Q8">
        <f>I62-X7</f>
        <v>12.785503170879714</v>
      </c>
      <c r="R8">
        <f>I64-Y7</f>
        <v>11.583926187690103</v>
      </c>
    </row>
    <row r="9" spans="1:25" x14ac:dyDescent="0.25">
      <c r="A9" s="48" t="s">
        <v>208</v>
      </c>
      <c r="B9" s="48" t="s">
        <v>171</v>
      </c>
      <c r="C9" s="49" t="s">
        <v>206</v>
      </c>
      <c r="D9" s="49" t="s">
        <v>415</v>
      </c>
      <c r="E9" s="49">
        <v>19.8</v>
      </c>
      <c r="F9" s="49">
        <v>19.84</v>
      </c>
      <c r="G9">
        <v>1.96</v>
      </c>
      <c r="H9" s="50">
        <v>0.96399999999999997</v>
      </c>
      <c r="N9" s="52" t="e">
        <f>AVERAGE(N5:N8)</f>
        <v>#DIV/0!</v>
      </c>
      <c r="O9" s="53"/>
      <c r="P9" s="52">
        <f>AVERAGE(P5:P8)</f>
        <v>8.4116534515546579</v>
      </c>
      <c r="R9" s="52">
        <f>AVERAGE(R5:R8)</f>
        <v>13.018918390283137</v>
      </c>
    </row>
    <row r="10" spans="1:25" x14ac:dyDescent="0.25">
      <c r="A10" s="48" t="s">
        <v>209</v>
      </c>
      <c r="B10" s="48" t="s">
        <v>171</v>
      </c>
      <c r="C10" s="49" t="s">
        <v>210</v>
      </c>
      <c r="D10" s="49" t="s">
        <v>414</v>
      </c>
      <c r="E10" s="49">
        <v>20.63</v>
      </c>
      <c r="F10" s="49">
        <v>20.76</v>
      </c>
      <c r="G10">
        <v>1.96</v>
      </c>
      <c r="H10" s="50">
        <v>0.96399999999999997</v>
      </c>
      <c r="I10">
        <f>LOG(G10, 2)*F10</f>
        <v>20.154921864108438</v>
      </c>
      <c r="N10" s="53"/>
      <c r="O10" s="53"/>
      <c r="P10" s="53"/>
      <c r="R10" s="53"/>
    </row>
    <row r="11" spans="1:25" x14ac:dyDescent="0.25">
      <c r="A11" s="48" t="s">
        <v>213</v>
      </c>
      <c r="B11" s="48" t="s">
        <v>171</v>
      </c>
      <c r="C11" s="49" t="s">
        <v>210</v>
      </c>
      <c r="D11" s="49" t="s">
        <v>414</v>
      </c>
      <c r="E11" s="49">
        <v>20.89</v>
      </c>
      <c r="F11" s="49">
        <v>20.76</v>
      </c>
      <c r="G11">
        <v>1.96</v>
      </c>
      <c r="H11" s="50">
        <v>0.96399999999999997</v>
      </c>
      <c r="M11" s="51" t="s">
        <v>212</v>
      </c>
    </row>
    <row r="12" spans="1:25" x14ac:dyDescent="0.25">
      <c r="A12" s="48" t="s">
        <v>214</v>
      </c>
      <c r="B12" s="48" t="s">
        <v>171</v>
      </c>
      <c r="C12" s="49" t="s">
        <v>215</v>
      </c>
      <c r="D12" s="49" t="s">
        <v>413</v>
      </c>
      <c r="E12" s="49">
        <v>20.71</v>
      </c>
      <c r="F12" s="49">
        <v>20.58</v>
      </c>
      <c r="G12">
        <v>1.96</v>
      </c>
      <c r="H12" s="50">
        <v>0.96399999999999997</v>
      </c>
      <c r="I12">
        <f>LOG(G12, 2)*F12</f>
        <v>19.980168206327146</v>
      </c>
      <c r="M12" t="s">
        <v>406</v>
      </c>
      <c r="N12" t="s">
        <v>405</v>
      </c>
      <c r="O12" t="s">
        <v>404</v>
      </c>
      <c r="P12" t="s">
        <v>403</v>
      </c>
      <c r="Q12" t="s">
        <v>402</v>
      </c>
      <c r="R12" t="s">
        <v>401</v>
      </c>
    </row>
    <row r="13" spans="1:25" x14ac:dyDescent="0.25">
      <c r="A13" s="48" t="s">
        <v>217</v>
      </c>
      <c r="B13" s="48" t="s">
        <v>171</v>
      </c>
      <c r="C13" s="49" t="s">
        <v>215</v>
      </c>
      <c r="D13" s="49" t="s">
        <v>413</v>
      </c>
      <c r="E13" s="49">
        <v>20.440000000000001</v>
      </c>
      <c r="F13" s="49">
        <v>20.58</v>
      </c>
      <c r="G13">
        <v>1.96</v>
      </c>
      <c r="H13" s="50">
        <v>0.96399999999999997</v>
      </c>
      <c r="O13">
        <f>O5-P9</f>
        <v>0.90811621930288133</v>
      </c>
      <c r="P13">
        <f>P5-P9</f>
        <v>0.70415048675724101</v>
      </c>
      <c r="Q13">
        <f>Q5-R9</f>
        <v>-1.0033763097530759</v>
      </c>
      <c r="R13">
        <f>R5-R9</f>
        <v>0.77793982792411143</v>
      </c>
    </row>
    <row r="14" spans="1:25" x14ac:dyDescent="0.25">
      <c r="A14" s="48" t="s">
        <v>218</v>
      </c>
      <c r="B14" s="48" t="s">
        <v>171</v>
      </c>
      <c r="C14" s="49" t="s">
        <v>219</v>
      </c>
      <c r="D14" s="49" t="s">
        <v>412</v>
      </c>
      <c r="E14" s="49">
        <v>19.329999999999998</v>
      </c>
      <c r="F14" s="49">
        <v>19.2</v>
      </c>
      <c r="G14">
        <v>1.96</v>
      </c>
      <c r="H14" s="50">
        <v>0.96399999999999997</v>
      </c>
      <c r="I14">
        <f>LOG(G14, 2)*F14</f>
        <v>18.64039016333728</v>
      </c>
      <c r="O14">
        <f>O6-P9</f>
        <v>0.48354208984538793</v>
      </c>
      <c r="P14">
        <f>P6-P9</f>
        <v>0.12966730024135309</v>
      </c>
      <c r="Q14">
        <f>Q6-R9</f>
        <v>0.92568293274557689</v>
      </c>
      <c r="R14">
        <f>R6-R9</f>
        <v>-0.52650904203268567</v>
      </c>
    </row>
    <row r="15" spans="1:25" x14ac:dyDescent="0.25">
      <c r="A15" s="48" t="s">
        <v>221</v>
      </c>
      <c r="B15" s="48" t="s">
        <v>171</v>
      </c>
      <c r="C15" s="49" t="s">
        <v>219</v>
      </c>
      <c r="D15" s="49" t="s">
        <v>412</v>
      </c>
      <c r="E15" s="49">
        <v>19.079999999999998</v>
      </c>
      <c r="F15" s="49">
        <v>19.2</v>
      </c>
      <c r="G15">
        <v>1.96</v>
      </c>
      <c r="H15" s="50">
        <v>0.96399999999999997</v>
      </c>
      <c r="O15">
        <f>O7-P9</f>
        <v>0.68981842241493574</v>
      </c>
      <c r="P15">
        <f>P7-P9</f>
        <v>-0.82263643493495842</v>
      </c>
      <c r="Q15">
        <f>Q7-R9</f>
        <v>0.96305491028624246</v>
      </c>
      <c r="R15">
        <f>R7-R9</f>
        <v>1.1835614167016075</v>
      </c>
    </row>
    <row r="16" spans="1:25" x14ac:dyDescent="0.25">
      <c r="A16" s="48" t="s">
        <v>222</v>
      </c>
      <c r="B16" s="48" t="s">
        <v>171</v>
      </c>
      <c r="C16" s="49" t="s">
        <v>223</v>
      </c>
      <c r="D16" s="49" t="s">
        <v>411</v>
      </c>
      <c r="E16" s="49">
        <v>21.64</v>
      </c>
      <c r="F16" s="49">
        <v>21.62</v>
      </c>
      <c r="G16">
        <v>1.96</v>
      </c>
      <c r="H16" s="50">
        <v>0.96399999999999997</v>
      </c>
      <c r="I16">
        <f>LOG(G16, 2)*F16</f>
        <v>20.989856006841254</v>
      </c>
      <c r="O16">
        <f>O8-P9</f>
        <v>1.0112443571715897</v>
      </c>
      <c r="P16">
        <f>P8-P9</f>
        <v>-1.1181352063635686E-2</v>
      </c>
      <c r="Q16">
        <f>Q8-R9</f>
        <v>-0.23341521940342247</v>
      </c>
      <c r="R16">
        <f>R8-R9</f>
        <v>-1.4349922025930333</v>
      </c>
    </row>
    <row r="17" spans="1:18" x14ac:dyDescent="0.25">
      <c r="A17" s="48" t="s">
        <v>226</v>
      </c>
      <c r="B17" s="48" t="s">
        <v>171</v>
      </c>
      <c r="C17" s="49" t="s">
        <v>223</v>
      </c>
      <c r="D17" s="49" t="s">
        <v>411</v>
      </c>
      <c r="E17" s="49">
        <v>21.61</v>
      </c>
      <c r="F17" s="49">
        <v>21.62</v>
      </c>
      <c r="G17">
        <v>1.96</v>
      </c>
      <c r="H17" s="50">
        <v>0.96399999999999997</v>
      </c>
    </row>
    <row r="18" spans="1:18" x14ac:dyDescent="0.25">
      <c r="A18" s="48" t="s">
        <v>227</v>
      </c>
      <c r="B18" s="48" t="s">
        <v>171</v>
      </c>
      <c r="C18" s="49" t="s">
        <v>219</v>
      </c>
      <c r="D18" s="49" t="s">
        <v>410</v>
      </c>
      <c r="E18" s="49">
        <v>22.85</v>
      </c>
      <c r="F18" s="49">
        <v>22.89</v>
      </c>
      <c r="G18" s="6">
        <v>2.1</v>
      </c>
      <c r="H18" s="50">
        <v>1.101</v>
      </c>
      <c r="I18">
        <f>LOG(G18, 2)*F18</f>
        <v>24.501211715434103</v>
      </c>
      <c r="M18" t="s">
        <v>225</v>
      </c>
    </row>
    <row r="19" spans="1:18" x14ac:dyDescent="0.25">
      <c r="A19" s="48" t="s">
        <v>229</v>
      </c>
      <c r="B19" s="48" t="s">
        <v>171</v>
      </c>
      <c r="C19" s="49" t="s">
        <v>219</v>
      </c>
      <c r="D19" s="49" t="s">
        <v>410</v>
      </c>
      <c r="E19" s="49">
        <v>22.94</v>
      </c>
      <c r="F19" s="49">
        <v>22.89</v>
      </c>
      <c r="G19" s="6">
        <v>2.1</v>
      </c>
      <c r="H19" s="50">
        <v>1.101</v>
      </c>
      <c r="M19" t="s">
        <v>406</v>
      </c>
      <c r="N19" t="s">
        <v>405</v>
      </c>
      <c r="O19" t="s">
        <v>404</v>
      </c>
      <c r="P19" t="s">
        <v>403</v>
      </c>
      <c r="Q19" t="s">
        <v>402</v>
      </c>
      <c r="R19" t="s">
        <v>401</v>
      </c>
    </row>
    <row r="20" spans="1:18" x14ac:dyDescent="0.25">
      <c r="A20" s="48" t="s">
        <v>230</v>
      </c>
      <c r="B20" s="48" t="s">
        <v>171</v>
      </c>
      <c r="C20" s="49" t="s">
        <v>223</v>
      </c>
      <c r="D20" s="49" t="s">
        <v>409</v>
      </c>
      <c r="E20" s="49">
        <v>21.62</v>
      </c>
      <c r="F20" s="49">
        <v>21.62</v>
      </c>
      <c r="G20" s="6">
        <v>2.1</v>
      </c>
      <c r="H20" s="50">
        <v>1.101</v>
      </c>
      <c r="I20">
        <f>LOG(G20, 2)*F20</f>
        <v>23.141817269012027</v>
      </c>
      <c r="O20">
        <f t="shared" ref="O20:R23" si="1">2^-(O13)</f>
        <v>0.5328804390115911</v>
      </c>
      <c r="P20">
        <f t="shared" si="1"/>
        <v>0.61380381306683685</v>
      </c>
      <c r="Q20">
        <f t="shared" si="1"/>
        <v>2.0046860403556241</v>
      </c>
      <c r="R20">
        <f t="shared" si="1"/>
        <v>0.58319900851232165</v>
      </c>
    </row>
    <row r="21" spans="1:18" x14ac:dyDescent="0.25">
      <c r="A21" s="48" t="s">
        <v>232</v>
      </c>
      <c r="B21" s="48" t="s">
        <v>171</v>
      </c>
      <c r="C21" s="49" t="s">
        <v>223</v>
      </c>
      <c r="D21" s="49" t="s">
        <v>409</v>
      </c>
      <c r="E21" s="49">
        <v>21.63</v>
      </c>
      <c r="F21" s="49">
        <v>21.62</v>
      </c>
      <c r="G21" s="6">
        <v>2.1</v>
      </c>
      <c r="H21" s="50">
        <v>1.101</v>
      </c>
      <c r="O21">
        <f t="shared" si="1"/>
        <v>0.71521946719678253</v>
      </c>
      <c r="P21">
        <f t="shared" si="1"/>
        <v>0.91404221310953082</v>
      </c>
      <c r="Q21">
        <f t="shared" si="1"/>
        <v>0.52643126068998336</v>
      </c>
      <c r="R21">
        <f t="shared" si="1"/>
        <v>1.4404394750366361</v>
      </c>
    </row>
    <row r="22" spans="1:18" x14ac:dyDescent="0.25">
      <c r="A22" s="48" t="s">
        <v>233</v>
      </c>
      <c r="B22" s="48" t="s">
        <v>171</v>
      </c>
      <c r="C22" s="49" t="s">
        <v>234</v>
      </c>
      <c r="D22" s="49" t="s">
        <v>408</v>
      </c>
      <c r="E22" s="49">
        <v>22.21</v>
      </c>
      <c r="F22" s="49">
        <v>22.14</v>
      </c>
      <c r="G22" s="6">
        <v>2.1</v>
      </c>
      <c r="H22" s="50">
        <v>1.101</v>
      </c>
      <c r="I22">
        <f>LOG(G22, 2)*F22</f>
        <v>23.698419719515552</v>
      </c>
      <c r="O22">
        <f t="shared" si="1"/>
        <v>0.61993186967923564</v>
      </c>
      <c r="P22">
        <f t="shared" si="1"/>
        <v>1.7686351111997902</v>
      </c>
      <c r="Q22">
        <f t="shared" si="1"/>
        <v>0.51296954820915863</v>
      </c>
      <c r="R22">
        <f t="shared" si="1"/>
        <v>0.44026332771369092</v>
      </c>
    </row>
    <row r="23" spans="1:18" x14ac:dyDescent="0.25">
      <c r="A23" s="48" t="s">
        <v>237</v>
      </c>
      <c r="B23" s="48" t="s">
        <v>171</v>
      </c>
      <c r="C23" s="49" t="s">
        <v>234</v>
      </c>
      <c r="D23" s="49" t="s">
        <v>408</v>
      </c>
      <c r="E23" s="49">
        <v>22.08</v>
      </c>
      <c r="F23" s="49">
        <v>22.14</v>
      </c>
      <c r="G23" s="6">
        <v>2.1</v>
      </c>
      <c r="H23" s="50">
        <v>1.101</v>
      </c>
      <c r="O23">
        <f t="shared" si="1"/>
        <v>0.49611814997413567</v>
      </c>
      <c r="P23">
        <f t="shared" si="1"/>
        <v>1.0077804341493972</v>
      </c>
      <c r="Q23">
        <f t="shared" si="1"/>
        <v>1.1756146312167473</v>
      </c>
      <c r="R23">
        <f t="shared" si="1"/>
        <v>2.7038070526138229</v>
      </c>
    </row>
    <row r="24" spans="1:18" x14ac:dyDescent="0.25">
      <c r="A24" s="48" t="s">
        <v>238</v>
      </c>
      <c r="B24" s="48" t="s">
        <v>171</v>
      </c>
      <c r="C24" s="49" t="s">
        <v>239</v>
      </c>
      <c r="D24" s="49" t="s">
        <v>407</v>
      </c>
      <c r="E24" s="49">
        <v>22.12</v>
      </c>
      <c r="F24" s="49">
        <v>22.01</v>
      </c>
      <c r="G24" s="6">
        <v>2.1</v>
      </c>
      <c r="H24" s="50">
        <v>1.101</v>
      </c>
      <c r="I24">
        <f>LOG(G24, 2)*F24</f>
        <v>23.559269106889673</v>
      </c>
    </row>
    <row r="25" spans="1:18" x14ac:dyDescent="0.25">
      <c r="A25" s="48" t="s">
        <v>241</v>
      </c>
      <c r="B25" s="48" t="s">
        <v>171</v>
      </c>
      <c r="C25" s="49" t="s">
        <v>239</v>
      </c>
      <c r="D25" s="49" t="s">
        <v>407</v>
      </c>
      <c r="E25" s="49">
        <v>21.91</v>
      </c>
      <c r="F25" s="49">
        <v>22.01</v>
      </c>
      <c r="G25" s="6">
        <v>2.1</v>
      </c>
      <c r="H25" s="50">
        <v>1.101</v>
      </c>
      <c r="M25" t="s">
        <v>236</v>
      </c>
    </row>
    <row r="26" spans="1:18" x14ac:dyDescent="0.25">
      <c r="A26" s="48" t="s">
        <v>242</v>
      </c>
      <c r="B26" s="48" t="s">
        <v>171</v>
      </c>
      <c r="C26" s="49" t="s">
        <v>243</v>
      </c>
      <c r="D26" s="49" t="s">
        <v>400</v>
      </c>
      <c r="E26" s="49">
        <v>24.21</v>
      </c>
      <c r="F26" s="49">
        <v>24.08</v>
      </c>
      <c r="G26" s="6">
        <v>2.1</v>
      </c>
      <c r="H26" s="50">
        <v>1.101</v>
      </c>
      <c r="I26">
        <f>LOG(G26, 2)*F26</f>
        <v>25.774975015624864</v>
      </c>
      <c r="M26" t="s">
        <v>406</v>
      </c>
      <c r="N26" t="s">
        <v>405</v>
      </c>
      <c r="O26" t="s">
        <v>404</v>
      </c>
      <c r="P26" t="s">
        <v>403</v>
      </c>
      <c r="Q26" t="s">
        <v>402</v>
      </c>
      <c r="R26" t="s">
        <v>401</v>
      </c>
    </row>
    <row r="27" spans="1:18" x14ac:dyDescent="0.25">
      <c r="A27" s="48" t="s">
        <v>245</v>
      </c>
      <c r="B27" s="48" t="s">
        <v>171</v>
      </c>
      <c r="C27" s="49" t="s">
        <v>243</v>
      </c>
      <c r="D27" s="49" t="s">
        <v>400</v>
      </c>
      <c r="E27" s="49">
        <v>23.94</v>
      </c>
      <c r="F27" s="49">
        <v>24.08</v>
      </c>
      <c r="G27" s="6">
        <v>2.1</v>
      </c>
      <c r="H27" s="50">
        <v>1.101</v>
      </c>
      <c r="O27">
        <f t="shared" ref="O27:R30" si="2">LOG(O20, 2)</f>
        <v>-0.90811621930288133</v>
      </c>
      <c r="P27">
        <f t="shared" si="2"/>
        <v>-0.70415048675724101</v>
      </c>
      <c r="Q27">
        <f t="shared" si="2"/>
        <v>1.0033763097530759</v>
      </c>
      <c r="R27">
        <f t="shared" si="2"/>
        <v>-0.77793982792411143</v>
      </c>
    </row>
    <row r="28" spans="1:18" x14ac:dyDescent="0.25">
      <c r="A28" s="48" t="s">
        <v>246</v>
      </c>
      <c r="B28" s="48" t="s">
        <v>171</v>
      </c>
      <c r="C28" s="49" t="s">
        <v>247</v>
      </c>
      <c r="D28" s="49" t="s">
        <v>399</v>
      </c>
      <c r="E28" s="49">
        <v>21.6</v>
      </c>
      <c r="F28" s="49">
        <v>21.56</v>
      </c>
      <c r="G28" s="6">
        <v>2.1</v>
      </c>
      <c r="H28" s="50">
        <v>1.101</v>
      </c>
      <c r="I28">
        <f>LOG(G28, 2)*F28</f>
        <v>23.077593909338542</v>
      </c>
      <c r="O28">
        <f t="shared" si="2"/>
        <v>-0.48354208984538793</v>
      </c>
      <c r="P28">
        <f t="shared" si="2"/>
        <v>-0.12966730024135306</v>
      </c>
      <c r="Q28">
        <f t="shared" si="2"/>
        <v>-0.92568293274557689</v>
      </c>
      <c r="R28">
        <f t="shared" si="2"/>
        <v>0.52650904203268567</v>
      </c>
    </row>
    <row r="29" spans="1:18" x14ac:dyDescent="0.25">
      <c r="A29" s="48" t="s">
        <v>249</v>
      </c>
      <c r="B29" s="48" t="s">
        <v>171</v>
      </c>
      <c r="C29" s="49" t="s">
        <v>247</v>
      </c>
      <c r="D29" s="49" t="s">
        <v>399</v>
      </c>
      <c r="E29" s="49">
        <v>21.52</v>
      </c>
      <c r="F29" s="49">
        <v>21.56</v>
      </c>
      <c r="G29" s="6">
        <v>2.1</v>
      </c>
      <c r="H29" s="50">
        <v>1.101</v>
      </c>
      <c r="O29">
        <f t="shared" si="2"/>
        <v>-0.68981842241493574</v>
      </c>
      <c r="P29">
        <f t="shared" si="2"/>
        <v>0.82263643493495842</v>
      </c>
      <c r="Q29">
        <f t="shared" si="2"/>
        <v>-0.96305491028624235</v>
      </c>
      <c r="R29">
        <f t="shared" si="2"/>
        <v>-1.1835614167016075</v>
      </c>
    </row>
    <row r="30" spans="1:18" x14ac:dyDescent="0.25">
      <c r="A30" s="48" t="s">
        <v>250</v>
      </c>
      <c r="B30" s="48" t="s">
        <v>171</v>
      </c>
      <c r="C30" s="49" t="s">
        <v>251</v>
      </c>
      <c r="D30" s="49" t="s">
        <v>398</v>
      </c>
      <c r="E30" s="49">
        <v>22.52</v>
      </c>
      <c r="F30" s="49">
        <v>22.52</v>
      </c>
      <c r="G30" s="6">
        <v>2.1</v>
      </c>
      <c r="H30" s="50">
        <v>1.101</v>
      </c>
      <c r="I30">
        <f>LOG(G30, 2)*F30</f>
        <v>24.105167664114283</v>
      </c>
      <c r="O30">
        <f t="shared" si="2"/>
        <v>-1.0112443571715899</v>
      </c>
      <c r="P30">
        <f t="shared" si="2"/>
        <v>1.1181352063635585E-2</v>
      </c>
      <c r="Q30">
        <f t="shared" si="2"/>
        <v>0.23341521940342261</v>
      </c>
      <c r="R30">
        <f t="shared" si="2"/>
        <v>1.4349922025930333</v>
      </c>
    </row>
    <row r="31" spans="1:18" x14ac:dyDescent="0.25">
      <c r="A31" s="48" t="s">
        <v>253</v>
      </c>
      <c r="B31" s="48" t="s">
        <v>171</v>
      </c>
      <c r="C31" s="49" t="s">
        <v>251</v>
      </c>
      <c r="D31" s="49" t="s">
        <v>398</v>
      </c>
      <c r="E31" s="49">
        <v>22.51</v>
      </c>
      <c r="F31" s="49">
        <v>22.52</v>
      </c>
      <c r="G31" s="6">
        <v>2.1</v>
      </c>
      <c r="H31" s="50">
        <v>1.101</v>
      </c>
    </row>
    <row r="32" spans="1:18" x14ac:dyDescent="0.25">
      <c r="A32" s="48" t="s">
        <v>254</v>
      </c>
      <c r="B32" s="48" t="s">
        <v>171</v>
      </c>
      <c r="C32" s="49" t="s">
        <v>255</v>
      </c>
      <c r="D32" s="49" t="s">
        <v>397</v>
      </c>
      <c r="E32" s="49">
        <v>23.17</v>
      </c>
      <c r="F32" s="49">
        <v>23.2</v>
      </c>
      <c r="G32" s="6">
        <v>2.1</v>
      </c>
      <c r="H32" s="50">
        <v>1.101</v>
      </c>
      <c r="I32">
        <f>LOG(G32, 2)*F32</f>
        <v>24.833032407080434</v>
      </c>
    </row>
    <row r="33" spans="1:9" x14ac:dyDescent="0.25">
      <c r="A33" s="48" t="s">
        <v>257</v>
      </c>
      <c r="B33" s="48" t="s">
        <v>171</v>
      </c>
      <c r="C33" s="49" t="s">
        <v>255</v>
      </c>
      <c r="D33" s="49" t="s">
        <v>397</v>
      </c>
      <c r="E33" s="49">
        <v>23.23</v>
      </c>
      <c r="F33" s="49">
        <v>23.2</v>
      </c>
      <c r="G33" s="6">
        <v>2.1</v>
      </c>
      <c r="H33" s="50">
        <v>1.101</v>
      </c>
    </row>
    <row r="34" spans="1:9" x14ac:dyDescent="0.25">
      <c r="A34" s="48" t="s">
        <v>289</v>
      </c>
      <c r="B34" s="48" t="s">
        <v>171</v>
      </c>
      <c r="C34" s="49" t="s">
        <v>290</v>
      </c>
      <c r="D34" s="57" t="s">
        <v>396</v>
      </c>
      <c r="E34" s="57">
        <v>31.03</v>
      </c>
      <c r="F34" s="57">
        <v>30.92</v>
      </c>
      <c r="G34" s="56">
        <v>1.99</v>
      </c>
      <c r="H34" s="55">
        <v>0.995</v>
      </c>
      <c r="I34" s="54">
        <f>LOG(G34, 2)*F34</f>
        <v>30.696399879375136</v>
      </c>
    </row>
    <row r="35" spans="1:9" x14ac:dyDescent="0.25">
      <c r="A35" s="48" t="s">
        <v>292</v>
      </c>
      <c r="B35" s="48" t="s">
        <v>171</v>
      </c>
      <c r="C35" s="49" t="s">
        <v>290</v>
      </c>
      <c r="D35" s="57" t="s">
        <v>396</v>
      </c>
      <c r="E35" s="57">
        <v>30.81</v>
      </c>
      <c r="F35" s="57">
        <v>30.92</v>
      </c>
      <c r="G35" s="56">
        <v>1.99</v>
      </c>
      <c r="H35" s="55">
        <v>0.995</v>
      </c>
      <c r="I35" s="54"/>
    </row>
    <row r="36" spans="1:9" x14ac:dyDescent="0.25">
      <c r="A36" s="48" t="s">
        <v>293</v>
      </c>
      <c r="B36" s="48" t="s">
        <v>171</v>
      </c>
      <c r="C36" s="49" t="s">
        <v>294</v>
      </c>
      <c r="D36" s="57" t="s">
        <v>395</v>
      </c>
      <c r="E36" s="57">
        <v>30.6</v>
      </c>
      <c r="F36" s="57">
        <v>30.69</v>
      </c>
      <c r="G36" s="56">
        <v>1.99</v>
      </c>
      <c r="H36" s="55">
        <v>0.995</v>
      </c>
      <c r="I36" s="54">
        <f>LOG(G36, 2)*F36</f>
        <v>30.468063140298284</v>
      </c>
    </row>
    <row r="37" spans="1:9" x14ac:dyDescent="0.25">
      <c r="A37" s="48" t="s">
        <v>296</v>
      </c>
      <c r="B37" s="48" t="s">
        <v>171</v>
      </c>
      <c r="C37" s="49" t="s">
        <v>294</v>
      </c>
      <c r="D37" s="57" t="s">
        <v>395</v>
      </c>
      <c r="E37" s="57">
        <v>30.78</v>
      </c>
      <c r="F37" s="57">
        <v>30.69</v>
      </c>
      <c r="G37" s="56">
        <v>1.99</v>
      </c>
      <c r="H37" s="55">
        <v>0.995</v>
      </c>
      <c r="I37" s="54"/>
    </row>
    <row r="38" spans="1:9" x14ac:dyDescent="0.25">
      <c r="A38" s="48" t="s">
        <v>297</v>
      </c>
      <c r="B38" s="48" t="s">
        <v>171</v>
      </c>
      <c r="C38" s="49" t="s">
        <v>298</v>
      </c>
      <c r="D38" s="57" t="s">
        <v>394</v>
      </c>
      <c r="E38" s="57">
        <v>29.73</v>
      </c>
      <c r="F38" s="57">
        <v>30</v>
      </c>
      <c r="G38" s="56">
        <v>1.99</v>
      </c>
      <c r="H38" s="55">
        <v>0.995</v>
      </c>
      <c r="I38" s="54">
        <f>LOG(G38, 2)*F38</f>
        <v>29.783052923067725</v>
      </c>
    </row>
    <row r="39" spans="1:9" x14ac:dyDescent="0.25">
      <c r="A39" s="48" t="s">
        <v>300</v>
      </c>
      <c r="B39" s="48" t="s">
        <v>171</v>
      </c>
      <c r="C39" s="49" t="s">
        <v>298</v>
      </c>
      <c r="D39" s="57" t="s">
        <v>394</v>
      </c>
      <c r="E39" s="57">
        <v>30.26</v>
      </c>
      <c r="F39" s="57">
        <v>30</v>
      </c>
      <c r="G39" s="56">
        <v>1.99</v>
      </c>
      <c r="H39" s="55">
        <v>0.995</v>
      </c>
      <c r="I39" s="54"/>
    </row>
    <row r="40" spans="1:9" x14ac:dyDescent="0.25">
      <c r="A40" s="48" t="s">
        <v>301</v>
      </c>
      <c r="B40" s="48" t="s">
        <v>171</v>
      </c>
      <c r="C40" s="49" t="s">
        <v>302</v>
      </c>
      <c r="D40" s="57" t="s">
        <v>393</v>
      </c>
      <c r="E40" s="57">
        <v>30.2</v>
      </c>
      <c r="F40" s="57">
        <v>30.17</v>
      </c>
      <c r="G40" s="56">
        <v>1.99</v>
      </c>
      <c r="H40" s="55">
        <v>0.995</v>
      </c>
      <c r="I40" s="54">
        <f>LOG(G40, 2)*F40</f>
        <v>29.951823556298443</v>
      </c>
    </row>
    <row r="41" spans="1:9" x14ac:dyDescent="0.25">
      <c r="A41" s="48" t="s">
        <v>304</v>
      </c>
      <c r="B41" s="48" t="s">
        <v>171</v>
      </c>
      <c r="C41" s="49" t="s">
        <v>302</v>
      </c>
      <c r="D41" s="57" t="s">
        <v>393</v>
      </c>
      <c r="E41" s="57">
        <v>30.14</v>
      </c>
      <c r="F41" s="57">
        <v>30.17</v>
      </c>
      <c r="G41" s="56">
        <v>1.99</v>
      </c>
      <c r="H41" s="55">
        <v>0.995</v>
      </c>
      <c r="I41" s="54"/>
    </row>
    <row r="42" spans="1:9" x14ac:dyDescent="0.25">
      <c r="A42" s="48" t="s">
        <v>305</v>
      </c>
      <c r="B42" s="48" t="s">
        <v>171</v>
      </c>
      <c r="C42" s="49" t="s">
        <v>282</v>
      </c>
      <c r="D42" s="57" t="s">
        <v>392</v>
      </c>
      <c r="E42" s="57">
        <v>32.08</v>
      </c>
      <c r="F42" s="57">
        <v>32.299999999999997</v>
      </c>
      <c r="G42" s="56">
        <v>1.99</v>
      </c>
      <c r="H42" s="55">
        <v>0.995</v>
      </c>
      <c r="I42" s="54">
        <f>LOG(G42, 2)*F42</f>
        <v>32.066420313836247</v>
      </c>
    </row>
    <row r="43" spans="1:9" x14ac:dyDescent="0.25">
      <c r="A43" s="48" t="s">
        <v>307</v>
      </c>
      <c r="B43" s="48" t="s">
        <v>171</v>
      </c>
      <c r="C43" s="49" t="s">
        <v>282</v>
      </c>
      <c r="D43" s="57" t="s">
        <v>392</v>
      </c>
      <c r="E43" s="57">
        <v>32.53</v>
      </c>
      <c r="F43" s="57">
        <v>32.299999999999997</v>
      </c>
      <c r="G43" s="56">
        <v>1.99</v>
      </c>
      <c r="H43" s="55">
        <v>0.995</v>
      </c>
      <c r="I43" s="54"/>
    </row>
    <row r="44" spans="1:9" x14ac:dyDescent="0.25">
      <c r="A44" s="48" t="s">
        <v>308</v>
      </c>
      <c r="B44" s="48" t="s">
        <v>171</v>
      </c>
      <c r="C44" s="49" t="s">
        <v>286</v>
      </c>
      <c r="D44" s="57" t="s">
        <v>391</v>
      </c>
      <c r="E44" s="57">
        <v>29.24</v>
      </c>
      <c r="F44" s="57">
        <v>29.33</v>
      </c>
      <c r="G44" s="56">
        <v>1.99</v>
      </c>
      <c r="H44" s="55">
        <v>0.995</v>
      </c>
      <c r="I44" s="54">
        <f>LOG(G44, 2)*F44</f>
        <v>29.117898074452544</v>
      </c>
    </row>
    <row r="45" spans="1:9" x14ac:dyDescent="0.25">
      <c r="A45" s="48" t="s">
        <v>310</v>
      </c>
      <c r="B45" s="48" t="s">
        <v>171</v>
      </c>
      <c r="C45" s="49" t="s">
        <v>286</v>
      </c>
      <c r="D45" s="57" t="s">
        <v>391</v>
      </c>
      <c r="E45" s="57">
        <v>29.41</v>
      </c>
      <c r="F45" s="57">
        <v>29.33</v>
      </c>
      <c r="G45" s="56">
        <v>1.99</v>
      </c>
      <c r="H45" s="55">
        <v>0.995</v>
      </c>
      <c r="I45" s="54"/>
    </row>
    <row r="46" spans="1:9" x14ac:dyDescent="0.25">
      <c r="A46" s="48" t="s">
        <v>311</v>
      </c>
      <c r="B46" s="48" t="s">
        <v>171</v>
      </c>
      <c r="C46" s="49" t="s">
        <v>312</v>
      </c>
      <c r="D46" s="57" t="s">
        <v>390</v>
      </c>
      <c r="E46" s="57">
        <v>31.3</v>
      </c>
      <c r="F46" s="57">
        <v>31.02</v>
      </c>
      <c r="G46" s="56">
        <v>1.99</v>
      </c>
      <c r="H46" s="55">
        <v>0.995</v>
      </c>
      <c r="I46" s="54">
        <f>LOG(G46, 2)*F46</f>
        <v>30.795676722452029</v>
      </c>
    </row>
    <row r="47" spans="1:9" x14ac:dyDescent="0.25">
      <c r="A47" s="48" t="s">
        <v>314</v>
      </c>
      <c r="B47" s="48" t="s">
        <v>171</v>
      </c>
      <c r="C47" s="49" t="s">
        <v>312</v>
      </c>
      <c r="D47" s="57" t="s">
        <v>390</v>
      </c>
      <c r="E47" s="57">
        <v>30.74</v>
      </c>
      <c r="F47" s="57">
        <v>31.02</v>
      </c>
      <c r="G47" s="56">
        <v>1.99</v>
      </c>
      <c r="H47" s="55">
        <v>0.995</v>
      </c>
      <c r="I47" s="54"/>
    </row>
    <row r="48" spans="1:9" x14ac:dyDescent="0.25">
      <c r="A48" s="48" t="s">
        <v>315</v>
      </c>
      <c r="B48" s="48" t="s">
        <v>171</v>
      </c>
      <c r="C48" s="49" t="s">
        <v>316</v>
      </c>
      <c r="D48" s="57" t="s">
        <v>389</v>
      </c>
      <c r="E48" s="57">
        <v>31.95</v>
      </c>
      <c r="F48" s="57">
        <v>31.54</v>
      </c>
      <c r="G48" s="56">
        <v>1.99</v>
      </c>
      <c r="H48" s="55">
        <v>0.995</v>
      </c>
      <c r="I48" s="54">
        <f>LOG(G48, 2)*F48</f>
        <v>31.311916306451867</v>
      </c>
    </row>
    <row r="49" spans="1:9" x14ac:dyDescent="0.25">
      <c r="A49" s="48" t="s">
        <v>318</v>
      </c>
      <c r="B49" s="48" t="s">
        <v>171</v>
      </c>
      <c r="C49" s="49" t="s">
        <v>316</v>
      </c>
      <c r="D49" s="57" t="s">
        <v>389</v>
      </c>
      <c r="E49" s="57">
        <v>31.12</v>
      </c>
      <c r="F49" s="57">
        <v>31.54</v>
      </c>
      <c r="G49" s="56">
        <v>1.99</v>
      </c>
      <c r="H49" s="55">
        <v>0.995</v>
      </c>
      <c r="I49" s="54"/>
    </row>
    <row r="50" spans="1:9" x14ac:dyDescent="0.25">
      <c r="A50" s="48" t="s">
        <v>319</v>
      </c>
      <c r="B50" s="48" t="s">
        <v>171</v>
      </c>
      <c r="C50" s="49" t="s">
        <v>320</v>
      </c>
      <c r="D50" s="57" t="s">
        <v>388</v>
      </c>
      <c r="E50" s="57">
        <v>32.43</v>
      </c>
      <c r="F50" s="57">
        <v>32.69</v>
      </c>
      <c r="G50" s="56">
        <v>2.0299999999999998</v>
      </c>
      <c r="H50" s="55">
        <v>1.0265</v>
      </c>
      <c r="I50" s="54">
        <f>LOG(G50, 2)*F50</f>
        <v>33.392172289047657</v>
      </c>
    </row>
    <row r="51" spans="1:9" x14ac:dyDescent="0.25">
      <c r="A51" s="48" t="s">
        <v>322</v>
      </c>
      <c r="B51" s="48" t="s">
        <v>171</v>
      </c>
      <c r="C51" s="49" t="s">
        <v>320</v>
      </c>
      <c r="D51" s="57" t="s">
        <v>388</v>
      </c>
      <c r="E51" s="57">
        <v>32.96</v>
      </c>
      <c r="F51" s="57">
        <v>32.69</v>
      </c>
      <c r="G51" s="56">
        <v>2.0299999999999998</v>
      </c>
      <c r="H51" s="55">
        <v>1.0265</v>
      </c>
      <c r="I51" s="54"/>
    </row>
    <row r="52" spans="1:9" x14ac:dyDescent="0.25">
      <c r="A52" s="48" t="s">
        <v>323</v>
      </c>
      <c r="B52" s="48" t="s">
        <v>171</v>
      </c>
      <c r="C52" s="49" t="s">
        <v>324</v>
      </c>
      <c r="D52" s="57" t="s">
        <v>387</v>
      </c>
      <c r="E52" s="57">
        <v>35.270000000000003</v>
      </c>
      <c r="F52" s="57">
        <v>34.409999999999997</v>
      </c>
      <c r="G52" s="56">
        <v>2.0299999999999998</v>
      </c>
      <c r="H52" s="55">
        <v>1.0265</v>
      </c>
      <c r="I52" s="54">
        <f>LOG(G52, 2)*F52</f>
        <v>35.149117420193633</v>
      </c>
    </row>
    <row r="53" spans="1:9" x14ac:dyDescent="0.25">
      <c r="A53" s="48" t="s">
        <v>326</v>
      </c>
      <c r="B53" s="48" t="s">
        <v>171</v>
      </c>
      <c r="C53" s="49" t="s">
        <v>324</v>
      </c>
      <c r="D53" s="57" t="s">
        <v>387</v>
      </c>
      <c r="E53" s="57">
        <v>33.549999999999997</v>
      </c>
      <c r="F53" s="57">
        <v>34.409999999999997</v>
      </c>
      <c r="G53" s="56">
        <v>2.0299999999999998</v>
      </c>
      <c r="H53" s="55">
        <v>1.0265</v>
      </c>
      <c r="I53" s="54"/>
    </row>
    <row r="54" spans="1:9" x14ac:dyDescent="0.25">
      <c r="A54" s="48" t="s">
        <v>327</v>
      </c>
      <c r="B54" s="48" t="s">
        <v>171</v>
      </c>
      <c r="C54" s="49" t="s">
        <v>328</v>
      </c>
      <c r="D54" s="57" t="s">
        <v>386</v>
      </c>
      <c r="E54" s="57">
        <v>34.700000000000003</v>
      </c>
      <c r="F54" s="57">
        <v>34.1</v>
      </c>
      <c r="G54" s="56">
        <v>2.0299999999999998</v>
      </c>
      <c r="H54" s="55">
        <v>1.0265</v>
      </c>
      <c r="I54" s="54">
        <f>LOG(G54, 2)*F54</f>
        <v>34.832458704696393</v>
      </c>
    </row>
    <row r="55" spans="1:9" x14ac:dyDescent="0.25">
      <c r="A55" s="48" t="s">
        <v>330</v>
      </c>
      <c r="B55" s="48" t="s">
        <v>171</v>
      </c>
      <c r="C55" s="49" t="s">
        <v>328</v>
      </c>
      <c r="D55" s="57" t="s">
        <v>386</v>
      </c>
      <c r="E55" s="57">
        <v>33.5</v>
      </c>
      <c r="F55" s="57">
        <v>34.1</v>
      </c>
      <c r="G55" s="56">
        <v>2.0299999999999998</v>
      </c>
      <c r="H55" s="55">
        <v>1.0265</v>
      </c>
      <c r="I55" s="54"/>
    </row>
    <row r="56" spans="1:9" x14ac:dyDescent="0.25">
      <c r="A56" s="48" t="s">
        <v>331</v>
      </c>
      <c r="B56" s="48" t="s">
        <v>171</v>
      </c>
      <c r="C56" s="49" t="s">
        <v>332</v>
      </c>
      <c r="D56" s="57" t="s">
        <v>385</v>
      </c>
      <c r="E56" s="57">
        <v>32.99</v>
      </c>
      <c r="F56" s="57">
        <v>33.19</v>
      </c>
      <c r="G56" s="56">
        <v>2.0299999999999998</v>
      </c>
      <c r="H56" s="55">
        <v>1.0265</v>
      </c>
      <c r="I56" s="54">
        <f>LOG(G56, 2)*F56</f>
        <v>33.902912152752883</v>
      </c>
    </row>
    <row r="57" spans="1:9" x14ac:dyDescent="0.25">
      <c r="A57" s="48" t="s">
        <v>334</v>
      </c>
      <c r="B57" s="48" t="s">
        <v>171</v>
      </c>
      <c r="C57" s="49" t="s">
        <v>332</v>
      </c>
      <c r="D57" s="57" t="s">
        <v>385</v>
      </c>
      <c r="E57" s="57">
        <v>33.4</v>
      </c>
      <c r="F57" s="57">
        <v>33.19</v>
      </c>
      <c r="G57" s="56">
        <v>2.0299999999999998</v>
      </c>
      <c r="H57" s="55">
        <v>1.0265</v>
      </c>
      <c r="I57" s="54"/>
    </row>
    <row r="58" spans="1:9" x14ac:dyDescent="0.25">
      <c r="A58" s="48" t="s">
        <v>335</v>
      </c>
      <c r="B58" s="48" t="s">
        <v>171</v>
      </c>
      <c r="C58" s="49" t="s">
        <v>336</v>
      </c>
      <c r="D58" s="57" t="s">
        <v>384</v>
      </c>
      <c r="E58" s="57">
        <v>36.58</v>
      </c>
      <c r="F58" s="57">
        <v>36.17</v>
      </c>
      <c r="G58" s="56">
        <v>2.0299999999999998</v>
      </c>
      <c r="H58" s="55">
        <v>1.0265</v>
      </c>
      <c r="I58" s="54">
        <f>LOG(G58, 2)*F58</f>
        <v>36.946921740436032</v>
      </c>
    </row>
    <row r="59" spans="1:9" x14ac:dyDescent="0.25">
      <c r="A59" s="48" t="s">
        <v>338</v>
      </c>
      <c r="B59" s="48" t="s">
        <v>171</v>
      </c>
      <c r="C59" s="49" t="s">
        <v>336</v>
      </c>
      <c r="D59" s="57" t="s">
        <v>384</v>
      </c>
      <c r="E59" s="57">
        <v>35.76</v>
      </c>
      <c r="F59" s="57">
        <v>36.17</v>
      </c>
      <c r="G59" s="56">
        <v>2.0299999999999998</v>
      </c>
      <c r="H59" s="55">
        <v>1.0265</v>
      </c>
      <c r="I59" s="54"/>
    </row>
    <row r="60" spans="1:9" x14ac:dyDescent="0.25">
      <c r="A60" s="48" t="s">
        <v>339</v>
      </c>
      <c r="B60" s="48" t="s">
        <v>171</v>
      </c>
      <c r="C60" s="49" t="s">
        <v>340</v>
      </c>
      <c r="D60" s="57" t="s">
        <v>383</v>
      </c>
      <c r="E60" s="57">
        <v>34.46</v>
      </c>
      <c r="F60" s="57">
        <v>34.979999999999997</v>
      </c>
      <c r="G60" s="56">
        <v>2.0299999999999998</v>
      </c>
      <c r="H60" s="55">
        <v>1.0265</v>
      </c>
      <c r="I60" s="54">
        <f>LOG(G60, 2)*F60</f>
        <v>35.731360864817589</v>
      </c>
    </row>
    <row r="61" spans="1:9" x14ac:dyDescent="0.25">
      <c r="A61" s="48" t="s">
        <v>342</v>
      </c>
      <c r="B61" s="48" t="s">
        <v>171</v>
      </c>
      <c r="C61" s="49" t="s">
        <v>340</v>
      </c>
      <c r="D61" s="57" t="s">
        <v>383</v>
      </c>
      <c r="E61" s="57">
        <v>35.51</v>
      </c>
      <c r="F61" s="57">
        <v>34.979999999999997</v>
      </c>
      <c r="G61" s="56">
        <v>2.0299999999999998</v>
      </c>
      <c r="H61" s="55">
        <v>1.0265</v>
      </c>
      <c r="I61" s="54"/>
    </row>
    <row r="62" spans="1:9" x14ac:dyDescent="0.25">
      <c r="A62" s="48" t="s">
        <v>343</v>
      </c>
      <c r="B62" s="48" t="s">
        <v>171</v>
      </c>
      <c r="C62" s="49" t="s">
        <v>344</v>
      </c>
      <c r="D62" s="57" t="s">
        <v>382</v>
      </c>
      <c r="E62" s="57">
        <v>33.61</v>
      </c>
      <c r="F62" s="57">
        <v>33.44</v>
      </c>
      <c r="G62" s="56">
        <v>2.0299999999999998</v>
      </c>
      <c r="H62" s="55">
        <v>1.0265</v>
      </c>
      <c r="I62" s="54">
        <f>LOG(G62, 2)*F62</f>
        <v>34.158282084605496</v>
      </c>
    </row>
    <row r="63" spans="1:9" x14ac:dyDescent="0.25">
      <c r="A63" s="48" t="s">
        <v>346</v>
      </c>
      <c r="B63" s="48" t="s">
        <v>171</v>
      </c>
      <c r="C63" s="49" t="s">
        <v>344</v>
      </c>
      <c r="D63" s="57" t="s">
        <v>382</v>
      </c>
      <c r="E63" s="57">
        <v>33.270000000000003</v>
      </c>
      <c r="F63" s="57">
        <v>33.44</v>
      </c>
      <c r="G63" s="56">
        <v>2.0299999999999998</v>
      </c>
      <c r="H63" s="55">
        <v>1.0265</v>
      </c>
      <c r="I63" s="54"/>
    </row>
    <row r="64" spans="1:9" x14ac:dyDescent="0.25">
      <c r="A64" s="48" t="s">
        <v>347</v>
      </c>
      <c r="B64" s="48" t="s">
        <v>171</v>
      </c>
      <c r="C64" s="49" t="s">
        <v>348</v>
      </c>
      <c r="D64" s="57" t="s">
        <v>381</v>
      </c>
      <c r="E64" s="57">
        <v>33.11</v>
      </c>
      <c r="F64" s="57">
        <v>33.770000000000003</v>
      </c>
      <c r="G64" s="56">
        <v>2.0299999999999998</v>
      </c>
      <c r="H64" s="55">
        <v>1.0265</v>
      </c>
      <c r="I64" s="54">
        <f>LOG(G64, 2)*F64</f>
        <v>34.495370394650948</v>
      </c>
    </row>
    <row r="65" spans="1:9" x14ac:dyDescent="0.25">
      <c r="A65" s="48" t="s">
        <v>350</v>
      </c>
      <c r="B65" s="48" t="s">
        <v>171</v>
      </c>
      <c r="C65" s="49" t="s">
        <v>348</v>
      </c>
      <c r="D65" s="57" t="s">
        <v>381</v>
      </c>
      <c r="E65" s="57">
        <v>34.43</v>
      </c>
      <c r="F65" s="57">
        <v>33.770000000000003</v>
      </c>
      <c r="G65" s="56">
        <v>2.0299999999999998</v>
      </c>
      <c r="H65" s="55">
        <v>1.0265</v>
      </c>
      <c r="I65" s="54"/>
    </row>
    <row r="73" spans="1:9" x14ac:dyDescent="0.25">
      <c r="H73" s="50"/>
    </row>
    <row r="74" spans="1:9" x14ac:dyDescent="0.25">
      <c r="H74" s="50"/>
    </row>
    <row r="75" spans="1:9" x14ac:dyDescent="0.25">
      <c r="H75" s="50"/>
    </row>
    <row r="76" spans="1:9" x14ac:dyDescent="0.25">
      <c r="H76" s="50"/>
    </row>
    <row r="77" spans="1:9" x14ac:dyDescent="0.25">
      <c r="H77" s="50"/>
    </row>
    <row r="78" spans="1:9" x14ac:dyDescent="0.25">
      <c r="H78" s="50"/>
    </row>
    <row r="79" spans="1:9" x14ac:dyDescent="0.25">
      <c r="H79" s="50"/>
    </row>
    <row r="80" spans="1:9" x14ac:dyDescent="0.25">
      <c r="H80" s="50"/>
    </row>
    <row r="81" spans="8:8" x14ac:dyDescent="0.25">
      <c r="H81" s="50"/>
    </row>
    <row r="82" spans="8:8" x14ac:dyDescent="0.25">
      <c r="H82" s="50"/>
    </row>
    <row r="83" spans="8:8" x14ac:dyDescent="0.25">
      <c r="H83" s="50"/>
    </row>
    <row r="84" spans="8:8" x14ac:dyDescent="0.25">
      <c r="H84" s="50"/>
    </row>
    <row r="85" spans="8:8" x14ac:dyDescent="0.25">
      <c r="H85" s="50"/>
    </row>
    <row r="86" spans="8:8" x14ac:dyDescent="0.25">
      <c r="H86" s="50"/>
    </row>
    <row r="87" spans="8:8" x14ac:dyDescent="0.25">
      <c r="H87" s="50"/>
    </row>
    <row r="88" spans="8:8" x14ac:dyDescent="0.25">
      <c r="H88" s="50"/>
    </row>
    <row r="89" spans="8:8" x14ac:dyDescent="0.25">
      <c r="H89" s="50"/>
    </row>
    <row r="90" spans="8:8" x14ac:dyDescent="0.25">
      <c r="H90" s="50"/>
    </row>
    <row r="91" spans="8:8" x14ac:dyDescent="0.25">
      <c r="H91" s="50"/>
    </row>
    <row r="92" spans="8:8" x14ac:dyDescent="0.25">
      <c r="H92" s="50"/>
    </row>
    <row r="93" spans="8:8" x14ac:dyDescent="0.25">
      <c r="H93" s="50"/>
    </row>
    <row r="94" spans="8:8" x14ac:dyDescent="0.25">
      <c r="H94" s="50"/>
    </row>
    <row r="95" spans="8:8" x14ac:dyDescent="0.25">
      <c r="H95" s="50"/>
    </row>
    <row r="96" spans="8:8" x14ac:dyDescent="0.25">
      <c r="H96" s="50"/>
    </row>
    <row r="97" spans="8:8" x14ac:dyDescent="0.25">
      <c r="H97" s="50"/>
    </row>
    <row r="98" spans="8:8" x14ac:dyDescent="0.25">
      <c r="H98" s="50"/>
    </row>
    <row r="99" spans="8:8" x14ac:dyDescent="0.25">
      <c r="H99" s="50"/>
    </row>
    <row r="100" spans="8:8" x14ac:dyDescent="0.25">
      <c r="H100" s="50"/>
    </row>
    <row r="101" spans="8:8" x14ac:dyDescent="0.25">
      <c r="H101" s="50"/>
    </row>
    <row r="102" spans="8:8" x14ac:dyDescent="0.25">
      <c r="H102" s="50"/>
    </row>
    <row r="103" spans="8:8" x14ac:dyDescent="0.25">
      <c r="H103" s="50"/>
    </row>
    <row r="104" spans="8:8" x14ac:dyDescent="0.25">
      <c r="H104" s="50"/>
    </row>
    <row r="105" spans="8:8" x14ac:dyDescent="0.25">
      <c r="H105" s="50"/>
    </row>
    <row r="106" spans="8:8" x14ac:dyDescent="0.25">
      <c r="H106" s="50"/>
    </row>
    <row r="107" spans="8:8" x14ac:dyDescent="0.25">
      <c r="H107" s="50"/>
    </row>
    <row r="108" spans="8:8" x14ac:dyDescent="0.25">
      <c r="H108" s="50"/>
    </row>
    <row r="109" spans="8:8" x14ac:dyDescent="0.25">
      <c r="H109" s="50"/>
    </row>
    <row r="110" spans="8:8" x14ac:dyDescent="0.25">
      <c r="H110" s="50"/>
    </row>
    <row r="111" spans="8:8" x14ac:dyDescent="0.25">
      <c r="H111" s="50"/>
    </row>
    <row r="112" spans="8:8" x14ac:dyDescent="0.25">
      <c r="H112" s="50"/>
    </row>
    <row r="113" spans="8:8" x14ac:dyDescent="0.25">
      <c r="H113" s="50"/>
    </row>
    <row r="114" spans="8:8" x14ac:dyDescent="0.25">
      <c r="H114" s="50"/>
    </row>
    <row r="115" spans="8:8" x14ac:dyDescent="0.25">
      <c r="H115" s="50"/>
    </row>
    <row r="116" spans="8:8" x14ac:dyDescent="0.25">
      <c r="H116" s="50"/>
    </row>
    <row r="117" spans="8:8" x14ac:dyDescent="0.25">
      <c r="H117" s="50"/>
    </row>
    <row r="118" spans="8:8" x14ac:dyDescent="0.25">
      <c r="H118" s="50"/>
    </row>
    <row r="119" spans="8:8" x14ac:dyDescent="0.25">
      <c r="H119" s="50"/>
    </row>
    <row r="120" spans="8:8" x14ac:dyDescent="0.25">
      <c r="H120" s="50"/>
    </row>
    <row r="121" spans="8:8" x14ac:dyDescent="0.25">
      <c r="H121" s="50"/>
    </row>
    <row r="122" spans="8:8" x14ac:dyDescent="0.25">
      <c r="H122" s="50"/>
    </row>
    <row r="123" spans="8:8" x14ac:dyDescent="0.25">
      <c r="H123" s="50"/>
    </row>
    <row r="124" spans="8:8" x14ac:dyDescent="0.25">
      <c r="H124" s="50"/>
    </row>
    <row r="125" spans="8:8" x14ac:dyDescent="0.25">
      <c r="H125" s="50"/>
    </row>
    <row r="126" spans="8:8" x14ac:dyDescent="0.25">
      <c r="H126" s="50"/>
    </row>
    <row r="127" spans="8:8" x14ac:dyDescent="0.25">
      <c r="H127" s="5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2A9F-C9B8-4CFB-8D17-0BF3EFFFCE44}">
  <dimension ref="A1:L16"/>
  <sheetViews>
    <sheetView workbookViewId="0">
      <selection activeCell="I44" sqref="I44"/>
    </sheetView>
  </sheetViews>
  <sheetFormatPr defaultRowHeight="15" x14ac:dyDescent="0.25"/>
  <cols>
    <col min="1" max="1" width="12.7109375" customWidth="1"/>
    <col min="2" max="2" width="12.140625" customWidth="1"/>
    <col min="5" max="6" width="11.28515625" customWidth="1"/>
    <col min="10" max="12" width="12.5703125" customWidth="1"/>
  </cols>
  <sheetData>
    <row r="1" spans="1:12" x14ac:dyDescent="0.25">
      <c r="A1" s="98" t="s">
        <v>463</v>
      </c>
      <c r="B1" s="98"/>
      <c r="E1" s="99" t="s">
        <v>462</v>
      </c>
      <c r="F1" s="99"/>
      <c r="G1" s="63"/>
      <c r="J1" s="100" t="s">
        <v>461</v>
      </c>
      <c r="K1" s="100"/>
      <c r="L1" s="100"/>
    </row>
    <row r="2" spans="1:12" ht="22.5" customHeight="1" x14ac:dyDescent="0.25">
      <c r="A2" s="3" t="s">
        <v>456</v>
      </c>
      <c r="B2" s="60" t="s">
        <v>460</v>
      </c>
      <c r="D2" s="62" t="s">
        <v>459</v>
      </c>
      <c r="E2" s="62" t="s">
        <v>458</v>
      </c>
      <c r="F2" s="62" t="s">
        <v>454</v>
      </c>
      <c r="G2" s="62" t="s">
        <v>457</v>
      </c>
      <c r="I2" s="3" t="s">
        <v>456</v>
      </c>
      <c r="J2" s="61" t="s">
        <v>455</v>
      </c>
      <c r="K2" s="60" t="s">
        <v>454</v>
      </c>
      <c r="L2" s="60" t="s">
        <v>453</v>
      </c>
    </row>
    <row r="3" spans="1:12" x14ac:dyDescent="0.25">
      <c r="A3" t="s">
        <v>452</v>
      </c>
      <c r="B3">
        <v>0</v>
      </c>
      <c r="D3" s="59" t="s">
        <v>443</v>
      </c>
      <c r="E3" s="11">
        <v>16</v>
      </c>
      <c r="F3" s="11">
        <v>0</v>
      </c>
      <c r="G3" s="11">
        <f t="shared" ref="G3:G12" si="0">F3/E3*100</f>
        <v>0</v>
      </c>
      <c r="I3" t="s">
        <v>444</v>
      </c>
      <c r="J3">
        <v>18</v>
      </c>
      <c r="K3">
        <v>5</v>
      </c>
      <c r="L3" s="58">
        <f t="shared" ref="L3:L16" si="1">K3/J3*100</f>
        <v>27.777777777777779</v>
      </c>
    </row>
    <row r="4" spans="1:12" x14ac:dyDescent="0.25">
      <c r="A4" t="s">
        <v>451</v>
      </c>
      <c r="B4">
        <v>0</v>
      </c>
      <c r="D4" s="59" t="s">
        <v>446</v>
      </c>
      <c r="E4" s="11">
        <v>16</v>
      </c>
      <c r="F4" s="59">
        <v>0</v>
      </c>
      <c r="G4" s="11">
        <f t="shared" si="0"/>
        <v>0</v>
      </c>
      <c r="I4" t="s">
        <v>447</v>
      </c>
      <c r="J4">
        <v>23</v>
      </c>
      <c r="K4">
        <v>5</v>
      </c>
      <c r="L4" s="58">
        <f t="shared" si="1"/>
        <v>21.739130434782609</v>
      </c>
    </row>
    <row r="5" spans="1:12" x14ac:dyDescent="0.25">
      <c r="A5" t="s">
        <v>450</v>
      </c>
      <c r="B5">
        <v>0</v>
      </c>
      <c r="D5" s="59" t="s">
        <v>449</v>
      </c>
      <c r="E5" s="11">
        <v>21</v>
      </c>
      <c r="F5" s="59">
        <v>0</v>
      </c>
      <c r="G5" s="11">
        <f t="shared" si="0"/>
        <v>0</v>
      </c>
      <c r="I5" t="s">
        <v>449</v>
      </c>
      <c r="J5">
        <v>14</v>
      </c>
      <c r="K5">
        <v>4</v>
      </c>
      <c r="L5" s="58">
        <f t="shared" si="1"/>
        <v>28.571428571428569</v>
      </c>
    </row>
    <row r="6" spans="1:12" x14ac:dyDescent="0.25">
      <c r="A6" t="s">
        <v>448</v>
      </c>
      <c r="B6">
        <v>0</v>
      </c>
      <c r="D6" s="59" t="s">
        <v>447</v>
      </c>
      <c r="E6" s="11">
        <v>32</v>
      </c>
      <c r="F6" s="11">
        <v>1</v>
      </c>
      <c r="G6" s="11">
        <f t="shared" si="0"/>
        <v>3.125</v>
      </c>
      <c r="I6" t="s">
        <v>446</v>
      </c>
      <c r="J6">
        <v>22</v>
      </c>
      <c r="K6">
        <v>4</v>
      </c>
      <c r="L6" s="58">
        <f t="shared" si="1"/>
        <v>18.181818181818183</v>
      </c>
    </row>
    <row r="7" spans="1:12" x14ac:dyDescent="0.25">
      <c r="A7" t="s">
        <v>445</v>
      </c>
      <c r="B7">
        <v>0</v>
      </c>
      <c r="D7" s="59" t="s">
        <v>444</v>
      </c>
      <c r="E7" s="11">
        <v>17</v>
      </c>
      <c r="F7" s="11">
        <v>0</v>
      </c>
      <c r="G7" s="11">
        <f t="shared" si="0"/>
        <v>0</v>
      </c>
      <c r="I7" t="s">
        <v>443</v>
      </c>
      <c r="J7">
        <v>21</v>
      </c>
      <c r="K7">
        <v>3</v>
      </c>
      <c r="L7" s="58">
        <f t="shared" si="1"/>
        <v>14.285714285714285</v>
      </c>
    </row>
    <row r="8" spans="1:12" x14ac:dyDescent="0.25">
      <c r="A8" t="s">
        <v>442</v>
      </c>
      <c r="B8">
        <v>0</v>
      </c>
      <c r="D8" s="59" t="s">
        <v>425</v>
      </c>
      <c r="E8" s="11">
        <v>17</v>
      </c>
      <c r="F8" s="11">
        <v>0</v>
      </c>
      <c r="G8" s="11">
        <f t="shared" si="0"/>
        <v>0</v>
      </c>
      <c r="I8" t="s">
        <v>441</v>
      </c>
      <c r="J8">
        <v>7</v>
      </c>
      <c r="K8">
        <v>2</v>
      </c>
      <c r="L8" s="58">
        <f t="shared" si="1"/>
        <v>28.571428571428569</v>
      </c>
    </row>
    <row r="9" spans="1:12" x14ac:dyDescent="0.25">
      <c r="A9" t="s">
        <v>440</v>
      </c>
      <c r="B9">
        <v>0</v>
      </c>
      <c r="D9" s="59" t="s">
        <v>427</v>
      </c>
      <c r="E9" s="11">
        <v>14</v>
      </c>
      <c r="F9" s="11">
        <v>0</v>
      </c>
      <c r="G9" s="11">
        <f t="shared" si="0"/>
        <v>0</v>
      </c>
      <c r="I9" t="s">
        <v>439</v>
      </c>
      <c r="J9">
        <v>14</v>
      </c>
      <c r="K9">
        <v>0</v>
      </c>
      <c r="L9" s="58">
        <f t="shared" si="1"/>
        <v>0</v>
      </c>
    </row>
    <row r="10" spans="1:12" x14ac:dyDescent="0.25">
      <c r="A10" t="s">
        <v>438</v>
      </c>
      <c r="B10">
        <v>0</v>
      </c>
      <c r="D10" s="11" t="s">
        <v>429</v>
      </c>
      <c r="E10" s="11">
        <v>32</v>
      </c>
      <c r="F10" s="11">
        <v>0</v>
      </c>
      <c r="G10" s="11">
        <f t="shared" si="0"/>
        <v>0</v>
      </c>
      <c r="I10" t="s">
        <v>437</v>
      </c>
      <c r="J10">
        <v>13</v>
      </c>
      <c r="K10">
        <v>3</v>
      </c>
      <c r="L10" s="58">
        <f t="shared" si="1"/>
        <v>23.076923076923077</v>
      </c>
    </row>
    <row r="11" spans="1:12" x14ac:dyDescent="0.25">
      <c r="A11" t="s">
        <v>436</v>
      </c>
      <c r="B11">
        <v>0</v>
      </c>
      <c r="D11" s="59" t="s">
        <v>431</v>
      </c>
      <c r="E11" s="11">
        <v>27</v>
      </c>
      <c r="F11" s="11">
        <v>0</v>
      </c>
      <c r="G11" s="11">
        <f t="shared" si="0"/>
        <v>0</v>
      </c>
      <c r="I11" t="s">
        <v>435</v>
      </c>
      <c r="J11">
        <v>15</v>
      </c>
      <c r="K11">
        <v>3</v>
      </c>
      <c r="L11" s="58">
        <f t="shared" si="1"/>
        <v>20</v>
      </c>
    </row>
    <row r="12" spans="1:12" x14ac:dyDescent="0.25">
      <c r="A12" t="s">
        <v>434</v>
      </c>
      <c r="B12">
        <v>0</v>
      </c>
      <c r="D12" s="59" t="s">
        <v>433</v>
      </c>
      <c r="E12" s="11">
        <v>33</v>
      </c>
      <c r="F12" s="11">
        <v>0</v>
      </c>
      <c r="G12" s="11">
        <f t="shared" si="0"/>
        <v>0</v>
      </c>
      <c r="I12" t="s">
        <v>433</v>
      </c>
      <c r="J12">
        <v>16</v>
      </c>
      <c r="K12">
        <v>4</v>
      </c>
      <c r="L12" s="58">
        <f t="shared" si="1"/>
        <v>25</v>
      </c>
    </row>
    <row r="13" spans="1:12" x14ac:dyDescent="0.25">
      <c r="A13" t="s">
        <v>432</v>
      </c>
      <c r="B13">
        <v>0</v>
      </c>
      <c r="I13" t="s">
        <v>431</v>
      </c>
      <c r="J13">
        <v>28</v>
      </c>
      <c r="K13">
        <v>4</v>
      </c>
      <c r="L13" s="58">
        <f t="shared" si="1"/>
        <v>14.285714285714285</v>
      </c>
    </row>
    <row r="14" spans="1:12" x14ac:dyDescent="0.25">
      <c r="A14" t="s">
        <v>430</v>
      </c>
      <c r="B14">
        <v>0</v>
      </c>
      <c r="I14" t="s">
        <v>429</v>
      </c>
      <c r="J14">
        <v>15</v>
      </c>
      <c r="K14">
        <v>1</v>
      </c>
      <c r="L14" s="58">
        <f t="shared" si="1"/>
        <v>6.666666666666667</v>
      </c>
    </row>
    <row r="15" spans="1:12" x14ac:dyDescent="0.25">
      <c r="A15" t="s">
        <v>428</v>
      </c>
      <c r="B15">
        <v>0</v>
      </c>
      <c r="I15" t="s">
        <v>427</v>
      </c>
      <c r="J15">
        <v>21</v>
      </c>
      <c r="K15">
        <v>1</v>
      </c>
      <c r="L15" s="58">
        <f t="shared" si="1"/>
        <v>4.7619047619047619</v>
      </c>
    </row>
    <row r="16" spans="1:12" x14ac:dyDescent="0.25">
      <c r="A16" t="s">
        <v>426</v>
      </c>
      <c r="B16">
        <v>0</v>
      </c>
      <c r="I16" t="s">
        <v>425</v>
      </c>
      <c r="J16">
        <v>17</v>
      </c>
      <c r="K16">
        <v>2</v>
      </c>
      <c r="L16" s="58">
        <f t="shared" si="1"/>
        <v>11.76470588235294</v>
      </c>
    </row>
  </sheetData>
  <mergeCells count="3">
    <mergeCell ref="A1:B1"/>
    <mergeCell ref="E1:F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13E4-4B7A-4ADC-8171-842513D15502}">
  <dimension ref="A1:M18"/>
  <sheetViews>
    <sheetView workbookViewId="0">
      <selection activeCell="D40" sqref="D40"/>
    </sheetView>
  </sheetViews>
  <sheetFormatPr defaultColWidth="9.140625" defaultRowHeight="15" x14ac:dyDescent="0.25"/>
  <cols>
    <col min="1" max="1" width="14.85546875" customWidth="1"/>
    <col min="2" max="9" width="8.42578125" customWidth="1"/>
  </cols>
  <sheetData>
    <row r="1" spans="1:13" x14ac:dyDescent="0.25">
      <c r="B1" s="101" t="s">
        <v>468</v>
      </c>
      <c r="C1" s="101"/>
      <c r="D1" s="101"/>
      <c r="E1" s="101"/>
      <c r="F1" s="100" t="s">
        <v>467</v>
      </c>
      <c r="G1" s="100"/>
      <c r="H1" s="100"/>
      <c r="I1" s="100"/>
      <c r="J1" s="102" t="s">
        <v>466</v>
      </c>
      <c r="K1" s="102"/>
      <c r="L1" s="102"/>
      <c r="M1" s="102"/>
    </row>
    <row r="2" spans="1:13" ht="60" x14ac:dyDescent="0.25">
      <c r="A2" s="3" t="s">
        <v>456</v>
      </c>
      <c r="B2" s="61" t="s">
        <v>455</v>
      </c>
      <c r="C2" s="60" t="s">
        <v>454</v>
      </c>
      <c r="D2" s="60" t="s">
        <v>453</v>
      </c>
      <c r="E2" s="60" t="s">
        <v>465</v>
      </c>
      <c r="F2" s="61" t="s">
        <v>455</v>
      </c>
      <c r="G2" s="60" t="s">
        <v>454</v>
      </c>
      <c r="H2" s="60" t="s">
        <v>453</v>
      </c>
      <c r="I2" s="60" t="s">
        <v>465</v>
      </c>
      <c r="J2" s="61" t="s">
        <v>455</v>
      </c>
      <c r="K2" s="60" t="s">
        <v>454</v>
      </c>
      <c r="L2" s="60" t="s">
        <v>453</v>
      </c>
      <c r="M2" s="60" t="s">
        <v>465</v>
      </c>
    </row>
    <row r="3" spans="1:13" x14ac:dyDescent="0.25">
      <c r="A3" t="s">
        <v>444</v>
      </c>
      <c r="B3">
        <v>5</v>
      </c>
      <c r="C3">
        <v>0</v>
      </c>
      <c r="D3" s="58">
        <f t="shared" ref="D3:D16" si="0">C3/B3*100</f>
        <v>0</v>
      </c>
      <c r="E3" s="66">
        <f t="shared" ref="E3:E16" si="1">ASIN(SQRT(D3/100))*180/PI()</f>
        <v>0</v>
      </c>
      <c r="F3">
        <v>18</v>
      </c>
      <c r="G3">
        <v>5</v>
      </c>
      <c r="H3" s="58">
        <f t="shared" ref="H3:H16" si="2">G3/F3*100</f>
        <v>27.777777777777779</v>
      </c>
      <c r="I3" s="66">
        <f t="shared" ref="I3:I16" si="3">ASIN(SQRT(H3/100))*180/PI()</f>
        <v>31.806100019378505</v>
      </c>
      <c r="J3">
        <v>22</v>
      </c>
      <c r="K3">
        <v>0</v>
      </c>
      <c r="L3" s="58">
        <f t="shared" ref="L3:L16" si="4">K3/J3*100</f>
        <v>0</v>
      </c>
      <c r="M3" s="66">
        <f t="shared" ref="M3:M16" si="5">ASIN(SQRT(L3/100))*180/PI()</f>
        <v>0</v>
      </c>
    </row>
    <row r="4" spans="1:13" x14ac:dyDescent="0.25">
      <c r="A4" t="s">
        <v>447</v>
      </c>
      <c r="B4">
        <v>11</v>
      </c>
      <c r="C4">
        <v>2</v>
      </c>
      <c r="D4" s="58">
        <f t="shared" si="0"/>
        <v>18.181818181818183</v>
      </c>
      <c r="E4" s="66">
        <f t="shared" si="1"/>
        <v>25.239401820678914</v>
      </c>
      <c r="F4">
        <v>23</v>
      </c>
      <c r="G4">
        <v>5</v>
      </c>
      <c r="H4" s="58">
        <f t="shared" si="2"/>
        <v>21.739130434782609</v>
      </c>
      <c r="I4" s="66">
        <f t="shared" si="3"/>
        <v>27.791305644779214</v>
      </c>
      <c r="J4">
        <v>34</v>
      </c>
      <c r="K4">
        <v>0</v>
      </c>
      <c r="L4" s="58">
        <f t="shared" si="4"/>
        <v>0</v>
      </c>
      <c r="M4" s="66">
        <f t="shared" si="5"/>
        <v>0</v>
      </c>
    </row>
    <row r="5" spans="1:13" x14ac:dyDescent="0.25">
      <c r="A5" t="s">
        <v>449</v>
      </c>
      <c r="B5">
        <v>6</v>
      </c>
      <c r="C5">
        <v>2</v>
      </c>
      <c r="D5" s="58">
        <f t="shared" si="0"/>
        <v>33.333333333333329</v>
      </c>
      <c r="E5" s="66">
        <f t="shared" si="1"/>
        <v>35.264389682754654</v>
      </c>
      <c r="F5">
        <v>14</v>
      </c>
      <c r="G5">
        <v>4</v>
      </c>
      <c r="H5" s="58">
        <f t="shared" si="2"/>
        <v>28.571428571428569</v>
      </c>
      <c r="I5" s="66">
        <f t="shared" si="3"/>
        <v>32.311533237423852</v>
      </c>
      <c r="J5">
        <v>32</v>
      </c>
      <c r="K5">
        <v>0</v>
      </c>
      <c r="L5" s="58">
        <f t="shared" si="4"/>
        <v>0</v>
      </c>
      <c r="M5" s="66">
        <f t="shared" si="5"/>
        <v>0</v>
      </c>
    </row>
    <row r="6" spans="1:13" x14ac:dyDescent="0.25">
      <c r="A6" t="s">
        <v>446</v>
      </c>
      <c r="B6">
        <v>8</v>
      </c>
      <c r="C6">
        <v>2</v>
      </c>
      <c r="D6" s="58">
        <f t="shared" si="0"/>
        <v>25</v>
      </c>
      <c r="E6" s="66">
        <f t="shared" si="1"/>
        <v>30.000000000000004</v>
      </c>
      <c r="F6">
        <v>22</v>
      </c>
      <c r="G6">
        <v>4</v>
      </c>
      <c r="H6" s="58">
        <f t="shared" si="2"/>
        <v>18.181818181818183</v>
      </c>
      <c r="I6" s="66">
        <f t="shared" si="3"/>
        <v>25.239401820678914</v>
      </c>
      <c r="J6">
        <v>27</v>
      </c>
      <c r="K6">
        <v>0</v>
      </c>
      <c r="L6" s="58">
        <f t="shared" si="4"/>
        <v>0</v>
      </c>
      <c r="M6" s="66">
        <f t="shared" si="5"/>
        <v>0</v>
      </c>
    </row>
    <row r="7" spans="1:13" x14ac:dyDescent="0.25">
      <c r="A7" t="s">
        <v>443</v>
      </c>
      <c r="B7">
        <v>8</v>
      </c>
      <c r="C7">
        <v>3</v>
      </c>
      <c r="D7" s="58">
        <f t="shared" si="0"/>
        <v>37.5</v>
      </c>
      <c r="E7" s="66">
        <f t="shared" si="1"/>
        <v>37.761243907035038</v>
      </c>
      <c r="F7">
        <v>21</v>
      </c>
      <c r="G7">
        <v>3</v>
      </c>
      <c r="H7" s="58">
        <f t="shared" si="2"/>
        <v>14.285714285714285</v>
      </c>
      <c r="I7" s="66">
        <f t="shared" si="3"/>
        <v>22.207654298596488</v>
      </c>
      <c r="J7">
        <v>22</v>
      </c>
      <c r="K7">
        <v>0</v>
      </c>
      <c r="L7" s="58">
        <f t="shared" si="4"/>
        <v>0</v>
      </c>
      <c r="M7" s="66">
        <f t="shared" si="5"/>
        <v>0</v>
      </c>
    </row>
    <row r="8" spans="1:13" x14ac:dyDescent="0.25">
      <c r="A8" t="s">
        <v>441</v>
      </c>
      <c r="B8">
        <v>7</v>
      </c>
      <c r="C8">
        <v>3</v>
      </c>
      <c r="D8" s="58">
        <f t="shared" si="0"/>
        <v>42.857142857142854</v>
      </c>
      <c r="E8" s="66">
        <f t="shared" si="1"/>
        <v>40.893394649130911</v>
      </c>
      <c r="F8">
        <v>7</v>
      </c>
      <c r="G8">
        <v>2</v>
      </c>
      <c r="H8" s="58">
        <f t="shared" si="2"/>
        <v>28.571428571428569</v>
      </c>
      <c r="I8" s="66">
        <f t="shared" si="3"/>
        <v>32.311533237423852</v>
      </c>
      <c r="J8">
        <v>18</v>
      </c>
      <c r="K8">
        <v>0</v>
      </c>
      <c r="L8" s="58">
        <f t="shared" si="4"/>
        <v>0</v>
      </c>
      <c r="M8" s="66">
        <f t="shared" si="5"/>
        <v>0</v>
      </c>
    </row>
    <row r="9" spans="1:13" x14ac:dyDescent="0.25">
      <c r="A9" t="s">
        <v>439</v>
      </c>
      <c r="B9">
        <v>5</v>
      </c>
      <c r="C9">
        <v>1</v>
      </c>
      <c r="D9" s="58">
        <f t="shared" si="0"/>
        <v>20</v>
      </c>
      <c r="E9" s="66">
        <f t="shared" si="1"/>
        <v>26.56505117707799</v>
      </c>
      <c r="F9">
        <v>14</v>
      </c>
      <c r="G9">
        <v>0</v>
      </c>
      <c r="H9" s="58">
        <f t="shared" si="2"/>
        <v>0</v>
      </c>
      <c r="I9" s="66">
        <f t="shared" si="3"/>
        <v>0</v>
      </c>
      <c r="J9">
        <v>16</v>
      </c>
      <c r="K9">
        <v>0</v>
      </c>
      <c r="L9" s="58">
        <f t="shared" si="4"/>
        <v>0</v>
      </c>
      <c r="M9" s="66">
        <f t="shared" si="5"/>
        <v>0</v>
      </c>
    </row>
    <row r="10" spans="1:13" x14ac:dyDescent="0.25">
      <c r="A10" t="s">
        <v>437</v>
      </c>
      <c r="B10">
        <v>8</v>
      </c>
      <c r="C10">
        <v>3</v>
      </c>
      <c r="D10" s="58">
        <f t="shared" si="0"/>
        <v>37.5</v>
      </c>
      <c r="E10" s="66">
        <f t="shared" si="1"/>
        <v>37.761243907035038</v>
      </c>
      <c r="F10">
        <v>13</v>
      </c>
      <c r="G10">
        <v>3</v>
      </c>
      <c r="H10" s="58">
        <f t="shared" si="2"/>
        <v>23.076923076923077</v>
      </c>
      <c r="I10" s="66">
        <f t="shared" si="3"/>
        <v>28.710514803597938</v>
      </c>
      <c r="J10">
        <v>24</v>
      </c>
      <c r="K10">
        <v>0</v>
      </c>
      <c r="L10" s="58">
        <f t="shared" si="4"/>
        <v>0</v>
      </c>
      <c r="M10" s="66">
        <f t="shared" si="5"/>
        <v>0</v>
      </c>
    </row>
    <row r="11" spans="1:13" x14ac:dyDescent="0.25">
      <c r="A11" t="s">
        <v>435</v>
      </c>
      <c r="B11">
        <v>13</v>
      </c>
      <c r="C11">
        <v>1</v>
      </c>
      <c r="D11" s="58">
        <f t="shared" si="0"/>
        <v>7.6923076923076925</v>
      </c>
      <c r="E11" s="66">
        <f t="shared" si="1"/>
        <v>16.102113751986014</v>
      </c>
      <c r="F11">
        <v>15</v>
      </c>
      <c r="G11">
        <v>3</v>
      </c>
      <c r="H11" s="58">
        <f t="shared" si="2"/>
        <v>20</v>
      </c>
      <c r="I11" s="66">
        <f t="shared" si="3"/>
        <v>26.56505117707799</v>
      </c>
      <c r="J11">
        <v>20</v>
      </c>
      <c r="K11">
        <v>1</v>
      </c>
      <c r="L11" s="58">
        <f t="shared" si="4"/>
        <v>5</v>
      </c>
      <c r="M11" s="66">
        <f t="shared" si="5"/>
        <v>12.920966381583565</v>
      </c>
    </row>
    <row r="12" spans="1:13" x14ac:dyDescent="0.25">
      <c r="A12" t="s">
        <v>433</v>
      </c>
      <c r="B12">
        <v>12</v>
      </c>
      <c r="C12">
        <v>3</v>
      </c>
      <c r="D12" s="58">
        <f t="shared" si="0"/>
        <v>25</v>
      </c>
      <c r="E12" s="66">
        <f t="shared" si="1"/>
        <v>30.000000000000004</v>
      </c>
      <c r="F12">
        <v>16</v>
      </c>
      <c r="G12">
        <v>4</v>
      </c>
      <c r="H12" s="58">
        <f t="shared" si="2"/>
        <v>25</v>
      </c>
      <c r="I12" s="66">
        <f t="shared" si="3"/>
        <v>30.000000000000004</v>
      </c>
      <c r="J12">
        <v>22</v>
      </c>
      <c r="K12">
        <v>0</v>
      </c>
      <c r="L12" s="58">
        <f t="shared" si="4"/>
        <v>0</v>
      </c>
      <c r="M12" s="66">
        <f t="shared" si="5"/>
        <v>0</v>
      </c>
    </row>
    <row r="13" spans="1:13" x14ac:dyDescent="0.25">
      <c r="A13" t="s">
        <v>431</v>
      </c>
      <c r="B13">
        <v>9</v>
      </c>
      <c r="C13">
        <v>1</v>
      </c>
      <c r="D13" s="58">
        <f t="shared" si="0"/>
        <v>11.111111111111111</v>
      </c>
      <c r="E13" s="66">
        <f t="shared" si="1"/>
        <v>19.471220634490692</v>
      </c>
      <c r="F13">
        <v>28</v>
      </c>
      <c r="G13">
        <v>4</v>
      </c>
      <c r="H13" s="58">
        <f t="shared" si="2"/>
        <v>14.285714285714285</v>
      </c>
      <c r="I13" s="66">
        <f t="shared" si="3"/>
        <v>22.207654298596488</v>
      </c>
      <c r="J13">
        <v>23</v>
      </c>
      <c r="K13">
        <v>0</v>
      </c>
      <c r="L13" s="58">
        <f t="shared" si="4"/>
        <v>0</v>
      </c>
      <c r="M13" s="66">
        <f t="shared" si="5"/>
        <v>0</v>
      </c>
    </row>
    <row r="14" spans="1:13" x14ac:dyDescent="0.25">
      <c r="A14" t="s">
        <v>429</v>
      </c>
      <c r="B14">
        <v>9</v>
      </c>
      <c r="C14">
        <v>2</v>
      </c>
      <c r="D14" s="58">
        <f t="shared" si="0"/>
        <v>22.222222222222221</v>
      </c>
      <c r="E14" s="66">
        <f t="shared" si="1"/>
        <v>28.125505702055708</v>
      </c>
      <c r="F14">
        <v>15</v>
      </c>
      <c r="G14">
        <v>1</v>
      </c>
      <c r="H14" s="58">
        <f t="shared" si="2"/>
        <v>6.666666666666667</v>
      </c>
      <c r="I14" s="66">
        <f t="shared" si="3"/>
        <v>14.963217433307118</v>
      </c>
      <c r="J14">
        <v>27</v>
      </c>
      <c r="K14">
        <v>0</v>
      </c>
      <c r="L14" s="58">
        <f t="shared" si="4"/>
        <v>0</v>
      </c>
      <c r="M14" s="66">
        <f t="shared" si="5"/>
        <v>0</v>
      </c>
    </row>
    <row r="15" spans="1:13" x14ac:dyDescent="0.25">
      <c r="A15" t="s">
        <v>427</v>
      </c>
      <c r="B15">
        <v>14</v>
      </c>
      <c r="C15">
        <v>5</v>
      </c>
      <c r="D15" s="58">
        <f t="shared" si="0"/>
        <v>35.714285714285715</v>
      </c>
      <c r="E15" s="66">
        <f t="shared" si="1"/>
        <v>36.699225200489877</v>
      </c>
      <c r="F15">
        <v>21</v>
      </c>
      <c r="G15">
        <v>1</v>
      </c>
      <c r="H15" s="58">
        <f t="shared" si="2"/>
        <v>4.7619047619047619</v>
      </c>
      <c r="I15" s="66">
        <f t="shared" si="3"/>
        <v>12.604382648379181</v>
      </c>
      <c r="J15">
        <v>16</v>
      </c>
      <c r="K15">
        <v>0</v>
      </c>
      <c r="L15" s="58">
        <f t="shared" si="4"/>
        <v>0</v>
      </c>
      <c r="M15" s="66">
        <f t="shared" si="5"/>
        <v>0</v>
      </c>
    </row>
    <row r="16" spans="1:13" x14ac:dyDescent="0.25">
      <c r="A16" t="s">
        <v>425</v>
      </c>
      <c r="B16">
        <v>12</v>
      </c>
      <c r="C16">
        <v>3</v>
      </c>
      <c r="D16" s="58">
        <f t="shared" si="0"/>
        <v>25</v>
      </c>
      <c r="E16" s="66">
        <f t="shared" si="1"/>
        <v>30.000000000000004</v>
      </c>
      <c r="F16">
        <v>17</v>
      </c>
      <c r="G16">
        <v>2</v>
      </c>
      <c r="H16" s="58">
        <f t="shared" si="2"/>
        <v>11.76470588235294</v>
      </c>
      <c r="I16" s="66">
        <f t="shared" si="3"/>
        <v>20.05958344920257</v>
      </c>
      <c r="J16">
        <v>32</v>
      </c>
      <c r="K16">
        <v>0</v>
      </c>
      <c r="L16" s="58">
        <f t="shared" si="4"/>
        <v>0</v>
      </c>
      <c r="M16" s="66">
        <f t="shared" si="5"/>
        <v>0</v>
      </c>
    </row>
    <row r="18" spans="1:13" x14ac:dyDescent="0.25">
      <c r="A18" s="65" t="s">
        <v>464</v>
      </c>
      <c r="B18" s="64">
        <f t="shared" ref="B18:M18" si="6">AVERAGE(B3:B16)</f>
        <v>9.0714285714285712</v>
      </c>
      <c r="C18" s="64">
        <f t="shared" si="6"/>
        <v>2.2142857142857144</v>
      </c>
      <c r="D18" s="64">
        <f t="shared" si="6"/>
        <v>24.365158650872935</v>
      </c>
      <c r="E18" s="64">
        <f t="shared" si="6"/>
        <v>28.134485030909634</v>
      </c>
      <c r="F18" s="64">
        <f t="shared" si="6"/>
        <v>17.428571428571427</v>
      </c>
      <c r="G18" s="64">
        <f t="shared" si="6"/>
        <v>2.9285714285714284</v>
      </c>
      <c r="H18" s="64">
        <f t="shared" si="6"/>
        <v>17.477372321179406</v>
      </c>
      <c r="I18" s="64">
        <f t="shared" si="6"/>
        <v>23.341280862031578</v>
      </c>
      <c r="J18" s="64">
        <f t="shared" si="6"/>
        <v>23.928571428571427</v>
      </c>
      <c r="K18" s="64">
        <f t="shared" si="6"/>
        <v>7.1428571428571425E-2</v>
      </c>
      <c r="L18" s="64">
        <f t="shared" si="6"/>
        <v>0.35714285714285715</v>
      </c>
      <c r="M18" s="64">
        <f t="shared" si="6"/>
        <v>0.92292617011311173</v>
      </c>
    </row>
  </sheetData>
  <mergeCells count="3">
    <mergeCell ref="B1:E1"/>
    <mergeCell ref="F1:I1"/>
    <mergeCell ref="J1:M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F2FB-CA8A-4839-86C3-630428EAB645}">
  <dimension ref="A1:O37"/>
  <sheetViews>
    <sheetView workbookViewId="0">
      <selection activeCell="B48" sqref="B48"/>
    </sheetView>
  </sheetViews>
  <sheetFormatPr defaultRowHeight="15" x14ac:dyDescent="0.25"/>
  <cols>
    <col min="1" max="1" width="16.85546875" style="11" customWidth="1"/>
    <col min="2" max="2" width="10.42578125" customWidth="1"/>
    <col min="10" max="12" width="9.140625" style="67"/>
    <col min="13" max="15" width="9.5703125" style="67" bestFit="1" customWidth="1"/>
  </cols>
  <sheetData>
    <row r="1" spans="1:15" x14ac:dyDescent="0.25">
      <c r="B1" s="92" t="s">
        <v>488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x14ac:dyDescent="0.25">
      <c r="B2" s="103" t="s">
        <v>487</v>
      </c>
      <c r="C2" s="105" t="s">
        <v>486</v>
      </c>
      <c r="D2" s="105"/>
      <c r="E2" s="105"/>
      <c r="F2" s="105" t="s">
        <v>485</v>
      </c>
      <c r="G2" s="105"/>
      <c r="H2" s="105"/>
      <c r="I2" s="106" t="s">
        <v>484</v>
      </c>
      <c r="J2" s="108" t="s">
        <v>483</v>
      </c>
      <c r="K2" s="108"/>
      <c r="L2" s="108"/>
      <c r="M2" s="108" t="s">
        <v>482</v>
      </c>
      <c r="N2" s="108"/>
      <c r="O2" s="108"/>
    </row>
    <row r="3" spans="1:15" x14ac:dyDescent="0.25">
      <c r="A3" s="62" t="s">
        <v>456</v>
      </c>
      <c r="B3" s="104"/>
      <c r="C3" s="42" t="s">
        <v>481</v>
      </c>
      <c r="D3" s="42" t="s">
        <v>480</v>
      </c>
      <c r="E3" s="42" t="s">
        <v>479</v>
      </c>
      <c r="F3" s="42" t="s">
        <v>481</v>
      </c>
      <c r="G3" s="42" t="s">
        <v>480</v>
      </c>
      <c r="H3" s="42" t="s">
        <v>479</v>
      </c>
      <c r="I3" s="107"/>
      <c r="J3" s="42" t="s">
        <v>481</v>
      </c>
      <c r="K3" s="42" t="s">
        <v>480</v>
      </c>
      <c r="L3" s="42" t="s">
        <v>479</v>
      </c>
      <c r="M3" s="42" t="s">
        <v>481</v>
      </c>
      <c r="N3" s="42" t="s">
        <v>480</v>
      </c>
      <c r="O3" s="42" t="s">
        <v>479</v>
      </c>
    </row>
    <row r="4" spans="1:15" x14ac:dyDescent="0.25">
      <c r="A4" t="s">
        <v>435</v>
      </c>
      <c r="B4">
        <f t="shared" ref="B4:B15" si="0">SUM(C4:E4)</f>
        <v>47</v>
      </c>
      <c r="C4">
        <v>25</v>
      </c>
      <c r="D4">
        <v>12</v>
      </c>
      <c r="E4">
        <v>10</v>
      </c>
      <c r="F4" s="76">
        <f t="shared" ref="F4:F15" ca="1" si="1">C4/$H4*100</f>
        <v>53.191489361702125</v>
      </c>
      <c r="G4" s="76">
        <f t="shared" ref="G4:G15" ca="1" si="2">D4/$H4*100</f>
        <v>25.531914893617021</v>
      </c>
      <c r="H4" s="76">
        <f t="shared" ref="H4:H15" ca="1" si="3">E4/$H4*100</f>
        <v>21.276595744680851</v>
      </c>
      <c r="I4" s="76">
        <f t="shared" ref="I4:I15" si="4">SUM(J4:L4)</f>
        <v>3</v>
      </c>
      <c r="J4" s="79">
        <v>2</v>
      </c>
      <c r="K4" s="79">
        <v>1</v>
      </c>
      <c r="L4" s="79">
        <v>0</v>
      </c>
      <c r="M4" s="81">
        <f t="shared" ref="M4:M15" ca="1" si="5">J4/$O4*100</f>
        <v>66.666666666666657</v>
      </c>
      <c r="N4" s="81">
        <f t="shared" ref="N4:N15" ca="1" si="6">K4/$O4*100</f>
        <v>33.333333333333329</v>
      </c>
      <c r="O4" s="81">
        <f t="shared" ref="O4:O15" ca="1" si="7">L4/$O4*100</f>
        <v>0</v>
      </c>
    </row>
    <row r="5" spans="1:15" x14ac:dyDescent="0.25">
      <c r="A5" t="s">
        <v>437</v>
      </c>
      <c r="B5">
        <f t="shared" si="0"/>
        <v>77</v>
      </c>
      <c r="C5">
        <v>42</v>
      </c>
      <c r="D5">
        <v>22</v>
      </c>
      <c r="E5">
        <v>13</v>
      </c>
      <c r="F5" s="76">
        <f t="shared" ca="1" si="1"/>
        <v>54.54545454545454</v>
      </c>
      <c r="G5" s="76">
        <f t="shared" ca="1" si="2"/>
        <v>28.571428571428569</v>
      </c>
      <c r="H5" s="76">
        <f t="shared" ca="1" si="3"/>
        <v>16.883116883116884</v>
      </c>
      <c r="I5" s="76">
        <f t="shared" si="4"/>
        <v>6</v>
      </c>
      <c r="J5" s="80">
        <v>5</v>
      </c>
      <c r="K5" s="80">
        <v>1</v>
      </c>
      <c r="L5" s="80">
        <v>0</v>
      </c>
      <c r="M5" s="81">
        <f t="shared" ca="1" si="5"/>
        <v>83.333333333333343</v>
      </c>
      <c r="N5" s="81">
        <f t="shared" ca="1" si="6"/>
        <v>16.666666666666664</v>
      </c>
      <c r="O5" s="81">
        <f t="shared" ca="1" si="7"/>
        <v>0</v>
      </c>
    </row>
    <row r="6" spans="1:15" x14ac:dyDescent="0.25">
      <c r="A6" t="s">
        <v>433</v>
      </c>
      <c r="B6">
        <f t="shared" si="0"/>
        <v>80</v>
      </c>
      <c r="C6">
        <v>41</v>
      </c>
      <c r="D6">
        <v>21</v>
      </c>
      <c r="E6">
        <v>18</v>
      </c>
      <c r="F6" s="76">
        <f t="shared" ca="1" si="1"/>
        <v>51.249999999999993</v>
      </c>
      <c r="G6" s="76">
        <f t="shared" ca="1" si="2"/>
        <v>26.25</v>
      </c>
      <c r="H6" s="76">
        <f t="shared" ca="1" si="3"/>
        <v>22.5</v>
      </c>
      <c r="I6" s="76">
        <f t="shared" si="4"/>
        <v>3</v>
      </c>
      <c r="J6" s="80">
        <v>2</v>
      </c>
      <c r="K6" s="80">
        <v>1</v>
      </c>
      <c r="L6" s="80">
        <v>0</v>
      </c>
      <c r="M6" s="81">
        <f t="shared" ca="1" si="5"/>
        <v>66.666666666666657</v>
      </c>
      <c r="N6" s="81">
        <f t="shared" ca="1" si="6"/>
        <v>33.333333333333329</v>
      </c>
      <c r="O6" s="81">
        <f t="shared" ca="1" si="7"/>
        <v>0</v>
      </c>
    </row>
    <row r="7" spans="1:15" x14ac:dyDescent="0.25">
      <c r="A7" t="s">
        <v>478</v>
      </c>
      <c r="B7">
        <f t="shared" si="0"/>
        <v>62</v>
      </c>
      <c r="C7">
        <v>40</v>
      </c>
      <c r="D7">
        <v>14</v>
      </c>
      <c r="E7">
        <v>8</v>
      </c>
      <c r="F7" s="76">
        <f t="shared" ca="1" si="1"/>
        <v>64.516129032258064</v>
      </c>
      <c r="G7" s="76">
        <f t="shared" ca="1" si="2"/>
        <v>22.58064516129032</v>
      </c>
      <c r="H7" s="76">
        <f t="shared" ca="1" si="3"/>
        <v>12.903225806451612</v>
      </c>
      <c r="I7" s="76">
        <f t="shared" si="4"/>
        <v>6</v>
      </c>
      <c r="J7" s="80">
        <v>2</v>
      </c>
      <c r="K7" s="80">
        <v>2</v>
      </c>
      <c r="L7" s="80">
        <v>2</v>
      </c>
      <c r="M7" s="81">
        <f t="shared" ca="1" si="5"/>
        <v>33.333333333333329</v>
      </c>
      <c r="N7" s="81">
        <f t="shared" ca="1" si="6"/>
        <v>33.333333333333329</v>
      </c>
      <c r="O7" s="81">
        <f t="shared" ca="1" si="7"/>
        <v>33.333333333333329</v>
      </c>
    </row>
    <row r="8" spans="1:15" x14ac:dyDescent="0.25">
      <c r="A8" t="s">
        <v>477</v>
      </c>
      <c r="B8">
        <f t="shared" si="0"/>
        <v>66</v>
      </c>
      <c r="C8">
        <v>40</v>
      </c>
      <c r="D8">
        <v>15</v>
      </c>
      <c r="E8">
        <v>11</v>
      </c>
      <c r="F8" s="76">
        <f t="shared" ca="1" si="1"/>
        <v>60.606060606060609</v>
      </c>
      <c r="G8" s="76">
        <f t="shared" ca="1" si="2"/>
        <v>22.727272727272727</v>
      </c>
      <c r="H8" s="76">
        <f t="shared" ca="1" si="3"/>
        <v>16.666666666666664</v>
      </c>
      <c r="I8" s="76">
        <f t="shared" si="4"/>
        <v>5</v>
      </c>
      <c r="J8" s="80">
        <v>1</v>
      </c>
      <c r="K8" s="80">
        <v>4</v>
      </c>
      <c r="L8" s="80">
        <v>0</v>
      </c>
      <c r="M8" s="81">
        <f t="shared" ca="1" si="5"/>
        <v>20</v>
      </c>
      <c r="N8" s="81">
        <f t="shared" ca="1" si="6"/>
        <v>80</v>
      </c>
      <c r="O8" s="81">
        <f t="shared" ca="1" si="7"/>
        <v>0</v>
      </c>
    </row>
    <row r="9" spans="1:15" x14ac:dyDescent="0.25">
      <c r="A9" t="s">
        <v>476</v>
      </c>
      <c r="B9">
        <f t="shared" si="0"/>
        <v>58</v>
      </c>
      <c r="C9">
        <v>38</v>
      </c>
      <c r="D9">
        <v>14</v>
      </c>
      <c r="E9">
        <v>6</v>
      </c>
      <c r="F9" s="76">
        <f t="shared" ca="1" si="1"/>
        <v>65.517241379310349</v>
      </c>
      <c r="G9" s="76">
        <f t="shared" ca="1" si="2"/>
        <v>24.137931034482758</v>
      </c>
      <c r="H9" s="76">
        <f t="shared" ca="1" si="3"/>
        <v>10.344827586206897</v>
      </c>
      <c r="I9" s="76">
        <f t="shared" si="4"/>
        <v>5</v>
      </c>
      <c r="J9" s="80">
        <v>2</v>
      </c>
      <c r="K9" s="80">
        <v>3</v>
      </c>
      <c r="L9" s="80">
        <v>0</v>
      </c>
      <c r="M9" s="81">
        <f t="shared" ca="1" si="5"/>
        <v>40</v>
      </c>
      <c r="N9" s="81">
        <f t="shared" ca="1" si="6"/>
        <v>60</v>
      </c>
      <c r="O9" s="81">
        <f t="shared" ca="1" si="7"/>
        <v>0</v>
      </c>
    </row>
    <row r="10" spans="1:15" x14ac:dyDescent="0.25">
      <c r="A10" t="s">
        <v>475</v>
      </c>
      <c r="B10">
        <f t="shared" si="0"/>
        <v>81</v>
      </c>
      <c r="C10" s="79">
        <v>60</v>
      </c>
      <c r="D10" s="79">
        <v>17</v>
      </c>
      <c r="E10" s="79">
        <v>4</v>
      </c>
      <c r="F10" s="76">
        <f t="shared" ca="1" si="1"/>
        <v>74.074074074074076</v>
      </c>
      <c r="G10" s="76">
        <f t="shared" ca="1" si="2"/>
        <v>20.987654320987652</v>
      </c>
      <c r="H10" s="76">
        <f t="shared" ca="1" si="3"/>
        <v>4.9382716049382713</v>
      </c>
      <c r="I10" s="76">
        <f t="shared" si="4"/>
        <v>4</v>
      </c>
      <c r="J10" s="80">
        <v>1</v>
      </c>
      <c r="K10" s="80">
        <v>3</v>
      </c>
      <c r="L10" s="80">
        <v>0</v>
      </c>
      <c r="M10" s="81">
        <f t="shared" ca="1" si="5"/>
        <v>25</v>
      </c>
      <c r="N10" s="81">
        <f t="shared" ca="1" si="6"/>
        <v>75</v>
      </c>
      <c r="O10" s="81">
        <f t="shared" ca="1" si="7"/>
        <v>0</v>
      </c>
    </row>
    <row r="11" spans="1:15" x14ac:dyDescent="0.25">
      <c r="A11" t="s">
        <v>474</v>
      </c>
      <c r="B11">
        <f t="shared" si="0"/>
        <v>63</v>
      </c>
      <c r="C11" s="80">
        <v>45</v>
      </c>
      <c r="D11" s="80">
        <v>12</v>
      </c>
      <c r="E11" s="80">
        <v>6</v>
      </c>
      <c r="F11" s="76">
        <f t="shared" ca="1" si="1"/>
        <v>71.428571428571431</v>
      </c>
      <c r="G11" s="76">
        <f t="shared" ca="1" si="2"/>
        <v>19.047619047619047</v>
      </c>
      <c r="H11" s="76">
        <f t="shared" ca="1" si="3"/>
        <v>9.5238095238095237</v>
      </c>
      <c r="I11" s="76">
        <f t="shared" si="4"/>
        <v>6</v>
      </c>
      <c r="J11" s="80">
        <v>3</v>
      </c>
      <c r="K11" s="80">
        <v>3</v>
      </c>
      <c r="L11" s="80">
        <v>0</v>
      </c>
      <c r="M11" s="81">
        <f t="shared" ca="1" si="5"/>
        <v>50</v>
      </c>
      <c r="N11" s="81">
        <f t="shared" ca="1" si="6"/>
        <v>50</v>
      </c>
      <c r="O11" s="81">
        <f t="shared" ca="1" si="7"/>
        <v>0</v>
      </c>
    </row>
    <row r="12" spans="1:15" x14ac:dyDescent="0.25">
      <c r="A12" t="s">
        <v>473</v>
      </c>
      <c r="B12">
        <f t="shared" si="0"/>
        <v>92</v>
      </c>
      <c r="C12" s="80">
        <v>53</v>
      </c>
      <c r="D12" s="80">
        <v>30</v>
      </c>
      <c r="E12" s="80">
        <v>9</v>
      </c>
      <c r="F12" s="76">
        <f t="shared" ca="1" si="1"/>
        <v>57.608695652173914</v>
      </c>
      <c r="G12" s="76">
        <f t="shared" ca="1" si="2"/>
        <v>32.608695652173914</v>
      </c>
      <c r="H12" s="76">
        <f t="shared" ca="1" si="3"/>
        <v>9.7826086956521738</v>
      </c>
      <c r="I12" s="76">
        <f t="shared" si="4"/>
        <v>9</v>
      </c>
      <c r="J12" s="80">
        <v>8</v>
      </c>
      <c r="K12" s="80">
        <v>1</v>
      </c>
      <c r="L12" s="80">
        <v>0</v>
      </c>
      <c r="M12" s="81">
        <f t="shared" ca="1" si="5"/>
        <v>88.888888888888886</v>
      </c>
      <c r="N12" s="81">
        <f t="shared" ca="1" si="6"/>
        <v>11.111111111111111</v>
      </c>
      <c r="O12" s="81">
        <f t="shared" ca="1" si="7"/>
        <v>0</v>
      </c>
    </row>
    <row r="13" spans="1:15" x14ac:dyDescent="0.25">
      <c r="A13" t="s">
        <v>472</v>
      </c>
      <c r="B13">
        <f t="shared" si="0"/>
        <v>32</v>
      </c>
      <c r="C13" s="80">
        <v>26</v>
      </c>
      <c r="D13" s="80">
        <v>5</v>
      </c>
      <c r="E13" s="80">
        <v>1</v>
      </c>
      <c r="F13" s="76">
        <f t="shared" ca="1" si="1"/>
        <v>81.25</v>
      </c>
      <c r="G13" s="76">
        <f t="shared" ca="1" si="2"/>
        <v>15.625</v>
      </c>
      <c r="H13" s="76">
        <f t="shared" ca="1" si="3"/>
        <v>3.125</v>
      </c>
      <c r="I13" s="76">
        <f t="shared" si="4"/>
        <v>5</v>
      </c>
      <c r="J13" s="80">
        <v>4</v>
      </c>
      <c r="K13" s="80">
        <v>1</v>
      </c>
      <c r="L13" s="80">
        <v>0</v>
      </c>
      <c r="M13" s="81">
        <f t="shared" ca="1" si="5"/>
        <v>80</v>
      </c>
      <c r="N13" s="81">
        <f t="shared" ca="1" si="6"/>
        <v>20</v>
      </c>
      <c r="O13" s="81">
        <f t="shared" ca="1" si="7"/>
        <v>0</v>
      </c>
    </row>
    <row r="14" spans="1:15" x14ac:dyDescent="0.25">
      <c r="A14" t="s">
        <v>471</v>
      </c>
      <c r="B14">
        <f t="shared" si="0"/>
        <v>49</v>
      </c>
      <c r="C14" s="82">
        <v>32</v>
      </c>
      <c r="D14" s="82">
        <v>15</v>
      </c>
      <c r="E14" s="82">
        <v>2</v>
      </c>
      <c r="F14" s="76">
        <f t="shared" ca="1" si="1"/>
        <v>65.306122448979593</v>
      </c>
      <c r="G14" s="76">
        <f t="shared" ca="1" si="2"/>
        <v>30.612244897959183</v>
      </c>
      <c r="H14" s="76">
        <f t="shared" ca="1" si="3"/>
        <v>4.0816326530612246</v>
      </c>
      <c r="I14" s="76">
        <f t="shared" si="4"/>
        <v>6</v>
      </c>
      <c r="J14" s="80">
        <v>2</v>
      </c>
      <c r="K14" s="80">
        <v>4</v>
      </c>
      <c r="L14" s="80">
        <v>0</v>
      </c>
      <c r="M14" s="81">
        <f t="shared" ca="1" si="5"/>
        <v>33.333333333333329</v>
      </c>
      <c r="N14" s="81">
        <f t="shared" ca="1" si="6"/>
        <v>66.666666666666657</v>
      </c>
      <c r="O14" s="81">
        <f t="shared" ca="1" si="7"/>
        <v>0</v>
      </c>
    </row>
    <row r="15" spans="1:15" x14ac:dyDescent="0.25">
      <c r="A15" t="s">
        <v>470</v>
      </c>
      <c r="B15">
        <f t="shared" si="0"/>
        <v>63</v>
      </c>
      <c r="C15" s="82">
        <v>42</v>
      </c>
      <c r="D15" s="82">
        <v>17</v>
      </c>
      <c r="E15" s="82">
        <v>4</v>
      </c>
      <c r="F15" s="76">
        <f t="shared" ca="1" si="1"/>
        <v>66.666666666666657</v>
      </c>
      <c r="G15" s="76">
        <f t="shared" ca="1" si="2"/>
        <v>26.984126984126984</v>
      </c>
      <c r="H15" s="76">
        <f t="shared" ca="1" si="3"/>
        <v>6.3492063492063489</v>
      </c>
      <c r="I15" s="76">
        <f t="shared" si="4"/>
        <v>4</v>
      </c>
      <c r="J15" s="80">
        <v>3</v>
      </c>
      <c r="K15" s="80">
        <v>1</v>
      </c>
      <c r="L15" s="80">
        <v>0</v>
      </c>
      <c r="M15" s="81">
        <f t="shared" ca="1" si="5"/>
        <v>75</v>
      </c>
      <c r="N15" s="81">
        <f t="shared" ca="1" si="6"/>
        <v>25</v>
      </c>
      <c r="O15" s="81">
        <f t="shared" ca="1" si="7"/>
        <v>0</v>
      </c>
    </row>
    <row r="16" spans="1:15" x14ac:dyDescent="0.25">
      <c r="A16" s="23"/>
      <c r="B16" s="73"/>
      <c r="C16" s="72"/>
      <c r="D16" s="72"/>
      <c r="E16" s="72"/>
      <c r="F16" s="72"/>
      <c r="G16" s="72"/>
      <c r="H16" s="72"/>
      <c r="I16" s="72"/>
      <c r="J16" s="80"/>
      <c r="K16" s="79"/>
      <c r="L16" s="79"/>
      <c r="M16" s="79"/>
      <c r="N16" s="79"/>
      <c r="O16" s="79"/>
    </row>
    <row r="17" spans="1:15" x14ac:dyDescent="0.25">
      <c r="A17" s="65" t="s">
        <v>464</v>
      </c>
      <c r="B17" s="78">
        <f t="shared" ref="B17:O17" si="8">AVERAGE(B4:B15)</f>
        <v>64.166666666666671</v>
      </c>
      <c r="C17" s="78">
        <f t="shared" si="8"/>
        <v>40.333333333333336</v>
      </c>
      <c r="D17" s="78">
        <f t="shared" si="8"/>
        <v>16.166666666666668</v>
      </c>
      <c r="E17" s="78">
        <f t="shared" si="8"/>
        <v>7.666666666666667</v>
      </c>
      <c r="F17" s="78">
        <f t="shared" ca="1" si="8"/>
        <v>63.830042099604277</v>
      </c>
      <c r="G17" s="78">
        <f t="shared" ca="1" si="8"/>
        <v>24.638711107579848</v>
      </c>
      <c r="H17" s="78">
        <f t="shared" ca="1" si="8"/>
        <v>11.531246792815871</v>
      </c>
      <c r="I17" s="78">
        <f t="shared" si="8"/>
        <v>5.166666666666667</v>
      </c>
      <c r="J17" s="78">
        <f t="shared" si="8"/>
        <v>2.9166666666666665</v>
      </c>
      <c r="K17" s="78">
        <f t="shared" si="8"/>
        <v>2.0833333333333335</v>
      </c>
      <c r="L17" s="78">
        <f t="shared" si="8"/>
        <v>0.16666666666666666</v>
      </c>
      <c r="M17" s="78">
        <f t="shared" ca="1" si="8"/>
        <v>55.18518518518519</v>
      </c>
      <c r="N17" s="78">
        <f t="shared" ca="1" si="8"/>
        <v>42.037037037037031</v>
      </c>
      <c r="O17" s="78">
        <f t="shared" ca="1" si="8"/>
        <v>2.7777777777777772</v>
      </c>
    </row>
    <row r="18" spans="1:15" x14ac:dyDescent="0.25">
      <c r="A18" s="77" t="s">
        <v>469</v>
      </c>
      <c r="B18" s="76">
        <f t="shared" ref="B18:O18" si="9">SUM(B4:B15)</f>
        <v>770</v>
      </c>
      <c r="C18" s="76">
        <f t="shared" si="9"/>
        <v>484</v>
      </c>
      <c r="D18" s="76">
        <f t="shared" si="9"/>
        <v>194</v>
      </c>
      <c r="E18" s="76">
        <f t="shared" si="9"/>
        <v>92</v>
      </c>
      <c r="F18" s="76">
        <f t="shared" ca="1" si="9"/>
        <v>765.96050519525136</v>
      </c>
      <c r="G18" s="76">
        <f t="shared" ca="1" si="9"/>
        <v>295.66453329095816</v>
      </c>
      <c r="H18" s="76">
        <f t="shared" ca="1" si="9"/>
        <v>138.37496151379045</v>
      </c>
      <c r="I18" s="76">
        <f t="shared" si="9"/>
        <v>62</v>
      </c>
      <c r="J18" s="76">
        <f t="shared" si="9"/>
        <v>35</v>
      </c>
      <c r="K18" s="76">
        <f t="shared" si="9"/>
        <v>25</v>
      </c>
      <c r="L18" s="76">
        <f t="shared" si="9"/>
        <v>2</v>
      </c>
      <c r="M18" s="76">
        <f t="shared" ca="1" si="9"/>
        <v>662.22222222222229</v>
      </c>
      <c r="N18" s="76">
        <f t="shared" ca="1" si="9"/>
        <v>504.44444444444434</v>
      </c>
      <c r="O18" s="76">
        <f t="shared" ca="1" si="9"/>
        <v>33.333333333333329</v>
      </c>
    </row>
    <row r="19" spans="1:15" x14ac:dyDescent="0.25">
      <c r="A19" s="23"/>
      <c r="B19" s="23"/>
      <c r="C19" s="23"/>
      <c r="D19" s="23"/>
      <c r="E19" s="23"/>
      <c r="F19" s="68"/>
      <c r="G19" s="68"/>
      <c r="H19" s="68"/>
      <c r="I19" s="68"/>
      <c r="J19" s="23"/>
    </row>
    <row r="20" spans="1:15" x14ac:dyDescent="0.25">
      <c r="A20" s="23"/>
      <c r="B20" s="23"/>
      <c r="C20" s="23"/>
      <c r="D20" s="23"/>
      <c r="E20" s="23"/>
      <c r="F20" s="68"/>
      <c r="G20" s="68"/>
      <c r="H20" s="68"/>
      <c r="I20" s="68"/>
      <c r="J20" s="23"/>
    </row>
    <row r="21" spans="1:15" x14ac:dyDescent="0.25">
      <c r="A21" s="23"/>
      <c r="B21" s="23"/>
      <c r="C21" s="23"/>
      <c r="D21" s="23"/>
      <c r="E21" s="23"/>
      <c r="F21" s="68"/>
      <c r="G21" s="68"/>
      <c r="H21" s="68"/>
      <c r="I21" s="68"/>
      <c r="J21" s="23"/>
    </row>
    <row r="22" spans="1:15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5" x14ac:dyDescent="0.25">
      <c r="A23" s="71"/>
      <c r="B23" s="70"/>
      <c r="C23" s="70"/>
      <c r="D23" s="70"/>
      <c r="E23" s="70"/>
      <c r="F23" s="70"/>
      <c r="G23" s="70"/>
      <c r="H23" s="70"/>
      <c r="I23" s="70"/>
      <c r="J23" s="23"/>
    </row>
    <row r="24" spans="1:15" x14ac:dyDescent="0.25">
      <c r="A24" s="69"/>
      <c r="B24" s="68"/>
      <c r="C24" s="68"/>
      <c r="D24" s="68"/>
      <c r="E24" s="68"/>
      <c r="F24" s="23"/>
      <c r="G24" s="23"/>
      <c r="H24" s="23"/>
      <c r="I24" s="23"/>
      <c r="J24" s="23"/>
    </row>
    <row r="25" spans="1:15" x14ac:dyDescent="0.25">
      <c r="A25" s="75"/>
      <c r="B25" s="23"/>
      <c r="C25" s="23"/>
      <c r="D25" s="23"/>
      <c r="E25" s="23"/>
      <c r="F25" s="23"/>
      <c r="G25" s="23"/>
      <c r="H25" s="23"/>
      <c r="I25" s="23"/>
      <c r="J25" s="23"/>
    </row>
    <row r="26" spans="1:15" x14ac:dyDescent="0.25">
      <c r="A26" s="75"/>
      <c r="B26" s="23"/>
      <c r="C26" s="23"/>
      <c r="D26" s="23"/>
      <c r="E26" s="23"/>
      <c r="F26" s="23"/>
      <c r="G26" s="23"/>
      <c r="H26" s="23"/>
      <c r="I26" s="23"/>
      <c r="J26" s="23"/>
    </row>
    <row r="27" spans="1:15" x14ac:dyDescent="0.25">
      <c r="A27" s="75"/>
      <c r="B27" s="74"/>
      <c r="C27" s="74"/>
      <c r="D27" s="74"/>
      <c r="E27" s="74"/>
      <c r="F27" s="74"/>
      <c r="G27" s="74"/>
      <c r="H27" s="74"/>
      <c r="I27" s="74"/>
      <c r="J27" s="23"/>
    </row>
    <row r="28" spans="1:15" x14ac:dyDescent="0.25">
      <c r="A28" s="75"/>
      <c r="B28" s="73"/>
      <c r="C28" s="74"/>
      <c r="D28" s="74"/>
      <c r="E28" s="74"/>
      <c r="F28" s="74"/>
      <c r="G28" s="74"/>
      <c r="H28" s="74"/>
      <c r="I28" s="74"/>
      <c r="J28" s="23"/>
    </row>
    <row r="29" spans="1:15" x14ac:dyDescent="0.25">
      <c r="A29" s="23"/>
      <c r="B29" s="73"/>
      <c r="C29" s="72"/>
      <c r="D29" s="72"/>
      <c r="E29" s="72"/>
      <c r="F29" s="72"/>
      <c r="G29" s="72"/>
      <c r="H29" s="72"/>
      <c r="I29" s="72"/>
      <c r="J29" s="23"/>
    </row>
    <row r="30" spans="1:15" x14ac:dyDescent="0.25">
      <c r="A30" s="23"/>
      <c r="B30" s="23"/>
      <c r="C30" s="23"/>
      <c r="D30" s="23"/>
      <c r="E30" s="23"/>
      <c r="F30" s="68"/>
      <c r="G30" s="68"/>
      <c r="H30" s="68"/>
      <c r="I30" s="68"/>
      <c r="J30" s="23"/>
    </row>
    <row r="31" spans="1:15" x14ac:dyDescent="0.25">
      <c r="A31" s="23"/>
      <c r="B31" s="23"/>
      <c r="C31" s="23"/>
      <c r="D31" s="23"/>
      <c r="E31" s="23"/>
      <c r="F31" s="68"/>
      <c r="G31" s="68"/>
      <c r="H31" s="68"/>
      <c r="I31" s="68"/>
      <c r="J31" s="23"/>
    </row>
    <row r="32" spans="1:15" x14ac:dyDescent="0.25">
      <c r="A32" s="23"/>
      <c r="B32" s="23"/>
      <c r="C32" s="23"/>
      <c r="D32" s="23"/>
      <c r="E32" s="23"/>
      <c r="F32" s="68"/>
      <c r="G32" s="68"/>
      <c r="H32" s="68"/>
      <c r="I32" s="68"/>
      <c r="J32" s="23"/>
    </row>
    <row r="33" spans="1:10" x14ac:dyDescent="0.25">
      <c r="A33" s="23"/>
      <c r="B33" s="23"/>
      <c r="C33" s="23"/>
      <c r="D33" s="23"/>
      <c r="E33" s="23"/>
      <c r="F33" s="68"/>
      <c r="G33" s="68"/>
      <c r="H33" s="68"/>
      <c r="I33" s="68"/>
      <c r="J33" s="23"/>
    </row>
    <row r="34" spans="1:10" x14ac:dyDescent="0.25">
      <c r="A34" s="23"/>
      <c r="B34" s="23"/>
      <c r="C34" s="23"/>
      <c r="D34" s="23"/>
      <c r="E34" s="23"/>
      <c r="F34" s="68"/>
      <c r="G34" s="68"/>
      <c r="H34" s="68"/>
      <c r="I34" s="68"/>
      <c r="J34" s="23"/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5">
      <c r="A36" s="71"/>
      <c r="B36" s="70"/>
      <c r="C36" s="70"/>
      <c r="D36" s="70"/>
      <c r="E36" s="70"/>
      <c r="F36" s="70"/>
      <c r="G36" s="70"/>
      <c r="H36" s="70"/>
      <c r="I36" s="70"/>
      <c r="J36" s="23"/>
    </row>
    <row r="37" spans="1:10" x14ac:dyDescent="0.25">
      <c r="A37" s="69"/>
      <c r="B37" s="68"/>
      <c r="C37" s="68"/>
      <c r="D37" s="68"/>
      <c r="E37" s="68"/>
      <c r="F37" s="23"/>
      <c r="G37" s="23"/>
      <c r="H37" s="23"/>
      <c r="I37" s="23"/>
      <c r="J37" s="23"/>
    </row>
  </sheetData>
  <mergeCells count="7">
    <mergeCell ref="B1:O1"/>
    <mergeCell ref="B2:B3"/>
    <mergeCell ref="C2:E2"/>
    <mergeCell ref="F2:H2"/>
    <mergeCell ref="I2:I3"/>
    <mergeCell ref="J2:L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 5 B</vt:lpstr>
      <vt:lpstr>Fig 5C</vt:lpstr>
      <vt:lpstr>Fig 5D</vt:lpstr>
      <vt:lpstr>Fig 5E</vt:lpstr>
      <vt:lpstr>Fig 5F</vt:lpstr>
      <vt:lpstr>Fig 5 supp 1B</vt:lpstr>
      <vt:lpstr>Fig 5 suppl 2B</vt:lpstr>
      <vt:lpstr>Fig 5 suppl 2C</vt:lpstr>
      <vt:lpstr>Fig 5 suppl 2D</vt:lpstr>
      <vt:lpstr>Fig 5 suppl 3A</vt:lpstr>
      <vt:lpstr>Fig 5 suppl 3B</vt:lpstr>
      <vt:lpstr>Fig 5 suppl 3C</vt:lpstr>
      <vt:lpstr>effect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Sehring</dc:creator>
  <cp:lastModifiedBy>Ivonne Sehring</cp:lastModifiedBy>
  <dcterms:created xsi:type="dcterms:W3CDTF">2022-02-17T09:26:45Z</dcterms:created>
  <dcterms:modified xsi:type="dcterms:W3CDTF">2022-05-27T13:44:55Z</dcterms:modified>
</cp:coreProperties>
</file>