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filterPrivacy="1" defaultThemeVersion="124226"/>
  <xr:revisionPtr revIDLastSave="0" documentId="13_ncr:1_{3D02F841-FD36-4464-A751-02C5368E4AF5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Sheet2" sheetId="2" r:id="rId1"/>
    <sheet name="Sheet3" sheetId="3" r:id="rId2"/>
    <sheet name="Sheet4" sheetId="4" r:id="rId3"/>
  </sheets>
  <calcPr calcId="181029" calcMode="manual"/>
</workbook>
</file>

<file path=xl/calcChain.xml><?xml version="1.0" encoding="utf-8"?>
<calcChain xmlns="http://schemas.openxmlformats.org/spreadsheetml/2006/main">
  <c r="L31" i="2" l="1"/>
  <c r="M29" i="2"/>
  <c r="J27" i="4" l="1"/>
  <c r="J28" i="4"/>
  <c r="J29" i="4"/>
  <c r="J26" i="4"/>
  <c r="I27" i="4"/>
  <c r="I28" i="4"/>
  <c r="I29" i="4"/>
  <c r="I26" i="4"/>
  <c r="C27" i="4"/>
  <c r="C28" i="4"/>
  <c r="C29" i="4"/>
  <c r="C26" i="4"/>
  <c r="D27" i="4"/>
  <c r="D28" i="4"/>
  <c r="D29" i="4"/>
  <c r="D26" i="4"/>
  <c r="H12" i="4"/>
  <c r="H13" i="4"/>
  <c r="H14" i="4"/>
  <c r="H11" i="4"/>
  <c r="E12" i="4"/>
  <c r="H20" i="4" s="1"/>
  <c r="E13" i="4"/>
  <c r="E14" i="4"/>
  <c r="E11" i="4"/>
  <c r="G12" i="4"/>
  <c r="G13" i="4"/>
  <c r="G14" i="4"/>
  <c r="G11" i="4"/>
  <c r="D12" i="4"/>
  <c r="G20" i="4" s="1"/>
  <c r="D13" i="4"/>
  <c r="D14" i="4"/>
  <c r="D11" i="4"/>
  <c r="F12" i="4"/>
  <c r="F13" i="4"/>
  <c r="F14" i="4"/>
  <c r="F11" i="4"/>
  <c r="C12" i="4"/>
  <c r="F20" i="4" s="1"/>
  <c r="C13" i="4"/>
  <c r="C14" i="4"/>
  <c r="C11" i="4"/>
  <c r="F19" i="4" l="1"/>
  <c r="G19" i="4"/>
  <c r="H19" i="4"/>
  <c r="G26" i="4" s="1"/>
  <c r="F22" i="4"/>
  <c r="G29" i="4" s="1"/>
  <c r="G22" i="4"/>
  <c r="H22" i="4"/>
  <c r="F21" i="4"/>
  <c r="G21" i="4"/>
  <c r="H21" i="4"/>
  <c r="F26" i="4"/>
  <c r="G28" i="4"/>
  <c r="F28" i="4"/>
  <c r="G27" i="4"/>
  <c r="F27" i="4"/>
  <c r="K8" i="3"/>
  <c r="K9" i="3"/>
  <c r="K10" i="3"/>
  <c r="K11" i="3"/>
  <c r="E9" i="3"/>
  <c r="E10" i="3"/>
  <c r="E11" i="3"/>
  <c r="E8" i="3"/>
  <c r="J9" i="3"/>
  <c r="J10" i="3"/>
  <c r="J11" i="3"/>
  <c r="J8" i="3"/>
  <c r="D9" i="3"/>
  <c r="D10" i="3"/>
  <c r="D11" i="3"/>
  <c r="D8" i="3"/>
  <c r="I9" i="3"/>
  <c r="I10" i="3"/>
  <c r="I11" i="3"/>
  <c r="I16" i="3" s="1"/>
  <c r="I8" i="3"/>
  <c r="C9" i="3"/>
  <c r="D14" i="3" s="1"/>
  <c r="C10" i="3"/>
  <c r="D15" i="3" s="1"/>
  <c r="C11" i="3"/>
  <c r="D16" i="3" s="1"/>
  <c r="C8" i="3"/>
  <c r="D13" i="3" s="1"/>
  <c r="H4" i="3"/>
  <c r="H9" i="3" s="1"/>
  <c r="H5" i="3"/>
  <c r="H10" i="3" s="1"/>
  <c r="H6" i="3"/>
  <c r="H11" i="3" s="1"/>
  <c r="R9" i="3" s="1"/>
  <c r="H3" i="3"/>
  <c r="H8" i="3" s="1"/>
  <c r="G4" i="3"/>
  <c r="G9" i="3" s="1"/>
  <c r="G5" i="3"/>
  <c r="G10" i="3" s="1"/>
  <c r="G6" i="3"/>
  <c r="G11" i="3" s="1"/>
  <c r="G3" i="3"/>
  <c r="G8" i="3" s="1"/>
  <c r="Q6" i="3" s="1"/>
  <c r="F4" i="3"/>
  <c r="F9" i="3" s="1"/>
  <c r="F5" i="3"/>
  <c r="F10" i="3" s="1"/>
  <c r="F6" i="3"/>
  <c r="F11" i="3" s="1"/>
  <c r="F3" i="3"/>
  <c r="F8" i="3" s="1"/>
  <c r="K36" i="2"/>
  <c r="E9" i="2"/>
  <c r="C34" i="2"/>
  <c r="M30" i="2"/>
  <c r="M31" i="2"/>
  <c r="L36" i="2" s="1"/>
  <c r="M28" i="2"/>
  <c r="I29" i="2"/>
  <c r="G34" i="2" s="1"/>
  <c r="I30" i="2"/>
  <c r="G35" i="2" s="1"/>
  <c r="I31" i="2"/>
  <c r="G36" i="2" s="1"/>
  <c r="I28" i="2"/>
  <c r="E29" i="2"/>
  <c r="E30" i="2"/>
  <c r="E31" i="2"/>
  <c r="E28" i="2"/>
  <c r="L29" i="2"/>
  <c r="L30" i="2"/>
  <c r="L28" i="2"/>
  <c r="L33" i="2" s="1"/>
  <c r="H29" i="2"/>
  <c r="H30" i="2"/>
  <c r="H31" i="2"/>
  <c r="H28" i="2"/>
  <c r="K29" i="2"/>
  <c r="L34" i="2" s="1"/>
  <c r="K30" i="2"/>
  <c r="L35" i="2" s="1"/>
  <c r="K31" i="2"/>
  <c r="K28" i="2"/>
  <c r="K33" i="2" s="1"/>
  <c r="G29" i="2"/>
  <c r="H34" i="2" s="1"/>
  <c r="G30" i="2"/>
  <c r="H35" i="2" s="1"/>
  <c r="G31" i="2"/>
  <c r="H36" i="2" s="1"/>
  <c r="G28" i="2"/>
  <c r="G33" i="2" s="1"/>
  <c r="C30" i="2"/>
  <c r="D35" i="2" s="1"/>
  <c r="C28" i="2"/>
  <c r="E24" i="2"/>
  <c r="E25" i="2"/>
  <c r="E26" i="2"/>
  <c r="E23" i="2"/>
  <c r="D24" i="2"/>
  <c r="D29" i="2" s="1"/>
  <c r="D25" i="2"/>
  <c r="D30" i="2" s="1"/>
  <c r="C35" i="2" s="1"/>
  <c r="D26" i="2"/>
  <c r="D31" i="2" s="1"/>
  <c r="D36" i="2" s="1"/>
  <c r="D23" i="2"/>
  <c r="D28" i="2" s="1"/>
  <c r="C25" i="2"/>
  <c r="C24" i="2"/>
  <c r="C29" i="2" s="1"/>
  <c r="D34" i="2" s="1"/>
  <c r="C26" i="2"/>
  <c r="C31" i="2" s="1"/>
  <c r="C36" i="2" s="1"/>
  <c r="C23" i="2"/>
  <c r="H10" i="2"/>
  <c r="H11" i="2"/>
  <c r="H12" i="2"/>
  <c r="H9" i="2"/>
  <c r="G10" i="2"/>
  <c r="G11" i="2"/>
  <c r="G12" i="2"/>
  <c r="G9" i="2"/>
  <c r="D10" i="2"/>
  <c r="D11" i="2"/>
  <c r="D12" i="2"/>
  <c r="D9" i="2"/>
  <c r="E10" i="2"/>
  <c r="E11" i="2"/>
  <c r="E12" i="2"/>
  <c r="C33" i="2" l="1"/>
  <c r="K35" i="2"/>
  <c r="R8" i="3"/>
  <c r="J15" i="3"/>
  <c r="K34" i="2"/>
  <c r="R7" i="3"/>
  <c r="J14" i="3"/>
  <c r="D33" i="2"/>
  <c r="H33" i="2"/>
  <c r="J16" i="3"/>
  <c r="Q9" i="3"/>
  <c r="Q8" i="3"/>
  <c r="Q7" i="3"/>
  <c r="F29" i="4"/>
  <c r="R6" i="3"/>
  <c r="P9" i="3"/>
  <c r="F16" i="3"/>
  <c r="C25" i="3" s="1"/>
  <c r="G16" i="3"/>
  <c r="P7" i="3"/>
  <c r="F14" i="3"/>
  <c r="G14" i="3"/>
  <c r="P8" i="3"/>
  <c r="G15" i="3"/>
  <c r="F15" i="3"/>
  <c r="P6" i="3"/>
  <c r="G13" i="3"/>
  <c r="F13" i="3"/>
  <c r="C22" i="3" s="1"/>
  <c r="C14" i="3"/>
  <c r="C15" i="3"/>
  <c r="I15" i="3"/>
  <c r="J13" i="3"/>
  <c r="C13" i="3"/>
  <c r="I13" i="3"/>
  <c r="I14" i="3"/>
  <c r="C16" i="3"/>
  <c r="T7" i="3" l="1"/>
  <c r="U7" i="3"/>
  <c r="T8" i="3"/>
  <c r="U8" i="3"/>
  <c r="T6" i="3"/>
  <c r="U6" i="3"/>
  <c r="C24" i="3"/>
  <c r="C23" i="3"/>
  <c r="T9" i="3"/>
  <c r="U9" i="3"/>
</calcChain>
</file>

<file path=xl/sharedStrings.xml><?xml version="1.0" encoding="utf-8"?>
<sst xmlns="http://schemas.openxmlformats.org/spreadsheetml/2006/main" count="87" uniqueCount="28">
  <si>
    <t>Sample(s)</t>
  </si>
  <si>
    <t>BW</t>
  </si>
  <si>
    <t>ΔspeG</t>
  </si>
  <si>
    <t>BW+ sp4.5mM</t>
  </si>
  <si>
    <t>NAD(TOTAL)</t>
  </si>
  <si>
    <t>NADH</t>
  </si>
  <si>
    <r>
      <rPr>
        <i/>
        <sz val="11"/>
        <color theme="1"/>
        <rFont val="Calibri"/>
        <family val="2"/>
      </rPr>
      <t>ΔspeG</t>
    </r>
    <r>
      <rPr>
        <sz val="11"/>
        <color theme="1"/>
        <rFont val="Calibri"/>
        <family val="2"/>
      </rPr>
      <t>+sp4.5mM</t>
    </r>
  </si>
  <si>
    <t>ΔspeG+sp4.5mM</t>
  </si>
  <si>
    <t>BW+ sp 4.5mM</t>
  </si>
  <si>
    <t>ΔspeG+sp 4.5mM</t>
  </si>
  <si>
    <t>NAD+</t>
  </si>
  <si>
    <t>GSH+GSSG</t>
  </si>
  <si>
    <t>GSSG</t>
  </si>
  <si>
    <t>GSH</t>
  </si>
  <si>
    <t xml:space="preserve">NAD/NADH ratio: </t>
  </si>
  <si>
    <t>P value and statistical significance:</t>
  </si>
  <si>
    <t>  The two-tailed P value equals 0.0343</t>
  </si>
  <si>
    <t>  By conventional criteria, this difference is considered to be statistically significant.</t>
  </si>
  <si>
    <t>Unpaired t test results (between NADPt of speG and speG+spd)</t>
  </si>
  <si>
    <t>  The two-tailed P value equals 0.0160</t>
  </si>
  <si>
    <t>Unpaired t test results (between NADPH of speG and speG+spd)</t>
  </si>
  <si>
    <t>  The two-tailed P value equals 0.0005</t>
  </si>
  <si>
    <t>  By conventional criteria, this difference is considered to be extremely statistically significant.</t>
  </si>
  <si>
    <t>  The two-tailed P value equals 0.0040</t>
  </si>
  <si>
    <t>  By conventional criteria, this difference is considered to be very statistically significant.</t>
  </si>
  <si>
    <t>Unpaired t test results (between GSH of speG)</t>
  </si>
  <si>
    <t>Unpaired t test results (between total of speG)</t>
  </si>
  <si>
    <t>ratio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</si>
</sst>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i/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0" xfId="0" applyFont="1"/>
    <xf numFmtId="0" fontId="1" fillId="2" borderId="0" xfId="0" applyFont="1" applyFill="1"/>
    <xf numFmtId="0" fontId="0" fillId="2" borderId="0" xfId="0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NADP total        NADP+     NADPH</a:t>
            </a:r>
            <a:r>
              <a:rPr lang="en-US" baseline="0"/>
              <a:t> 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bg1"/>
            </a:solidFill>
            <a:ln w="12700">
              <a:solidFill>
                <a:schemeClr val="tx1"/>
              </a:solidFill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Sheet2!$D$33:$D$36</c:f>
                <c:numCache>
                  <c:formatCode>General</c:formatCode>
                  <c:ptCount val="4"/>
                  <c:pt idx="0">
                    <c:v>0</c:v>
                  </c:pt>
                  <c:pt idx="1">
                    <c:v>0.11906146644536536</c:v>
                  </c:pt>
                  <c:pt idx="2">
                    <c:v>8.0804252875491686E-2</c:v>
                  </c:pt>
                  <c:pt idx="3">
                    <c:v>4.0094906776889844E-2</c:v>
                  </c:pt>
                </c:numCache>
              </c:numRef>
            </c:plus>
            <c:minus>
              <c:numRef>
                <c:f>Sheet2!$D$33:$D$36</c:f>
                <c:numCache>
                  <c:formatCode>General</c:formatCode>
                  <c:ptCount val="4"/>
                  <c:pt idx="0">
                    <c:v>0</c:v>
                  </c:pt>
                  <c:pt idx="1">
                    <c:v>0.11906146644536536</c:v>
                  </c:pt>
                  <c:pt idx="2">
                    <c:v>8.0804252875491686E-2</c:v>
                  </c:pt>
                  <c:pt idx="3">
                    <c:v>4.0094906776889844E-2</c:v>
                  </c:pt>
                </c:numCache>
              </c:numRef>
            </c:minus>
            <c:spPr>
              <a:noFill/>
              <a:ln w="12700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Sheet2!$B$33:$B$36</c:f>
              <c:strCache>
                <c:ptCount val="4"/>
                <c:pt idx="0">
                  <c:v>BW</c:v>
                </c:pt>
                <c:pt idx="1">
                  <c:v>ΔspeG</c:v>
                </c:pt>
                <c:pt idx="2">
                  <c:v>BW+ sp 4.5mM</c:v>
                </c:pt>
                <c:pt idx="3">
                  <c:v>ΔspeG+sp 4.5mM</c:v>
                </c:pt>
              </c:strCache>
            </c:strRef>
          </c:cat>
          <c:val>
            <c:numRef>
              <c:f>Sheet2!$C$33:$C$36</c:f>
              <c:numCache>
                <c:formatCode>General</c:formatCode>
                <c:ptCount val="4"/>
                <c:pt idx="0">
                  <c:v>1</c:v>
                </c:pt>
                <c:pt idx="1">
                  <c:v>0.74447558838901928</c:v>
                </c:pt>
                <c:pt idx="2">
                  <c:v>0.98581460843809054</c:v>
                </c:pt>
                <c:pt idx="3">
                  <c:v>0.5155693750471193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F5-4623-9025-0BB8B940B502}"/>
            </c:ext>
          </c:extLst>
        </c:ser>
        <c:ser>
          <c:idx val="1"/>
          <c:order val="1"/>
          <c:spPr>
            <a:solidFill>
              <a:schemeClr val="bg1">
                <a:lumMod val="75000"/>
              </a:schemeClr>
            </a:solidFill>
            <a:ln w="12700">
              <a:solidFill>
                <a:schemeClr val="tx1"/>
              </a:solidFill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Sheet2!$H$33:$H$36</c:f>
                <c:numCache>
                  <c:formatCode>General</c:formatCode>
                  <c:ptCount val="4"/>
                  <c:pt idx="0">
                    <c:v>2.1286220102231398E-2</c:v>
                  </c:pt>
                  <c:pt idx="1">
                    <c:v>8.1909531364480273E-2</c:v>
                  </c:pt>
                  <c:pt idx="2">
                    <c:v>3.1448049157161963E-2</c:v>
                  </c:pt>
                  <c:pt idx="3">
                    <c:v>5.3604018030245677E-2</c:v>
                  </c:pt>
                </c:numCache>
              </c:numRef>
            </c:plus>
            <c:minus>
              <c:numRef>
                <c:f>Sheet2!$H$33:$H$36</c:f>
                <c:numCache>
                  <c:formatCode>General</c:formatCode>
                  <c:ptCount val="4"/>
                  <c:pt idx="0">
                    <c:v>2.1286220102231398E-2</c:v>
                  </c:pt>
                  <c:pt idx="1">
                    <c:v>8.1909531364480273E-2</c:v>
                  </c:pt>
                  <c:pt idx="2">
                    <c:v>3.1448049157161963E-2</c:v>
                  </c:pt>
                  <c:pt idx="3">
                    <c:v>5.3604018030245677E-2</c:v>
                  </c:pt>
                </c:numCache>
              </c:numRef>
            </c:minus>
            <c:spPr>
              <a:noFill/>
              <a:ln w="12700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Sheet2!$B$33:$B$36</c:f>
              <c:strCache>
                <c:ptCount val="4"/>
                <c:pt idx="0">
                  <c:v>BW</c:v>
                </c:pt>
                <c:pt idx="1">
                  <c:v>ΔspeG</c:v>
                </c:pt>
                <c:pt idx="2">
                  <c:v>BW+ sp 4.5mM</c:v>
                </c:pt>
                <c:pt idx="3">
                  <c:v>ΔspeG+sp 4.5mM</c:v>
                </c:pt>
              </c:strCache>
            </c:strRef>
          </c:cat>
          <c:val>
            <c:numRef>
              <c:f>Sheet2!$G$33:$G$36</c:f>
              <c:numCache>
                <c:formatCode>General</c:formatCode>
                <c:ptCount val="4"/>
                <c:pt idx="0">
                  <c:v>0.42565340031333854</c:v>
                </c:pt>
                <c:pt idx="1">
                  <c:v>0.33289578813705106</c:v>
                </c:pt>
                <c:pt idx="2">
                  <c:v>0.50714781054815916</c:v>
                </c:pt>
                <c:pt idx="3">
                  <c:v>0.24537895263225881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2F5-4623-9025-0BB8B940B502}"/>
            </c:ext>
          </c:extLst>
        </c:ser>
        <c:ser>
          <c:idx val="2"/>
          <c:order val="2"/>
          <c:spPr>
            <a:solidFill>
              <a:schemeClr val="tx1">
                <a:lumMod val="65000"/>
                <a:lumOff val="35000"/>
              </a:schemeClr>
            </a:solidFill>
            <a:ln w="12700">
              <a:solidFill>
                <a:schemeClr val="tx1"/>
              </a:solidFill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Sheet2!$L$33:$L$36</c:f>
                <c:numCache>
                  <c:formatCode>General</c:formatCode>
                  <c:ptCount val="4"/>
                  <c:pt idx="0">
                    <c:v>2.1286220102231433E-2</c:v>
                  </c:pt>
                  <c:pt idx="1">
                    <c:v>5.4673413706725398E-2</c:v>
                  </c:pt>
                  <c:pt idx="2">
                    <c:v>5.9096835521448836E-2</c:v>
                  </c:pt>
                  <c:pt idx="3">
                    <c:v>2.7326291104361355E-2</c:v>
                  </c:pt>
                </c:numCache>
              </c:numRef>
            </c:plus>
            <c:minus>
              <c:numRef>
                <c:f>Sheet2!$L$33:$L$36</c:f>
                <c:numCache>
                  <c:formatCode>General</c:formatCode>
                  <c:ptCount val="4"/>
                  <c:pt idx="0">
                    <c:v>2.1286220102231433E-2</c:v>
                  </c:pt>
                  <c:pt idx="1">
                    <c:v>5.4673413706725398E-2</c:v>
                  </c:pt>
                  <c:pt idx="2">
                    <c:v>5.9096835521448836E-2</c:v>
                  </c:pt>
                  <c:pt idx="3">
                    <c:v>2.7326291104361355E-2</c:v>
                  </c:pt>
                </c:numCache>
              </c:numRef>
            </c:minus>
            <c:spPr>
              <a:noFill/>
              <a:ln w="12700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Sheet2!$B$33:$B$36</c:f>
              <c:strCache>
                <c:ptCount val="4"/>
                <c:pt idx="0">
                  <c:v>BW</c:v>
                </c:pt>
                <c:pt idx="1">
                  <c:v>ΔspeG</c:v>
                </c:pt>
                <c:pt idx="2">
                  <c:v>BW+ sp 4.5mM</c:v>
                </c:pt>
                <c:pt idx="3">
                  <c:v>ΔspeG+sp 4.5mM</c:v>
                </c:pt>
              </c:strCache>
            </c:strRef>
          </c:cat>
          <c:val>
            <c:numRef>
              <c:f>Sheet2!$K$33:$K$36</c:f>
              <c:numCache>
                <c:formatCode>General</c:formatCode>
                <c:ptCount val="4"/>
                <c:pt idx="0">
                  <c:v>0.57434659968666146</c:v>
                </c:pt>
                <c:pt idx="1">
                  <c:v>0.41157980025196822</c:v>
                </c:pt>
                <c:pt idx="2">
                  <c:v>0.47866679788993133</c:v>
                </c:pt>
                <c:pt idx="3">
                  <c:v>0.27019042241486052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2F5-4623-9025-0BB8B940B5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8"/>
        <c:axId val="475912336"/>
        <c:axId val="475911024"/>
      </c:barChart>
      <c:catAx>
        <c:axId val="4759123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5911024"/>
        <c:crosses val="autoZero"/>
        <c:auto val="1"/>
        <c:lblAlgn val="ctr"/>
        <c:lblOffset val="100"/>
        <c:noMultiLvlLbl val="0"/>
      </c:catAx>
      <c:valAx>
        <c:axId val="475911024"/>
        <c:scaling>
          <c:orientation val="minMax"/>
          <c:max val="1.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5912336"/>
        <c:crosses val="autoZero"/>
        <c:crossBetween val="between"/>
      </c:valAx>
      <c:spPr>
        <a:noFill/>
        <a:ln w="12700">
          <a:solidFill>
            <a:schemeClr val="tx1"/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NAD</a:t>
            </a:r>
            <a:r>
              <a:rPr lang="en-US" baseline="0"/>
              <a:t> Total               NAD</a:t>
            </a:r>
            <a:r>
              <a:rPr lang="en-US"/>
              <a:t>+               NADH </a:t>
            </a:r>
          </a:p>
        </c:rich>
      </c:tx>
      <c:layout>
        <c:manualLayout>
          <c:xMode val="edge"/>
          <c:yMode val="edge"/>
          <c:x val="0.23128455818022747"/>
          <c:y val="4.16666666666666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spPr>
            <a:solidFill>
              <a:schemeClr val="bg1"/>
            </a:solidFill>
            <a:ln w="12700">
              <a:solidFill>
                <a:schemeClr val="tx1"/>
              </a:solidFill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Sheet3!$D$13:$D$16</c:f>
                <c:numCache>
                  <c:formatCode>General</c:formatCode>
                  <c:ptCount val="4"/>
                  <c:pt idx="0">
                    <c:v>0</c:v>
                  </c:pt>
                  <c:pt idx="1">
                    <c:v>0.28142600537005746</c:v>
                  </c:pt>
                  <c:pt idx="2">
                    <c:v>0.31536500771064035</c:v>
                  </c:pt>
                  <c:pt idx="3">
                    <c:v>0.28633740409829073</c:v>
                  </c:pt>
                </c:numCache>
              </c:numRef>
            </c:plus>
            <c:minus>
              <c:numRef>
                <c:f>Sheet3!$D$13:$D$16</c:f>
                <c:numCache>
                  <c:formatCode>General</c:formatCode>
                  <c:ptCount val="4"/>
                  <c:pt idx="0">
                    <c:v>0</c:v>
                  </c:pt>
                  <c:pt idx="1">
                    <c:v>0.28142600537005746</c:v>
                  </c:pt>
                  <c:pt idx="2">
                    <c:v>0.31536500771064035</c:v>
                  </c:pt>
                  <c:pt idx="3">
                    <c:v>0.28633740409829073</c:v>
                  </c:pt>
                </c:numCache>
              </c:numRef>
            </c:minus>
            <c:spPr>
              <a:noFill/>
              <a:ln w="12700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Sheet3!$A$13:$A$16</c:f>
              <c:strCache>
                <c:ptCount val="4"/>
                <c:pt idx="0">
                  <c:v>BW</c:v>
                </c:pt>
                <c:pt idx="1">
                  <c:v>ΔspeG</c:v>
                </c:pt>
                <c:pt idx="2">
                  <c:v>BW+ sp4.5mM</c:v>
                </c:pt>
                <c:pt idx="3">
                  <c:v>ΔspeG+sp4.5mM</c:v>
                </c:pt>
              </c:strCache>
            </c:strRef>
          </c:cat>
          <c:val>
            <c:numRef>
              <c:f>Sheet3!$C$13:$C$16</c:f>
              <c:numCache>
                <c:formatCode>General</c:formatCode>
                <c:ptCount val="4"/>
                <c:pt idx="0">
                  <c:v>1</c:v>
                </c:pt>
                <c:pt idx="1">
                  <c:v>1.0064933828820213</c:v>
                </c:pt>
                <c:pt idx="2">
                  <c:v>0.99253261716742325</c:v>
                </c:pt>
                <c:pt idx="3">
                  <c:v>0.97895781205068844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5DE-4CDE-8C4E-9E4FC2CBFC7B}"/>
            </c:ext>
          </c:extLst>
        </c:ser>
        <c:ser>
          <c:idx val="4"/>
          <c:order val="4"/>
          <c:spPr>
            <a:solidFill>
              <a:schemeClr val="bg1">
                <a:lumMod val="75000"/>
              </a:schemeClr>
            </a:solidFill>
            <a:ln w="12700">
              <a:solidFill>
                <a:schemeClr val="tx1"/>
              </a:solidFill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Sheet3!$G$13:$G$16</c:f>
                <c:numCache>
                  <c:formatCode>General</c:formatCode>
                  <c:ptCount val="4"/>
                  <c:pt idx="0">
                    <c:v>0.13374247125214203</c:v>
                  </c:pt>
                  <c:pt idx="1">
                    <c:v>0.23588259262712835</c:v>
                  </c:pt>
                  <c:pt idx="2">
                    <c:v>0.22822709328183652</c:v>
                  </c:pt>
                  <c:pt idx="3">
                    <c:v>0.26595516691519533</c:v>
                  </c:pt>
                </c:numCache>
              </c:numRef>
            </c:plus>
            <c:minus>
              <c:numRef>
                <c:f>Sheet3!$G$13:$G$16</c:f>
                <c:numCache>
                  <c:formatCode>General</c:formatCode>
                  <c:ptCount val="4"/>
                  <c:pt idx="0">
                    <c:v>0.13374247125214203</c:v>
                  </c:pt>
                  <c:pt idx="1">
                    <c:v>0.23588259262712835</c:v>
                  </c:pt>
                  <c:pt idx="2">
                    <c:v>0.22822709328183652</c:v>
                  </c:pt>
                  <c:pt idx="3">
                    <c:v>0.26595516691519533</c:v>
                  </c:pt>
                </c:numCache>
              </c:numRef>
            </c:minus>
            <c:spPr>
              <a:noFill/>
              <a:ln w="12700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Sheet3!$A$13:$A$16</c:f>
              <c:strCache>
                <c:ptCount val="4"/>
                <c:pt idx="0">
                  <c:v>BW</c:v>
                </c:pt>
                <c:pt idx="1">
                  <c:v>ΔspeG</c:v>
                </c:pt>
                <c:pt idx="2">
                  <c:v>BW+ sp4.5mM</c:v>
                </c:pt>
                <c:pt idx="3">
                  <c:v>ΔspeG+sp4.5mM</c:v>
                </c:pt>
              </c:strCache>
            </c:strRef>
          </c:cat>
          <c:val>
            <c:numRef>
              <c:f>Sheet3!$F$13:$F$16</c:f>
              <c:numCache>
                <c:formatCode>General</c:formatCode>
                <c:ptCount val="4"/>
                <c:pt idx="0">
                  <c:v>0.64658578572014092</c:v>
                </c:pt>
                <c:pt idx="1">
                  <c:v>0.83080556303730324</c:v>
                </c:pt>
                <c:pt idx="2">
                  <c:v>0.71953643415996871</c:v>
                </c:pt>
                <c:pt idx="3">
                  <c:v>0.8208360853153458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5DE-4CDE-8C4E-9E4FC2CBFC7B}"/>
            </c:ext>
          </c:extLst>
        </c:ser>
        <c:ser>
          <c:idx val="7"/>
          <c:order val="7"/>
          <c:spPr>
            <a:solidFill>
              <a:schemeClr val="tx1">
                <a:lumMod val="65000"/>
                <a:lumOff val="35000"/>
              </a:schemeClr>
            </a:solidFill>
            <a:ln w="12700">
              <a:solidFill>
                <a:schemeClr val="tx1"/>
              </a:solidFill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Sheet3!$J$13:$J$16</c:f>
                <c:numCache>
                  <c:formatCode>General</c:formatCode>
                  <c:ptCount val="4"/>
                  <c:pt idx="0">
                    <c:v>0.13374247125214173</c:v>
                  </c:pt>
                  <c:pt idx="1">
                    <c:v>4.7063827222368577E-2</c:v>
                  </c:pt>
                  <c:pt idx="2">
                    <c:v>9.6559001483948609E-2</c:v>
                  </c:pt>
                  <c:pt idx="3">
                    <c:v>4.8605286889653897E-2</c:v>
                  </c:pt>
                </c:numCache>
              </c:numRef>
            </c:plus>
            <c:minus>
              <c:numRef>
                <c:f>Sheet3!$J$13:$J$16</c:f>
                <c:numCache>
                  <c:formatCode>General</c:formatCode>
                  <c:ptCount val="4"/>
                  <c:pt idx="0">
                    <c:v>0.13374247125214173</c:v>
                  </c:pt>
                  <c:pt idx="1">
                    <c:v>4.7063827222368577E-2</c:v>
                  </c:pt>
                  <c:pt idx="2">
                    <c:v>9.6559001483948609E-2</c:v>
                  </c:pt>
                  <c:pt idx="3">
                    <c:v>4.8605286889653897E-2</c:v>
                  </c:pt>
                </c:numCache>
              </c:numRef>
            </c:minus>
            <c:spPr>
              <a:noFill/>
              <a:ln w="12700" cap="flat" cmpd="sng" algn="ctr">
                <a:solidFill>
                  <a:schemeClr val="tx1"/>
                </a:solidFill>
                <a:round/>
              </a:ln>
              <a:effectLst/>
            </c:spPr>
          </c:errBars>
          <c:cat>
            <c:strRef>
              <c:f>Sheet3!$A$13:$A$16</c:f>
              <c:strCache>
                <c:ptCount val="4"/>
                <c:pt idx="0">
                  <c:v>BW</c:v>
                </c:pt>
                <c:pt idx="1">
                  <c:v>ΔspeG</c:v>
                </c:pt>
                <c:pt idx="2">
                  <c:v>BW+ sp4.5mM</c:v>
                </c:pt>
                <c:pt idx="3">
                  <c:v>ΔspeG+sp4.5mM</c:v>
                </c:pt>
              </c:strCache>
            </c:strRef>
          </c:cat>
          <c:val>
            <c:numRef>
              <c:f>Sheet3!$I$13:$I$16</c:f>
              <c:numCache>
                <c:formatCode>General</c:formatCode>
                <c:ptCount val="4"/>
                <c:pt idx="0">
                  <c:v>0.35341421427985903</c:v>
                </c:pt>
                <c:pt idx="1">
                  <c:v>0.17568781984471796</c:v>
                </c:pt>
                <c:pt idx="2">
                  <c:v>0.27299618300745437</c:v>
                </c:pt>
                <c:pt idx="3">
                  <c:v>0.15812172673534261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25DE-4CDE-8C4E-9E4FC2CBFC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571808608"/>
        <c:axId val="571805984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Sheet3!$A$13:$A$16</c15:sqref>
                        </c15:formulaRef>
                      </c:ext>
                    </c:extLst>
                    <c:strCache>
                      <c:ptCount val="4"/>
                      <c:pt idx="0">
                        <c:v>BW</c:v>
                      </c:pt>
                      <c:pt idx="1">
                        <c:v>ΔspeG</c:v>
                      </c:pt>
                      <c:pt idx="2">
                        <c:v>BW+ sp4.5mM</c:v>
                      </c:pt>
                      <c:pt idx="3">
                        <c:v>ΔspeG+sp4.5mM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Sheet3!$B$13:$B$16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25DE-4CDE-8C4E-9E4FC2CBFC7B}"/>
                  </c:ext>
                </c:extLst>
              </c15:ser>
            </c15:filteredBarSeries>
            <c15:filteredBarSeries>
              <c15:ser>
                <c:idx val="2"/>
                <c:order val="2"/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Sheet3!$A$13:$A$16</c15:sqref>
                        </c15:formulaRef>
                      </c:ext>
                    </c:extLst>
                    <c:strCache>
                      <c:ptCount val="4"/>
                      <c:pt idx="0">
                        <c:v>BW</c:v>
                      </c:pt>
                      <c:pt idx="1">
                        <c:v>ΔspeG</c:v>
                      </c:pt>
                      <c:pt idx="2">
                        <c:v>BW+ sp4.5mM</c:v>
                      </c:pt>
                      <c:pt idx="3">
                        <c:v>ΔspeG+sp4.5mM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Sheet3!$D$13:$D$16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0.28142600537005746</c:v>
                      </c:pt>
                      <c:pt idx="2">
                        <c:v>0.31536500771064035</c:v>
                      </c:pt>
                      <c:pt idx="3">
                        <c:v>0.28633740409829073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25DE-4CDE-8C4E-9E4FC2CBFC7B}"/>
                  </c:ext>
                </c:extLst>
              </c15:ser>
            </c15:filteredBarSeries>
            <c15:filteredBarSeries>
              <c15:ser>
                <c:idx val="3"/>
                <c:order val="3"/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Sheet3!$A$13:$A$16</c15:sqref>
                        </c15:formulaRef>
                      </c:ext>
                    </c:extLst>
                    <c:strCache>
                      <c:ptCount val="4"/>
                      <c:pt idx="0">
                        <c:v>BW</c:v>
                      </c:pt>
                      <c:pt idx="1">
                        <c:v>ΔspeG</c:v>
                      </c:pt>
                      <c:pt idx="2">
                        <c:v>BW+ sp4.5mM</c:v>
                      </c:pt>
                      <c:pt idx="3">
                        <c:v>ΔspeG+sp4.5mM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Sheet3!$E$13:$E$16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25DE-4CDE-8C4E-9E4FC2CBFC7B}"/>
                  </c:ext>
                </c:extLst>
              </c15:ser>
            </c15:filteredBarSeries>
            <c15:filteredBarSeries>
              <c15:ser>
                <c:idx val="5"/>
                <c:order val="5"/>
                <c:spPr>
                  <a:solidFill>
                    <a:schemeClr val="accent6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Sheet3!$A$13:$A$16</c15:sqref>
                        </c15:formulaRef>
                      </c:ext>
                    </c:extLst>
                    <c:strCache>
                      <c:ptCount val="4"/>
                      <c:pt idx="0">
                        <c:v>BW</c:v>
                      </c:pt>
                      <c:pt idx="1">
                        <c:v>ΔspeG</c:v>
                      </c:pt>
                      <c:pt idx="2">
                        <c:v>BW+ sp4.5mM</c:v>
                      </c:pt>
                      <c:pt idx="3">
                        <c:v>ΔspeG+sp4.5mM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Sheet3!$G$13:$G$16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0.13374247125214203</c:v>
                      </c:pt>
                      <c:pt idx="1">
                        <c:v>0.23588259262712835</c:v>
                      </c:pt>
                      <c:pt idx="2">
                        <c:v>0.22822709328183652</c:v>
                      </c:pt>
                      <c:pt idx="3">
                        <c:v>0.26595516691519533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25DE-4CDE-8C4E-9E4FC2CBFC7B}"/>
                  </c:ext>
                </c:extLst>
              </c15:ser>
            </c15:filteredBarSeries>
            <c15:filteredBarSeries>
              <c15:ser>
                <c:idx val="6"/>
                <c:order val="6"/>
                <c:spPr>
                  <a:solidFill>
                    <a:schemeClr val="accent1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Sheet3!$A$13:$A$16</c15:sqref>
                        </c15:formulaRef>
                      </c:ext>
                    </c:extLst>
                    <c:strCache>
                      <c:ptCount val="4"/>
                      <c:pt idx="0">
                        <c:v>BW</c:v>
                      </c:pt>
                      <c:pt idx="1">
                        <c:v>ΔspeG</c:v>
                      </c:pt>
                      <c:pt idx="2">
                        <c:v>BW+ sp4.5mM</c:v>
                      </c:pt>
                      <c:pt idx="3">
                        <c:v>ΔspeG+sp4.5mM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Sheet3!$H$13:$H$16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25DE-4CDE-8C4E-9E4FC2CBFC7B}"/>
                  </c:ext>
                </c:extLst>
              </c15:ser>
            </c15:filteredBarSeries>
            <c15:filteredBarSeries>
              <c15:ser>
                <c:idx val="8"/>
                <c:order val="8"/>
                <c:spPr>
                  <a:solidFill>
                    <a:schemeClr val="accent3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Sheet3!$A$13:$A$16</c15:sqref>
                        </c15:formulaRef>
                      </c:ext>
                    </c:extLst>
                    <c:strCache>
                      <c:ptCount val="4"/>
                      <c:pt idx="0">
                        <c:v>BW</c:v>
                      </c:pt>
                      <c:pt idx="1">
                        <c:v>ΔspeG</c:v>
                      </c:pt>
                      <c:pt idx="2">
                        <c:v>BW+ sp4.5mM</c:v>
                      </c:pt>
                      <c:pt idx="3">
                        <c:v>ΔspeG+sp4.5mM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Sheet3!$J$13:$J$16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0.13374247125214173</c:v>
                      </c:pt>
                      <c:pt idx="1">
                        <c:v>4.7063827222368577E-2</c:v>
                      </c:pt>
                      <c:pt idx="2">
                        <c:v>9.6559001483948609E-2</c:v>
                      </c:pt>
                      <c:pt idx="3">
                        <c:v>4.8605286889653897E-2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25DE-4CDE-8C4E-9E4FC2CBFC7B}"/>
                  </c:ext>
                </c:extLst>
              </c15:ser>
            </c15:filteredBarSeries>
          </c:ext>
        </c:extLst>
      </c:barChart>
      <c:catAx>
        <c:axId val="571808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1805984"/>
        <c:crosses val="autoZero"/>
        <c:auto val="1"/>
        <c:lblAlgn val="ctr"/>
        <c:lblOffset val="100"/>
        <c:noMultiLvlLbl val="0"/>
      </c:catAx>
      <c:valAx>
        <c:axId val="5718059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1808608"/>
        <c:crosses val="autoZero"/>
        <c:crossBetween val="between"/>
      </c:valAx>
      <c:spPr>
        <a:noFill/>
        <a:ln w="12700"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5.4777996500437451E-2"/>
          <c:y val="0.8616892680081657"/>
          <c:w val="0.88766601049868754"/>
          <c:h val="0.1244218431029454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bg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(GSH+GSSG)                GSH</a:t>
            </a:r>
            <a:r>
              <a:rPr lang="en-US" baseline="0"/>
              <a:t>                GSSH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spPr>
            <a:solidFill>
              <a:schemeClr val="bg1"/>
            </a:solidFill>
            <a:ln w="12700">
              <a:solidFill>
                <a:schemeClr val="tx1"/>
              </a:solidFill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Sheet4!$D$26:$D$29</c:f>
                <c:numCache>
                  <c:formatCode>General</c:formatCode>
                  <c:ptCount val="4"/>
                  <c:pt idx="0">
                    <c:v>0</c:v>
                  </c:pt>
                  <c:pt idx="1">
                    <c:v>0.10002871012362322</c:v>
                  </c:pt>
                  <c:pt idx="2">
                    <c:v>7.5254750964779224E-2</c:v>
                  </c:pt>
                  <c:pt idx="3">
                    <c:v>4.2243697709510149E-2</c:v>
                  </c:pt>
                </c:numCache>
              </c:numRef>
            </c:plus>
            <c:minus>
              <c:numRef>
                <c:f>Sheet4!$D$26:$D$29</c:f>
                <c:numCache>
                  <c:formatCode>General</c:formatCode>
                  <c:ptCount val="4"/>
                  <c:pt idx="0">
                    <c:v>0</c:v>
                  </c:pt>
                  <c:pt idx="1">
                    <c:v>0.10002871012362322</c:v>
                  </c:pt>
                  <c:pt idx="2">
                    <c:v>7.5254750964779224E-2</c:v>
                  </c:pt>
                  <c:pt idx="3">
                    <c:v>4.2243697709510149E-2</c:v>
                  </c:pt>
                </c:numCache>
              </c:numRef>
            </c:minus>
            <c:spPr>
              <a:noFill/>
              <a:ln w="12700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Sheet4!$A$26:$A$29</c:f>
              <c:strCache>
                <c:ptCount val="4"/>
                <c:pt idx="0">
                  <c:v>BW</c:v>
                </c:pt>
                <c:pt idx="1">
                  <c:v>ΔspeG</c:v>
                </c:pt>
                <c:pt idx="2">
                  <c:v>BW+ sp4.5mM</c:v>
                </c:pt>
                <c:pt idx="3">
                  <c:v>ΔspeG+sp4.5mM</c:v>
                </c:pt>
              </c:strCache>
            </c:strRef>
          </c:cat>
          <c:val>
            <c:numRef>
              <c:f>Sheet4!$C$26:$C$29</c:f>
              <c:numCache>
                <c:formatCode>General</c:formatCode>
                <c:ptCount val="4"/>
                <c:pt idx="0">
                  <c:v>1</c:v>
                </c:pt>
                <c:pt idx="1">
                  <c:v>1.24538043348448</c:v>
                </c:pt>
                <c:pt idx="2">
                  <c:v>1.0038534785493747</c:v>
                </c:pt>
                <c:pt idx="3">
                  <c:v>0.61364717510383893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8C8-4BFE-BC6E-433BA3A1E155}"/>
            </c:ext>
          </c:extLst>
        </c:ser>
        <c:ser>
          <c:idx val="4"/>
          <c:order val="4"/>
          <c:spPr>
            <a:solidFill>
              <a:schemeClr val="bg1">
                <a:lumMod val="75000"/>
              </a:schemeClr>
            </a:solidFill>
            <a:ln w="12700">
              <a:solidFill>
                <a:schemeClr val="tx1"/>
              </a:solidFill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Sheet4!$G$26:$G$29</c:f>
                <c:numCache>
                  <c:formatCode>General</c:formatCode>
                  <c:ptCount val="4"/>
                  <c:pt idx="0">
                    <c:v>5.2878741844418112E-2</c:v>
                  </c:pt>
                  <c:pt idx="1">
                    <c:v>0.11945241654001862</c:v>
                  </c:pt>
                  <c:pt idx="2">
                    <c:v>4.6212497722416118E-2</c:v>
                  </c:pt>
                  <c:pt idx="3">
                    <c:v>3.1162365506612329E-2</c:v>
                  </c:pt>
                </c:numCache>
              </c:numRef>
            </c:plus>
            <c:minus>
              <c:numRef>
                <c:f>Sheet4!$G$26:$G$29</c:f>
                <c:numCache>
                  <c:formatCode>General</c:formatCode>
                  <c:ptCount val="4"/>
                  <c:pt idx="0">
                    <c:v>5.2878741844418112E-2</c:v>
                  </c:pt>
                  <c:pt idx="1">
                    <c:v>0.11945241654001862</c:v>
                  </c:pt>
                  <c:pt idx="2">
                    <c:v>4.6212497722416118E-2</c:v>
                  </c:pt>
                  <c:pt idx="3">
                    <c:v>3.1162365506612329E-2</c:v>
                  </c:pt>
                </c:numCache>
              </c:numRef>
            </c:minus>
            <c:spPr>
              <a:noFill/>
              <a:ln w="12700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Sheet4!$A$26:$A$29</c:f>
              <c:strCache>
                <c:ptCount val="4"/>
                <c:pt idx="0">
                  <c:v>BW</c:v>
                </c:pt>
                <c:pt idx="1">
                  <c:v>ΔspeG</c:v>
                </c:pt>
                <c:pt idx="2">
                  <c:v>BW+ sp4.5mM</c:v>
                </c:pt>
                <c:pt idx="3">
                  <c:v>ΔspeG+sp4.5mM</c:v>
                </c:pt>
              </c:strCache>
            </c:strRef>
          </c:cat>
          <c:val>
            <c:numRef>
              <c:f>Sheet4!$F$26:$F$29</c:f>
              <c:numCache>
                <c:formatCode>General</c:formatCode>
                <c:ptCount val="4"/>
                <c:pt idx="0">
                  <c:v>0.74973551244709091</c:v>
                </c:pt>
                <c:pt idx="1">
                  <c:v>0.95917111858276149</c:v>
                </c:pt>
                <c:pt idx="2">
                  <c:v>0.81798975585586764</c:v>
                </c:pt>
                <c:pt idx="3">
                  <c:v>0.53485124763707137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B8C8-4BFE-BC6E-433BA3A1E155}"/>
            </c:ext>
          </c:extLst>
        </c:ser>
        <c:ser>
          <c:idx val="7"/>
          <c:order val="7"/>
          <c:spPr>
            <a:solidFill>
              <a:schemeClr val="tx1">
                <a:lumMod val="65000"/>
                <a:lumOff val="35000"/>
              </a:schemeClr>
            </a:solidFill>
            <a:ln w="12700">
              <a:solidFill>
                <a:schemeClr val="tx1"/>
              </a:solidFill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Sheet4!$J$26:$J$29</c:f>
                <c:numCache>
                  <c:formatCode>General</c:formatCode>
                  <c:ptCount val="4"/>
                  <c:pt idx="0">
                    <c:v>5.2878741844418105E-2</c:v>
                  </c:pt>
                  <c:pt idx="1">
                    <c:v>0.17094071240620345</c:v>
                  </c:pt>
                  <c:pt idx="2">
                    <c:v>3.4435411148022455E-2</c:v>
                  </c:pt>
                  <c:pt idx="3">
                    <c:v>6.9281046380193251E-2</c:v>
                  </c:pt>
                </c:numCache>
              </c:numRef>
            </c:plus>
            <c:minus>
              <c:numRef>
                <c:f>Sheet4!$J$26:$J$29</c:f>
                <c:numCache>
                  <c:formatCode>General</c:formatCode>
                  <c:ptCount val="4"/>
                  <c:pt idx="0">
                    <c:v>5.2878741844418105E-2</c:v>
                  </c:pt>
                  <c:pt idx="1">
                    <c:v>0.17094071240620345</c:v>
                  </c:pt>
                  <c:pt idx="2">
                    <c:v>3.4435411148022455E-2</c:v>
                  </c:pt>
                  <c:pt idx="3">
                    <c:v>6.9281046380193251E-2</c:v>
                  </c:pt>
                </c:numCache>
              </c:numRef>
            </c:minus>
            <c:spPr>
              <a:noFill/>
              <a:ln w="12700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Sheet4!$A$26:$A$29</c:f>
              <c:strCache>
                <c:ptCount val="4"/>
                <c:pt idx="0">
                  <c:v>BW</c:v>
                </c:pt>
                <c:pt idx="1">
                  <c:v>ΔspeG</c:v>
                </c:pt>
                <c:pt idx="2">
                  <c:v>BW+ sp4.5mM</c:v>
                </c:pt>
                <c:pt idx="3">
                  <c:v>ΔspeG+sp4.5mM</c:v>
                </c:pt>
              </c:strCache>
            </c:strRef>
          </c:cat>
          <c:val>
            <c:numRef>
              <c:f>Sheet4!$I$26:$I$29</c:f>
              <c:numCache>
                <c:formatCode>General</c:formatCode>
                <c:ptCount val="4"/>
                <c:pt idx="0">
                  <c:v>0.25026448755290909</c:v>
                </c:pt>
                <c:pt idx="1">
                  <c:v>0.28620931490171836</c:v>
                </c:pt>
                <c:pt idx="2">
                  <c:v>0.18586372269350704</c:v>
                </c:pt>
                <c:pt idx="3">
                  <c:v>7.8795927466767571E-2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B8C8-4BFE-BC6E-433BA3A1E1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2"/>
        <c:axId val="466510808"/>
        <c:axId val="466513760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Sheet4!$A$26:$A$29</c15:sqref>
                        </c15:formulaRef>
                      </c:ext>
                    </c:extLst>
                    <c:strCache>
                      <c:ptCount val="4"/>
                      <c:pt idx="0">
                        <c:v>BW</c:v>
                      </c:pt>
                      <c:pt idx="1">
                        <c:v>ΔspeG</c:v>
                      </c:pt>
                      <c:pt idx="2">
                        <c:v>BW+ sp4.5mM</c:v>
                      </c:pt>
                      <c:pt idx="3">
                        <c:v>ΔspeG+sp4.5mM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Sheet4!$B$26:$B$29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B8C8-4BFE-BC6E-433BA3A1E155}"/>
                  </c:ext>
                </c:extLst>
              </c15:ser>
            </c15:filteredBarSeries>
            <c15:filteredBarSeries>
              <c15:ser>
                <c:idx val="2"/>
                <c:order val="2"/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Sheet4!$A$26:$A$29</c15:sqref>
                        </c15:formulaRef>
                      </c:ext>
                    </c:extLst>
                    <c:strCache>
                      <c:ptCount val="4"/>
                      <c:pt idx="0">
                        <c:v>BW</c:v>
                      </c:pt>
                      <c:pt idx="1">
                        <c:v>ΔspeG</c:v>
                      </c:pt>
                      <c:pt idx="2">
                        <c:v>BW+ sp4.5mM</c:v>
                      </c:pt>
                      <c:pt idx="3">
                        <c:v>ΔspeG+sp4.5mM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Sheet4!$D$26:$D$29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0.10002871012362322</c:v>
                      </c:pt>
                      <c:pt idx="2">
                        <c:v>7.5254750964779224E-2</c:v>
                      </c:pt>
                      <c:pt idx="3">
                        <c:v>4.2243697709510149E-2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B8C8-4BFE-BC6E-433BA3A1E155}"/>
                  </c:ext>
                </c:extLst>
              </c15:ser>
            </c15:filteredBarSeries>
            <c15:filteredBarSeries>
              <c15:ser>
                <c:idx val="3"/>
                <c:order val="3"/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Sheet4!$A$26:$A$29</c15:sqref>
                        </c15:formulaRef>
                      </c:ext>
                    </c:extLst>
                    <c:strCache>
                      <c:ptCount val="4"/>
                      <c:pt idx="0">
                        <c:v>BW</c:v>
                      </c:pt>
                      <c:pt idx="1">
                        <c:v>ΔspeG</c:v>
                      </c:pt>
                      <c:pt idx="2">
                        <c:v>BW+ sp4.5mM</c:v>
                      </c:pt>
                      <c:pt idx="3">
                        <c:v>ΔspeG+sp4.5mM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Sheet4!$E$26:$E$29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B8C8-4BFE-BC6E-433BA3A1E155}"/>
                  </c:ext>
                </c:extLst>
              </c15:ser>
            </c15:filteredBarSeries>
            <c15:filteredBarSeries>
              <c15:ser>
                <c:idx val="5"/>
                <c:order val="5"/>
                <c:spPr>
                  <a:solidFill>
                    <a:schemeClr val="accent6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Sheet4!$A$26:$A$29</c15:sqref>
                        </c15:formulaRef>
                      </c:ext>
                    </c:extLst>
                    <c:strCache>
                      <c:ptCount val="4"/>
                      <c:pt idx="0">
                        <c:v>BW</c:v>
                      </c:pt>
                      <c:pt idx="1">
                        <c:v>ΔspeG</c:v>
                      </c:pt>
                      <c:pt idx="2">
                        <c:v>BW+ sp4.5mM</c:v>
                      </c:pt>
                      <c:pt idx="3">
                        <c:v>ΔspeG+sp4.5mM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Sheet4!$G$26:$G$29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5.2878741844418112E-2</c:v>
                      </c:pt>
                      <c:pt idx="1">
                        <c:v>0.11945241654001862</c:v>
                      </c:pt>
                      <c:pt idx="2">
                        <c:v>4.6212497722416118E-2</c:v>
                      </c:pt>
                      <c:pt idx="3">
                        <c:v>3.1162365506612329E-2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A-B8C8-4BFE-BC6E-433BA3A1E155}"/>
                  </c:ext>
                </c:extLst>
              </c15:ser>
            </c15:filteredBarSeries>
            <c15:filteredBarSeries>
              <c15:ser>
                <c:idx val="6"/>
                <c:order val="6"/>
                <c:spPr>
                  <a:solidFill>
                    <a:schemeClr val="accent1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Sheet4!$A$26:$A$29</c15:sqref>
                        </c15:formulaRef>
                      </c:ext>
                    </c:extLst>
                    <c:strCache>
                      <c:ptCount val="4"/>
                      <c:pt idx="0">
                        <c:v>BW</c:v>
                      </c:pt>
                      <c:pt idx="1">
                        <c:v>ΔspeG</c:v>
                      </c:pt>
                      <c:pt idx="2">
                        <c:v>BW+ sp4.5mM</c:v>
                      </c:pt>
                      <c:pt idx="3">
                        <c:v>ΔspeG+sp4.5mM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Sheet4!$H$26:$H$29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B-B8C8-4BFE-BC6E-433BA3A1E155}"/>
                  </c:ext>
                </c:extLst>
              </c15:ser>
            </c15:filteredBarSeries>
            <c15:filteredBarSeries>
              <c15:ser>
                <c:idx val="8"/>
                <c:order val="8"/>
                <c:spPr>
                  <a:solidFill>
                    <a:schemeClr val="accent3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Sheet4!$A$26:$A$29</c15:sqref>
                        </c15:formulaRef>
                      </c:ext>
                    </c:extLst>
                    <c:strCache>
                      <c:ptCount val="4"/>
                      <c:pt idx="0">
                        <c:v>BW</c:v>
                      </c:pt>
                      <c:pt idx="1">
                        <c:v>ΔspeG</c:v>
                      </c:pt>
                      <c:pt idx="2">
                        <c:v>BW+ sp4.5mM</c:v>
                      </c:pt>
                      <c:pt idx="3">
                        <c:v>ΔspeG+sp4.5mM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Sheet4!$J$26:$J$29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5.2878741844418105E-2</c:v>
                      </c:pt>
                      <c:pt idx="1">
                        <c:v>0.17094071240620345</c:v>
                      </c:pt>
                      <c:pt idx="2">
                        <c:v>3.4435411148022455E-2</c:v>
                      </c:pt>
                      <c:pt idx="3">
                        <c:v>6.9281046380193251E-2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D-B8C8-4BFE-BC6E-433BA3A1E155}"/>
                  </c:ext>
                </c:extLst>
              </c15:ser>
            </c15:filteredBarSeries>
          </c:ext>
        </c:extLst>
      </c:barChart>
      <c:catAx>
        <c:axId val="4665108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6513760"/>
        <c:crosses val="autoZero"/>
        <c:auto val="1"/>
        <c:lblAlgn val="ctr"/>
        <c:lblOffset val="100"/>
        <c:noMultiLvlLbl val="0"/>
      </c:catAx>
      <c:valAx>
        <c:axId val="466513760"/>
        <c:scaling>
          <c:orientation val="minMax"/>
          <c:max val="1.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6510808"/>
        <c:crosses val="autoZero"/>
        <c:crossBetween val="between"/>
      </c:valAx>
      <c:spPr>
        <a:noFill/>
        <a:ln w="12700">
          <a:solidFill>
            <a:schemeClr val="tx1"/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114301</xdr:colOff>
      <xdr:row>27</xdr:row>
      <xdr:rowOff>133350</xdr:rowOff>
    </xdr:from>
    <xdr:to>
      <xdr:col>18</xdr:col>
      <xdr:colOff>390525</xdr:colOff>
      <xdr:row>40</xdr:row>
      <xdr:rowOff>121920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F32242F7-1584-4F35-AC10-4F4FEF1F5A4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99061</xdr:colOff>
      <xdr:row>13</xdr:row>
      <xdr:rowOff>47625</xdr:rowOff>
    </xdr:from>
    <xdr:to>
      <xdr:col>14</xdr:col>
      <xdr:colOff>352424</xdr:colOff>
      <xdr:row>28</xdr:row>
      <xdr:rowOff>171450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399D222-9A96-4B8D-980E-EFFA14EDC13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160021</xdr:colOff>
      <xdr:row>11</xdr:row>
      <xdr:rowOff>85725</xdr:rowOff>
    </xdr:from>
    <xdr:to>
      <xdr:col>17</xdr:col>
      <xdr:colOff>142875</xdr:colOff>
      <xdr:row>27</xdr:row>
      <xdr:rowOff>45720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2790FB74-8CBE-4A7C-B5F9-B8F6E64CEDA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M48"/>
  <sheetViews>
    <sheetView topLeftCell="A16" workbookViewId="0">
      <selection activeCell="X21" sqref="X21"/>
    </sheetView>
  </sheetViews>
  <sheetFormatPr defaultRowHeight="15" x14ac:dyDescent="0.25"/>
  <sheetData>
    <row r="3" spans="2:9" x14ac:dyDescent="0.25">
      <c r="B3" t="s">
        <v>1</v>
      </c>
      <c r="D3">
        <v>0.28499999999999998</v>
      </c>
      <c r="E3">
        <v>0.28799999999999998</v>
      </c>
      <c r="F3">
        <v>0.13800000000000001</v>
      </c>
      <c r="G3">
        <v>0.36399999999999999</v>
      </c>
      <c r="H3">
        <v>0.43</v>
      </c>
      <c r="I3">
        <v>0.17799999999999999</v>
      </c>
    </row>
    <row r="4" spans="2:9" x14ac:dyDescent="0.25">
      <c r="B4" t="s">
        <v>2</v>
      </c>
      <c r="D4">
        <v>0.16800000000000001</v>
      </c>
      <c r="E4">
        <v>0.22900000000000001</v>
      </c>
      <c r="F4">
        <v>0.13300000000000001</v>
      </c>
      <c r="G4">
        <v>0.22900000000000001</v>
      </c>
      <c r="H4">
        <v>0.33100000000000002</v>
      </c>
      <c r="I4">
        <v>0.13300000000000001</v>
      </c>
    </row>
    <row r="5" spans="2:9" x14ac:dyDescent="0.25">
      <c r="B5" t="s">
        <v>3</v>
      </c>
      <c r="D5">
        <v>0.309</v>
      </c>
      <c r="E5">
        <v>0.38700000000000001</v>
      </c>
      <c r="F5">
        <v>0.16</v>
      </c>
      <c r="G5">
        <v>0.309</v>
      </c>
      <c r="H5">
        <v>0.38700000000000001</v>
      </c>
      <c r="I5">
        <v>0.13300000000000001</v>
      </c>
    </row>
    <row r="6" spans="2:9" x14ac:dyDescent="0.25">
      <c r="B6" t="s">
        <v>7</v>
      </c>
      <c r="D6">
        <v>0.157</v>
      </c>
      <c r="E6">
        <v>0.13900000000000001</v>
      </c>
      <c r="F6">
        <v>9.5000000000000001E-2</v>
      </c>
      <c r="G6">
        <v>0.191</v>
      </c>
      <c r="H6">
        <v>0.19800000000000001</v>
      </c>
      <c r="I6">
        <v>7.5999999999999998E-2</v>
      </c>
    </row>
    <row r="9" spans="2:9" x14ac:dyDescent="0.25">
      <c r="B9" t="s">
        <v>1</v>
      </c>
      <c r="D9">
        <f>AVERAGE(D3,E3,F3)</f>
        <v>0.23699999999999999</v>
      </c>
      <c r="E9">
        <f>STDEV(D3,E3,F3)</f>
        <v>8.5749635567738708E-2</v>
      </c>
      <c r="G9">
        <f>AVERAGE(G3,H3,I3)</f>
        <v>0.32400000000000001</v>
      </c>
      <c r="H9">
        <f>STDEV(G3,H3,I3)</f>
        <v>0.1306751697913571</v>
      </c>
    </row>
    <row r="10" spans="2:9" x14ac:dyDescent="0.25">
      <c r="B10" t="s">
        <v>2</v>
      </c>
      <c r="D10">
        <f t="shared" ref="D10:D12" si="0">AVERAGE(D4,E4,F4)</f>
        <v>0.17666666666666667</v>
      </c>
      <c r="E10">
        <f>STDEV(D4,E4,F4)</f>
        <v>4.858326186386959E-2</v>
      </c>
      <c r="G10">
        <f t="shared" ref="G10:G12" si="1">AVERAGE(G4,H4,I4)</f>
        <v>0.23100000000000001</v>
      </c>
      <c r="H10">
        <f t="shared" ref="H10:H12" si="2">STDEV(G4,H4,I4)</f>
        <v>9.9015150355892478E-2</v>
      </c>
    </row>
    <row r="11" spans="2:9" x14ac:dyDescent="0.25">
      <c r="B11" t="s">
        <v>3</v>
      </c>
      <c r="D11">
        <f t="shared" si="0"/>
        <v>0.28533333333333333</v>
      </c>
      <c r="E11">
        <f>STDEV(D5,E5,F5)</f>
        <v>0.11533574178602815</v>
      </c>
      <c r="G11">
        <f t="shared" si="1"/>
        <v>0.27633333333333332</v>
      </c>
      <c r="H11">
        <f t="shared" si="2"/>
        <v>0.13011277159961418</v>
      </c>
    </row>
    <row r="12" spans="2:9" x14ac:dyDescent="0.25">
      <c r="B12" t="s">
        <v>7</v>
      </c>
      <c r="D12">
        <f t="shared" si="0"/>
        <v>0.13033333333333333</v>
      </c>
      <c r="E12">
        <f>STDEV(D6,E6,F6)</f>
        <v>3.1895663237081859E-2</v>
      </c>
      <c r="G12">
        <f t="shared" si="1"/>
        <v>0.155</v>
      </c>
      <c r="H12">
        <f t="shared" si="2"/>
        <v>6.8505474233815769E-2</v>
      </c>
    </row>
    <row r="23" spans="2:13" x14ac:dyDescent="0.25">
      <c r="B23" t="s">
        <v>1</v>
      </c>
      <c r="C23">
        <f t="shared" ref="C23:E25" si="3">D3+G3</f>
        <v>0.64900000000000002</v>
      </c>
      <c r="D23">
        <f t="shared" si="3"/>
        <v>0.71799999999999997</v>
      </c>
      <c r="E23">
        <f t="shared" si="3"/>
        <v>0.316</v>
      </c>
      <c r="G23">
        <v>0.28499999999999998</v>
      </c>
      <c r="H23">
        <v>0.28799999999999998</v>
      </c>
      <c r="I23">
        <v>0.13800000000000001</v>
      </c>
      <c r="K23">
        <v>0.36399999999999999</v>
      </c>
      <c r="L23">
        <v>0.43</v>
      </c>
      <c r="M23">
        <v>0.17799999999999999</v>
      </c>
    </row>
    <row r="24" spans="2:13" x14ac:dyDescent="0.25">
      <c r="B24" t="s">
        <v>2</v>
      </c>
      <c r="C24">
        <f t="shared" si="3"/>
        <v>0.39700000000000002</v>
      </c>
      <c r="D24">
        <f t="shared" si="3"/>
        <v>0.56000000000000005</v>
      </c>
      <c r="E24">
        <f t="shared" si="3"/>
        <v>0.26600000000000001</v>
      </c>
      <c r="G24">
        <v>0.16800000000000001</v>
      </c>
      <c r="H24">
        <v>0.22900000000000001</v>
      </c>
      <c r="I24">
        <v>0.13300000000000001</v>
      </c>
      <c r="K24">
        <v>0.22900000000000001</v>
      </c>
      <c r="L24">
        <v>0.33100000000000002</v>
      </c>
      <c r="M24">
        <v>0.13300000000000001</v>
      </c>
    </row>
    <row r="25" spans="2:13" x14ac:dyDescent="0.25">
      <c r="B25" t="s">
        <v>3</v>
      </c>
      <c r="C25">
        <f t="shared" si="3"/>
        <v>0.61799999999999999</v>
      </c>
      <c r="D25">
        <f t="shared" si="3"/>
        <v>0.77400000000000002</v>
      </c>
      <c r="E25">
        <f t="shared" si="3"/>
        <v>0.29300000000000004</v>
      </c>
      <c r="G25">
        <v>0.309</v>
      </c>
      <c r="H25">
        <v>0.38700000000000001</v>
      </c>
      <c r="I25">
        <v>0.16</v>
      </c>
      <c r="K25">
        <v>0.309</v>
      </c>
      <c r="L25">
        <v>0.38700000000000001</v>
      </c>
      <c r="M25">
        <v>0.13300000000000001</v>
      </c>
    </row>
    <row r="26" spans="2:13" x14ac:dyDescent="0.25">
      <c r="B26" t="s">
        <v>7</v>
      </c>
      <c r="C26">
        <f t="shared" ref="C26" si="4">D6+G6</f>
        <v>0.34799999999999998</v>
      </c>
      <c r="D26">
        <f>E6+H6</f>
        <v>0.33700000000000002</v>
      </c>
      <c r="E26">
        <f>F6+I6</f>
        <v>0.17099999999999999</v>
      </c>
      <c r="G26">
        <v>0.157</v>
      </c>
      <c r="H26">
        <v>0.13900000000000001</v>
      </c>
      <c r="I26">
        <v>9.5000000000000001E-2</v>
      </c>
      <c r="K26">
        <v>0.191</v>
      </c>
      <c r="L26">
        <v>0.19800000000000001</v>
      </c>
      <c r="M26">
        <v>7.5999999999999998E-2</v>
      </c>
    </row>
    <row r="28" spans="2:13" x14ac:dyDescent="0.25">
      <c r="B28" t="s">
        <v>1</v>
      </c>
      <c r="C28">
        <f>C23/0.649</f>
        <v>1</v>
      </c>
      <c r="D28">
        <f>D23/0.718</f>
        <v>1</v>
      </c>
      <c r="E28">
        <f>E23/0.316</f>
        <v>1</v>
      </c>
      <c r="G28">
        <f>G23/0.649</f>
        <v>0.43913713405238824</v>
      </c>
      <c r="H28">
        <f>H23/0.718</f>
        <v>0.4011142061281337</v>
      </c>
      <c r="I28">
        <f>I23/0.316</f>
        <v>0.43670886075949372</v>
      </c>
      <c r="K28">
        <f>K23/0.649</f>
        <v>0.5608628659476117</v>
      </c>
      <c r="L28">
        <f>L23/0.718</f>
        <v>0.59888579387186636</v>
      </c>
      <c r="M28">
        <f>M23/0.316</f>
        <v>0.56329113924050633</v>
      </c>
    </row>
    <row r="29" spans="2:13" x14ac:dyDescent="0.25">
      <c r="B29" t="s">
        <v>2</v>
      </c>
      <c r="C29">
        <f>C24/0.649</f>
        <v>0.61171032357473032</v>
      </c>
      <c r="D29">
        <f>D24/0.718</f>
        <v>0.77994428969359342</v>
      </c>
      <c r="E29">
        <f t="shared" ref="E29:E31" si="5">E24/0.316</f>
        <v>0.84177215189873422</v>
      </c>
      <c r="G29">
        <f t="shared" ref="G29:G31" si="6">G24/0.649</f>
        <v>0.25885978428351308</v>
      </c>
      <c r="H29">
        <f t="shared" ref="H29:H31" si="7">H24/0.718</f>
        <v>0.31894150417827299</v>
      </c>
      <c r="I29">
        <f t="shared" ref="I29:I31" si="8">I24/0.316</f>
        <v>0.42088607594936711</v>
      </c>
      <c r="K29">
        <f t="shared" ref="K29:K31" si="9">K24/0.649</f>
        <v>0.35285053929121724</v>
      </c>
      <c r="L29">
        <f t="shared" ref="L29:L30" si="10">L24/0.718</f>
        <v>0.46100278551532037</v>
      </c>
      <c r="M29">
        <f>M24/0.316</f>
        <v>0.42088607594936711</v>
      </c>
    </row>
    <row r="30" spans="2:13" x14ac:dyDescent="0.25">
      <c r="B30" t="s">
        <v>3</v>
      </c>
      <c r="C30">
        <f t="shared" ref="C30" si="11">C25/0.649</f>
        <v>0.95223420647149459</v>
      </c>
      <c r="D30">
        <f t="shared" ref="D30" si="12">D25/0.718</f>
        <v>1.0779944289693595</v>
      </c>
      <c r="E30">
        <f t="shared" si="5"/>
        <v>0.92721518987341789</v>
      </c>
      <c r="G30">
        <f t="shared" si="6"/>
        <v>0.4761171032357473</v>
      </c>
      <c r="H30">
        <f t="shared" si="7"/>
        <v>0.53899721448467974</v>
      </c>
      <c r="I30">
        <f t="shared" si="8"/>
        <v>0.50632911392405067</v>
      </c>
      <c r="K30">
        <f t="shared" si="9"/>
        <v>0.4761171032357473</v>
      </c>
      <c r="L30">
        <f t="shared" si="10"/>
        <v>0.53899721448467974</v>
      </c>
      <c r="M30">
        <f t="shared" ref="M30:M31" si="13">M25/0.316</f>
        <v>0.42088607594936711</v>
      </c>
    </row>
    <row r="31" spans="2:13" x14ac:dyDescent="0.25">
      <c r="B31" t="s">
        <v>7</v>
      </c>
      <c r="C31">
        <f>C26/0.649</f>
        <v>0.53620955315870567</v>
      </c>
      <c r="D31">
        <f>D26/0.718</f>
        <v>0.46935933147632319</v>
      </c>
      <c r="E31">
        <f t="shared" si="5"/>
        <v>0.54113924050632911</v>
      </c>
      <c r="G31">
        <f t="shared" si="6"/>
        <v>0.24191063174114022</v>
      </c>
      <c r="H31">
        <f t="shared" si="7"/>
        <v>0.19359331476323122</v>
      </c>
      <c r="I31">
        <f t="shared" si="8"/>
        <v>0.30063291139240506</v>
      </c>
      <c r="K31">
        <f t="shared" si="9"/>
        <v>0.29429892141756547</v>
      </c>
      <c r="L31">
        <f>L26/0.718</f>
        <v>0.27576601671309192</v>
      </c>
      <c r="M31">
        <f t="shared" si="13"/>
        <v>0.24050632911392406</v>
      </c>
    </row>
    <row r="33" spans="2:12" x14ac:dyDescent="0.25">
      <c r="B33" t="s">
        <v>1</v>
      </c>
      <c r="C33">
        <f>(C28+D28+E28)/3</f>
        <v>1</v>
      </c>
      <c r="D33">
        <f>STDEV(C28,D28,E28)</f>
        <v>0</v>
      </c>
      <c r="G33">
        <f>(G28+H28+I28)/3</f>
        <v>0.42565340031333854</v>
      </c>
      <c r="H33">
        <f>STDEV(G28,H28,I28)</f>
        <v>2.1286220102231398E-2</v>
      </c>
      <c r="K33">
        <f>(K28+L28+M28)/3</f>
        <v>0.57434659968666146</v>
      </c>
      <c r="L33">
        <f>STDEV(K28,L28,M28)</f>
        <v>2.1286220102231433E-2</v>
      </c>
    </row>
    <row r="34" spans="2:12" x14ac:dyDescent="0.25">
      <c r="B34" t="s">
        <v>2</v>
      </c>
      <c r="C34">
        <f t="shared" ref="C34:C36" si="14">(C29+D29+E29)/3</f>
        <v>0.74447558838901928</v>
      </c>
      <c r="D34">
        <f t="shared" ref="D34:D36" si="15">STDEV(C29,D29,E29)</f>
        <v>0.11906146644536536</v>
      </c>
      <c r="G34">
        <f t="shared" ref="G34:G36" si="16">(G29+H29+I29)/3</f>
        <v>0.33289578813705106</v>
      </c>
      <c r="H34">
        <f t="shared" ref="H34:H36" si="17">STDEV(G29,H29,I29)</f>
        <v>8.1909531364480273E-2</v>
      </c>
      <c r="K34">
        <f t="shared" ref="K34:K36" si="18">(K29+L29+M29)/3</f>
        <v>0.41157980025196822</v>
      </c>
      <c r="L34">
        <f t="shared" ref="L34:L36" si="19">STDEV(K29,L29,M29)</f>
        <v>5.4673413706725398E-2</v>
      </c>
    </row>
    <row r="35" spans="2:12" x14ac:dyDescent="0.25">
      <c r="B35" t="s">
        <v>8</v>
      </c>
      <c r="C35">
        <f t="shared" si="14"/>
        <v>0.98581460843809054</v>
      </c>
      <c r="D35">
        <f t="shared" si="15"/>
        <v>8.0804252875491686E-2</v>
      </c>
      <c r="G35">
        <f t="shared" si="16"/>
        <v>0.50714781054815916</v>
      </c>
      <c r="H35">
        <f t="shared" si="17"/>
        <v>3.1448049157161963E-2</v>
      </c>
      <c r="K35">
        <f t="shared" si="18"/>
        <v>0.47866679788993133</v>
      </c>
      <c r="L35">
        <f t="shared" si="19"/>
        <v>5.9096835521448836E-2</v>
      </c>
    </row>
    <row r="36" spans="2:12" x14ac:dyDescent="0.25">
      <c r="B36" t="s">
        <v>9</v>
      </c>
      <c r="C36">
        <f t="shared" si="14"/>
        <v>0.5155693750471193</v>
      </c>
      <c r="D36">
        <f t="shared" si="15"/>
        <v>4.0094906776889844E-2</v>
      </c>
      <c r="G36">
        <f t="shared" si="16"/>
        <v>0.24537895263225881</v>
      </c>
      <c r="H36">
        <f t="shared" si="17"/>
        <v>5.3604018030245677E-2</v>
      </c>
      <c r="K36">
        <f t="shared" si="18"/>
        <v>0.27019042241486052</v>
      </c>
      <c r="L36">
        <f t="shared" si="19"/>
        <v>2.7326291104361355E-2</v>
      </c>
    </row>
    <row r="39" spans="2:12" x14ac:dyDescent="0.25">
      <c r="B39" s="5" t="s">
        <v>18</v>
      </c>
      <c r="C39" s="5"/>
      <c r="D39" s="5"/>
      <c r="E39" s="5"/>
    </row>
    <row r="40" spans="2:12" x14ac:dyDescent="0.25">
      <c r="B40" s="5" t="s">
        <v>15</v>
      </c>
      <c r="C40" s="5"/>
      <c r="D40" s="5"/>
      <c r="E40" s="5"/>
    </row>
    <row r="41" spans="2:12" x14ac:dyDescent="0.25">
      <c r="B41" s="5" t="s">
        <v>16</v>
      </c>
      <c r="C41" s="5"/>
      <c r="D41" s="5"/>
      <c r="E41" s="5"/>
    </row>
    <row r="42" spans="2:12" x14ac:dyDescent="0.25">
      <c r="B42" s="5" t="s">
        <v>17</v>
      </c>
      <c r="C42" s="5"/>
      <c r="D42" s="5"/>
      <c r="E42" s="5"/>
    </row>
    <row r="43" spans="2:12" x14ac:dyDescent="0.25">
      <c r="B43" s="5"/>
      <c r="C43" s="5"/>
      <c r="D43" s="5"/>
      <c r="E43" s="5"/>
    </row>
    <row r="45" spans="2:12" x14ac:dyDescent="0.25">
      <c r="B45" s="5" t="s">
        <v>20</v>
      </c>
      <c r="C45" s="5"/>
      <c r="D45" s="5"/>
      <c r="E45" s="5"/>
      <c r="F45" s="5"/>
      <c r="G45" s="5"/>
      <c r="H45" s="5"/>
      <c r="I45" s="5"/>
    </row>
    <row r="46" spans="2:12" x14ac:dyDescent="0.25">
      <c r="B46" s="5" t="s">
        <v>15</v>
      </c>
      <c r="C46" s="5"/>
      <c r="D46" s="5"/>
      <c r="E46" s="5"/>
      <c r="F46" s="5"/>
      <c r="G46" s="5"/>
      <c r="H46" s="5"/>
      <c r="I46" s="5"/>
    </row>
    <row r="47" spans="2:12" x14ac:dyDescent="0.25">
      <c r="B47" s="5" t="s">
        <v>19</v>
      </c>
      <c r="C47" s="5"/>
      <c r="D47" s="5"/>
      <c r="E47" s="5"/>
      <c r="F47" s="5"/>
      <c r="G47" s="5"/>
      <c r="H47" s="5"/>
      <c r="I47" s="5"/>
    </row>
    <row r="48" spans="2:12" x14ac:dyDescent="0.25">
      <c r="B48" s="5" t="s">
        <v>17</v>
      </c>
      <c r="C48" s="5"/>
      <c r="D48" s="5"/>
      <c r="E48" s="5"/>
      <c r="F48" s="5"/>
      <c r="G48" s="5"/>
      <c r="H48" s="5"/>
      <c r="I48" s="5"/>
    </row>
  </sheetData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25"/>
  <sheetViews>
    <sheetView tabSelected="1" workbookViewId="0">
      <selection activeCell="G37" sqref="G37"/>
    </sheetView>
  </sheetViews>
  <sheetFormatPr defaultRowHeight="15" x14ac:dyDescent="0.25"/>
  <sheetData>
    <row r="1" spans="1:21" x14ac:dyDescent="0.25">
      <c r="C1" s="2" t="s">
        <v>4</v>
      </c>
      <c r="F1" s="2" t="s">
        <v>10</v>
      </c>
      <c r="I1" s="2" t="s">
        <v>5</v>
      </c>
    </row>
    <row r="2" spans="1:21" x14ac:dyDescent="0.25">
      <c r="A2" s="2"/>
    </row>
    <row r="3" spans="1:21" x14ac:dyDescent="0.25">
      <c r="A3" t="s">
        <v>1</v>
      </c>
      <c r="C3">
        <v>3.327</v>
      </c>
      <c r="D3">
        <v>3.3</v>
      </c>
      <c r="E3">
        <v>2.8</v>
      </c>
      <c r="F3">
        <f>C3-I3</f>
        <v>1.9470000000000001</v>
      </c>
      <c r="G3">
        <f>D3-J3</f>
        <v>1.8299999999999998</v>
      </c>
      <c r="H3">
        <f>E3-K3</f>
        <v>2.2399999999999998</v>
      </c>
      <c r="I3">
        <v>1.38</v>
      </c>
      <c r="J3">
        <v>1.47</v>
      </c>
      <c r="K3">
        <v>0.56000000000000005</v>
      </c>
    </row>
    <row r="4" spans="1:21" x14ac:dyDescent="0.25">
      <c r="A4" s="3" t="s">
        <v>2</v>
      </c>
      <c r="C4">
        <v>3.6</v>
      </c>
      <c r="D4">
        <v>4.0999999999999996</v>
      </c>
      <c r="E4">
        <v>1.946</v>
      </c>
      <c r="F4">
        <f>C4-I4</f>
        <v>2.9340000000000002</v>
      </c>
      <c r="G4">
        <f t="shared" ref="G4:G6" si="0">D4-J4</f>
        <v>3.4219999999999997</v>
      </c>
      <c r="H4">
        <f t="shared" ref="H4:H6" si="1">E4-K4</f>
        <v>1.6059999999999999</v>
      </c>
      <c r="I4">
        <v>0.66600000000000004</v>
      </c>
      <c r="J4">
        <v>0.67800000000000005</v>
      </c>
      <c r="K4">
        <v>0.34</v>
      </c>
    </row>
    <row r="5" spans="1:21" x14ac:dyDescent="0.25">
      <c r="A5" t="s">
        <v>3</v>
      </c>
      <c r="C5">
        <v>3.23</v>
      </c>
      <c r="D5">
        <v>4.3499999999999996</v>
      </c>
      <c r="E5">
        <v>1.9279999999999999</v>
      </c>
      <c r="F5">
        <f t="shared" ref="F5:F6" si="2">C5-I5</f>
        <v>2.2069999999999999</v>
      </c>
      <c r="G5">
        <f t="shared" si="0"/>
        <v>3.2029999999999994</v>
      </c>
      <c r="H5">
        <f t="shared" si="1"/>
        <v>1.4689999999999999</v>
      </c>
      <c r="I5">
        <v>1.0229999999999999</v>
      </c>
      <c r="J5">
        <v>1.147</v>
      </c>
      <c r="K5">
        <v>0.45900000000000002</v>
      </c>
      <c r="P5" t="s">
        <v>27</v>
      </c>
    </row>
    <row r="6" spans="1:21" x14ac:dyDescent="0.25">
      <c r="A6" s="1" t="s">
        <v>6</v>
      </c>
      <c r="C6">
        <v>2.5739999999999998</v>
      </c>
      <c r="D6">
        <v>4.3099999999999996</v>
      </c>
      <c r="E6">
        <v>2.4</v>
      </c>
      <c r="F6">
        <f t="shared" si="2"/>
        <v>1.9769999999999999</v>
      </c>
      <c r="G6">
        <f t="shared" si="0"/>
        <v>3.6749999999999998</v>
      </c>
      <c r="H6">
        <f t="shared" si="1"/>
        <v>2.113</v>
      </c>
      <c r="I6">
        <v>0.59699999999999998</v>
      </c>
      <c r="J6">
        <v>0.63500000000000001</v>
      </c>
      <c r="K6">
        <v>0.28699999999999998</v>
      </c>
      <c r="P6">
        <f t="shared" ref="P6:R9" si="3">F8/I8</f>
        <v>1.4108695652173915</v>
      </c>
      <c r="Q6">
        <f t="shared" si="3"/>
        <v>1.2448979591836733</v>
      </c>
      <c r="R6">
        <f t="shared" si="3"/>
        <v>3.9999999999999991</v>
      </c>
      <c r="T6">
        <f>AVERAGE(P6:R6)</f>
        <v>2.2185891748003548</v>
      </c>
      <c r="U6">
        <f>STDEV(P6:R6)</f>
        <v>1.544977358929966</v>
      </c>
    </row>
    <row r="7" spans="1:21" x14ac:dyDescent="0.25">
      <c r="P7">
        <f t="shared" si="3"/>
        <v>4.4054054054054053</v>
      </c>
      <c r="Q7">
        <f t="shared" si="3"/>
        <v>5.047197640117993</v>
      </c>
      <c r="R7">
        <f t="shared" si="3"/>
        <v>4.7235294117647051</v>
      </c>
      <c r="T7">
        <f>AVERAGE(P7:R7)</f>
        <v>4.7253774857627011</v>
      </c>
      <c r="U7">
        <f>STDEV(P7:R7)</f>
        <v>0.32090010855010764</v>
      </c>
    </row>
    <row r="8" spans="1:21" x14ac:dyDescent="0.25">
      <c r="A8" t="s">
        <v>1</v>
      </c>
      <c r="C8">
        <f>C3/3.327</f>
        <v>1</v>
      </c>
      <c r="D8">
        <f>D3/3.3</f>
        <v>1</v>
      </c>
      <c r="E8">
        <f>E3/2.8</f>
        <v>1</v>
      </c>
      <c r="F8">
        <f>F3/3.327</f>
        <v>0.58521190261496847</v>
      </c>
      <c r="G8">
        <f>G3/3.3</f>
        <v>0.55454545454545456</v>
      </c>
      <c r="H8">
        <f>H3/2.8</f>
        <v>0.79999999999999993</v>
      </c>
      <c r="I8">
        <f>I3/3.327</f>
        <v>0.41478809738503153</v>
      </c>
      <c r="J8">
        <f>J3/3.3</f>
        <v>0.44545454545454549</v>
      </c>
      <c r="K8">
        <f>K3/2.8</f>
        <v>0.20000000000000004</v>
      </c>
      <c r="P8">
        <f t="shared" si="3"/>
        <v>2.1573802541544476</v>
      </c>
      <c r="Q8">
        <f t="shared" si="3"/>
        <v>2.7925021795989533</v>
      </c>
      <c r="R8">
        <f t="shared" si="3"/>
        <v>3.2004357298474937</v>
      </c>
      <c r="T8">
        <f>AVERAGE(P8:R8)</f>
        <v>2.7167727212002983</v>
      </c>
      <c r="U8">
        <f>STDEV(P8:R8)</f>
        <v>0.5256352295036234</v>
      </c>
    </row>
    <row r="9" spans="1:21" x14ac:dyDescent="0.25">
      <c r="A9" s="3" t="s">
        <v>2</v>
      </c>
      <c r="C9">
        <f t="shared" ref="C9:C11" si="4">C4/3.327</f>
        <v>1.0820559062218216</v>
      </c>
      <c r="D9">
        <f t="shared" ref="D9:D11" si="5">D4/3.3</f>
        <v>1.2424242424242424</v>
      </c>
      <c r="E9">
        <f t="shared" ref="E9:E11" si="6">E4/2.8</f>
        <v>0.69500000000000006</v>
      </c>
      <c r="F9">
        <f t="shared" ref="F9:F11" si="7">F4/3.327</f>
        <v>0.88187556357078456</v>
      </c>
      <c r="G9">
        <f t="shared" ref="G9:G11" si="8">G4/3.3</f>
        <v>1.0369696969696969</v>
      </c>
      <c r="H9">
        <f t="shared" ref="H9:H11" si="9">H4/2.8</f>
        <v>0.57357142857142851</v>
      </c>
      <c r="I9">
        <f t="shared" ref="I9:I11" si="10">I4/3.327</f>
        <v>0.20018034265103699</v>
      </c>
      <c r="J9">
        <f t="shared" ref="J9:J11" si="11">J4/3.3</f>
        <v>0.20545454545454547</v>
      </c>
      <c r="K9">
        <f t="shared" ref="K9:K11" si="12">K4/2.8</f>
        <v>0.12142857142857144</v>
      </c>
      <c r="P9">
        <f t="shared" si="3"/>
        <v>3.3115577889447234</v>
      </c>
      <c r="Q9">
        <f t="shared" si="3"/>
        <v>5.7874015748031482</v>
      </c>
      <c r="R9">
        <f t="shared" si="3"/>
        <v>7.3623693379790947</v>
      </c>
      <c r="T9">
        <f>AVERAGE(P9:R9)</f>
        <v>5.4871095672423218</v>
      </c>
      <c r="U9">
        <f>STDEV(P9:R9)</f>
        <v>2.042033305017636</v>
      </c>
    </row>
    <row r="10" spans="1:21" x14ac:dyDescent="0.25">
      <c r="A10" t="s">
        <v>3</v>
      </c>
      <c r="C10">
        <f t="shared" si="4"/>
        <v>0.97084460474902312</v>
      </c>
      <c r="D10">
        <f t="shared" si="5"/>
        <v>1.3181818181818181</v>
      </c>
      <c r="E10">
        <f t="shared" si="6"/>
        <v>0.68857142857142861</v>
      </c>
      <c r="F10">
        <f t="shared" si="7"/>
        <v>0.66336038473098879</v>
      </c>
      <c r="G10">
        <f t="shared" si="8"/>
        <v>0.97060606060606047</v>
      </c>
      <c r="H10">
        <f t="shared" si="9"/>
        <v>0.52464285714285708</v>
      </c>
      <c r="I10">
        <f t="shared" si="10"/>
        <v>0.30748422001803422</v>
      </c>
      <c r="J10">
        <f t="shared" si="11"/>
        <v>0.34757575757575759</v>
      </c>
      <c r="K10">
        <f t="shared" si="12"/>
        <v>0.16392857142857145</v>
      </c>
    </row>
    <row r="11" spans="1:21" x14ac:dyDescent="0.25">
      <c r="A11" s="1" t="s">
        <v>6</v>
      </c>
      <c r="C11">
        <f t="shared" si="4"/>
        <v>0.77366997294860229</v>
      </c>
      <c r="D11">
        <f t="shared" si="5"/>
        <v>1.3060606060606059</v>
      </c>
      <c r="E11">
        <f t="shared" si="6"/>
        <v>0.85714285714285721</v>
      </c>
      <c r="F11">
        <f t="shared" si="7"/>
        <v>0.59422903516681691</v>
      </c>
      <c r="G11">
        <f t="shared" si="8"/>
        <v>1.1136363636363635</v>
      </c>
      <c r="H11">
        <f t="shared" si="9"/>
        <v>0.75464285714285717</v>
      </c>
      <c r="I11">
        <f t="shared" si="10"/>
        <v>0.17944093778178538</v>
      </c>
      <c r="J11">
        <f t="shared" si="11"/>
        <v>0.19242424242424244</v>
      </c>
      <c r="K11">
        <f t="shared" si="12"/>
        <v>0.10249999999999999</v>
      </c>
    </row>
    <row r="13" spans="1:21" x14ac:dyDescent="0.25">
      <c r="A13" t="s">
        <v>1</v>
      </c>
      <c r="C13">
        <f>(C8+D8+E8)/3</f>
        <v>1</v>
      </c>
      <c r="D13">
        <f>STDEV(C8,D8,E8)</f>
        <v>0</v>
      </c>
      <c r="F13">
        <f>(F8+G8+H8)/3</f>
        <v>0.64658578572014092</v>
      </c>
      <c r="G13">
        <f>STDEV(F8,G8,H8)</f>
        <v>0.13374247125214203</v>
      </c>
      <c r="I13">
        <f>(I8+J8+K8)/3</f>
        <v>0.35341421427985903</v>
      </c>
      <c r="J13">
        <f>STDEV(I8,J8,K8)</f>
        <v>0.13374247125214173</v>
      </c>
    </row>
    <row r="14" spans="1:21" x14ac:dyDescent="0.25">
      <c r="A14" s="3" t="s">
        <v>2</v>
      </c>
      <c r="C14">
        <f t="shared" ref="C14:C16" si="13">(C9+D9+E9)/3</f>
        <v>1.0064933828820213</v>
      </c>
      <c r="D14">
        <f t="shared" ref="D14:D16" si="14">STDEV(C9,D9,E9)</f>
        <v>0.28142600537005746</v>
      </c>
      <c r="F14">
        <f t="shared" ref="F14:F16" si="15">(F9+G9+H9)/3</f>
        <v>0.83080556303730324</v>
      </c>
      <c r="G14">
        <f t="shared" ref="G14:G16" si="16">STDEV(F9,G9,H9)</f>
        <v>0.23588259262712835</v>
      </c>
      <c r="I14">
        <f t="shared" ref="I14:I16" si="17">(I9+J9+K9)/3</f>
        <v>0.17568781984471796</v>
      </c>
      <c r="J14">
        <f t="shared" ref="J14:J16" si="18">STDEV(I9,J9,K9)</f>
        <v>4.7063827222368577E-2</v>
      </c>
    </row>
    <row r="15" spans="1:21" x14ac:dyDescent="0.25">
      <c r="A15" t="s">
        <v>3</v>
      </c>
      <c r="C15">
        <f t="shared" si="13"/>
        <v>0.99253261716742325</v>
      </c>
      <c r="D15">
        <f t="shared" si="14"/>
        <v>0.31536500771064035</v>
      </c>
      <c r="F15">
        <f t="shared" si="15"/>
        <v>0.71953643415996871</v>
      </c>
      <c r="G15">
        <f t="shared" si="16"/>
        <v>0.22822709328183652</v>
      </c>
      <c r="I15">
        <f t="shared" si="17"/>
        <v>0.27299618300745437</v>
      </c>
      <c r="J15">
        <f t="shared" si="18"/>
        <v>9.6559001483948609E-2</v>
      </c>
    </row>
    <row r="16" spans="1:21" x14ac:dyDescent="0.25">
      <c r="A16" s="1" t="s">
        <v>6</v>
      </c>
      <c r="C16">
        <f t="shared" si="13"/>
        <v>0.97895781205068844</v>
      </c>
      <c r="D16">
        <f t="shared" si="14"/>
        <v>0.28633740409829073</v>
      </c>
      <c r="F16">
        <f t="shared" si="15"/>
        <v>0.8208360853153458</v>
      </c>
      <c r="G16">
        <f t="shared" si="16"/>
        <v>0.26595516691519533</v>
      </c>
      <c r="I16">
        <f t="shared" si="17"/>
        <v>0.15812172673534261</v>
      </c>
      <c r="J16">
        <f t="shared" si="18"/>
        <v>4.8605286889653897E-2</v>
      </c>
    </row>
    <row r="21" spans="1:5" x14ac:dyDescent="0.25">
      <c r="A21" s="4" t="s">
        <v>14</v>
      </c>
      <c r="B21" s="5"/>
      <c r="C21" s="5"/>
      <c r="D21" s="5"/>
      <c r="E21" s="5"/>
    </row>
    <row r="22" spans="1:5" x14ac:dyDescent="0.25">
      <c r="A22" s="5" t="s">
        <v>1</v>
      </c>
      <c r="B22" s="5"/>
      <c r="C22" s="5">
        <f>F13/I13</f>
        <v>1.8295409737202233</v>
      </c>
      <c r="D22" s="5"/>
      <c r="E22" s="5">
        <v>1.8</v>
      </c>
    </row>
    <row r="23" spans="1:5" x14ac:dyDescent="0.25">
      <c r="A23" s="5" t="s">
        <v>2</v>
      </c>
      <c r="B23" s="5"/>
      <c r="C23" s="5">
        <f>F14/I14</f>
        <v>4.7288739980472894</v>
      </c>
      <c r="D23" s="5"/>
      <c r="E23" s="5">
        <v>4.7</v>
      </c>
    </row>
    <row r="24" spans="1:5" x14ac:dyDescent="0.25">
      <c r="A24" s="5" t="s">
        <v>3</v>
      </c>
      <c r="B24" s="5"/>
      <c r="C24" s="5">
        <f>F15/I15</f>
        <v>2.6357014454679066</v>
      </c>
      <c r="D24" s="5"/>
      <c r="E24" s="5">
        <v>2.6</v>
      </c>
    </row>
    <row r="25" spans="1:5" x14ac:dyDescent="0.25">
      <c r="A25" s="5" t="s">
        <v>7</v>
      </c>
      <c r="B25" s="5"/>
      <c r="C25" s="5">
        <f>F16/I16</f>
        <v>5.1911657067167383</v>
      </c>
      <c r="D25" s="5"/>
      <c r="E25" s="5">
        <v>5.2</v>
      </c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40"/>
  <sheetViews>
    <sheetView workbookViewId="0">
      <selection activeCell="K48" sqref="K48"/>
    </sheetView>
  </sheetViews>
  <sheetFormatPr defaultRowHeight="15" x14ac:dyDescent="0.25"/>
  <sheetData>
    <row r="1" spans="1:8" x14ac:dyDescent="0.25">
      <c r="C1" s="2" t="s">
        <v>11</v>
      </c>
      <c r="D1" s="2"/>
      <c r="E1" s="2"/>
      <c r="F1" s="2" t="s">
        <v>12</v>
      </c>
    </row>
    <row r="2" spans="1:8" x14ac:dyDescent="0.25">
      <c r="A2" s="2" t="s">
        <v>0</v>
      </c>
      <c r="C2">
        <v>1</v>
      </c>
      <c r="D2">
        <v>2</v>
      </c>
      <c r="E2">
        <v>3</v>
      </c>
      <c r="F2">
        <v>1</v>
      </c>
      <c r="G2">
        <v>2</v>
      </c>
      <c r="H2">
        <v>3</v>
      </c>
    </row>
    <row r="3" spans="1:8" x14ac:dyDescent="0.25">
      <c r="A3" t="s">
        <v>1</v>
      </c>
      <c r="C3">
        <v>1.228</v>
      </c>
      <c r="D3">
        <v>1.4179999999999999</v>
      </c>
      <c r="E3">
        <v>1.34</v>
      </c>
      <c r="F3">
        <v>0.38199999999999995</v>
      </c>
      <c r="G3">
        <v>0.30500000000000005</v>
      </c>
      <c r="H3">
        <v>0.30099999999999993</v>
      </c>
    </row>
    <row r="4" spans="1:8" x14ac:dyDescent="0.25">
      <c r="A4" s="3" t="s">
        <v>2</v>
      </c>
      <c r="C4">
        <v>1.6559999999999999</v>
      </c>
      <c r="D4">
        <v>1.629</v>
      </c>
      <c r="E4">
        <v>1.6600000000000001</v>
      </c>
      <c r="F4">
        <v>0.58400000000000007</v>
      </c>
      <c r="G4">
        <v>0.33999999999999997</v>
      </c>
      <c r="H4">
        <v>0.19199999999999998</v>
      </c>
    </row>
    <row r="5" spans="1:8" x14ac:dyDescent="0.25">
      <c r="A5" t="s">
        <v>3</v>
      </c>
      <c r="C5">
        <v>1.3320000000000001</v>
      </c>
      <c r="D5">
        <v>1.327</v>
      </c>
      <c r="E5">
        <v>1.3280000000000001</v>
      </c>
      <c r="F5">
        <v>0.27700000000000002</v>
      </c>
      <c r="G5">
        <v>0.23800000000000002</v>
      </c>
      <c r="H5">
        <v>0.22</v>
      </c>
    </row>
    <row r="6" spans="1:8" x14ac:dyDescent="0.25">
      <c r="A6" s="1" t="s">
        <v>7</v>
      </c>
      <c r="C6">
        <v>0.81099999999999994</v>
      </c>
      <c r="D6">
        <v>0.82</v>
      </c>
      <c r="E6">
        <v>0.80699999999999994</v>
      </c>
      <c r="F6">
        <v>0.19500000000000001</v>
      </c>
      <c r="G6">
        <v>5.4999999999999993E-2</v>
      </c>
      <c r="H6">
        <v>5.1999999999999991E-2</v>
      </c>
    </row>
    <row r="9" spans="1:8" x14ac:dyDescent="0.25">
      <c r="C9" s="2" t="s">
        <v>11</v>
      </c>
      <c r="D9" s="2"/>
      <c r="E9" s="2"/>
      <c r="F9" s="2" t="s">
        <v>12</v>
      </c>
    </row>
    <row r="10" spans="1:8" x14ac:dyDescent="0.25">
      <c r="A10" s="2" t="s">
        <v>0</v>
      </c>
      <c r="C10">
        <v>1</v>
      </c>
      <c r="D10">
        <v>2</v>
      </c>
      <c r="E10">
        <v>3</v>
      </c>
      <c r="F10">
        <v>1</v>
      </c>
      <c r="G10">
        <v>2</v>
      </c>
      <c r="H10">
        <v>3</v>
      </c>
    </row>
    <row r="11" spans="1:8" x14ac:dyDescent="0.25">
      <c r="A11" t="s">
        <v>1</v>
      </c>
      <c r="C11">
        <f>C3/1.228</f>
        <v>1</v>
      </c>
      <c r="D11">
        <f>D3/1.418</f>
        <v>1</v>
      </c>
      <c r="E11">
        <f>E3/1.34</f>
        <v>1</v>
      </c>
      <c r="F11">
        <f>F3/1.228</f>
        <v>0.31107491856677522</v>
      </c>
      <c r="G11">
        <f>G3/1.418</f>
        <v>0.21509167842031035</v>
      </c>
      <c r="H11">
        <f>H3/1.34</f>
        <v>0.22462686567164172</v>
      </c>
    </row>
    <row r="12" spans="1:8" x14ac:dyDescent="0.25">
      <c r="A12" s="3" t="s">
        <v>2</v>
      </c>
      <c r="C12">
        <f t="shared" ref="C12:C14" si="0">C4/1.228</f>
        <v>1.3485342019543973</v>
      </c>
      <c r="D12">
        <f t="shared" ref="D12:D14" si="1">D4/1.418</f>
        <v>1.1488011283497885</v>
      </c>
      <c r="E12">
        <f t="shared" ref="E12:E14" si="2">E4/1.34</f>
        <v>1.2388059701492538</v>
      </c>
      <c r="F12">
        <f t="shared" ref="F12:F14" si="3">F4/1.228</f>
        <v>0.47557003257328995</v>
      </c>
      <c r="G12">
        <f t="shared" ref="G12:G14" si="4">G4/1.418</f>
        <v>0.23977433004231311</v>
      </c>
      <c r="H12">
        <f t="shared" ref="H12:H14" si="5">H4/1.34</f>
        <v>0.14328358208955222</v>
      </c>
    </row>
    <row r="13" spans="1:8" x14ac:dyDescent="0.25">
      <c r="A13" t="s">
        <v>3</v>
      </c>
      <c r="C13">
        <f t="shared" si="0"/>
        <v>1.0846905537459284</v>
      </c>
      <c r="D13">
        <f t="shared" si="1"/>
        <v>0.93582510578279265</v>
      </c>
      <c r="E13">
        <f t="shared" si="2"/>
        <v>0.991044776119403</v>
      </c>
      <c r="F13">
        <f t="shared" si="3"/>
        <v>0.22557003257328992</v>
      </c>
      <c r="G13">
        <f t="shared" si="4"/>
        <v>0.1678420310296192</v>
      </c>
      <c r="H13">
        <f t="shared" si="5"/>
        <v>0.16417910447761194</v>
      </c>
    </row>
    <row r="14" spans="1:8" x14ac:dyDescent="0.25">
      <c r="A14" s="1" t="s">
        <v>7</v>
      </c>
      <c r="C14">
        <f t="shared" si="0"/>
        <v>0.6604234527687296</v>
      </c>
      <c r="D14">
        <f t="shared" si="1"/>
        <v>0.57827926657263751</v>
      </c>
      <c r="E14">
        <f t="shared" si="2"/>
        <v>0.60223880597014923</v>
      </c>
      <c r="F14">
        <f t="shared" si="3"/>
        <v>0.15879478827361565</v>
      </c>
      <c r="G14">
        <f t="shared" si="4"/>
        <v>3.8787023977432999E-2</v>
      </c>
      <c r="H14">
        <f t="shared" si="5"/>
        <v>3.8805970149253723E-2</v>
      </c>
    </row>
    <row r="17" spans="1:11" x14ac:dyDescent="0.25">
      <c r="C17" s="2" t="s">
        <v>11</v>
      </c>
      <c r="D17" s="2"/>
      <c r="E17" s="2"/>
      <c r="F17" s="2" t="s">
        <v>13</v>
      </c>
      <c r="I17" s="2" t="s">
        <v>12</v>
      </c>
    </row>
    <row r="18" spans="1:11" x14ac:dyDescent="0.25">
      <c r="A18" s="2" t="s">
        <v>0</v>
      </c>
      <c r="C18">
        <v>1</v>
      </c>
      <c r="D18">
        <v>2</v>
      </c>
      <c r="E18">
        <v>3</v>
      </c>
      <c r="F18">
        <v>1</v>
      </c>
      <c r="G18">
        <v>2</v>
      </c>
      <c r="H18">
        <v>3</v>
      </c>
      <c r="I18">
        <v>1</v>
      </c>
      <c r="J18">
        <v>2</v>
      </c>
      <c r="K18">
        <v>3</v>
      </c>
    </row>
    <row r="19" spans="1:11" x14ac:dyDescent="0.25">
      <c r="A19" t="s">
        <v>1</v>
      </c>
      <c r="C19">
        <v>1</v>
      </c>
      <c r="D19">
        <v>1</v>
      </c>
      <c r="E19">
        <v>1</v>
      </c>
      <c r="F19">
        <f t="shared" ref="F19:H22" si="6">C11-F11</f>
        <v>0.68892508143322484</v>
      </c>
      <c r="G19">
        <f t="shared" si="6"/>
        <v>0.78490832157968971</v>
      </c>
      <c r="H19">
        <f t="shared" si="6"/>
        <v>0.7753731343283583</v>
      </c>
      <c r="I19">
        <v>0.31107491856677522</v>
      </c>
      <c r="J19">
        <v>0.21509167842031035</v>
      </c>
      <c r="K19">
        <v>0.22462686567164172</v>
      </c>
    </row>
    <row r="20" spans="1:11" x14ac:dyDescent="0.25">
      <c r="A20" s="3" t="s">
        <v>2</v>
      </c>
      <c r="C20">
        <v>1.3485342019544</v>
      </c>
      <c r="D20">
        <v>1.1488011283497901</v>
      </c>
      <c r="E20">
        <v>1.23880597014925</v>
      </c>
      <c r="F20">
        <f>C12-F12</f>
        <v>0.87296416938110744</v>
      </c>
      <c r="G20">
        <f>D12-G12</f>
        <v>0.90902679830747546</v>
      </c>
      <c r="H20">
        <f>E12-H12</f>
        <v>1.0955223880597016</v>
      </c>
      <c r="I20">
        <v>0.47557003257329</v>
      </c>
      <c r="J20">
        <v>0.23977433004231311</v>
      </c>
      <c r="K20">
        <v>0.143283582089552</v>
      </c>
    </row>
    <row r="21" spans="1:11" x14ac:dyDescent="0.25">
      <c r="A21" t="s">
        <v>3</v>
      </c>
      <c r="C21">
        <v>1.0846905537459284</v>
      </c>
      <c r="D21">
        <v>0.93582510578279265</v>
      </c>
      <c r="E21">
        <v>0.991044776119403</v>
      </c>
      <c r="F21">
        <f t="shared" si="6"/>
        <v>0.85912052117263848</v>
      </c>
      <c r="G21">
        <f t="shared" si="6"/>
        <v>0.76798307475317351</v>
      </c>
      <c r="H21">
        <f t="shared" si="6"/>
        <v>0.82686567164179103</v>
      </c>
      <c r="I21">
        <v>0.22557003257328992</v>
      </c>
      <c r="J21">
        <v>0.1678420310296192</v>
      </c>
      <c r="K21">
        <v>0.16417910447761194</v>
      </c>
    </row>
    <row r="22" spans="1:11" x14ac:dyDescent="0.25">
      <c r="A22" s="1" t="s">
        <v>7</v>
      </c>
      <c r="C22">
        <v>0.66042345276873005</v>
      </c>
      <c r="D22">
        <v>0.57827926657263751</v>
      </c>
      <c r="E22">
        <v>0.60223880597014923</v>
      </c>
      <c r="F22">
        <f t="shared" si="6"/>
        <v>0.50162866449511401</v>
      </c>
      <c r="G22">
        <f>D14-G14</f>
        <v>0.53949224259520445</v>
      </c>
      <c r="H22">
        <f t="shared" si="6"/>
        <v>0.56343283582089554</v>
      </c>
      <c r="I22">
        <v>0.15879478827361601</v>
      </c>
      <c r="J22">
        <v>3.8787023977432999E-2</v>
      </c>
      <c r="K22">
        <v>3.8805970149253723E-2</v>
      </c>
    </row>
    <row r="25" spans="1:11" x14ac:dyDescent="0.25">
      <c r="A25" s="2" t="s">
        <v>0</v>
      </c>
      <c r="C25" s="2" t="s">
        <v>11</v>
      </c>
      <c r="D25" s="2"/>
      <c r="E25" s="2"/>
      <c r="F25" s="2" t="s">
        <v>13</v>
      </c>
      <c r="I25" s="2" t="s">
        <v>12</v>
      </c>
    </row>
    <row r="26" spans="1:11" x14ac:dyDescent="0.25">
      <c r="A26" t="s">
        <v>1</v>
      </c>
      <c r="C26">
        <f>AVERAGE(C19,D19,E19)</f>
        <v>1</v>
      </c>
      <c r="D26">
        <f>STDEV(C19:E19)</f>
        <v>0</v>
      </c>
      <c r="F26">
        <f>AVERAGE(F19:H19)</f>
        <v>0.74973551244709091</v>
      </c>
      <c r="G26">
        <f>STDEV(F19:H19)</f>
        <v>5.2878741844418112E-2</v>
      </c>
      <c r="I26">
        <f>AVERAGE(I19:K19)</f>
        <v>0.25026448755290909</v>
      </c>
      <c r="J26">
        <f>STDEV(I19:K19)</f>
        <v>5.2878741844418105E-2</v>
      </c>
    </row>
    <row r="27" spans="1:11" x14ac:dyDescent="0.25">
      <c r="A27" s="3" t="s">
        <v>2</v>
      </c>
      <c r="C27">
        <f>AVERAGE(C20,D20,E20)</f>
        <v>1.24538043348448</v>
      </c>
      <c r="D27">
        <f>STDEV(C20:E20)</f>
        <v>0.10002871012362322</v>
      </c>
      <c r="F27">
        <f>AVERAGE(F20:H20)</f>
        <v>0.95917111858276149</v>
      </c>
      <c r="G27">
        <f>STDEV(F20:H20)</f>
        <v>0.11945241654001862</v>
      </c>
      <c r="I27">
        <f>AVERAGE(I20:K20)</f>
        <v>0.28620931490171836</v>
      </c>
      <c r="J27">
        <f>STDEV(I20:K20)</f>
        <v>0.17094071240620345</v>
      </c>
    </row>
    <row r="28" spans="1:11" x14ac:dyDescent="0.25">
      <c r="A28" t="s">
        <v>3</v>
      </c>
      <c r="C28">
        <f>AVERAGE(C21,D21,E21)</f>
        <v>1.0038534785493747</v>
      </c>
      <c r="D28">
        <f>STDEV(C21:E21)</f>
        <v>7.5254750964779224E-2</v>
      </c>
      <c r="F28">
        <f>AVERAGE(F21:H21)</f>
        <v>0.81798975585586764</v>
      </c>
      <c r="G28">
        <f>STDEV(F21:H21)</f>
        <v>4.6212497722416118E-2</v>
      </c>
      <c r="I28">
        <f>AVERAGE(I21:K21)</f>
        <v>0.18586372269350704</v>
      </c>
      <c r="J28">
        <f>STDEV(I21:K21)</f>
        <v>3.4435411148022455E-2</v>
      </c>
    </row>
    <row r="29" spans="1:11" x14ac:dyDescent="0.25">
      <c r="A29" s="1" t="s">
        <v>7</v>
      </c>
      <c r="C29">
        <f>AVERAGE(C22,D22,E22)</f>
        <v>0.61364717510383893</v>
      </c>
      <c r="D29">
        <f>STDEV(C22:E22)</f>
        <v>4.2243697709510149E-2</v>
      </c>
      <c r="F29">
        <f>AVERAGE(F22:H22)</f>
        <v>0.53485124763707137</v>
      </c>
      <c r="G29">
        <f>STDEV(F22:H22)</f>
        <v>3.1162365506612329E-2</v>
      </c>
      <c r="I29">
        <f>AVERAGE(I22:K22)</f>
        <v>7.8795927466767571E-2</v>
      </c>
      <c r="J29">
        <f>STDEV(I22:K22)</f>
        <v>6.9281046380193251E-2</v>
      </c>
    </row>
    <row r="32" spans="1:11" x14ac:dyDescent="0.25">
      <c r="A32" s="5" t="s">
        <v>26</v>
      </c>
      <c r="B32" s="5"/>
      <c r="C32" s="5"/>
    </row>
    <row r="33" spans="1:3" x14ac:dyDescent="0.25">
      <c r="A33" s="5" t="s">
        <v>15</v>
      </c>
      <c r="B33" s="5"/>
      <c r="C33" s="5"/>
    </row>
    <row r="34" spans="1:3" x14ac:dyDescent="0.25">
      <c r="A34" s="5" t="s">
        <v>21</v>
      </c>
      <c r="B34" s="5"/>
      <c r="C34" s="5"/>
    </row>
    <row r="35" spans="1:3" x14ac:dyDescent="0.25">
      <c r="A35" s="5" t="s">
        <v>22</v>
      </c>
      <c r="B35" s="5"/>
      <c r="C35" s="5"/>
    </row>
    <row r="37" spans="1:3" x14ac:dyDescent="0.25">
      <c r="A37" s="5" t="s">
        <v>25</v>
      </c>
      <c r="B37" s="5"/>
      <c r="C37" s="5"/>
    </row>
    <row r="38" spans="1:3" x14ac:dyDescent="0.25">
      <c r="A38" s="5" t="s">
        <v>15</v>
      </c>
      <c r="B38" s="5"/>
      <c r="C38" s="5"/>
    </row>
    <row r="39" spans="1:3" x14ac:dyDescent="0.25">
      <c r="A39" s="5" t="s">
        <v>23</v>
      </c>
      <c r="B39" s="5"/>
      <c r="C39" s="5"/>
    </row>
    <row r="40" spans="1:3" x14ac:dyDescent="0.25">
      <c r="A40" s="5" t="s">
        <v>24</v>
      </c>
      <c r="B40" s="5"/>
      <c r="C40" s="5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Sheet2</vt:lpstr>
      <vt:lpstr>Sheet3</vt:lpstr>
      <vt:lpstr>Sheet4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2021-09-01T05:00:08Z</dcterms:modified>
</cp:coreProperties>
</file>