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itatsuyoshi/Desktop/Arp5 MyoD/2. elife/full submition/figure1/"/>
    </mc:Choice>
  </mc:AlternateContent>
  <xr:revisionPtr revIDLastSave="0" documentId="13_ncr:1_{3CA4C322-C6E1-EC48-A8FC-71CE456CFB0E}" xr6:coauthVersionLast="47" xr6:coauthVersionMax="47" xr10:uidLastSave="{00000000-0000-0000-0000-000000000000}"/>
  <bookViews>
    <workbookView xWindow="10900" yWindow="3880" windowWidth="32720" windowHeight="21660" xr2:uid="{2F286132-9ECE-D941-8049-5597AC512C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5" i="1" l="1"/>
  <c r="BK5" i="1"/>
  <c r="BQ5" i="1"/>
  <c r="BR5" i="1"/>
  <c r="BJ6" i="1"/>
  <c r="BK6" i="1"/>
  <c r="BQ6" i="1"/>
  <c r="BR6" i="1"/>
  <c r="BZ6" i="1"/>
  <c r="CA6" i="1"/>
  <c r="CB6" i="1"/>
  <c r="CC6" i="1"/>
  <c r="BK7" i="1"/>
  <c r="BR7" i="1"/>
  <c r="BZ7" i="1"/>
  <c r="CA7" i="1"/>
  <c r="CB7" i="1"/>
  <c r="CC7" i="1"/>
  <c r="CA8" i="1"/>
  <c r="CC8" i="1"/>
  <c r="BK35" i="1"/>
  <c r="BK34" i="1"/>
  <c r="BK33" i="1"/>
  <c r="BK28" i="1"/>
  <c r="BK27" i="1"/>
  <c r="BJ27" i="1"/>
  <c r="BK26" i="1"/>
  <c r="BJ26" i="1"/>
  <c r="BK21" i="1"/>
  <c r="BK20" i="1"/>
  <c r="BJ20" i="1"/>
  <c r="BK19" i="1"/>
  <c r="BJ19" i="1"/>
  <c r="BK14" i="1"/>
  <c r="BK13" i="1"/>
  <c r="BJ13" i="1"/>
  <c r="BK12" i="1"/>
  <c r="BJ12" i="1"/>
  <c r="BD19" i="1"/>
  <c r="BD6" i="1"/>
  <c r="BC6" i="1"/>
  <c r="BD35" i="1"/>
  <c r="BD34" i="1"/>
  <c r="BD33" i="1"/>
  <c r="BD28" i="1"/>
  <c r="BD27" i="1"/>
  <c r="BC27" i="1"/>
  <c r="BD26" i="1"/>
  <c r="BC26" i="1"/>
  <c r="BD21" i="1"/>
  <c r="BD20" i="1"/>
  <c r="BC20" i="1"/>
  <c r="BC19" i="1"/>
  <c r="BD14" i="1"/>
  <c r="BD13" i="1"/>
  <c r="BC13" i="1"/>
  <c r="BD12" i="1"/>
  <c r="BC12" i="1"/>
  <c r="BD7" i="1" l="1"/>
  <c r="BD5" i="1"/>
  <c r="BC5" i="1"/>
  <c r="F6" i="1"/>
  <c r="E5" i="1"/>
  <c r="F5" i="1"/>
  <c r="F4" i="1"/>
  <c r="E4" i="1"/>
  <c r="M5" i="1" l="1"/>
  <c r="L5" i="1"/>
  <c r="CA22" i="1"/>
  <c r="BZ22" i="1"/>
  <c r="CC16" i="1"/>
  <c r="CA14" i="1"/>
  <c r="CC23" i="1"/>
  <c r="CB23" i="1"/>
  <c r="CA23" i="1"/>
  <c r="BZ23" i="1"/>
  <c r="CC22" i="1"/>
  <c r="CB22" i="1"/>
  <c r="CA16" i="1"/>
  <c r="CC15" i="1"/>
  <c r="CB15" i="1"/>
  <c r="CA15" i="1"/>
  <c r="BZ15" i="1"/>
  <c r="CC14" i="1"/>
  <c r="CB14" i="1"/>
  <c r="BZ14" i="1"/>
  <c r="CA24" i="1" l="1"/>
  <c r="CC24" i="1"/>
  <c r="BR33" i="1"/>
  <c r="BR35" i="1"/>
  <c r="BR34" i="1"/>
  <c r="BR28" i="1"/>
  <c r="BR27" i="1"/>
  <c r="BQ27" i="1"/>
  <c r="BR26" i="1"/>
  <c r="BQ26" i="1"/>
  <c r="BR21" i="1"/>
  <c r="BR20" i="1"/>
  <c r="BQ20" i="1"/>
  <c r="BR19" i="1"/>
  <c r="BQ19" i="1"/>
  <c r="BR14" i="1"/>
  <c r="BR13" i="1"/>
  <c r="BQ13" i="1"/>
  <c r="BR12" i="1"/>
  <c r="BQ12" i="1"/>
  <c r="AW32" i="1" l="1"/>
  <c r="AV32" i="1"/>
  <c r="AU32" i="1"/>
  <c r="AW31" i="1"/>
  <c r="AV31" i="1"/>
  <c r="AU31" i="1"/>
  <c r="AT31" i="1"/>
  <c r="AS31" i="1"/>
  <c r="AR31" i="1"/>
  <c r="AW30" i="1"/>
  <c r="AV30" i="1"/>
  <c r="AU30" i="1"/>
  <c r="AT30" i="1"/>
  <c r="AS30" i="1"/>
  <c r="AR30" i="1"/>
  <c r="AU24" i="1"/>
  <c r="AU16" i="1"/>
  <c r="AU8" i="1"/>
  <c r="AW24" i="1"/>
  <c r="AV24" i="1"/>
  <c r="AW23" i="1"/>
  <c r="AV23" i="1"/>
  <c r="AU23" i="1"/>
  <c r="AT23" i="1"/>
  <c r="AS23" i="1"/>
  <c r="AR23" i="1"/>
  <c r="AW22" i="1"/>
  <c r="AV22" i="1"/>
  <c r="AU22" i="1"/>
  <c r="AT22" i="1"/>
  <c r="AS22" i="1"/>
  <c r="AR22" i="1"/>
  <c r="AW16" i="1"/>
  <c r="AV16" i="1"/>
  <c r="AW15" i="1"/>
  <c r="AV15" i="1"/>
  <c r="AU15" i="1"/>
  <c r="AT15" i="1"/>
  <c r="AS15" i="1"/>
  <c r="AR15" i="1"/>
  <c r="AW14" i="1"/>
  <c r="AV14" i="1"/>
  <c r="AU14" i="1"/>
  <c r="AT14" i="1"/>
  <c r="AS14" i="1"/>
  <c r="AR14" i="1"/>
  <c r="AW8" i="1"/>
  <c r="AV8" i="1"/>
  <c r="AS6" i="1"/>
  <c r="AT6" i="1"/>
  <c r="AU6" i="1"/>
  <c r="AV6" i="1"/>
  <c r="AW6" i="1"/>
  <c r="AS7" i="1"/>
  <c r="AT7" i="1"/>
  <c r="AU7" i="1"/>
  <c r="AV7" i="1"/>
  <c r="AW7" i="1"/>
  <c r="AR7" i="1"/>
  <c r="AR6" i="1"/>
  <c r="AD14" i="1" l="1"/>
  <c r="AD13" i="1"/>
  <c r="AD12" i="1"/>
  <c r="AD11" i="1"/>
  <c r="AD10" i="1"/>
  <c r="AD9" i="1"/>
  <c r="AD8" i="1"/>
  <c r="AD7" i="1"/>
  <c r="AD6" i="1"/>
  <c r="AD5" i="1"/>
  <c r="AD4" i="1"/>
  <c r="AH5" i="1" s="1"/>
  <c r="AC14" i="1"/>
  <c r="AC13" i="1"/>
  <c r="AC12" i="1"/>
  <c r="AC11" i="1"/>
  <c r="AC10" i="1"/>
  <c r="AC9" i="1"/>
  <c r="AC8" i="1"/>
  <c r="AC7" i="1"/>
  <c r="AC6" i="1"/>
  <c r="AC5" i="1"/>
  <c r="AC4" i="1"/>
  <c r="AG5" i="1" l="1"/>
  <c r="AG4" i="1"/>
  <c r="AH6" i="1"/>
  <c r="AH4" i="1"/>
  <c r="AA20" i="1"/>
  <c r="AA19" i="1"/>
  <c r="AA34" i="1"/>
  <c r="AA33" i="1"/>
  <c r="Z33" i="1"/>
  <c r="AA32" i="1"/>
  <c r="Z32" i="1"/>
  <c r="Z5" i="1"/>
  <c r="AA5" i="1"/>
  <c r="AA4" i="1"/>
  <c r="T48" i="1"/>
  <c r="T47" i="1"/>
  <c r="S47" i="1"/>
  <c r="T46" i="1"/>
  <c r="S46" i="1"/>
  <c r="T34" i="1"/>
  <c r="S32" i="1"/>
  <c r="T19" i="1"/>
  <c r="S5" i="1"/>
  <c r="T6" i="1"/>
  <c r="S4" i="1"/>
  <c r="S19" i="1"/>
  <c r="S18" i="1"/>
  <c r="AA18" i="1" l="1"/>
  <c r="Z18" i="1"/>
  <c r="Z19" i="1"/>
  <c r="Z4" i="1"/>
  <c r="AA6" i="1"/>
  <c r="T32" i="1"/>
  <c r="T33" i="1"/>
  <c r="S33" i="1"/>
  <c r="T18" i="1"/>
  <c r="T20" i="1"/>
  <c r="T4" i="1"/>
  <c r="T5" i="1"/>
  <c r="M6" i="1"/>
  <c r="M4" i="1"/>
  <c r="L4" i="1"/>
</calcChain>
</file>

<file path=xl/sharedStrings.xml><?xml version="1.0" encoding="utf-8"?>
<sst xmlns="http://schemas.openxmlformats.org/spreadsheetml/2006/main" count="333" uniqueCount="41">
  <si>
    <t>control AAV</t>
  </si>
  <si>
    <t>control AAV</t>
    <phoneticPr fontId="1"/>
  </si>
  <si>
    <t>Arp5-AAV</t>
    <phoneticPr fontId="1"/>
  </si>
  <si>
    <t>average</t>
    <phoneticPr fontId="1"/>
  </si>
  <si>
    <t>SEM</t>
    <phoneticPr fontId="1"/>
  </si>
  <si>
    <t>P value</t>
    <phoneticPr fontId="1"/>
  </si>
  <si>
    <t>Arp5 AAV</t>
  </si>
  <si>
    <t>Arp5 AAV</t>
    <phoneticPr fontId="1"/>
  </si>
  <si>
    <t>Myod1</t>
    <phoneticPr fontId="1"/>
  </si>
  <si>
    <t>Myog</t>
    <phoneticPr fontId="1"/>
  </si>
  <si>
    <t>Myf6</t>
    <phoneticPr fontId="1"/>
  </si>
  <si>
    <t>Myh1</t>
    <phoneticPr fontId="1"/>
  </si>
  <si>
    <t>Myh4</t>
    <phoneticPr fontId="1"/>
  </si>
  <si>
    <t>Acta1</t>
    <phoneticPr fontId="1"/>
  </si>
  <si>
    <t>Tnni1</t>
    <phoneticPr fontId="1"/>
  </si>
  <si>
    <t>Figure 1D- Myogenic gene expression in AAV6-vector infected hind limb muscles</t>
    <phoneticPr fontId="1"/>
  </si>
  <si>
    <t>Figure 1G- Myogenic gene expression in Arp5-transfected C2C12 cells</t>
    <phoneticPr fontId="1"/>
  </si>
  <si>
    <t>Figure 1E- Fusion index of differentiated C2C12 cells transfected with GFP alone or together with Arp5</t>
    <phoneticPr fontId="1"/>
  </si>
  <si>
    <t>Arp5OE</t>
    <phoneticPr fontId="1"/>
  </si>
  <si>
    <t>GFP</t>
    <phoneticPr fontId="1"/>
  </si>
  <si>
    <t>GFP+Arp5</t>
    <phoneticPr fontId="1"/>
  </si>
  <si>
    <t>SEM</t>
  </si>
  <si>
    <t>control</t>
    <phoneticPr fontId="1"/>
  </si>
  <si>
    <t>GM</t>
    <phoneticPr fontId="1"/>
  </si>
  <si>
    <t>DM1</t>
    <phoneticPr fontId="1"/>
  </si>
  <si>
    <t>DM3</t>
    <phoneticPr fontId="1"/>
  </si>
  <si>
    <t>Mrf6</t>
    <phoneticPr fontId="1"/>
  </si>
  <si>
    <t>Myh3</t>
    <phoneticPr fontId="1"/>
  </si>
  <si>
    <t>Arp5</t>
    <phoneticPr fontId="1"/>
  </si>
  <si>
    <t>average</t>
  </si>
  <si>
    <t>P value</t>
  </si>
  <si>
    <t>Myh2</t>
    <phoneticPr fontId="1"/>
  </si>
  <si>
    <t>3D</t>
    <phoneticPr fontId="1"/>
  </si>
  <si>
    <t>7D</t>
    <phoneticPr fontId="1"/>
  </si>
  <si>
    <t>Figure 1C- Arp5 expression and muscle fiber cross-sectional area in AAV6-vector infected hind limb muscles</t>
    <phoneticPr fontId="1"/>
  </si>
  <si>
    <t>Figure 1K- Myogenic gene expression in 10T1/2 cells treated with 5-azacytidine</t>
    <phoneticPr fontId="1"/>
  </si>
  <si>
    <t xml:space="preserve">control </t>
    <phoneticPr fontId="1"/>
  </si>
  <si>
    <t>Figure 1H- Myogenic gene expression in C2C12 cells transfected with control or Arp5 siRNA</t>
    <phoneticPr fontId="1"/>
  </si>
  <si>
    <t>Arp5si</t>
    <phoneticPr fontId="1"/>
  </si>
  <si>
    <t xml:space="preserve">Figure 1I- Myogenic gene expression in Arp5-transfected mouse primary fibroblasts </t>
    <phoneticPr fontId="1"/>
  </si>
  <si>
    <t>Figure 1J- Myogenic gene expression in mouse primary fibroblasts transfected with control or Arp5 siRNA
transfected with control or Arp5 siRNA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</si>
</sst>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/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/>
    <xf numFmtId="0" fontId="4" fillId="0" borderId="2" xfId="0" applyFont="1" applyBorder="1" applyAlignment="1"/>
    <xf numFmtId="0" fontId="4" fillId="0" borderId="6" xfId="0" applyFont="1" applyBorder="1">
      <alignment vertical="center"/>
    </xf>
    <xf numFmtId="0" fontId="2" fillId="0" borderId="0" xfId="0" applyFont="1" applyAlignment="1">
      <alignment vertical="top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86F3-70B0-5C45-AAB5-20AF8176F818}">
  <dimension ref="A1:CC201"/>
  <sheetViews>
    <sheetView tabSelected="1" zoomScale="108" workbookViewId="0">
      <selection activeCell="O5" sqref="O5"/>
    </sheetView>
  </sheetViews>
  <sheetFormatPr baseColWidth="10" defaultRowHeight="20"/>
  <cols>
    <col min="3" max="3" width="1.5703125" customWidth="1"/>
    <col min="10" max="10" width="1.42578125" customWidth="1"/>
    <col min="13" max="13" width="13" bestFit="1" customWidth="1"/>
    <col min="14" max="14" width="12.28515625" customWidth="1"/>
    <col min="17" max="17" width="1.7109375" customWidth="1"/>
    <col min="21" max="21" width="8" customWidth="1"/>
    <col min="24" max="24" width="2.140625" customWidth="1"/>
    <col min="31" max="31" width="1.7109375" customWidth="1"/>
    <col min="42" max="42" width="1.7109375" customWidth="1"/>
    <col min="45" max="45" width="11.28515625" customWidth="1"/>
    <col min="50" max="50" width="10.7109375" style="27"/>
    <col min="53" max="53" width="1.42578125" customWidth="1"/>
    <col min="56" max="56" width="13" bestFit="1" customWidth="1"/>
    <col min="57" max="57" width="13" customWidth="1"/>
    <col min="60" max="60" width="1.42578125" customWidth="1"/>
    <col min="63" max="63" width="13" bestFit="1" customWidth="1"/>
    <col min="67" max="67" width="1.42578125" customWidth="1"/>
    <col min="70" max="70" width="13" bestFit="1" customWidth="1"/>
    <col min="72" max="72" width="11.42578125" customWidth="1"/>
    <col min="73" max="73" width="11.5703125" customWidth="1"/>
    <col min="74" max="74" width="11.7109375" customWidth="1"/>
    <col min="75" max="75" width="11.85546875" customWidth="1"/>
    <col min="76" max="76" width="2.28515625" customWidth="1"/>
    <col min="78" max="78" width="12.5703125" customWidth="1"/>
    <col min="79" max="79" width="11.28515625" customWidth="1"/>
    <col min="80" max="80" width="12" customWidth="1"/>
    <col min="81" max="81" width="11.140625" customWidth="1"/>
  </cols>
  <sheetData>
    <row r="1" spans="1:81" ht="41" customHeight="1">
      <c r="A1" s="35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O1" s="18" t="s">
        <v>15</v>
      </c>
      <c r="AC1" s="37" t="s">
        <v>17</v>
      </c>
      <c r="AD1" s="38"/>
      <c r="AE1" s="38"/>
      <c r="AF1" s="38"/>
      <c r="AG1" s="38"/>
      <c r="AH1" s="38"/>
      <c r="AJ1" s="18" t="s">
        <v>16</v>
      </c>
      <c r="AY1" s="35" t="s">
        <v>37</v>
      </c>
      <c r="AZ1" s="36"/>
      <c r="BA1" s="36"/>
      <c r="BB1" s="36"/>
      <c r="BC1" s="36"/>
      <c r="BD1" s="36"/>
      <c r="BE1" s="26"/>
      <c r="BF1" s="35" t="s">
        <v>39</v>
      </c>
      <c r="BG1" s="36"/>
      <c r="BH1" s="36"/>
      <c r="BI1" s="36"/>
      <c r="BJ1" s="36"/>
      <c r="BK1" s="36"/>
      <c r="BM1" s="35" t="s">
        <v>40</v>
      </c>
      <c r="BN1" s="36"/>
      <c r="BO1" s="36"/>
      <c r="BP1" s="36"/>
      <c r="BQ1" s="36"/>
      <c r="BR1" s="36"/>
      <c r="BT1" s="35" t="s">
        <v>35</v>
      </c>
      <c r="BU1" s="36"/>
      <c r="BV1" s="36"/>
      <c r="BW1" s="36"/>
    </row>
    <row r="2" spans="1:81">
      <c r="A2" s="7"/>
      <c r="O2" s="7" t="s">
        <v>8</v>
      </c>
      <c r="V2" s="7" t="s">
        <v>12</v>
      </c>
    </row>
    <row r="3" spans="1:81">
      <c r="A3" s="4" t="s">
        <v>1</v>
      </c>
      <c r="B3" s="4" t="s">
        <v>7</v>
      </c>
      <c r="D3" s="3"/>
      <c r="E3" s="4" t="s">
        <v>1</v>
      </c>
      <c r="F3" s="4" t="s">
        <v>2</v>
      </c>
      <c r="H3" s="4" t="s">
        <v>1</v>
      </c>
      <c r="I3" s="4" t="s">
        <v>2</v>
      </c>
      <c r="K3" s="3"/>
      <c r="L3" s="4" t="s">
        <v>1</v>
      </c>
      <c r="M3" s="4" t="s">
        <v>2</v>
      </c>
      <c r="O3" s="4" t="s">
        <v>1</v>
      </c>
      <c r="P3" s="4" t="s">
        <v>7</v>
      </c>
      <c r="R3" s="3"/>
      <c r="S3" s="4" t="s">
        <v>1</v>
      </c>
      <c r="T3" s="4" t="s">
        <v>2</v>
      </c>
      <c r="V3" s="4" t="s">
        <v>1</v>
      </c>
      <c r="W3" s="4" t="s">
        <v>7</v>
      </c>
      <c r="Y3" s="3"/>
      <c r="Z3" s="4" t="s">
        <v>1</v>
      </c>
      <c r="AA3" s="4" t="s">
        <v>2</v>
      </c>
      <c r="AC3" s="4" t="s">
        <v>19</v>
      </c>
      <c r="AD3" s="4" t="s">
        <v>20</v>
      </c>
      <c r="AF3" s="3"/>
      <c r="AG3" s="4" t="s">
        <v>19</v>
      </c>
      <c r="AH3" s="4" t="s">
        <v>20</v>
      </c>
      <c r="AJ3" s="7" t="s">
        <v>8</v>
      </c>
      <c r="AY3" s="7" t="s">
        <v>28</v>
      </c>
      <c r="BF3" s="7" t="s">
        <v>28</v>
      </c>
      <c r="BM3" s="7" t="s">
        <v>28</v>
      </c>
      <c r="BT3" s="7" t="s">
        <v>28</v>
      </c>
    </row>
    <row r="4" spans="1:81">
      <c r="A4" s="8">
        <v>0.90462720460804658</v>
      </c>
      <c r="B4" s="8">
        <v>458.99642560415754</v>
      </c>
      <c r="D4" s="4" t="s">
        <v>3</v>
      </c>
      <c r="E4" s="2">
        <f>AVERAGE(A4:A10)</f>
        <v>0.99999999986472865</v>
      </c>
      <c r="F4" s="2">
        <f>AVERAGE(B4:B12)</f>
        <v>1557.7850048515784</v>
      </c>
      <c r="H4" s="2">
        <v>1678</v>
      </c>
      <c r="I4" s="2">
        <v>644</v>
      </c>
      <c r="K4" s="4" t="s">
        <v>3</v>
      </c>
      <c r="L4" s="2">
        <f>AVERAGE(H4:H103)</f>
        <v>1282.29</v>
      </c>
      <c r="M4" s="2">
        <f>AVERAGE(I4:I97)</f>
        <v>843.65957446808511</v>
      </c>
      <c r="O4" s="8">
        <v>0.90240058580091997</v>
      </c>
      <c r="P4" s="8">
        <v>0.64212965030116376</v>
      </c>
      <c r="R4" s="4" t="s">
        <v>3</v>
      </c>
      <c r="S4" s="2">
        <f>AVERAGE(O4:O10)</f>
        <v>0.99999999987272248</v>
      </c>
      <c r="T4" s="2">
        <f>AVERAGE(P4:P14)</f>
        <v>0.59931369811979152</v>
      </c>
      <c r="V4" s="8">
        <v>0.55050573373549239</v>
      </c>
      <c r="W4" s="8">
        <v>0.69379260074743909</v>
      </c>
      <c r="Y4" s="4" t="s">
        <v>3</v>
      </c>
      <c r="Z4" s="2">
        <f>AVERAGE(V4:V10)</f>
        <v>0.99999999985192456</v>
      </c>
      <c r="AA4" s="2">
        <f>AVERAGE(W4:W14)</f>
        <v>0.62065289038523352</v>
      </c>
      <c r="AC4" s="8">
        <f>100*555/1022</f>
        <v>54.30528375733855</v>
      </c>
      <c r="AD4" s="8">
        <f>100*81/1057</f>
        <v>7.6631977294228948</v>
      </c>
      <c r="AF4" s="4" t="s">
        <v>3</v>
      </c>
      <c r="AG4" s="2">
        <f>AVERAGE(AC4:AC14)</f>
        <v>49.59720773367895</v>
      </c>
      <c r="AH4" s="2">
        <f>AVERAGE(AD4:AD14)</f>
        <v>11.669906435287613</v>
      </c>
      <c r="AJ4" s="19"/>
      <c r="AK4" s="21" t="s">
        <v>22</v>
      </c>
      <c r="AL4" s="22"/>
      <c r="AM4" s="23"/>
      <c r="AN4" s="21" t="s">
        <v>18</v>
      </c>
      <c r="AO4" s="20"/>
      <c r="AR4" s="19"/>
      <c r="AS4" s="21" t="s">
        <v>22</v>
      </c>
      <c r="AT4" s="22"/>
      <c r="AU4" s="23"/>
      <c r="AV4" s="21" t="s">
        <v>18</v>
      </c>
      <c r="AW4" s="20"/>
      <c r="AX4" s="10"/>
      <c r="AY4" s="4" t="s">
        <v>36</v>
      </c>
      <c r="AZ4" s="4" t="s">
        <v>38</v>
      </c>
      <c r="BB4" s="3"/>
      <c r="BC4" s="4" t="s">
        <v>36</v>
      </c>
      <c r="BD4" s="4" t="s">
        <v>38</v>
      </c>
      <c r="BE4" s="28"/>
      <c r="BF4" s="4" t="s">
        <v>22</v>
      </c>
      <c r="BG4" s="4" t="s">
        <v>18</v>
      </c>
      <c r="BI4" s="3"/>
      <c r="BJ4" s="4" t="s">
        <v>22</v>
      </c>
      <c r="BK4" s="4" t="s">
        <v>18</v>
      </c>
      <c r="BM4" s="4" t="s">
        <v>36</v>
      </c>
      <c r="BN4" s="4" t="s">
        <v>38</v>
      </c>
      <c r="BP4" s="3"/>
      <c r="BQ4" s="4" t="s">
        <v>36</v>
      </c>
      <c r="BR4" s="4" t="s">
        <v>38</v>
      </c>
      <c r="BT4" s="33" t="s">
        <v>32</v>
      </c>
      <c r="BU4" s="34"/>
      <c r="BV4" s="33" t="s">
        <v>33</v>
      </c>
      <c r="BW4" s="34"/>
      <c r="BZ4" s="33" t="s">
        <v>32</v>
      </c>
      <c r="CA4" s="34"/>
      <c r="CB4" s="33" t="s">
        <v>33</v>
      </c>
      <c r="CC4" s="34"/>
    </row>
    <row r="5" spans="1:81">
      <c r="A5" s="8">
        <v>0.99377854436985613</v>
      </c>
      <c r="B5" s="8">
        <v>41.85979009174234</v>
      </c>
      <c r="D5" s="4" t="s">
        <v>4</v>
      </c>
      <c r="E5" s="2">
        <f>STDEV(A4:A10)/SQRT(7)</f>
        <v>9.3456416673306203E-2</v>
      </c>
      <c r="F5" s="2">
        <f>STDEV(B4:B12)/SQRT(9)</f>
        <v>311.56261588690194</v>
      </c>
      <c r="H5" s="2">
        <v>982</v>
      </c>
      <c r="I5" s="2">
        <v>988</v>
      </c>
      <c r="K5" s="4" t="s">
        <v>4</v>
      </c>
      <c r="L5" s="2">
        <f>STDEV(H4:H103)/SQRT(100)</f>
        <v>35.727682996847598</v>
      </c>
      <c r="M5" s="2">
        <f>STDEV(I4:I97)/SQRT(94)</f>
        <v>35.809437914977941</v>
      </c>
      <c r="O5" s="8">
        <v>1.1398087613730683</v>
      </c>
      <c r="P5" s="8">
        <v>0.77007492496881857</v>
      </c>
      <c r="R5" s="4" t="s">
        <v>4</v>
      </c>
      <c r="S5" s="2">
        <f>STDEV(O4:O10)/SQRT(7)</f>
        <v>8.959588691945837E-2</v>
      </c>
      <c r="T5" s="2">
        <f>STDEV(P4:P14)/SQRT(11)</f>
        <v>5.7505030098138309E-2</v>
      </c>
      <c r="V5" s="8">
        <v>1.9238186367615837</v>
      </c>
      <c r="W5" s="8">
        <v>0.75782282097788001</v>
      </c>
      <c r="Y5" s="4" t="s">
        <v>4</v>
      </c>
      <c r="Z5" s="2">
        <f>STDEV(V4:V10)/SQRT(7)</f>
        <v>0.19860631644769916</v>
      </c>
      <c r="AA5" s="2">
        <f>STDEV(W4:W14)/SQRT(11)</f>
        <v>5.9147222983138251E-2</v>
      </c>
      <c r="AC5" s="8">
        <f>100*310/889</f>
        <v>34.870641169853769</v>
      </c>
      <c r="AD5" s="8">
        <f>100*21/897</f>
        <v>2.3411371237458196</v>
      </c>
      <c r="AF5" s="4" t="s">
        <v>4</v>
      </c>
      <c r="AG5" s="2">
        <f>STDEV(AC4:AC14)/SQRT(11)</f>
        <v>2.9657503919123558</v>
      </c>
      <c r="AH5" s="2">
        <f>STDEV(AD4:AD14)/SQRT(11)</f>
        <v>3.0437656341268684</v>
      </c>
      <c r="AJ5" s="4" t="s">
        <v>23</v>
      </c>
      <c r="AK5" s="4" t="s">
        <v>24</v>
      </c>
      <c r="AL5" s="4" t="s">
        <v>25</v>
      </c>
      <c r="AM5" s="4" t="s">
        <v>23</v>
      </c>
      <c r="AN5" s="4" t="s">
        <v>24</v>
      </c>
      <c r="AO5" s="4" t="s">
        <v>25</v>
      </c>
      <c r="AQ5" s="3"/>
      <c r="AR5" s="4" t="s">
        <v>23</v>
      </c>
      <c r="AS5" s="4" t="s">
        <v>24</v>
      </c>
      <c r="AT5" s="4" t="s">
        <v>25</v>
      </c>
      <c r="AU5" s="4" t="s">
        <v>23</v>
      </c>
      <c r="AV5" s="4" t="s">
        <v>24</v>
      </c>
      <c r="AW5" s="4" t="s">
        <v>25</v>
      </c>
      <c r="AX5" s="29"/>
      <c r="AY5" s="19">
        <v>0.98666131580501881</v>
      </c>
      <c r="AZ5" s="2">
        <v>0.31853299182171435</v>
      </c>
      <c r="BB5" s="4" t="s">
        <v>3</v>
      </c>
      <c r="BC5" s="2">
        <f>AVERAGE(AY5:AY8)</f>
        <v>0.99999999929323713</v>
      </c>
      <c r="BD5" s="2">
        <f>AVERAGE(AZ5:AZ8)</f>
        <v>0.34049396619313732</v>
      </c>
      <c r="BE5" s="27"/>
      <c r="BF5" s="2">
        <v>1</v>
      </c>
      <c r="BG5" s="2">
        <v>118.6230403</v>
      </c>
      <c r="BI5" s="4" t="s">
        <v>3</v>
      </c>
      <c r="BJ5" s="2">
        <f>AVERAGE(BF5:BF8)</f>
        <v>1</v>
      </c>
      <c r="BK5" s="2">
        <f>AVERAGE(BG5:BG8)</f>
        <v>83.524528564561976</v>
      </c>
      <c r="BM5" s="8">
        <v>1</v>
      </c>
      <c r="BN5" s="2">
        <v>0.31034265322724375</v>
      </c>
      <c r="BP5" s="4" t="s">
        <v>3</v>
      </c>
      <c r="BQ5" s="2">
        <f>AVERAGE(BM5:BM8)</f>
        <v>1</v>
      </c>
      <c r="BR5" s="2">
        <f>AVERAGE(BN5:BN8)</f>
        <v>0.22239969755525527</v>
      </c>
      <c r="BT5" s="4" t="s">
        <v>36</v>
      </c>
      <c r="BU5" s="4" t="s">
        <v>38</v>
      </c>
      <c r="BV5" s="4" t="s">
        <v>36</v>
      </c>
      <c r="BW5" s="4" t="s">
        <v>38</v>
      </c>
      <c r="BY5" s="3"/>
      <c r="BZ5" s="4" t="s">
        <v>36</v>
      </c>
      <c r="CA5" s="4" t="s">
        <v>38</v>
      </c>
      <c r="CB5" s="4" t="s">
        <v>36</v>
      </c>
      <c r="CC5" s="4" t="s">
        <v>38</v>
      </c>
    </row>
    <row r="6" spans="1:81">
      <c r="A6" s="8">
        <v>0.80727620853723325</v>
      </c>
      <c r="B6" s="8">
        <v>2620.11945593054</v>
      </c>
      <c r="D6" s="4" t="s">
        <v>5</v>
      </c>
      <c r="E6" s="2"/>
      <c r="F6" s="2">
        <f>TTEST(A4:A10,B4:B12,2,2)</f>
        <v>6.3818778698680636E-4</v>
      </c>
      <c r="H6" s="2">
        <v>1453</v>
      </c>
      <c r="I6" s="2">
        <v>1128</v>
      </c>
      <c r="K6" s="4" t="s">
        <v>5</v>
      </c>
      <c r="L6" s="2"/>
      <c r="M6" s="2">
        <f>TTEST(H4:H103,I4:I97,2,2)</f>
        <v>1.8738505896446029E-15</v>
      </c>
      <c r="O6" s="8">
        <v>1.1308803644486713</v>
      </c>
      <c r="P6" s="8">
        <v>0.50168739235266979</v>
      </c>
      <c r="R6" s="4" t="s">
        <v>5</v>
      </c>
      <c r="S6" s="2"/>
      <c r="T6" s="2">
        <f>TTEST(O4:O10,P4:P14,2,2)</f>
        <v>1.1236974536473745E-3</v>
      </c>
      <c r="V6" s="8">
        <v>1.4401802468102285</v>
      </c>
      <c r="W6" s="8">
        <v>0.6999383056979116</v>
      </c>
      <c r="Y6" s="4" t="s">
        <v>5</v>
      </c>
      <c r="Z6" s="2"/>
      <c r="AA6" s="2">
        <f>TTEST(V4:V10,W4:W14,2,2)</f>
        <v>4.3137734594101709E-2</v>
      </c>
      <c r="AC6" s="8">
        <f>100*679/1099</f>
        <v>61.783439490445858</v>
      </c>
      <c r="AD6" s="8">
        <f>100*44/1123</f>
        <v>3.9180765805877114</v>
      </c>
      <c r="AF6" s="4" t="s">
        <v>5</v>
      </c>
      <c r="AG6" s="2"/>
      <c r="AH6" s="2">
        <f>TTEST(AC4:AC91,AD4:AD85,2,2)</f>
        <v>2.0671365291238214E-8</v>
      </c>
      <c r="AJ6" s="2">
        <v>8.1902810189751901E-2</v>
      </c>
      <c r="AK6" s="2">
        <v>0.99735588584414492</v>
      </c>
      <c r="AL6" s="2">
        <v>1.555917500161667</v>
      </c>
      <c r="AM6" s="2">
        <v>5.4956963238246351E-2</v>
      </c>
      <c r="AN6" s="2">
        <v>0.97552694670818918</v>
      </c>
      <c r="AO6" s="2">
        <v>1.1793658869160832</v>
      </c>
      <c r="AQ6" s="4" t="s">
        <v>3</v>
      </c>
      <c r="AR6" s="2">
        <f>AVERAGE(AJ6:AJ9)</f>
        <v>0.10410638856028931</v>
      </c>
      <c r="AS6" s="2">
        <f t="shared" ref="AS6:AW6" si="0">AVERAGE(AK6:AK9)</f>
        <v>0.99999999983035659</v>
      </c>
      <c r="AT6" s="2">
        <f t="shared" si="0"/>
        <v>0.97959271215974053</v>
      </c>
      <c r="AU6" s="2">
        <f t="shared" si="0"/>
        <v>0.12355398836269271</v>
      </c>
      <c r="AV6" s="2">
        <f t="shared" si="0"/>
        <v>0.65955326231391354</v>
      </c>
      <c r="AW6" s="2">
        <f t="shared" si="0"/>
        <v>0.92788982437718281</v>
      </c>
      <c r="AX6" s="30"/>
      <c r="AY6" s="19">
        <v>0.99527955495283704</v>
      </c>
      <c r="AZ6" s="2">
        <v>0.31489104766990805</v>
      </c>
      <c r="BB6" s="4" t="s">
        <v>4</v>
      </c>
      <c r="BC6" s="2">
        <f>STDEV(AY5:AY8)/SQRT(7)</f>
        <v>4.1707546040973178E-3</v>
      </c>
      <c r="BD6" s="2">
        <f>STDEV(AZ5:AZ8)/SQRT(4)</f>
        <v>1.4738145086357037E-2</v>
      </c>
      <c r="BE6" s="27"/>
      <c r="BF6" s="2">
        <v>1</v>
      </c>
      <c r="BG6" s="2">
        <v>65.619687406759837</v>
      </c>
      <c r="BI6" s="4" t="s">
        <v>4</v>
      </c>
      <c r="BJ6" s="2">
        <f>STDEV(BF5:BF8)/SQRT(7)</f>
        <v>0</v>
      </c>
      <c r="BK6" s="2">
        <f>STDEV(BG5:BG8)/SQRT(4)</f>
        <v>12.309494473852144</v>
      </c>
      <c r="BM6" s="8">
        <v>1</v>
      </c>
      <c r="BN6" s="2">
        <v>0.30965402864764102</v>
      </c>
      <c r="BP6" s="4" t="s">
        <v>4</v>
      </c>
      <c r="BQ6" s="2">
        <f>STDEV(BM5:BM8)/SQRT(7)</f>
        <v>0</v>
      </c>
      <c r="BR6" s="2">
        <f>STDEV(BN5:BN8)/SQRT(4)</f>
        <v>5.0750023694179136E-2</v>
      </c>
      <c r="BT6" s="2">
        <v>1.1727777332910605</v>
      </c>
      <c r="BU6" s="2">
        <v>0.37907656200000001</v>
      </c>
      <c r="BV6" s="2">
        <v>1.5008924705329714</v>
      </c>
      <c r="BW6" s="2">
        <v>0.30033290734373819</v>
      </c>
      <c r="BY6" s="4" t="s">
        <v>3</v>
      </c>
      <c r="BZ6" s="2">
        <f>AVERAGE(BT6:BT9)</f>
        <v>1.0000000100415738</v>
      </c>
      <c r="CA6" s="2">
        <f>AVERAGE(BU6:BU9)</f>
        <v>0.46906572724999995</v>
      </c>
      <c r="CB6" s="2">
        <f>AVERAGE(BV6:BV9)</f>
        <v>1.3184832701264735</v>
      </c>
      <c r="CC6" s="2">
        <f t="shared" ref="CC6" si="1">AVERAGE(BW6:BW9)</f>
        <v>0.26055049437913314</v>
      </c>
    </row>
    <row r="7" spans="1:81">
      <c r="A7" s="8">
        <v>0.67814825180549543</v>
      </c>
      <c r="B7" s="8">
        <v>1156.7726985029785</v>
      </c>
      <c r="H7" s="2">
        <v>1631</v>
      </c>
      <c r="I7" s="2">
        <v>859</v>
      </c>
      <c r="O7" s="8">
        <v>0.71117179445155909</v>
      </c>
      <c r="P7" s="8">
        <v>0.83712417558175956</v>
      </c>
      <c r="V7" s="8">
        <v>0.45647470641046317</v>
      </c>
      <c r="W7" s="8">
        <v>0.52877900364998354</v>
      </c>
      <c r="AC7" s="8">
        <f>100*569/919</f>
        <v>61.915125136017409</v>
      </c>
      <c r="AD7" s="8">
        <f>100*105/958</f>
        <v>10.960334029227557</v>
      </c>
      <c r="AJ7" s="2">
        <v>0.12877317593682336</v>
      </c>
      <c r="AK7" s="2">
        <v>0.97552694670818918</v>
      </c>
      <c r="AL7" s="2">
        <v>0.69036457541275609</v>
      </c>
      <c r="AM7" s="2">
        <v>0.11957121280336118</v>
      </c>
      <c r="AN7" s="2">
        <v>0.54572092305817332</v>
      </c>
      <c r="AO7" s="2">
        <v>1.2395619751400246</v>
      </c>
      <c r="AQ7" s="4" t="s">
        <v>4</v>
      </c>
      <c r="AR7" s="2">
        <f>STDEV(AJ6:AJ9)/SQRT(4)</f>
        <v>1.0202815057075529E-2</v>
      </c>
      <c r="AS7" s="2">
        <f t="shared" ref="AS7:AW7" si="2">STDEV(AK6:AK9)/SQRT(4)</f>
        <v>1.9183513885857408E-2</v>
      </c>
      <c r="AT7" s="2">
        <f t="shared" si="2"/>
        <v>0.19976629105572333</v>
      </c>
      <c r="AU7" s="2">
        <f t="shared" si="2"/>
        <v>2.477466731329895E-2</v>
      </c>
      <c r="AV7" s="2">
        <f t="shared" si="2"/>
        <v>0.10612972059979243</v>
      </c>
      <c r="AW7" s="2">
        <f t="shared" si="2"/>
        <v>0.16963449880552955</v>
      </c>
      <c r="AX7" s="30"/>
      <c r="AY7" s="19">
        <v>1.0080221029391743</v>
      </c>
      <c r="AZ7" s="2">
        <v>0.35128362144256964</v>
      </c>
      <c r="BB7" s="4" t="s">
        <v>5</v>
      </c>
      <c r="BC7" s="2"/>
      <c r="BD7" s="2">
        <f>TTEST(AY5:AY8,AZ5:AZ8,2,2)</f>
        <v>1.2349279950587556E-8</v>
      </c>
      <c r="BE7" s="27"/>
      <c r="BF7" s="2">
        <v>1</v>
      </c>
      <c r="BG7" s="2">
        <v>67.247073719789412</v>
      </c>
      <c r="BI7" s="4" t="s">
        <v>5</v>
      </c>
      <c r="BJ7" s="2"/>
      <c r="BK7" s="2">
        <f>TTEST(BF5:BF8,BG5:BG8,2,2)</f>
        <v>5.3477250493452516E-4</v>
      </c>
      <c r="BM7" s="8">
        <v>1</v>
      </c>
      <c r="BN7" s="2">
        <v>0.14510766535261607</v>
      </c>
      <c r="BP7" s="4" t="s">
        <v>5</v>
      </c>
      <c r="BQ7" s="2"/>
      <c r="BR7" s="2">
        <f>TTEST(BM5:BM8,BN5:BN8,2,2)</f>
        <v>4.8820710813941039E-6</v>
      </c>
      <c r="BT7" s="2">
        <v>1.3563612659406163</v>
      </c>
      <c r="BU7" s="2">
        <v>0.433173374</v>
      </c>
      <c r="BV7" s="2">
        <v>1.1923373606982144</v>
      </c>
      <c r="BW7" s="2">
        <v>0.24657765489251926</v>
      </c>
      <c r="BY7" s="4" t="s">
        <v>4</v>
      </c>
      <c r="BZ7" s="2">
        <f>STDEV(BT6:BT9)/SQRT(4)</f>
        <v>0.16358090596446043</v>
      </c>
      <c r="CA7" s="2">
        <f>STDEV(BU6:BU9)/SQRT(4)</f>
        <v>4.6076908308595704E-2</v>
      </c>
      <c r="CB7" s="2">
        <f>STDEV(BV6:BV9)/SQRT(4)</f>
        <v>6.5266105384597081E-2</v>
      </c>
      <c r="CC7" s="2">
        <f>STDEV(BW6:BW9)/SQRT(4)</f>
        <v>2.107482783952647E-2</v>
      </c>
    </row>
    <row r="8" spans="1:81">
      <c r="A8" s="8">
        <v>1.0928495881898144</v>
      </c>
      <c r="B8" s="8">
        <v>1009.7833936778662</v>
      </c>
      <c r="H8" s="2">
        <v>1062</v>
      </c>
      <c r="I8" s="2">
        <v>487</v>
      </c>
      <c r="O8" s="8">
        <v>1.3837453909406754</v>
      </c>
      <c r="P8" s="8">
        <v>0.73743994411999969</v>
      </c>
      <c r="V8" s="8">
        <v>1.03503936974244</v>
      </c>
      <c r="W8" s="8">
        <v>0.73687469269217243</v>
      </c>
      <c r="AC8" s="8">
        <f>100*351/890</f>
        <v>39.438202247191015</v>
      </c>
      <c r="AD8" s="8">
        <f>100*59/981</f>
        <v>6.0142711518858309</v>
      </c>
      <c r="AJ8" s="2">
        <v>0.11138025964150425</v>
      </c>
      <c r="AK8" s="2">
        <v>1.0550464997953652</v>
      </c>
      <c r="AL8" s="2">
        <v>0.94059923475419838</v>
      </c>
      <c r="AM8" s="2">
        <v>0.16208906075671084</v>
      </c>
      <c r="AN8" s="2">
        <v>0.58958306190942855</v>
      </c>
      <c r="AO8" s="2">
        <v>0.53150573654792754</v>
      </c>
      <c r="AQ8" s="4" t="s">
        <v>5</v>
      </c>
      <c r="AR8" s="2"/>
      <c r="AS8" s="2"/>
      <c r="AT8" s="2"/>
      <c r="AU8" s="2">
        <f>TTEST(AJ6:AJ9,AM6:AM9,2,2)</f>
        <v>0.49526410579979285</v>
      </c>
      <c r="AV8" s="2">
        <f>TTEST(AK6:AK9,AN6:AN9,2,2)</f>
        <v>1.9647489823824159E-2</v>
      </c>
      <c r="AW8" s="2">
        <f>TTEST(AL6:AL9,AO6:AO9,2,2)</f>
        <v>0.85011880857603717</v>
      </c>
      <c r="AX8" s="30"/>
      <c r="AY8" s="19">
        <v>1.0100370234759188</v>
      </c>
      <c r="AZ8" s="2">
        <v>0.37726820383835719</v>
      </c>
      <c r="BF8" s="2">
        <v>1</v>
      </c>
      <c r="BG8" s="2">
        <v>82.60831283169864</v>
      </c>
      <c r="BM8" s="8">
        <v>1</v>
      </c>
      <c r="BN8" s="2">
        <v>0.12449444299352015</v>
      </c>
      <c r="BT8" s="2">
        <v>0.84557823394664156</v>
      </c>
      <c r="BU8" s="2">
        <v>0.59591105799999999</v>
      </c>
      <c r="BV8" s="2">
        <v>1.3035290358134644</v>
      </c>
      <c r="BW8" s="2">
        <v>0.20752817559101244</v>
      </c>
      <c r="BY8" s="4" t="s">
        <v>5</v>
      </c>
      <c r="BZ8" s="2"/>
      <c r="CA8" s="2">
        <f>TTEST(BT6:BT9,BU6:BU9,2,2)</f>
        <v>2.0477047609227556E-2</v>
      </c>
      <c r="CB8" s="2"/>
      <c r="CC8" s="2">
        <f>TTEST(BV6:BV9,BW6:BW9,2,2)</f>
        <v>4.6935954738570849E-6</v>
      </c>
    </row>
    <row r="9" spans="1:81">
      <c r="A9" s="8">
        <v>1.4506224375085677</v>
      </c>
      <c r="B9" s="8">
        <v>2042.6122416560722</v>
      </c>
      <c r="H9" s="2">
        <v>1313</v>
      </c>
      <c r="I9" s="2">
        <v>1390</v>
      </c>
      <c r="O9" s="8">
        <v>0.7556474396706121</v>
      </c>
      <c r="P9" s="8">
        <v>0.46025837414140203</v>
      </c>
      <c r="V9" s="8">
        <v>0.67793187708972769</v>
      </c>
      <c r="W9" s="8">
        <v>0.40962166981546461</v>
      </c>
      <c r="AC9" s="8">
        <f>100*476/876</f>
        <v>54.337899543378995</v>
      </c>
      <c r="AD9" s="8">
        <f>100*132/1282</f>
        <v>10.296411856474259</v>
      </c>
      <c r="AJ9" s="2">
        <v>9.4369308473077729E-2</v>
      </c>
      <c r="AK9" s="2">
        <v>0.97207066697372713</v>
      </c>
      <c r="AL9" s="2">
        <v>0.73148953831034069</v>
      </c>
      <c r="AM9" s="2">
        <v>0.15759871665245248</v>
      </c>
      <c r="AN9" s="2">
        <v>0.52738211757986297</v>
      </c>
      <c r="AO9" s="2">
        <v>0.76112569890469572</v>
      </c>
      <c r="BT9" s="2">
        <v>0.62528280698797711</v>
      </c>
      <c r="BU9" s="2">
        <v>0.46810191499999998</v>
      </c>
      <c r="BV9" s="2">
        <v>1.277174213461244</v>
      </c>
      <c r="BW9" s="2">
        <v>0.28776323968926276</v>
      </c>
    </row>
    <row r="10" spans="1:81">
      <c r="A10" s="8">
        <v>1.0726977640340873</v>
      </c>
      <c r="B10" s="8">
        <v>2027.1288976968704</v>
      </c>
      <c r="H10" s="2">
        <v>1391</v>
      </c>
      <c r="I10" s="2">
        <v>486</v>
      </c>
      <c r="O10" s="8">
        <v>0.97634566242355103</v>
      </c>
      <c r="P10" s="8">
        <v>0.81041897668633656</v>
      </c>
      <c r="V10" s="8">
        <v>0.91604942841353554</v>
      </c>
      <c r="W10" s="8">
        <v>0.70769570358098477</v>
      </c>
      <c r="AC10" s="8">
        <f>100*601/1148</f>
        <v>52.351916376306619</v>
      </c>
      <c r="AD10" s="8">
        <f>100*205/976</f>
        <v>21.004098360655739</v>
      </c>
      <c r="AY10" s="7" t="s">
        <v>8</v>
      </c>
      <c r="BF10" s="7" t="s">
        <v>8</v>
      </c>
      <c r="BM10" s="7" t="s">
        <v>8</v>
      </c>
    </row>
    <row r="11" spans="1:81">
      <c r="A11" s="9"/>
      <c r="B11" s="8">
        <v>1983.6857310846117</v>
      </c>
      <c r="H11" s="2">
        <v>1188</v>
      </c>
      <c r="I11" s="2">
        <v>660</v>
      </c>
      <c r="O11" s="9"/>
      <c r="P11" s="8">
        <v>0.56879973861276689</v>
      </c>
      <c r="V11" s="9"/>
      <c r="W11" s="8">
        <v>0.8986871593396849</v>
      </c>
      <c r="AC11" s="8">
        <f>100*419/802</f>
        <v>52.244389027431424</v>
      </c>
      <c r="AD11" s="8">
        <f>100*255/1057</f>
        <v>24.124881740775781</v>
      </c>
      <c r="AJ11" s="7" t="s">
        <v>9</v>
      </c>
      <c r="AY11" s="4" t="s">
        <v>36</v>
      </c>
      <c r="AZ11" s="4" t="s">
        <v>38</v>
      </c>
      <c r="BB11" s="3"/>
      <c r="BC11" s="4" t="s">
        <v>36</v>
      </c>
      <c r="BD11" s="4" t="s">
        <v>38</v>
      </c>
      <c r="BE11" s="28"/>
      <c r="BF11" s="4" t="s">
        <v>22</v>
      </c>
      <c r="BG11" s="4" t="s">
        <v>18</v>
      </c>
      <c r="BI11" s="3"/>
      <c r="BJ11" s="4" t="s">
        <v>22</v>
      </c>
      <c r="BK11" s="4" t="s">
        <v>18</v>
      </c>
      <c r="BM11" s="4" t="s">
        <v>36</v>
      </c>
      <c r="BN11" s="4" t="s">
        <v>38</v>
      </c>
      <c r="BP11" s="3"/>
      <c r="BQ11" s="4" t="s">
        <v>36</v>
      </c>
      <c r="BR11" s="4" t="s">
        <v>38</v>
      </c>
      <c r="BT11" s="7" t="s">
        <v>8</v>
      </c>
    </row>
    <row r="12" spans="1:81">
      <c r="A12" s="10"/>
      <c r="B12" s="8">
        <v>2679.1064094193662</v>
      </c>
      <c r="H12" s="2">
        <v>1119</v>
      </c>
      <c r="I12" s="2">
        <v>961</v>
      </c>
      <c r="O12" s="10"/>
      <c r="P12" s="8">
        <v>0.3003092086632082</v>
      </c>
      <c r="V12" s="10"/>
      <c r="W12" s="8">
        <v>0.17488101294183159</v>
      </c>
      <c r="AC12" s="8">
        <f>100*599/1057</f>
        <v>56.669820245979189</v>
      </c>
      <c r="AD12" s="8">
        <f>100*11/904</f>
        <v>1.2168141592920354</v>
      </c>
      <c r="AJ12" s="19"/>
      <c r="AK12" s="21" t="s">
        <v>22</v>
      </c>
      <c r="AL12" s="22"/>
      <c r="AM12" s="23"/>
      <c r="AN12" s="21" t="s">
        <v>18</v>
      </c>
      <c r="AO12" s="20"/>
      <c r="AR12" s="19"/>
      <c r="AS12" s="21" t="s">
        <v>22</v>
      </c>
      <c r="AT12" s="22"/>
      <c r="AU12" s="23"/>
      <c r="AV12" s="21" t="s">
        <v>18</v>
      </c>
      <c r="AW12" s="20"/>
      <c r="AX12" s="10"/>
      <c r="AY12" s="2">
        <v>0.90236573314495183</v>
      </c>
      <c r="AZ12" s="2">
        <v>1.6615564354614356</v>
      </c>
      <c r="BB12" s="4" t="s">
        <v>3</v>
      </c>
      <c r="BC12" s="2">
        <f>AVERAGE(AY12:AY15)</f>
        <v>1.0000000043761332</v>
      </c>
      <c r="BD12" s="2">
        <f>AVERAGE(AZ12:AZ15)</f>
        <v>1.5388920347510133</v>
      </c>
      <c r="BE12" s="27"/>
      <c r="BF12" s="2">
        <v>1</v>
      </c>
      <c r="BG12" s="2">
        <v>0.843179503</v>
      </c>
      <c r="BI12" s="4" t="s">
        <v>3</v>
      </c>
      <c r="BJ12" s="2">
        <f>AVERAGE(BF12:BF15)</f>
        <v>1</v>
      </c>
      <c r="BK12" s="2">
        <f>AVERAGE(BG12:BG15)</f>
        <v>0.70438682716619994</v>
      </c>
      <c r="BM12" s="8">
        <v>1</v>
      </c>
      <c r="BN12" s="2">
        <v>1.2852924018063501</v>
      </c>
      <c r="BP12" s="4" t="s">
        <v>3</v>
      </c>
      <c r="BQ12" s="2">
        <f>AVERAGE(BM12:BM15)</f>
        <v>1</v>
      </c>
      <c r="BR12" s="2">
        <f>AVERAGE(BN12:BN15)</f>
        <v>1.6704537084346827</v>
      </c>
      <c r="BT12" s="33" t="s">
        <v>32</v>
      </c>
      <c r="BU12" s="34"/>
      <c r="BV12" s="33" t="s">
        <v>33</v>
      </c>
      <c r="BW12" s="34"/>
      <c r="BZ12" s="33" t="s">
        <v>32</v>
      </c>
      <c r="CA12" s="34"/>
      <c r="CB12" s="33" t="s">
        <v>33</v>
      </c>
      <c r="CC12" s="34"/>
    </row>
    <row r="13" spans="1:81">
      <c r="H13" s="2">
        <v>863</v>
      </c>
      <c r="I13" s="2">
        <v>754</v>
      </c>
      <c r="O13" s="10"/>
      <c r="P13" s="8">
        <v>0.66360096039790206</v>
      </c>
      <c r="V13" s="10"/>
      <c r="W13" s="8">
        <v>0.56454002051405117</v>
      </c>
      <c r="AC13" s="8">
        <f>100*305/822</f>
        <v>37.104622871046232</v>
      </c>
      <c r="AD13" s="8">
        <f>100*55/703</f>
        <v>7.8236130867709814</v>
      </c>
      <c r="AJ13" s="4" t="s">
        <v>23</v>
      </c>
      <c r="AK13" s="4" t="s">
        <v>24</v>
      </c>
      <c r="AL13" s="4" t="s">
        <v>25</v>
      </c>
      <c r="AM13" s="4" t="s">
        <v>23</v>
      </c>
      <c r="AN13" s="4" t="s">
        <v>24</v>
      </c>
      <c r="AO13" s="4" t="s">
        <v>25</v>
      </c>
      <c r="AQ13" s="3"/>
      <c r="AR13" s="4" t="s">
        <v>23</v>
      </c>
      <c r="AS13" s="4" t="s">
        <v>24</v>
      </c>
      <c r="AT13" s="4" t="s">
        <v>25</v>
      </c>
      <c r="AU13" s="4" t="s">
        <v>23</v>
      </c>
      <c r="AV13" s="4" t="s">
        <v>24</v>
      </c>
      <c r="AW13" s="4" t="s">
        <v>25</v>
      </c>
      <c r="AX13" s="29"/>
      <c r="AY13" s="2">
        <v>1.0109585005653365</v>
      </c>
      <c r="AZ13" s="2">
        <v>1.3924155158674563</v>
      </c>
      <c r="BB13" s="4" t="s">
        <v>4</v>
      </c>
      <c r="BC13" s="2">
        <f>STDEV(AY12:AY15)/SQRT(7)</f>
        <v>2.5349258824194622E-2</v>
      </c>
      <c r="BD13" s="2">
        <f>STDEV(AZ12:AZ15)/SQRT(4)</f>
        <v>0.11040352965537173</v>
      </c>
      <c r="BE13" s="27"/>
      <c r="BF13" s="2">
        <v>1</v>
      </c>
      <c r="BG13" s="2">
        <v>0.42644814846128204</v>
      </c>
      <c r="BI13" s="4" t="s">
        <v>4</v>
      </c>
      <c r="BJ13" s="2">
        <f>STDEV(BF12:BF15)/SQRT(7)</f>
        <v>0</v>
      </c>
      <c r="BK13" s="2">
        <f>STDEV(BG12:BG15)/SQRT(4)</f>
        <v>9.5574729087313945E-2</v>
      </c>
      <c r="BM13" s="8">
        <v>1</v>
      </c>
      <c r="BN13" s="2">
        <v>1.8876165342126301</v>
      </c>
      <c r="BP13" s="4" t="s">
        <v>4</v>
      </c>
      <c r="BQ13" s="2">
        <f>STDEV(BM12:BM15)/SQRT(7)</f>
        <v>0</v>
      </c>
      <c r="BR13" s="2">
        <f>STDEV(BN12:BN15)/SQRT(4)</f>
        <v>0.13278265792768709</v>
      </c>
      <c r="BT13" s="4" t="s">
        <v>36</v>
      </c>
      <c r="BU13" s="4" t="s">
        <v>38</v>
      </c>
      <c r="BV13" s="4" t="s">
        <v>36</v>
      </c>
      <c r="BW13" s="4" t="s">
        <v>38</v>
      </c>
      <c r="BY13" s="3"/>
      <c r="BZ13" s="4" t="s">
        <v>36</v>
      </c>
      <c r="CA13" s="4" t="s">
        <v>38</v>
      </c>
      <c r="CB13" s="4" t="s">
        <v>36</v>
      </c>
      <c r="CC13" s="4" t="s">
        <v>38</v>
      </c>
    </row>
    <row r="14" spans="1:81">
      <c r="H14" s="2">
        <v>1457</v>
      </c>
      <c r="I14" s="2">
        <v>344</v>
      </c>
      <c r="O14" s="10"/>
      <c r="P14" s="8">
        <v>0.30060733349168023</v>
      </c>
      <c r="V14" s="10"/>
      <c r="W14" s="8">
        <v>0.65454880428016471</v>
      </c>
      <c r="AC14" s="8">
        <f>100*444/1095</f>
        <v>40.547945205479451</v>
      </c>
      <c r="AD14" s="8">
        <f>100*269/815</f>
        <v>33.006134969325153</v>
      </c>
      <c r="AJ14" s="2">
        <v>0</v>
      </c>
      <c r="AK14" s="2">
        <v>0.34595656463575891</v>
      </c>
      <c r="AL14" s="2">
        <v>1.0527511094599111</v>
      </c>
      <c r="AM14" s="2">
        <v>0</v>
      </c>
      <c r="AN14" s="2">
        <v>0.12442610948518397</v>
      </c>
      <c r="AO14" s="2">
        <v>0.4550113562485385</v>
      </c>
      <c r="AQ14" s="4" t="s">
        <v>3</v>
      </c>
      <c r="AR14" s="2">
        <f>AVERAGE(AJ14:AJ17)</f>
        <v>7.2341698881377403E-5</v>
      </c>
      <c r="AS14" s="2">
        <f t="shared" ref="AS14" si="3">AVERAGE(AK14:AK17)</f>
        <v>0.35599853113632884</v>
      </c>
      <c r="AT14" s="2">
        <f t="shared" ref="AT14" si="4">AVERAGE(AL14:AL17)</f>
        <v>0.99999999996596212</v>
      </c>
      <c r="AU14" s="2">
        <f t="shared" ref="AU14" si="5">AVERAGE(AM14:AM17)</f>
        <v>2.9346616478423648E-4</v>
      </c>
      <c r="AV14" s="2">
        <f t="shared" ref="AV14" si="6">AVERAGE(AN14:AN17)</f>
        <v>8.6125866778301488E-2</v>
      </c>
      <c r="AW14" s="2">
        <f t="shared" ref="AW14" si="7">AVERAGE(AO14:AO17)</f>
        <v>0.40346632070191757</v>
      </c>
      <c r="AX14" s="30"/>
      <c r="AY14" s="2">
        <v>1.0498723710087179</v>
      </c>
      <c r="AZ14" s="2">
        <v>1.7847658673156102</v>
      </c>
      <c r="BB14" s="4" t="s">
        <v>5</v>
      </c>
      <c r="BC14" s="2"/>
      <c r="BD14" s="2">
        <f>TTEST(AY12:AY15,AZ12:AZ15,2,2)</f>
        <v>3.4299213642183038E-3</v>
      </c>
      <c r="BE14" s="27"/>
      <c r="BF14" s="2">
        <v>1</v>
      </c>
      <c r="BG14" s="2">
        <v>0.81531333533646844</v>
      </c>
      <c r="BI14" s="4" t="s">
        <v>5</v>
      </c>
      <c r="BJ14" s="2"/>
      <c r="BK14" s="2">
        <f>TTEST(BF12:BF15,BG12:BG15,2,2)</f>
        <v>2.1305886007477598E-2</v>
      </c>
      <c r="BM14" s="8">
        <v>1</v>
      </c>
      <c r="BN14" s="2">
        <v>1.7857110769913775</v>
      </c>
      <c r="BP14" s="4" t="s">
        <v>5</v>
      </c>
      <c r="BQ14" s="2"/>
      <c r="BR14" s="2">
        <f>TTEST(BM12:BM15,BN12:BN15,2,2)</f>
        <v>2.3353494976627396E-3</v>
      </c>
      <c r="BT14" s="2">
        <v>0.66569985744969529</v>
      </c>
      <c r="BU14" s="2">
        <v>2.0648104914217917</v>
      </c>
      <c r="BV14" s="2">
        <v>6.7228428989999998</v>
      </c>
      <c r="BW14" s="2">
        <v>15.456772606448801</v>
      </c>
      <c r="BY14" s="4" t="s">
        <v>3</v>
      </c>
      <c r="BZ14" s="2">
        <f>AVERAGE(BT14:BT17)</f>
        <v>1.0000000016796551</v>
      </c>
      <c r="CA14" s="2">
        <f>AVERAGE(BU14:BU17)</f>
        <v>4.4653483961485723</v>
      </c>
      <c r="CB14" s="2">
        <f>AVERAGE(BV14:BV17)</f>
        <v>9.3460462902499994</v>
      </c>
      <c r="CC14" s="2">
        <f t="shared" ref="CC14" si="8">AVERAGE(BW14:BW17)</f>
        <v>18.359558615111151</v>
      </c>
    </row>
    <row r="15" spans="1:81">
      <c r="H15" s="2">
        <v>1759</v>
      </c>
      <c r="I15" s="2">
        <v>436</v>
      </c>
      <c r="AJ15" s="2">
        <v>8.8294981645860158E-5</v>
      </c>
      <c r="AK15" s="2">
        <v>0.34595656463575891</v>
      </c>
      <c r="AL15" s="2">
        <v>0.5976630804961397</v>
      </c>
      <c r="AM15" s="2">
        <v>4.0094082527957864E-4</v>
      </c>
      <c r="AN15" s="2">
        <v>6.7823285467045982E-2</v>
      </c>
      <c r="AO15" s="2">
        <v>0.46800022515960282</v>
      </c>
      <c r="AQ15" s="4" t="s">
        <v>4</v>
      </c>
      <c r="AR15" s="2">
        <f>STDEV(AJ14:AJ17)/SQRT(4)</f>
        <v>2.615422675962828E-5</v>
      </c>
      <c r="AS15" s="2">
        <f t="shared" ref="AS15" si="9">STDEV(AK14:AK17)/SQRT(4)</f>
        <v>1.6577875241127683E-2</v>
      </c>
      <c r="AT15" s="2">
        <f t="shared" ref="AT15" si="10">STDEV(AL14:AL17)/SQRT(4)</f>
        <v>0.21062188223261791</v>
      </c>
      <c r="AU15" s="2">
        <f t="shared" ref="AU15" si="11">STDEV(AM14:AM17)/SQRT(4)</f>
        <v>1.0642822418566076E-4</v>
      </c>
      <c r="AV15" s="2">
        <f t="shared" ref="AV15" si="12">STDEV(AN14:AN17)/SQRT(4)</f>
        <v>1.3120138632805166E-2</v>
      </c>
      <c r="AW15" s="2">
        <f t="shared" ref="AW15" si="13">STDEV(AO14:AO17)/SQRT(4)</f>
        <v>4.7271521202702629E-2</v>
      </c>
      <c r="AX15" s="30"/>
      <c r="AY15" s="2">
        <v>1.0368034127855261</v>
      </c>
      <c r="AZ15" s="2">
        <v>1.3168303203595519</v>
      </c>
      <c r="BF15" s="2">
        <v>1</v>
      </c>
      <c r="BG15" s="2">
        <v>0.73260632186704899</v>
      </c>
      <c r="BM15" s="8">
        <v>1</v>
      </c>
      <c r="BN15" s="2">
        <v>1.7231948207283723</v>
      </c>
      <c r="BT15" s="2">
        <v>1.3444835064312197</v>
      </c>
      <c r="BU15" s="2">
        <v>3.9296781419908906</v>
      </c>
      <c r="BV15" s="2">
        <v>8.1703464120000007</v>
      </c>
      <c r="BW15" s="2">
        <v>25.791058580648084</v>
      </c>
      <c r="BY15" s="4" t="s">
        <v>4</v>
      </c>
      <c r="BZ15" s="2">
        <f>STDEV(BT14:BT17)/SQRT(4)</f>
        <v>0.24005716891346021</v>
      </c>
      <c r="CA15" s="2">
        <f>STDEV(BU14:BU17)/SQRT(4)</f>
        <v>1.3372720078339566</v>
      </c>
      <c r="CB15" s="2">
        <f>STDEV(BV14:BV17)/SQRT(4)</f>
        <v>1.1421953763309196</v>
      </c>
      <c r="CC15" s="2">
        <f>STDEV(BW14:BW17)/SQRT(4)</f>
        <v>2.5031159908032117</v>
      </c>
    </row>
    <row r="16" spans="1:81">
      <c r="H16" s="2">
        <v>1467</v>
      </c>
      <c r="I16" s="2">
        <v>608</v>
      </c>
      <c r="O16" s="7" t="s">
        <v>9</v>
      </c>
      <c r="V16" s="7" t="s">
        <v>13</v>
      </c>
      <c r="AJ16" s="2">
        <v>7.6757055362895919E-5</v>
      </c>
      <c r="AK16" s="2">
        <v>0.40408354565707233</v>
      </c>
      <c r="AL16" s="2">
        <v>0.7832727064245153</v>
      </c>
      <c r="AM16" s="2">
        <v>4.8881911131231899E-4</v>
      </c>
      <c r="AN16" s="2">
        <v>7.0478578405156811E-2</v>
      </c>
      <c r="AO16" s="2">
        <v>0.26401283184707242</v>
      </c>
      <c r="AQ16" s="4" t="s">
        <v>5</v>
      </c>
      <c r="AR16" s="2"/>
      <c r="AS16" s="2"/>
      <c r="AT16" s="2"/>
      <c r="AU16" s="2">
        <f>TTEST(AJ14:AJ17,AM14:AM17,2,2)</f>
        <v>9.019285984061913E-2</v>
      </c>
      <c r="AV16" s="2">
        <f>TTEST(AK14:AK17,AN14:AN17,2,2)</f>
        <v>1.4188153876456863E-5</v>
      </c>
      <c r="AW16" s="2">
        <f>TTEST(AL14:AL17,AO14:AO17,2,2)</f>
        <v>3.270218097764669E-2</v>
      </c>
      <c r="BT16" s="2">
        <v>1.4750395588254066</v>
      </c>
      <c r="BU16" s="2">
        <v>8.2892297407270803</v>
      </c>
      <c r="BV16" s="2">
        <v>10.948829699999999</v>
      </c>
      <c r="BW16" s="2">
        <v>15.295485262100881</v>
      </c>
      <c r="BY16" s="4" t="s">
        <v>5</v>
      </c>
      <c r="BZ16" s="2"/>
      <c r="CA16" s="2">
        <f>TTEST(BT14:BT17,BU14:BU17,2,2)</f>
        <v>4.3456270571596463E-2</v>
      </c>
      <c r="CB16" s="2"/>
      <c r="CC16" s="2">
        <f>TTEST(BV14:BV17,BW14:BW17,2,2)</f>
        <v>1.6907451938231594E-2</v>
      </c>
    </row>
    <row r="17" spans="8:81">
      <c r="H17" s="2">
        <v>984</v>
      </c>
      <c r="I17" s="2">
        <v>1135</v>
      </c>
      <c r="O17" s="4" t="s">
        <v>1</v>
      </c>
      <c r="P17" s="4" t="s">
        <v>7</v>
      </c>
      <c r="R17" s="3"/>
      <c r="S17" s="4" t="s">
        <v>1</v>
      </c>
      <c r="T17" s="4" t="s">
        <v>2</v>
      </c>
      <c r="V17" s="4" t="s">
        <v>1</v>
      </c>
      <c r="W17" s="4" t="s">
        <v>7</v>
      </c>
      <c r="Y17" s="3"/>
      <c r="Z17" s="4" t="s">
        <v>1</v>
      </c>
      <c r="AA17" s="4" t="s">
        <v>2</v>
      </c>
      <c r="AJ17" s="2">
        <v>1.2431475851675352E-4</v>
      </c>
      <c r="AK17" s="2">
        <v>0.32799744961672533</v>
      </c>
      <c r="AL17" s="2">
        <v>1.5663131034832825</v>
      </c>
      <c r="AM17" s="2">
        <v>2.8410472254504824E-4</v>
      </c>
      <c r="AN17" s="2">
        <v>8.1775493755819231E-2</v>
      </c>
      <c r="AO17" s="2">
        <v>0.4268408695524567</v>
      </c>
      <c r="AY17" s="7" t="s">
        <v>9</v>
      </c>
      <c r="BF17" s="7" t="s">
        <v>9</v>
      </c>
      <c r="BM17" s="7" t="s">
        <v>9</v>
      </c>
      <c r="BT17" s="2">
        <v>0.5147770840122986</v>
      </c>
      <c r="BU17" s="2">
        <v>3.577675210454526</v>
      </c>
      <c r="BV17" s="2">
        <v>11.54216615</v>
      </c>
      <c r="BW17" s="2">
        <v>16.89491801124684</v>
      </c>
    </row>
    <row r="18" spans="8:81">
      <c r="H18" s="2">
        <v>1329</v>
      </c>
      <c r="I18" s="2">
        <v>780</v>
      </c>
      <c r="O18" s="8">
        <v>1.1144042425119887</v>
      </c>
      <c r="P18" s="8">
        <v>0.6940368707645137</v>
      </c>
      <c r="R18" s="4" t="s">
        <v>3</v>
      </c>
      <c r="S18" s="2">
        <f>AVERAGE(O18:O24)</f>
        <v>0.99999999947047136</v>
      </c>
      <c r="T18" s="2">
        <f>AVERAGE(P18:P28)</f>
        <v>0.6277776613257724</v>
      </c>
      <c r="V18" s="8">
        <v>0.5898980369383745</v>
      </c>
      <c r="W18" s="8">
        <v>0.80485244562406899</v>
      </c>
      <c r="Y18" s="4" t="s">
        <v>3</v>
      </c>
      <c r="Z18" s="2">
        <f>AVERAGE(V18:V24)</f>
        <v>1.0000000001245797</v>
      </c>
      <c r="AA18" s="2">
        <f>AVERAGE(W18:W28)</f>
        <v>0.63268028584344416</v>
      </c>
      <c r="AY18" s="4" t="s">
        <v>36</v>
      </c>
      <c r="AZ18" s="4" t="s">
        <v>38</v>
      </c>
      <c r="BB18" s="3"/>
      <c r="BC18" s="4" t="s">
        <v>36</v>
      </c>
      <c r="BD18" s="4" t="s">
        <v>38</v>
      </c>
      <c r="BE18" s="28"/>
      <c r="BF18" s="4" t="s">
        <v>22</v>
      </c>
      <c r="BG18" s="4" t="s">
        <v>18</v>
      </c>
      <c r="BI18" s="3"/>
      <c r="BJ18" s="4" t="s">
        <v>22</v>
      </c>
      <c r="BK18" s="4" t="s">
        <v>18</v>
      </c>
      <c r="BM18" s="4" t="s">
        <v>36</v>
      </c>
      <c r="BN18" s="4" t="s">
        <v>38</v>
      </c>
      <c r="BP18" s="3"/>
      <c r="BQ18" s="4" t="s">
        <v>36</v>
      </c>
      <c r="BR18" s="4" t="s">
        <v>38</v>
      </c>
    </row>
    <row r="19" spans="8:81">
      <c r="H19" s="2">
        <v>1263</v>
      </c>
      <c r="I19" s="2">
        <v>963</v>
      </c>
      <c r="O19" s="8">
        <v>0.49600029591853262</v>
      </c>
      <c r="P19" s="8">
        <v>0.75506022449282872</v>
      </c>
      <c r="R19" s="4" t="s">
        <v>4</v>
      </c>
      <c r="S19" s="2">
        <f>STDEV(O18:O24)/SQRT(7)</f>
        <v>0.16509177260042956</v>
      </c>
      <c r="T19" s="2">
        <f>STDEV(P18:P28)/SQRT(11)</f>
        <v>7.2210759675441216E-2</v>
      </c>
      <c r="V19" s="8">
        <v>1.6803739024322852</v>
      </c>
      <c r="W19" s="8">
        <v>0.65355252468387337</v>
      </c>
      <c r="Y19" s="4" t="s">
        <v>4</v>
      </c>
      <c r="Z19" s="2">
        <f>STDEV(V18:V24)/SQRT(7)</f>
        <v>0.162981457178938</v>
      </c>
      <c r="AA19" s="2">
        <f>STDEV(W18:W28)/SQRT(11)</f>
        <v>5.94163652165225E-2</v>
      </c>
      <c r="AJ19" s="7" t="s">
        <v>26</v>
      </c>
      <c r="AY19" s="2">
        <v>0.9936889522844774</v>
      </c>
      <c r="AZ19" s="2">
        <v>2.5905104991655348</v>
      </c>
      <c r="BB19" s="4" t="s">
        <v>3</v>
      </c>
      <c r="BC19" s="2">
        <f>AVERAGE(AY19:AY22)</f>
        <v>1.0000000010748704</v>
      </c>
      <c r="BD19" s="2">
        <f>AVERAGE(AZ19:AZ22)</f>
        <v>2.168473797334741</v>
      </c>
      <c r="BE19" s="27"/>
      <c r="BF19" s="2">
        <v>1</v>
      </c>
      <c r="BG19" s="2">
        <v>0.69418365400000004</v>
      </c>
      <c r="BI19" s="4" t="s">
        <v>3</v>
      </c>
      <c r="BJ19" s="2">
        <f>AVERAGE(BF19:BF22)</f>
        <v>1</v>
      </c>
      <c r="BK19" s="2">
        <f>AVERAGE(BG19:BG22)</f>
        <v>0.61082296097472355</v>
      </c>
      <c r="BM19" s="8">
        <v>1</v>
      </c>
      <c r="BN19" s="2">
        <v>1.4276261524137801</v>
      </c>
      <c r="BP19" s="4" t="s">
        <v>3</v>
      </c>
      <c r="BQ19" s="2">
        <f>AVERAGE(BM19:BM22)</f>
        <v>1</v>
      </c>
      <c r="BR19" s="2">
        <f>AVERAGE(BN19:BN22)</f>
        <v>1.8556209836398234</v>
      </c>
      <c r="BT19" s="7" t="s">
        <v>9</v>
      </c>
    </row>
    <row r="20" spans="8:81">
      <c r="H20" s="2">
        <v>1232</v>
      </c>
      <c r="I20" s="2">
        <v>607</v>
      </c>
      <c r="O20" s="8">
        <v>0.44480279714832338</v>
      </c>
      <c r="P20" s="8">
        <v>0.50274281080641392</v>
      </c>
      <c r="R20" s="4" t="s">
        <v>5</v>
      </c>
      <c r="S20" s="2"/>
      <c r="T20" s="2">
        <f>TTEST(O18:O24,P18:P28,2,2)</f>
        <v>3.1985861843175249E-2</v>
      </c>
      <c r="V20" s="8">
        <v>1.2391482589947069</v>
      </c>
      <c r="W20" s="8">
        <v>0.65970540038859116</v>
      </c>
      <c r="Y20" s="4" t="s">
        <v>5</v>
      </c>
      <c r="Z20" s="2"/>
      <c r="AA20" s="2">
        <f>TTEST(V18:V24,W18:W28,2,2)</f>
        <v>2.4746818022738436E-2</v>
      </c>
      <c r="AJ20" s="19"/>
      <c r="AK20" s="21" t="s">
        <v>22</v>
      </c>
      <c r="AL20" s="22"/>
      <c r="AM20" s="23"/>
      <c r="AN20" s="21" t="s">
        <v>18</v>
      </c>
      <c r="AO20" s="20"/>
      <c r="AR20" s="19"/>
      <c r="AS20" s="21" t="s">
        <v>22</v>
      </c>
      <c r="AT20" s="22"/>
      <c r="AU20" s="23"/>
      <c r="AV20" s="21" t="s">
        <v>18</v>
      </c>
      <c r="AW20" s="20"/>
      <c r="AY20" s="2">
        <v>0.93125561409150392</v>
      </c>
      <c r="AZ20" s="2">
        <v>1.8285135724813066</v>
      </c>
      <c r="BB20" s="4" t="s">
        <v>4</v>
      </c>
      <c r="BC20" s="2">
        <f>STDEV(AY19:AY22)/SQRT(7)</f>
        <v>2.1458621810540947E-2</v>
      </c>
      <c r="BD20" s="2">
        <f>STDEV(AZ19:AZ22)/SQRT(4)</f>
        <v>0.23889059261260942</v>
      </c>
      <c r="BE20" s="27"/>
      <c r="BF20" s="2">
        <v>1</v>
      </c>
      <c r="BG20" s="2">
        <v>0.70149925599384444</v>
      </c>
      <c r="BI20" s="4" t="s">
        <v>4</v>
      </c>
      <c r="BJ20" s="2">
        <f>STDEV(BF19:BF22)/SQRT(7)</f>
        <v>0</v>
      </c>
      <c r="BK20" s="2">
        <f>STDEV(BG19:BG22)/SQRT(4)</f>
        <v>5.3622658316393346E-2</v>
      </c>
      <c r="BM20" s="8">
        <v>1</v>
      </c>
      <c r="BN20" s="2">
        <v>2.35606668661545</v>
      </c>
      <c r="BP20" s="4" t="s">
        <v>4</v>
      </c>
      <c r="BQ20" s="2">
        <f>STDEV(BM19:BM22)/SQRT(7)</f>
        <v>0</v>
      </c>
      <c r="BR20" s="2">
        <f>STDEV(BN19:BN22)/SQRT(4)</f>
        <v>0.24094522634509574</v>
      </c>
      <c r="BT20" s="33" t="s">
        <v>32</v>
      </c>
      <c r="BU20" s="34"/>
      <c r="BV20" s="33" t="s">
        <v>33</v>
      </c>
      <c r="BW20" s="34"/>
      <c r="BZ20" s="33" t="s">
        <v>32</v>
      </c>
      <c r="CA20" s="34"/>
      <c r="CB20" s="33" t="s">
        <v>33</v>
      </c>
      <c r="CC20" s="34"/>
    </row>
    <row r="21" spans="8:81">
      <c r="H21" s="2">
        <v>714</v>
      </c>
      <c r="I21" s="2">
        <v>1208</v>
      </c>
      <c r="O21" s="8">
        <v>1.0220572646943755</v>
      </c>
      <c r="P21" s="8">
        <v>0.72907365715273464</v>
      </c>
      <c r="V21" s="8">
        <v>0.57588888080098544</v>
      </c>
      <c r="W21" s="8">
        <v>0.77642925024164189</v>
      </c>
      <c r="AJ21" s="4" t="s">
        <v>23</v>
      </c>
      <c r="AK21" s="4" t="s">
        <v>24</v>
      </c>
      <c r="AL21" s="4" t="s">
        <v>25</v>
      </c>
      <c r="AM21" s="4" t="s">
        <v>23</v>
      </c>
      <c r="AN21" s="4" t="s">
        <v>24</v>
      </c>
      <c r="AO21" s="4" t="s">
        <v>25</v>
      </c>
      <c r="AQ21" s="3"/>
      <c r="AR21" s="4" t="s">
        <v>23</v>
      </c>
      <c r="AS21" s="4" t="s">
        <v>24</v>
      </c>
      <c r="AT21" s="4" t="s">
        <v>25</v>
      </c>
      <c r="AU21" s="4" t="s">
        <v>23</v>
      </c>
      <c r="AV21" s="4" t="s">
        <v>24</v>
      </c>
      <c r="AW21" s="4" t="s">
        <v>25</v>
      </c>
      <c r="AX21" s="31"/>
      <c r="AY21" s="2">
        <v>1.0698359389066516</v>
      </c>
      <c r="AZ21" s="2">
        <v>2.5677583817013647</v>
      </c>
      <c r="BB21" s="4" t="s">
        <v>5</v>
      </c>
      <c r="BC21" s="2"/>
      <c r="BD21" s="2">
        <f>TTEST(AY19:AY22,AZ19:AZ22,2,2)</f>
        <v>2.8312276983540278E-3</v>
      </c>
      <c r="BE21" s="27"/>
      <c r="BF21" s="2">
        <v>1</v>
      </c>
      <c r="BG21" s="2">
        <v>0.56957040185594343</v>
      </c>
      <c r="BI21" s="4" t="s">
        <v>5</v>
      </c>
      <c r="BJ21" s="2"/>
      <c r="BK21" s="2">
        <f>TTEST(BF19:BF22,BG19:BG22,2,2)</f>
        <v>3.4782755201500764E-4</v>
      </c>
      <c r="BM21" s="8">
        <v>1</v>
      </c>
      <c r="BN21" s="2">
        <v>2.180231510212137</v>
      </c>
      <c r="BP21" s="4" t="s">
        <v>5</v>
      </c>
      <c r="BQ21" s="2"/>
      <c r="BR21" s="2">
        <f>TTEST(BM19:BM22,BN19:BN22,2,2)</f>
        <v>1.2055998154325837E-2</v>
      </c>
      <c r="BT21" s="4" t="s">
        <v>36</v>
      </c>
      <c r="BU21" s="4" t="s">
        <v>38</v>
      </c>
      <c r="BV21" s="4" t="s">
        <v>36</v>
      </c>
      <c r="BW21" s="4" t="s">
        <v>38</v>
      </c>
      <c r="BY21" s="3"/>
      <c r="BZ21" s="4" t="s">
        <v>36</v>
      </c>
      <c r="CA21" s="4" t="s">
        <v>38</v>
      </c>
      <c r="CB21" s="4" t="s">
        <v>36</v>
      </c>
      <c r="CC21" s="4" t="s">
        <v>38</v>
      </c>
    </row>
    <row r="22" spans="8:81">
      <c r="H22" s="2">
        <v>1369</v>
      </c>
      <c r="I22" s="2">
        <v>1283</v>
      </c>
      <c r="O22" s="8">
        <v>0.99095899629403761</v>
      </c>
      <c r="P22" s="8">
        <v>0.52783692928904047</v>
      </c>
      <c r="V22" s="8">
        <v>1.2492769216504647</v>
      </c>
      <c r="W22" s="8">
        <v>0.91107943004615022</v>
      </c>
      <c r="AJ22" s="2">
        <v>2.6225338761460909E-2</v>
      </c>
      <c r="AK22" s="2">
        <v>5.1432021650227221E-2</v>
      </c>
      <c r="AL22" s="2">
        <v>1.551649627780169</v>
      </c>
      <c r="AM22" s="2">
        <v>9.6879649674642947E-3</v>
      </c>
      <c r="AN22" s="2">
        <v>6.6414390846759347E-2</v>
      </c>
      <c r="AO22" s="2">
        <v>0.4349777577530719</v>
      </c>
      <c r="AQ22" s="4" t="s">
        <v>3</v>
      </c>
      <c r="AR22" s="2">
        <f>AVERAGE(AJ22:AJ25)</f>
        <v>3.5887292866943726E-2</v>
      </c>
      <c r="AS22" s="2">
        <f t="shared" ref="AS22" si="14">AVERAGE(AK22:AK25)</f>
        <v>4.7305449680559247E-2</v>
      </c>
      <c r="AT22" s="2">
        <f t="shared" ref="AT22" si="15">AVERAGE(AL22:AL25)</f>
        <v>0.99999999984198407</v>
      </c>
      <c r="AU22" s="2">
        <f t="shared" ref="AU22" si="16">AVERAGE(AM22:AM25)</f>
        <v>2.3175802897502415E-2</v>
      </c>
      <c r="AV22" s="2">
        <f t="shared" ref="AV22" si="17">AVERAGE(AN22:AN25)</f>
        <v>4.5030232321633015E-2</v>
      </c>
      <c r="AW22" s="2">
        <f t="shared" ref="AW22" si="18">AVERAGE(AO22:AO25)</f>
        <v>0.23004949949716097</v>
      </c>
      <c r="AX22" s="6"/>
      <c r="AY22" s="2">
        <v>1.005219499016849</v>
      </c>
      <c r="AZ22" s="2">
        <v>1.687112735990757</v>
      </c>
      <c r="BF22" s="2">
        <v>1</v>
      </c>
      <c r="BG22" s="2">
        <v>0.47803853204910635</v>
      </c>
      <c r="BM22" s="8">
        <v>1</v>
      </c>
      <c r="BN22" s="2">
        <v>1.4585595853179267</v>
      </c>
      <c r="BT22" s="2">
        <v>0.73198959368458116</v>
      </c>
      <c r="BU22" s="2">
        <v>5.8975408273992391</v>
      </c>
      <c r="BV22" s="2">
        <v>10.759363708717727</v>
      </c>
      <c r="BW22" s="2">
        <v>37.282119183554613</v>
      </c>
      <c r="BY22" s="4" t="s">
        <v>3</v>
      </c>
      <c r="BZ22" s="2">
        <f>AVERAGE(BT22:BT25)</f>
        <v>1.0000000003089131</v>
      </c>
      <c r="CA22" s="2">
        <f>AVERAGE(BU22:BU25)</f>
        <v>8.0979597423116036</v>
      </c>
      <c r="CB22" s="2">
        <f>AVERAGE(BV22:BV25)</f>
        <v>10.668395298614019</v>
      </c>
      <c r="CC22" s="2">
        <f t="shared" ref="CC22" si="19">AVERAGE(BW22:BW25)</f>
        <v>36.17499244189424</v>
      </c>
    </row>
    <row r="23" spans="8:81">
      <c r="H23" s="2">
        <v>1336</v>
      </c>
      <c r="I23" s="2">
        <v>475</v>
      </c>
      <c r="O23" s="8">
        <v>1.7254093582340544</v>
      </c>
      <c r="P23" s="8">
        <v>1.0835508273282335</v>
      </c>
      <c r="V23" s="8">
        <v>0.57836780882646588</v>
      </c>
      <c r="W23" s="8">
        <v>0.41428135568437469</v>
      </c>
      <c r="AJ23" s="2">
        <v>5.0606642855218341E-2</v>
      </c>
      <c r="AK23" s="2">
        <v>5.1432021650227221E-2</v>
      </c>
      <c r="AL23" s="2">
        <v>0.70192932313417145</v>
      </c>
      <c r="AM23" s="2">
        <v>2.3953861496223496E-2</v>
      </c>
      <c r="AN23" s="2">
        <v>3.9002692560273E-2</v>
      </c>
      <c r="AO23" s="2">
        <v>0.20149340288078826</v>
      </c>
      <c r="AQ23" s="4" t="s">
        <v>4</v>
      </c>
      <c r="AR23" s="2">
        <f>STDEV(AJ22:AJ25)/SQRT(4)</f>
        <v>5.7816276571600999E-3</v>
      </c>
      <c r="AS23" s="2">
        <f t="shared" ref="AS23" si="20">STDEV(AK22:AK25)/SQRT(4)</f>
        <v>2.4390510366063922E-3</v>
      </c>
      <c r="AT23" s="2">
        <f t="shared" ref="AT23" si="21">STDEV(AL22:AL25)/SQRT(4)</f>
        <v>0.18866640960777167</v>
      </c>
      <c r="AU23" s="2">
        <f t="shared" ref="AU23" si="22">STDEV(AM22:AM25)/SQRT(4)</f>
        <v>7.9643920879839316E-3</v>
      </c>
      <c r="AV23" s="2">
        <f t="shared" ref="AV23" si="23">STDEV(AN22:AN25)/SQRT(4)</f>
        <v>8.0285811143849771E-3</v>
      </c>
      <c r="AW23" s="2">
        <f t="shared" ref="AW23" si="24">STDEV(AO22:AO25)/SQRT(4)</f>
        <v>7.0268323015149223E-2</v>
      </c>
      <c r="BT23" s="2">
        <v>0.97272882730462307</v>
      </c>
      <c r="BU23" s="2">
        <v>5.9503165287412116</v>
      </c>
      <c r="BV23" s="2">
        <v>11.04579855657969</v>
      </c>
      <c r="BW23" s="2">
        <v>50.054619404607415</v>
      </c>
      <c r="BY23" s="4" t="s">
        <v>4</v>
      </c>
      <c r="BZ23" s="2">
        <f>STDEV(BT22:BT25)/SQRT(4)</f>
        <v>0.24373514085354722</v>
      </c>
      <c r="CA23" s="2">
        <f>STDEV(BU22:BU25)/SQRT(4)</f>
        <v>1.4157513609363566</v>
      </c>
      <c r="CB23" s="2">
        <f>STDEV(BV22:BV25)/SQRT(4)</f>
        <v>1.6155476969116036</v>
      </c>
      <c r="CC23" s="2">
        <f>STDEV(BW22:BW25)/SQRT(4)</f>
        <v>5.0515555457831525</v>
      </c>
    </row>
    <row r="24" spans="8:81">
      <c r="H24" s="2">
        <v>1310</v>
      </c>
      <c r="I24" s="2">
        <v>665</v>
      </c>
      <c r="O24" s="8">
        <v>1.2063670414919869</v>
      </c>
      <c r="P24" s="8">
        <v>0.7831044735197048</v>
      </c>
      <c r="V24" s="8">
        <v>1.0870461912287757</v>
      </c>
      <c r="W24" s="8">
        <v>0.74773047408444082</v>
      </c>
      <c r="AJ24" s="2">
        <v>3.961660469787353E-2</v>
      </c>
      <c r="AK24" s="2">
        <v>4.4458185067754938E-2</v>
      </c>
      <c r="AL24" s="2">
        <v>0.84299805328753985</v>
      </c>
      <c r="AM24" s="2">
        <v>1.3752826683418403E-2</v>
      </c>
      <c r="AN24" s="2">
        <v>2.8352727553695323E-2</v>
      </c>
      <c r="AO24" s="2">
        <v>0.12080356058350206</v>
      </c>
      <c r="AQ24" s="4" t="s">
        <v>5</v>
      </c>
      <c r="AR24" s="2"/>
      <c r="AS24" s="2"/>
      <c r="AT24" s="2"/>
      <c r="AU24" s="2">
        <f>TTEST(AJ22:AJ25,AM22:AM25,2,2)</f>
        <v>0.24401729366755728</v>
      </c>
      <c r="AV24" s="2">
        <f>TTEST(AK22:AK25,AN22:AN25,2,2)</f>
        <v>0.79536059273950666</v>
      </c>
      <c r="AW24" s="2">
        <f>TTEST(AL22:AL25,AO22:AO25,2,2)</f>
        <v>8.7161329905917281E-3</v>
      </c>
      <c r="AY24" s="7" t="s">
        <v>10</v>
      </c>
      <c r="BF24" s="7" t="s">
        <v>10</v>
      </c>
      <c r="BM24" s="7" t="s">
        <v>10</v>
      </c>
      <c r="BT24" s="2">
        <v>1.6938609499822432</v>
      </c>
      <c r="BU24" s="2">
        <v>8.668060309080337</v>
      </c>
      <c r="BV24" s="2">
        <v>6.4934266837430243</v>
      </c>
      <c r="BW24" s="2">
        <v>28.835553307045831</v>
      </c>
      <c r="BY24" s="4" t="s">
        <v>5</v>
      </c>
      <c r="BZ24" s="2"/>
      <c r="CA24" s="2">
        <f>TTEST(BT22:BT25,BU22:BU25,2,2)</f>
        <v>2.6016399282824442E-3</v>
      </c>
      <c r="CB24" s="2"/>
      <c r="CC24" s="2">
        <f>TTEST(BU22:BU25,BW22:BW25,2,2)</f>
        <v>1.741488054074609E-3</v>
      </c>
    </row>
    <row r="25" spans="8:81">
      <c r="H25" s="2">
        <v>1581</v>
      </c>
      <c r="I25" s="2">
        <v>1281</v>
      </c>
      <c r="O25" s="9"/>
      <c r="P25" s="8">
        <v>0.51403414970860684</v>
      </c>
      <c r="V25" s="9"/>
      <c r="W25" s="8">
        <v>0.687153071819535</v>
      </c>
      <c r="AJ25" s="2">
        <v>2.7100585153222102E-2</v>
      </c>
      <c r="AK25" s="2">
        <v>4.1899570354027617E-2</v>
      </c>
      <c r="AL25" s="2">
        <v>0.90342299516605606</v>
      </c>
      <c r="AM25" s="2">
        <v>4.5308558442903463E-2</v>
      </c>
      <c r="AN25" s="2">
        <v>4.6351118325804373E-2</v>
      </c>
      <c r="AO25" s="2">
        <v>0.1629232767712816</v>
      </c>
      <c r="AY25" s="4" t="s">
        <v>36</v>
      </c>
      <c r="AZ25" s="4" t="s">
        <v>38</v>
      </c>
      <c r="BB25" s="3"/>
      <c r="BC25" s="4" t="s">
        <v>36</v>
      </c>
      <c r="BD25" s="4" t="s">
        <v>38</v>
      </c>
      <c r="BE25" s="28"/>
      <c r="BF25" s="4" t="s">
        <v>22</v>
      </c>
      <c r="BG25" s="4" t="s">
        <v>18</v>
      </c>
      <c r="BI25" s="3"/>
      <c r="BJ25" s="4" t="s">
        <v>22</v>
      </c>
      <c r="BK25" s="4" t="s">
        <v>18</v>
      </c>
      <c r="BM25" s="4" t="s">
        <v>36</v>
      </c>
      <c r="BN25" s="4" t="s">
        <v>38</v>
      </c>
      <c r="BP25" s="3"/>
      <c r="BQ25" s="4" t="s">
        <v>36</v>
      </c>
      <c r="BR25" s="4" t="s">
        <v>38</v>
      </c>
      <c r="BT25" s="2">
        <v>0.60142063026420567</v>
      </c>
      <c r="BU25" s="2">
        <v>11.875921304025626</v>
      </c>
      <c r="BV25" s="2">
        <v>14.37499224541563</v>
      </c>
      <c r="BW25" s="2">
        <v>28.527677872369104</v>
      </c>
    </row>
    <row r="26" spans="8:81">
      <c r="H26" s="2">
        <v>1562</v>
      </c>
      <c r="I26" s="2">
        <v>609</v>
      </c>
      <c r="O26" s="10"/>
      <c r="P26" s="8">
        <v>0.24164227560342799</v>
      </c>
      <c r="V26" s="10"/>
      <c r="W26" s="8">
        <v>0.25849652513215693</v>
      </c>
      <c r="AY26" s="2">
        <v>1.0048301077968678</v>
      </c>
      <c r="AZ26" s="2">
        <v>2.9863417718995464</v>
      </c>
      <c r="BB26" s="4" t="s">
        <v>3</v>
      </c>
      <c r="BC26" s="2">
        <f>AVERAGE(AY26:AY29)</f>
        <v>1.0000000048052911</v>
      </c>
      <c r="BD26" s="2">
        <f>AVERAGE(AZ26:AZ29)</f>
        <v>3.2083886463078004</v>
      </c>
      <c r="BE26" s="27"/>
      <c r="BF26" s="2">
        <v>1</v>
      </c>
      <c r="BG26" s="2">
        <v>0.55096193307713504</v>
      </c>
      <c r="BI26" s="4" t="s">
        <v>3</v>
      </c>
      <c r="BJ26" s="2">
        <f>AVERAGE(BF26:BF29)</f>
        <v>1</v>
      </c>
      <c r="BK26" s="2">
        <f>AVERAGE(BG26:BG29)</f>
        <v>0.28694758612343857</v>
      </c>
      <c r="BM26" s="8">
        <v>1</v>
      </c>
      <c r="BN26" s="2">
        <v>5.23799307214537</v>
      </c>
      <c r="BP26" s="4" t="s">
        <v>3</v>
      </c>
      <c r="BQ26" s="2">
        <f>AVERAGE(BM26:BM29)</f>
        <v>1</v>
      </c>
      <c r="BR26" s="2">
        <f>AVERAGE(BN26:BN29)</f>
        <v>3.5603818006842349</v>
      </c>
    </row>
    <row r="27" spans="8:81">
      <c r="H27" s="2">
        <v>1528</v>
      </c>
      <c r="I27" s="2">
        <v>973</v>
      </c>
      <c r="O27" s="10"/>
      <c r="P27" s="8">
        <v>0.76834222480474268</v>
      </c>
      <c r="V27" s="10"/>
      <c r="W27" s="8">
        <v>0.64844860826604955</v>
      </c>
      <c r="AJ27" s="7" t="s">
        <v>27</v>
      </c>
      <c r="AY27" s="2">
        <v>0.76729766663589538</v>
      </c>
      <c r="AZ27" s="2">
        <v>3.3420401514018221</v>
      </c>
      <c r="BB27" s="4" t="s">
        <v>4</v>
      </c>
      <c r="BC27" s="2">
        <f>STDEV(AY26:AY29)/SQRT(7)</f>
        <v>6.8136221270392566E-2</v>
      </c>
      <c r="BD27" s="2">
        <f>STDEV(AZ26:AZ29)/SQRT(4)</f>
        <v>0.18484671864227956</v>
      </c>
      <c r="BE27" s="27"/>
      <c r="BF27" s="2">
        <v>1</v>
      </c>
      <c r="BG27" s="2">
        <v>0.30730588067569997</v>
      </c>
      <c r="BI27" s="4" t="s">
        <v>4</v>
      </c>
      <c r="BJ27" s="2">
        <f>STDEV(BF26:BF29)/SQRT(7)</f>
        <v>0</v>
      </c>
      <c r="BK27" s="2">
        <f>STDEV(BG26:BG29)/SQRT(4)</f>
        <v>9.5993588997992332E-2</v>
      </c>
      <c r="BM27" s="8">
        <v>1</v>
      </c>
      <c r="BN27" s="2">
        <v>3.57599157831973</v>
      </c>
      <c r="BP27" s="4" t="s">
        <v>4</v>
      </c>
      <c r="BQ27" s="2">
        <f>STDEV(BM26:BM29)/SQRT(7)</f>
        <v>0</v>
      </c>
      <c r="BR27" s="2">
        <f>STDEV(BN26:BN29)/SQRT(4)</f>
        <v>0.62604381364017792</v>
      </c>
    </row>
    <row r="28" spans="8:81">
      <c r="H28" s="2">
        <v>1604</v>
      </c>
      <c r="I28" s="2">
        <v>1146</v>
      </c>
      <c r="O28" s="10"/>
      <c r="P28" s="8">
        <v>0.30612983111324954</v>
      </c>
      <c r="V28" s="10"/>
      <c r="W28" s="8">
        <v>0.39775405830700439</v>
      </c>
      <c r="AJ28" s="19"/>
      <c r="AK28" s="21" t="s">
        <v>22</v>
      </c>
      <c r="AL28" s="22"/>
      <c r="AM28" s="23"/>
      <c r="AN28" s="21" t="s">
        <v>18</v>
      </c>
      <c r="AO28" s="20"/>
      <c r="AR28" s="19"/>
      <c r="AS28" s="21" t="s">
        <v>22</v>
      </c>
      <c r="AT28" s="22"/>
      <c r="AU28" s="23"/>
      <c r="AV28" s="21" t="s">
        <v>18</v>
      </c>
      <c r="AW28" s="20"/>
      <c r="AY28" s="2">
        <v>1.2070941917233933</v>
      </c>
      <c r="AZ28" s="2">
        <v>3.6642568927053363</v>
      </c>
      <c r="BB28" s="4" t="s">
        <v>5</v>
      </c>
      <c r="BC28" s="2"/>
      <c r="BD28" s="2">
        <f>TTEST(AY26:AY29,AZ26:AZ29,2,2)</f>
        <v>3.8528902921354446E-5</v>
      </c>
      <c r="BE28" s="27"/>
      <c r="BF28" s="2">
        <v>1</v>
      </c>
      <c r="BG28" s="2">
        <v>0.14831755357476351</v>
      </c>
      <c r="BI28" s="4" t="s">
        <v>5</v>
      </c>
      <c r="BJ28" s="2"/>
      <c r="BK28" s="2">
        <f>TTEST(BF26:BF29,BG26:BG29,2,2)</f>
        <v>3.0633484244740433E-4</v>
      </c>
      <c r="BM28" s="8">
        <v>1</v>
      </c>
      <c r="BN28" s="2">
        <v>2.2367763729543282</v>
      </c>
      <c r="BP28" s="4" t="s">
        <v>5</v>
      </c>
      <c r="BQ28" s="2"/>
      <c r="BR28" s="2">
        <f>TTEST(BM26:BM29,BN26:BN29,2,2)</f>
        <v>6.430858900623667E-3</v>
      </c>
    </row>
    <row r="29" spans="8:81">
      <c r="H29" s="2">
        <v>1449</v>
      </c>
      <c r="I29" s="2">
        <v>1197</v>
      </c>
      <c r="AJ29" s="4" t="s">
        <v>23</v>
      </c>
      <c r="AK29" s="4" t="s">
        <v>24</v>
      </c>
      <c r="AL29" s="4" t="s">
        <v>25</v>
      </c>
      <c r="AM29" s="4" t="s">
        <v>23</v>
      </c>
      <c r="AN29" s="4" t="s">
        <v>24</v>
      </c>
      <c r="AO29" s="4" t="s">
        <v>25</v>
      </c>
      <c r="AQ29" s="3"/>
      <c r="AR29" s="4" t="s">
        <v>23</v>
      </c>
      <c r="AS29" s="4" t="s">
        <v>24</v>
      </c>
      <c r="AT29" s="4" t="s">
        <v>25</v>
      </c>
      <c r="AU29" s="4" t="s">
        <v>23</v>
      </c>
      <c r="AV29" s="4" t="s">
        <v>24</v>
      </c>
      <c r="AW29" s="4" t="s">
        <v>25</v>
      </c>
      <c r="AX29" s="31"/>
      <c r="AY29" s="2">
        <v>1.0207780530650077</v>
      </c>
      <c r="AZ29" s="2">
        <v>2.8409157692244977</v>
      </c>
      <c r="BF29" s="2">
        <v>1</v>
      </c>
      <c r="BG29" s="2">
        <v>0.14120497716615588</v>
      </c>
      <c r="BM29" s="8">
        <v>1</v>
      </c>
      <c r="BN29" s="2">
        <v>3.1907661793175115</v>
      </c>
    </row>
    <row r="30" spans="8:81">
      <c r="H30" s="2">
        <v>1449</v>
      </c>
      <c r="I30" s="2">
        <v>428</v>
      </c>
      <c r="O30" s="7" t="s">
        <v>10</v>
      </c>
      <c r="V30" s="11" t="s">
        <v>14</v>
      </c>
      <c r="W30" s="12"/>
      <c r="X30" s="12"/>
      <c r="Y30" s="12"/>
      <c r="Z30" s="12"/>
      <c r="AA30" s="12"/>
      <c r="AJ30">
        <v>5.4306862441233472E-5</v>
      </c>
      <c r="AK30">
        <v>0.25241439862296028</v>
      </c>
      <c r="AL30">
        <v>1.1399497767738811</v>
      </c>
      <c r="AM30">
        <v>1.3722170012709999E-4</v>
      </c>
      <c r="AN30">
        <v>6.7328596299760402E-2</v>
      </c>
      <c r="AO30">
        <v>0.32776175995195067</v>
      </c>
      <c r="AQ30" s="4" t="s">
        <v>3</v>
      </c>
      <c r="AR30" s="2">
        <f>AVERAGE(AJ30:AJ33)</f>
        <v>1.008697079104787E-4</v>
      </c>
      <c r="AS30" s="2">
        <f t="shared" ref="AS30" si="25">AVERAGE(AK30:AK33)</f>
        <v>0.24676031934775597</v>
      </c>
      <c r="AT30" s="2">
        <f t="shared" ref="AT30" si="26">AVERAGE(AL30:AL33)</f>
        <v>1.0000000000763236</v>
      </c>
      <c r="AU30" s="2">
        <f t="shared" ref="AU30" si="27">AVERAGE(AM30:AM33)</f>
        <v>4.0025137398258331E-4</v>
      </c>
      <c r="AV30" s="2">
        <f t="shared" ref="AV30" si="28">AVERAGE(AN30:AN33)</f>
        <v>5.5805981530145127E-2</v>
      </c>
      <c r="AW30" s="2">
        <f t="shared" ref="AW30" si="29">AVERAGE(AO30:AO33)</f>
        <v>0.28747139216622464</v>
      </c>
    </row>
    <row r="31" spans="8:81">
      <c r="H31" s="2">
        <v>1301</v>
      </c>
      <c r="I31" s="2">
        <v>761</v>
      </c>
      <c r="O31" s="4" t="s">
        <v>1</v>
      </c>
      <c r="P31" s="4" t="s">
        <v>7</v>
      </c>
      <c r="R31" s="3"/>
      <c r="S31" s="4" t="s">
        <v>1</v>
      </c>
      <c r="T31" s="4" t="s">
        <v>2</v>
      </c>
      <c r="V31" s="13" t="s">
        <v>0</v>
      </c>
      <c r="W31" s="14" t="s">
        <v>6</v>
      </c>
      <c r="X31" s="12"/>
      <c r="Y31" s="3"/>
      <c r="Z31" s="4" t="s">
        <v>1</v>
      </c>
      <c r="AA31" s="4" t="s">
        <v>2</v>
      </c>
      <c r="AJ31">
        <v>1.4316302707033187E-4</v>
      </c>
      <c r="AK31">
        <v>0.25241439862296028</v>
      </c>
      <c r="AL31">
        <v>0.75732329326389536</v>
      </c>
      <c r="AM31">
        <v>7.3073858372158884E-4</v>
      </c>
      <c r="AN31">
        <v>5.2619080033997588E-2</v>
      </c>
      <c r="AO31">
        <v>0.45494816717779696</v>
      </c>
      <c r="AQ31" s="4" t="s">
        <v>4</v>
      </c>
      <c r="AR31" s="2">
        <f>STDEV(AJ30:AJ33)/SQRT(4)</f>
        <v>2.5811943483263999E-5</v>
      </c>
      <c r="AS31" s="2">
        <f t="shared" ref="AS31" si="30">STDEV(AK30:AK33)/SQRT(4)</f>
        <v>8.6361951987754104E-3</v>
      </c>
      <c r="AT31" s="2">
        <f t="shared" ref="AT31" si="31">STDEV(AL30:AL33)/SQRT(4)</f>
        <v>0.10146792137485423</v>
      </c>
      <c r="AU31" s="2">
        <f t="shared" ref="AU31" si="32">STDEV(AM30:AM33)/SQRT(4)</f>
        <v>1.2941416529784513E-4</v>
      </c>
      <c r="AV31" s="2">
        <f t="shared" ref="AV31" si="33">STDEV(AN30:AN33)/SQRT(4)</f>
        <v>5.3892769856741006E-3</v>
      </c>
      <c r="AW31" s="2">
        <f t="shared" ref="AW31" si="34">STDEV(AO30:AO33)/SQRT(4)</f>
        <v>6.9967851900618147E-2</v>
      </c>
      <c r="AY31" s="11" t="s">
        <v>27</v>
      </c>
      <c r="AZ31" s="12"/>
      <c r="BA31" s="12"/>
      <c r="BB31" s="12"/>
      <c r="BC31" s="12"/>
      <c r="BD31" s="12"/>
      <c r="BE31" s="12"/>
      <c r="BF31" s="11" t="s">
        <v>31</v>
      </c>
      <c r="BG31" s="12"/>
      <c r="BH31" s="12"/>
      <c r="BI31" s="12"/>
      <c r="BJ31" s="12"/>
      <c r="BK31" s="12"/>
      <c r="BM31" s="11" t="s">
        <v>31</v>
      </c>
      <c r="BN31" s="12"/>
      <c r="BO31" s="12"/>
      <c r="BP31" s="12"/>
      <c r="BQ31" s="12"/>
      <c r="BR31" s="12"/>
    </row>
    <row r="32" spans="8:81">
      <c r="H32" s="2">
        <v>1170</v>
      </c>
      <c r="I32" s="2">
        <v>615</v>
      </c>
      <c r="O32" s="8">
        <v>0.68202176655553814</v>
      </c>
      <c r="P32" s="8">
        <v>0.74448129734021529</v>
      </c>
      <c r="R32" s="4" t="s">
        <v>3</v>
      </c>
      <c r="S32" s="2">
        <f>AVERAGE(O32:O38)</f>
        <v>0.99999999984914578</v>
      </c>
      <c r="T32" s="2">
        <f>AVERAGE(P32:P42)</f>
        <v>0.64604822349467261</v>
      </c>
      <c r="V32" s="15">
        <v>0.22106391050632218</v>
      </c>
      <c r="W32" s="16">
        <v>0.10261480923675025</v>
      </c>
      <c r="X32" s="12"/>
      <c r="Y32" s="4" t="s">
        <v>3</v>
      </c>
      <c r="Z32" s="2">
        <f>AVERAGE(V32:V38)</f>
        <v>1.0000000000472</v>
      </c>
      <c r="AA32" s="2">
        <f>AVERAGE(W32:W42)</f>
        <v>0.32610085015792745</v>
      </c>
      <c r="AJ32">
        <v>1.4788842847422717E-4</v>
      </c>
      <c r="AK32">
        <v>0.26069108064293972</v>
      </c>
      <c r="AL32">
        <v>1.1924211372136002</v>
      </c>
      <c r="AM32">
        <v>2.657886756759196E-4</v>
      </c>
      <c r="AN32">
        <v>4.2395218776394801E-2</v>
      </c>
      <c r="AO32">
        <v>0.12238885477394293</v>
      </c>
      <c r="AQ32" s="4" t="s">
        <v>5</v>
      </c>
      <c r="AR32" s="2"/>
      <c r="AS32" s="2"/>
      <c r="AT32" s="2"/>
      <c r="AU32" s="2">
        <f>TTEST(AJ30:AJ33,AM30:AM33,2,2)</f>
        <v>6.3783595261729956E-2</v>
      </c>
      <c r="AV32" s="2">
        <f>TTEST(AK30:AK33,AN30:AN33,2,2)</f>
        <v>1.4821102163906151E-6</v>
      </c>
      <c r="AW32" s="2">
        <f>TTEST(AL30:AL33,AO30:AO33,2,2)</f>
        <v>1.1712203424806195E-3</v>
      </c>
      <c r="AX32" s="30"/>
      <c r="AY32" s="4" t="s">
        <v>36</v>
      </c>
      <c r="AZ32" s="4" t="s">
        <v>38</v>
      </c>
      <c r="BA32" s="12"/>
      <c r="BB32" s="24"/>
      <c r="BC32" s="4" t="s">
        <v>36</v>
      </c>
      <c r="BD32" s="4" t="s">
        <v>38</v>
      </c>
      <c r="BE32" s="32"/>
      <c r="BF32" s="4" t="s">
        <v>22</v>
      </c>
      <c r="BG32" s="4" t="s">
        <v>18</v>
      </c>
      <c r="BH32" s="12"/>
      <c r="BI32" s="24"/>
      <c r="BJ32" s="4" t="s">
        <v>22</v>
      </c>
      <c r="BK32" s="4" t="s">
        <v>18</v>
      </c>
      <c r="BM32" s="4" t="s">
        <v>36</v>
      </c>
      <c r="BN32" s="4" t="s">
        <v>38</v>
      </c>
      <c r="BO32" s="12"/>
      <c r="BP32" s="24"/>
      <c r="BQ32" s="4" t="s">
        <v>36</v>
      </c>
      <c r="BR32" s="4" t="s">
        <v>38</v>
      </c>
    </row>
    <row r="33" spans="8:70">
      <c r="H33" s="2">
        <v>1323</v>
      </c>
      <c r="I33" s="2">
        <v>1326</v>
      </c>
      <c r="O33" s="8">
        <v>1.7349805097360298</v>
      </c>
      <c r="P33" s="8">
        <v>0.7825207178087239</v>
      </c>
      <c r="R33" s="4" t="s">
        <v>4</v>
      </c>
      <c r="S33" s="2">
        <f>STDEV(O32:O38)/SQRT(7)</f>
        <v>0.14580516786334297</v>
      </c>
      <c r="T33" s="2">
        <f>STDEV(P32:P42)/SQRT(11)</f>
        <v>5.0216124700308541E-2</v>
      </c>
      <c r="V33" s="15">
        <v>1.7462374707960127</v>
      </c>
      <c r="W33" s="16">
        <v>9.4501915866986946E-2</v>
      </c>
      <c r="X33" s="12"/>
      <c r="Y33" s="4" t="s">
        <v>4</v>
      </c>
      <c r="Z33" s="2">
        <f>STDEV(V32:V38)/SQRT(7)</f>
        <v>0.29460752990779643</v>
      </c>
      <c r="AA33" s="2">
        <f>STDEV(W32:W42)/SQRT(11)</f>
        <v>9.9518689808401631E-2</v>
      </c>
      <c r="AJ33">
        <v>5.8120513656122274E-5</v>
      </c>
      <c r="AK33">
        <v>0.22152139950216357</v>
      </c>
      <c r="AL33">
        <v>0.91030579305391812</v>
      </c>
      <c r="AM33">
        <v>4.6725653640572489E-4</v>
      </c>
      <c r="AN33">
        <v>6.088103101042773E-2</v>
      </c>
      <c r="AO33">
        <v>0.24478678676120808</v>
      </c>
      <c r="AY33" s="2">
        <v>0.84004648077983735</v>
      </c>
      <c r="AZ33" s="2">
        <v>1.6066882645830054</v>
      </c>
      <c r="BA33" s="12"/>
      <c r="BB33" s="25" t="s">
        <v>29</v>
      </c>
      <c r="BC33" s="24">
        <v>1</v>
      </c>
      <c r="BD33" s="2">
        <f>AVERAGE(AZ33:AZ36)</f>
        <v>1.7651553356200187</v>
      </c>
      <c r="BE33" s="27"/>
      <c r="BF33" s="2">
        <v>1</v>
      </c>
      <c r="BG33" s="2">
        <v>0.55782499249999995</v>
      </c>
      <c r="BH33" s="12"/>
      <c r="BI33" s="25" t="s">
        <v>29</v>
      </c>
      <c r="BJ33" s="24">
        <v>1</v>
      </c>
      <c r="BK33" s="2">
        <f>AVERAGE(BG33:BG36)</f>
        <v>0.62463308664032224</v>
      </c>
      <c r="BM33" s="15">
        <v>1</v>
      </c>
      <c r="BN33" s="2">
        <v>2.2258456111453602</v>
      </c>
      <c r="BO33" s="12"/>
      <c r="BP33" s="25" t="s">
        <v>29</v>
      </c>
      <c r="BQ33" s="24">
        <v>1</v>
      </c>
      <c r="BR33" s="2">
        <f>AVERAGE(BN33:BN36)</f>
        <v>3.3775386389380517</v>
      </c>
    </row>
    <row r="34" spans="8:70">
      <c r="H34" s="2">
        <v>1306</v>
      </c>
      <c r="I34" s="2">
        <v>574</v>
      </c>
      <c r="O34" s="8">
        <v>1.0106542481754131</v>
      </c>
      <c r="P34" s="8">
        <v>0.55882470611900126</v>
      </c>
      <c r="R34" s="4" t="s">
        <v>5</v>
      </c>
      <c r="S34" s="2"/>
      <c r="T34" s="2">
        <f>TTEST(O32:O38,P32:P42,2,2)</f>
        <v>1.5550909973281206E-2</v>
      </c>
      <c r="V34" s="15">
        <v>0.38585841772695856</v>
      </c>
      <c r="W34" s="16">
        <v>0.75636665582488416</v>
      </c>
      <c r="X34" s="12"/>
      <c r="Y34" s="4" t="s">
        <v>5</v>
      </c>
      <c r="Z34" s="2"/>
      <c r="AA34" s="2">
        <f>TTEST(V32:V38,W32:W42,2,2)</f>
        <v>2.0881075916104688E-2</v>
      </c>
      <c r="AY34" s="2">
        <v>1.1160499038576042</v>
      </c>
      <c r="AZ34" s="2">
        <v>1.926589753144504</v>
      </c>
      <c r="BA34" s="12"/>
      <c r="BB34" s="25" t="s">
        <v>21</v>
      </c>
      <c r="BC34" s="24">
        <v>0</v>
      </c>
      <c r="BD34" s="2">
        <f>STDEV(AZ33:AZ36)/SQRT(4)</f>
        <v>9.8327524604140001E-2</v>
      </c>
      <c r="BE34" s="27"/>
      <c r="BF34" s="2">
        <v>1</v>
      </c>
      <c r="BG34" s="2">
        <v>0.55000901538509028</v>
      </c>
      <c r="BH34" s="12"/>
      <c r="BI34" s="25" t="s">
        <v>21</v>
      </c>
      <c r="BJ34" s="24">
        <v>0</v>
      </c>
      <c r="BK34" s="2">
        <f>STDEV(BG33:BG36)/SQRT(4)</f>
        <v>7.2235434568809626E-2</v>
      </c>
      <c r="BM34" s="15">
        <v>1</v>
      </c>
      <c r="BN34" s="2">
        <v>4.5851435867551897</v>
      </c>
      <c r="BO34" s="12"/>
      <c r="BP34" s="25" t="s">
        <v>21</v>
      </c>
      <c r="BQ34" s="24">
        <v>0</v>
      </c>
      <c r="BR34" s="2">
        <f>STDEV(BN33:BN36)/SQRT(4)</f>
        <v>0.49657860656304198</v>
      </c>
    </row>
    <row r="35" spans="8:70">
      <c r="H35" s="2">
        <v>835</v>
      </c>
      <c r="I35" s="2">
        <v>813</v>
      </c>
      <c r="O35" s="8">
        <v>0.84371257133083555</v>
      </c>
      <c r="P35" s="8">
        <v>0.84470593822803774</v>
      </c>
      <c r="V35" s="15">
        <v>2.0185250558781411</v>
      </c>
      <c r="W35" s="16">
        <v>1.1028043918727883</v>
      </c>
      <c r="X35" s="12"/>
      <c r="Y35" s="12"/>
      <c r="Z35" s="12"/>
      <c r="AA35" s="12"/>
      <c r="AY35" s="2">
        <v>0.97038843953002685</v>
      </c>
      <c r="AZ35" s="2">
        <v>1.5836128680892148</v>
      </c>
      <c r="BA35" s="12"/>
      <c r="BB35" s="25" t="s">
        <v>30</v>
      </c>
      <c r="BC35" s="24"/>
      <c r="BD35" s="2">
        <f>TTEST(AY33:AY36,AZ33:AZ36,2,2)</f>
        <v>5.8235210658689096E-4</v>
      </c>
      <c r="BE35" s="27"/>
      <c r="BF35" s="2">
        <v>1</v>
      </c>
      <c r="BG35" s="2">
        <v>0.84126334604915731</v>
      </c>
      <c r="BH35" s="12"/>
      <c r="BI35" s="25" t="s">
        <v>30</v>
      </c>
      <c r="BJ35" s="24"/>
      <c r="BK35" s="2">
        <f>TTEST(BF33:BF36,BG33:BG36,2,2)</f>
        <v>2.0218087698638345E-3</v>
      </c>
      <c r="BM35" s="15">
        <v>1</v>
      </c>
      <c r="BN35" s="2">
        <v>3.6435334726770741</v>
      </c>
      <c r="BO35" s="12"/>
      <c r="BP35" s="25" t="s">
        <v>30</v>
      </c>
      <c r="BQ35" s="24"/>
      <c r="BR35" s="2">
        <f>TTEST(BM33:BM36,BN33:BN36,2,2)</f>
        <v>3.0383279609242941E-3</v>
      </c>
    </row>
    <row r="36" spans="8:70">
      <c r="H36" s="2">
        <v>1357</v>
      </c>
      <c r="I36" s="2">
        <v>680</v>
      </c>
      <c r="O36" s="8">
        <v>1.1737357132013531</v>
      </c>
      <c r="P36" s="8">
        <v>0.62291398136664144</v>
      </c>
      <c r="V36" s="15">
        <v>0.9681857420180221</v>
      </c>
      <c r="W36" s="16">
        <v>0.28758427802229908</v>
      </c>
      <c r="X36" s="12"/>
      <c r="Y36" s="12"/>
      <c r="Z36" s="12"/>
      <c r="AA36" s="12"/>
      <c r="AY36" s="2">
        <v>1.0735151822461519</v>
      </c>
      <c r="AZ36" s="2">
        <v>1.94373045666335</v>
      </c>
      <c r="BA36" s="12"/>
      <c r="BB36" s="12"/>
      <c r="BC36" s="12"/>
      <c r="BD36" s="12"/>
      <c r="BE36" s="12"/>
      <c r="BF36" s="2">
        <v>1</v>
      </c>
      <c r="BG36" s="2">
        <v>0.5494349926270411</v>
      </c>
      <c r="BH36" s="12"/>
      <c r="BI36" s="12"/>
      <c r="BJ36" s="12"/>
      <c r="BK36" s="12"/>
      <c r="BM36" s="15">
        <v>1</v>
      </c>
      <c r="BN36" s="2">
        <v>3.0556318851745825</v>
      </c>
      <c r="BO36" s="12"/>
      <c r="BP36" s="12"/>
      <c r="BQ36" s="12"/>
      <c r="BR36" s="12"/>
    </row>
    <row r="37" spans="8:70">
      <c r="H37" s="2">
        <v>980</v>
      </c>
      <c r="I37" s="2">
        <v>683</v>
      </c>
      <c r="O37" s="8">
        <v>0.55631963544624707</v>
      </c>
      <c r="P37" s="8">
        <v>0.56754818803904472</v>
      </c>
      <c r="V37" s="15">
        <v>0.11999853034882725</v>
      </c>
      <c r="W37" s="16">
        <v>0.39637364091969457</v>
      </c>
      <c r="X37" s="12"/>
      <c r="Y37" s="12"/>
      <c r="Z37" s="12"/>
      <c r="AA37" s="12"/>
    </row>
    <row r="38" spans="8:70">
      <c r="H38" s="2">
        <v>1383</v>
      </c>
      <c r="I38" s="2">
        <v>436</v>
      </c>
      <c r="O38" s="8">
        <v>0.99857555449860513</v>
      </c>
      <c r="P38" s="8">
        <v>0.65978631237888519</v>
      </c>
      <c r="V38" s="15">
        <v>1.5401308730561176</v>
      </c>
      <c r="W38" s="16">
        <v>6.3425804679399914E-2</v>
      </c>
      <c r="X38" s="12"/>
      <c r="Y38" s="12"/>
      <c r="Z38" s="12"/>
      <c r="AA38" s="12"/>
    </row>
    <row r="39" spans="8:70">
      <c r="H39" s="2">
        <v>1348</v>
      </c>
      <c r="I39" s="2">
        <v>1349</v>
      </c>
      <c r="O39" s="9"/>
      <c r="P39" s="8">
        <v>0.74967633337207984</v>
      </c>
      <c r="V39" s="17"/>
      <c r="W39" s="16">
        <v>8.4185460868293399E-2</v>
      </c>
      <c r="X39" s="12"/>
      <c r="Y39" s="12"/>
      <c r="Z39" s="12"/>
      <c r="AA39" s="12"/>
    </row>
    <row r="40" spans="8:70">
      <c r="H40" s="2">
        <v>950</v>
      </c>
      <c r="I40" s="2">
        <v>701</v>
      </c>
      <c r="O40" s="10"/>
      <c r="P40" s="8">
        <v>0.2875840101936542</v>
      </c>
      <c r="V40" s="17"/>
      <c r="W40" s="16">
        <v>0.22679531418364082</v>
      </c>
      <c r="X40" s="12"/>
      <c r="Y40" s="12"/>
      <c r="Z40" s="12"/>
      <c r="AA40" s="12"/>
    </row>
    <row r="41" spans="8:70">
      <c r="H41" s="2">
        <v>1135</v>
      </c>
      <c r="I41" s="2">
        <v>1232</v>
      </c>
      <c r="O41" s="10"/>
      <c r="P41" s="8">
        <v>0.8113788643735429</v>
      </c>
      <c r="V41" s="17"/>
      <c r="W41" s="16">
        <v>9.9303659260564808E-2</v>
      </c>
      <c r="X41" s="12"/>
      <c r="Y41" s="12"/>
      <c r="Z41" s="12"/>
      <c r="AA41" s="12"/>
    </row>
    <row r="42" spans="8:70">
      <c r="H42" s="2">
        <v>2212</v>
      </c>
      <c r="I42" s="2">
        <v>733</v>
      </c>
      <c r="O42" s="10"/>
      <c r="P42" s="8">
        <v>0.47711010922157304</v>
      </c>
      <c r="V42" s="17"/>
      <c r="W42" s="16">
        <v>0.3731534210018988</v>
      </c>
      <c r="X42" s="12"/>
      <c r="Y42" s="12"/>
      <c r="Z42" s="12"/>
      <c r="AA42" s="12"/>
    </row>
    <row r="43" spans="8:70">
      <c r="H43" s="2">
        <v>1495</v>
      </c>
      <c r="I43" s="2">
        <v>1565</v>
      </c>
    </row>
    <row r="44" spans="8:70">
      <c r="H44" s="2">
        <v>1287</v>
      </c>
      <c r="I44" s="2">
        <v>1335</v>
      </c>
      <c r="O44" s="7" t="s">
        <v>11</v>
      </c>
    </row>
    <row r="45" spans="8:70">
      <c r="H45" s="2">
        <v>1278</v>
      </c>
      <c r="I45" s="2">
        <v>707</v>
      </c>
      <c r="O45" s="4" t="s">
        <v>1</v>
      </c>
      <c r="P45" s="4" t="s">
        <v>7</v>
      </c>
      <c r="R45" s="3"/>
      <c r="S45" s="4" t="s">
        <v>1</v>
      </c>
      <c r="T45" s="4" t="s">
        <v>2</v>
      </c>
    </row>
    <row r="46" spans="8:70">
      <c r="H46" s="2">
        <v>1162</v>
      </c>
      <c r="I46" s="2">
        <v>1335</v>
      </c>
      <c r="O46" s="8">
        <v>0.57331427776562727</v>
      </c>
      <c r="P46" s="8">
        <v>0.28576369268561957</v>
      </c>
      <c r="R46" s="4" t="s">
        <v>3</v>
      </c>
      <c r="S46" s="2">
        <f>AVERAGE(O46:O52)</f>
        <v>0.99999999999844125</v>
      </c>
      <c r="T46" s="2">
        <f>AVERAGE(P46:P56)</f>
        <v>0.56457355326202974</v>
      </c>
    </row>
    <row r="47" spans="8:70">
      <c r="H47" s="2">
        <v>1229</v>
      </c>
      <c r="I47" s="2">
        <v>1174</v>
      </c>
      <c r="O47" s="8">
        <v>1.6911559883598259</v>
      </c>
      <c r="P47" s="8">
        <v>0.58868325318375081</v>
      </c>
      <c r="R47" s="4" t="s">
        <v>4</v>
      </c>
      <c r="S47" s="2">
        <f>STDEV(O46:O52)/SQRT(7)</f>
        <v>0.19928548293128698</v>
      </c>
      <c r="T47" s="2">
        <f>STDEV(P46:P56)/SQRT(11)</f>
        <v>7.7263807625703895E-2</v>
      </c>
    </row>
    <row r="48" spans="8:70">
      <c r="H48" s="2">
        <v>1572</v>
      </c>
      <c r="I48" s="2">
        <v>329</v>
      </c>
      <c r="O48" s="8">
        <v>1.5012440512377128</v>
      </c>
      <c r="P48" s="8">
        <v>0.86910087193887642</v>
      </c>
      <c r="R48" s="4" t="s">
        <v>5</v>
      </c>
      <c r="S48" s="2"/>
      <c r="T48" s="2">
        <f>TTEST(O46:O52,P46:P56,2,2)</f>
        <v>3.1144954472375429E-2</v>
      </c>
    </row>
    <row r="49" spans="8:16">
      <c r="H49" s="2">
        <v>660</v>
      </c>
      <c r="I49" s="2">
        <v>1335</v>
      </c>
      <c r="O49" s="8">
        <v>0.63733411024161879</v>
      </c>
      <c r="P49" s="8">
        <v>0.74507349425210789</v>
      </c>
    </row>
    <row r="50" spans="8:16">
      <c r="H50" s="2">
        <v>809</v>
      </c>
      <c r="I50" s="2">
        <v>1209</v>
      </c>
      <c r="O50" s="8">
        <v>1.3957151536699177</v>
      </c>
      <c r="P50" s="8">
        <v>1.004225190248154</v>
      </c>
    </row>
    <row r="51" spans="8:16">
      <c r="H51" s="2">
        <v>1209</v>
      </c>
      <c r="I51" s="2">
        <v>842</v>
      </c>
      <c r="O51" s="8">
        <v>0.32686102574121945</v>
      </c>
      <c r="P51" s="8">
        <v>0.34138225725457572</v>
      </c>
    </row>
    <row r="52" spans="8:16">
      <c r="H52" s="2">
        <v>1341</v>
      </c>
      <c r="I52" s="2">
        <v>959</v>
      </c>
      <c r="O52" s="8">
        <v>0.87437539297316635</v>
      </c>
      <c r="P52" s="8">
        <v>0.68528400240257326</v>
      </c>
    </row>
    <row r="53" spans="8:16">
      <c r="H53" s="2">
        <v>1391</v>
      </c>
      <c r="I53" s="2">
        <v>1207</v>
      </c>
      <c r="O53" s="9"/>
      <c r="P53" s="8">
        <v>0.36308059118832731</v>
      </c>
    </row>
    <row r="54" spans="8:16">
      <c r="H54" s="2">
        <v>1236</v>
      </c>
      <c r="I54" s="2">
        <v>1365</v>
      </c>
      <c r="O54" s="10"/>
      <c r="P54" s="8">
        <v>0.17165438607908048</v>
      </c>
    </row>
    <row r="55" spans="8:16">
      <c r="H55" s="2">
        <v>1441</v>
      </c>
      <c r="I55" s="2">
        <v>667</v>
      </c>
      <c r="O55" s="10"/>
      <c r="P55" s="8">
        <v>0.57613052175184798</v>
      </c>
    </row>
    <row r="56" spans="8:16">
      <c r="H56" s="2">
        <v>1423</v>
      </c>
      <c r="I56" s="2">
        <v>434</v>
      </c>
      <c r="O56" s="10"/>
      <c r="P56" s="8">
        <v>0.57993082489741365</v>
      </c>
    </row>
    <row r="57" spans="8:16">
      <c r="H57" s="2">
        <v>1292</v>
      </c>
      <c r="I57" s="2">
        <v>975</v>
      </c>
    </row>
    <row r="58" spans="8:16">
      <c r="H58" s="2">
        <v>1553</v>
      </c>
      <c r="I58" s="2">
        <v>606</v>
      </c>
    </row>
    <row r="59" spans="8:16">
      <c r="H59" s="2">
        <v>1104</v>
      </c>
      <c r="I59" s="2">
        <v>438</v>
      </c>
    </row>
    <row r="60" spans="8:16">
      <c r="H60" s="2">
        <v>1504</v>
      </c>
      <c r="I60" s="2">
        <v>889</v>
      </c>
    </row>
    <row r="61" spans="8:16">
      <c r="H61" s="2">
        <v>833</v>
      </c>
      <c r="I61" s="2">
        <v>495</v>
      </c>
    </row>
    <row r="62" spans="8:16">
      <c r="H62" s="2">
        <v>1419</v>
      </c>
      <c r="I62" s="2">
        <v>710</v>
      </c>
    </row>
    <row r="63" spans="8:16">
      <c r="H63" s="2">
        <v>1179</v>
      </c>
      <c r="I63" s="2">
        <v>726</v>
      </c>
    </row>
    <row r="64" spans="8:16">
      <c r="H64" s="2">
        <v>1576</v>
      </c>
      <c r="I64" s="2">
        <v>1178</v>
      </c>
    </row>
    <row r="65" spans="8:9">
      <c r="H65" s="2">
        <v>1317</v>
      </c>
      <c r="I65" s="2">
        <v>527</v>
      </c>
    </row>
    <row r="66" spans="8:9">
      <c r="H66" s="2">
        <v>1828</v>
      </c>
      <c r="I66" s="2">
        <v>890</v>
      </c>
    </row>
    <row r="67" spans="8:9">
      <c r="H67" s="2">
        <v>1211</v>
      </c>
      <c r="I67" s="2">
        <v>1111</v>
      </c>
    </row>
    <row r="68" spans="8:9">
      <c r="H68" s="2">
        <v>1224</v>
      </c>
      <c r="I68" s="2">
        <v>432</v>
      </c>
    </row>
    <row r="69" spans="8:9">
      <c r="H69" s="2">
        <v>1330</v>
      </c>
      <c r="I69" s="2">
        <v>1146</v>
      </c>
    </row>
    <row r="70" spans="8:9">
      <c r="H70" s="2">
        <v>1234</v>
      </c>
      <c r="I70" s="2">
        <v>1734</v>
      </c>
    </row>
    <row r="71" spans="8:9">
      <c r="H71" s="2">
        <v>1131</v>
      </c>
      <c r="I71" s="2">
        <v>956</v>
      </c>
    </row>
    <row r="72" spans="8:9">
      <c r="H72" s="2">
        <v>1409</v>
      </c>
      <c r="I72" s="2">
        <v>1420</v>
      </c>
    </row>
    <row r="73" spans="8:9">
      <c r="H73" s="2">
        <v>677</v>
      </c>
      <c r="I73" s="2">
        <v>835</v>
      </c>
    </row>
    <row r="74" spans="8:9">
      <c r="H74" s="2">
        <v>1295</v>
      </c>
      <c r="I74" s="2">
        <v>576</v>
      </c>
    </row>
    <row r="75" spans="8:9">
      <c r="H75" s="2">
        <v>650</v>
      </c>
      <c r="I75" s="2">
        <v>1339</v>
      </c>
    </row>
    <row r="76" spans="8:9">
      <c r="H76" s="2">
        <v>1719</v>
      </c>
      <c r="I76" s="2">
        <v>303</v>
      </c>
    </row>
    <row r="77" spans="8:9">
      <c r="H77" s="2">
        <v>1895</v>
      </c>
      <c r="I77" s="2">
        <v>1053</v>
      </c>
    </row>
    <row r="78" spans="8:9">
      <c r="H78" s="2">
        <v>1069</v>
      </c>
      <c r="I78" s="2">
        <v>755</v>
      </c>
    </row>
    <row r="79" spans="8:9">
      <c r="H79" s="2">
        <v>1452</v>
      </c>
      <c r="I79" s="2">
        <v>432</v>
      </c>
    </row>
    <row r="80" spans="8:9">
      <c r="H80" s="2">
        <v>957</v>
      </c>
      <c r="I80" s="2">
        <v>720</v>
      </c>
    </row>
    <row r="81" spans="8:9">
      <c r="H81" s="2">
        <v>1518</v>
      </c>
      <c r="I81" s="2">
        <v>750</v>
      </c>
    </row>
    <row r="82" spans="8:9">
      <c r="H82" s="2">
        <v>1438</v>
      </c>
      <c r="I82" s="2">
        <v>566</v>
      </c>
    </row>
    <row r="83" spans="8:9">
      <c r="H83" s="2">
        <v>971</v>
      </c>
      <c r="I83" s="2">
        <v>1083</v>
      </c>
    </row>
    <row r="84" spans="8:9">
      <c r="H84" s="2">
        <v>503</v>
      </c>
      <c r="I84" s="2">
        <v>324</v>
      </c>
    </row>
    <row r="85" spans="8:9">
      <c r="H85" s="2">
        <v>1146</v>
      </c>
      <c r="I85" s="2">
        <v>1154</v>
      </c>
    </row>
    <row r="86" spans="8:9">
      <c r="H86" s="2">
        <v>1481</v>
      </c>
      <c r="I86" s="2">
        <v>1346</v>
      </c>
    </row>
    <row r="87" spans="8:9">
      <c r="H87" s="2">
        <v>1714</v>
      </c>
      <c r="I87" s="2">
        <v>358</v>
      </c>
    </row>
    <row r="88" spans="8:9">
      <c r="H88" s="2">
        <v>1077</v>
      </c>
      <c r="I88" s="2">
        <v>795</v>
      </c>
    </row>
    <row r="89" spans="8:9">
      <c r="H89" s="2">
        <v>1167</v>
      </c>
      <c r="I89" s="2">
        <v>1079</v>
      </c>
    </row>
    <row r="90" spans="8:9">
      <c r="H90" s="2">
        <v>1546</v>
      </c>
      <c r="I90" s="2">
        <v>594</v>
      </c>
    </row>
    <row r="91" spans="8:9">
      <c r="H91" s="2">
        <v>2097</v>
      </c>
      <c r="I91" s="2">
        <v>769</v>
      </c>
    </row>
    <row r="92" spans="8:9">
      <c r="H92" s="2">
        <v>1778</v>
      </c>
      <c r="I92" s="2">
        <v>932</v>
      </c>
    </row>
    <row r="93" spans="8:9">
      <c r="H93" s="2">
        <v>1468</v>
      </c>
      <c r="I93" s="2">
        <v>548</v>
      </c>
    </row>
    <row r="94" spans="8:9">
      <c r="H94" s="2">
        <v>1105</v>
      </c>
      <c r="I94" s="2">
        <v>1098</v>
      </c>
    </row>
    <row r="95" spans="8:9">
      <c r="H95" s="2">
        <v>907</v>
      </c>
      <c r="I95" s="2">
        <v>463</v>
      </c>
    </row>
    <row r="96" spans="8:9">
      <c r="H96" s="2">
        <v>1389</v>
      </c>
      <c r="I96" s="2">
        <v>243</v>
      </c>
    </row>
    <row r="97" spans="8:9">
      <c r="H97" s="2">
        <v>1439</v>
      </c>
      <c r="I97" s="2">
        <v>95</v>
      </c>
    </row>
    <row r="98" spans="8:9">
      <c r="H98" s="2">
        <v>540</v>
      </c>
      <c r="I98" s="5"/>
    </row>
    <row r="99" spans="8:9">
      <c r="H99" s="2">
        <v>2384</v>
      </c>
      <c r="I99" s="6"/>
    </row>
    <row r="100" spans="8:9">
      <c r="H100" s="2">
        <v>1045</v>
      </c>
      <c r="I100" s="6"/>
    </row>
    <row r="101" spans="8:9">
      <c r="H101" s="2">
        <v>1290</v>
      </c>
      <c r="I101" s="6"/>
    </row>
    <row r="102" spans="8:9">
      <c r="H102" s="2">
        <v>370</v>
      </c>
      <c r="I102" s="6"/>
    </row>
    <row r="103" spans="8:9">
      <c r="H103" s="2">
        <v>92</v>
      </c>
      <c r="I103" s="6"/>
    </row>
    <row r="104" spans="8:9">
      <c r="I104" s="1"/>
    </row>
    <row r="105" spans="8:9">
      <c r="I105" s="1"/>
    </row>
    <row r="106" spans="8:9">
      <c r="I106" s="1"/>
    </row>
    <row r="107" spans="8:9">
      <c r="I107" s="1"/>
    </row>
    <row r="108" spans="8:9">
      <c r="I108" s="1"/>
    </row>
    <row r="109" spans="8:9">
      <c r="I109" s="1"/>
    </row>
    <row r="110" spans="8:9">
      <c r="I110" s="1"/>
    </row>
    <row r="111" spans="8:9">
      <c r="I111" s="1"/>
    </row>
    <row r="112" spans="8:9">
      <c r="I112" s="1"/>
    </row>
    <row r="113" spans="9:9">
      <c r="I113" s="1"/>
    </row>
    <row r="114" spans="9:9">
      <c r="I114" s="1"/>
    </row>
    <row r="115" spans="9:9">
      <c r="I115" s="1"/>
    </row>
    <row r="116" spans="9:9">
      <c r="I116" s="1"/>
    </row>
    <row r="117" spans="9:9">
      <c r="I117" s="1"/>
    </row>
    <row r="118" spans="9:9">
      <c r="I118" s="1"/>
    </row>
    <row r="119" spans="9:9">
      <c r="I119" s="1"/>
    </row>
    <row r="120" spans="9:9">
      <c r="I120" s="1"/>
    </row>
    <row r="121" spans="9:9">
      <c r="I121" s="1"/>
    </row>
    <row r="122" spans="9:9">
      <c r="I122" s="1"/>
    </row>
    <row r="123" spans="9:9">
      <c r="I123" s="1"/>
    </row>
    <row r="124" spans="9:9">
      <c r="I124" s="1"/>
    </row>
    <row r="125" spans="9:9">
      <c r="I125" s="1"/>
    </row>
    <row r="126" spans="9:9">
      <c r="I126" s="1"/>
    </row>
    <row r="127" spans="9:9">
      <c r="I127" s="1"/>
    </row>
    <row r="128" spans="9:9">
      <c r="I128" s="1"/>
    </row>
    <row r="129" spans="9:9">
      <c r="I129" s="1"/>
    </row>
    <row r="130" spans="9:9">
      <c r="I130" s="1"/>
    </row>
    <row r="131" spans="9:9">
      <c r="I131" s="1"/>
    </row>
    <row r="132" spans="9:9">
      <c r="I132" s="1"/>
    </row>
    <row r="133" spans="9:9">
      <c r="I133" s="1"/>
    </row>
    <row r="134" spans="9:9">
      <c r="I134" s="1"/>
    </row>
    <row r="135" spans="9:9">
      <c r="I135" s="1"/>
    </row>
    <row r="136" spans="9:9">
      <c r="I136" s="1"/>
    </row>
    <row r="137" spans="9:9">
      <c r="I137" s="1"/>
    </row>
    <row r="138" spans="9:9">
      <c r="I138" s="1"/>
    </row>
    <row r="139" spans="9:9">
      <c r="I139" s="1"/>
    </row>
    <row r="140" spans="9:9">
      <c r="I140" s="1"/>
    </row>
    <row r="141" spans="9:9">
      <c r="I141" s="1"/>
    </row>
    <row r="142" spans="9:9">
      <c r="I142" s="1"/>
    </row>
    <row r="143" spans="9:9">
      <c r="I143" s="1"/>
    </row>
    <row r="144" spans="9:9">
      <c r="I144" s="1"/>
    </row>
    <row r="145" spans="9:9">
      <c r="I145" s="1"/>
    </row>
    <row r="146" spans="9:9">
      <c r="I146" s="1"/>
    </row>
    <row r="147" spans="9:9">
      <c r="I147" s="1"/>
    </row>
    <row r="148" spans="9:9">
      <c r="I148" s="1"/>
    </row>
    <row r="149" spans="9:9">
      <c r="I149" s="1"/>
    </row>
    <row r="150" spans="9:9">
      <c r="I150" s="1"/>
    </row>
    <row r="151" spans="9:9">
      <c r="I151" s="1"/>
    </row>
    <row r="152" spans="9:9">
      <c r="I152" s="1"/>
    </row>
    <row r="153" spans="9:9">
      <c r="I153" s="1"/>
    </row>
    <row r="154" spans="9:9">
      <c r="I154" s="1"/>
    </row>
    <row r="155" spans="9:9">
      <c r="I155" s="1"/>
    </row>
    <row r="156" spans="9:9">
      <c r="I156" s="1"/>
    </row>
    <row r="157" spans="9:9">
      <c r="I157" s="1"/>
    </row>
    <row r="158" spans="9:9">
      <c r="I158" s="1"/>
    </row>
    <row r="159" spans="9:9">
      <c r="I159" s="1"/>
    </row>
    <row r="160" spans="9:9">
      <c r="I160" s="1"/>
    </row>
    <row r="161" spans="9:9">
      <c r="I161" s="1"/>
    </row>
    <row r="162" spans="9:9">
      <c r="I162" s="1"/>
    </row>
    <row r="163" spans="9:9">
      <c r="I163" s="1"/>
    </row>
    <row r="164" spans="9:9">
      <c r="I164" s="1"/>
    </row>
    <row r="165" spans="9:9">
      <c r="I165" s="1"/>
    </row>
    <row r="166" spans="9:9">
      <c r="I166" s="1"/>
    </row>
    <row r="167" spans="9:9">
      <c r="I167" s="1"/>
    </row>
    <row r="168" spans="9:9">
      <c r="I168" s="1"/>
    </row>
    <row r="169" spans="9:9">
      <c r="I169" s="1"/>
    </row>
    <row r="170" spans="9:9">
      <c r="I170" s="1"/>
    </row>
    <row r="171" spans="9:9">
      <c r="I171" s="1"/>
    </row>
    <row r="172" spans="9:9">
      <c r="I172" s="1"/>
    </row>
    <row r="173" spans="9:9">
      <c r="I173" s="1"/>
    </row>
    <row r="174" spans="9:9">
      <c r="I174" s="1"/>
    </row>
    <row r="175" spans="9:9">
      <c r="I175" s="1"/>
    </row>
    <row r="176" spans="9:9">
      <c r="I176" s="1"/>
    </row>
    <row r="177" spans="9:9">
      <c r="I177" s="1"/>
    </row>
    <row r="178" spans="9:9">
      <c r="I178" s="1"/>
    </row>
    <row r="179" spans="9:9">
      <c r="I179" s="1"/>
    </row>
    <row r="180" spans="9:9">
      <c r="I180" s="1"/>
    </row>
    <row r="181" spans="9:9">
      <c r="I181" s="1"/>
    </row>
    <row r="182" spans="9:9">
      <c r="I182" s="1"/>
    </row>
    <row r="183" spans="9:9">
      <c r="I183" s="1"/>
    </row>
    <row r="184" spans="9:9">
      <c r="I184" s="1"/>
    </row>
    <row r="185" spans="9:9">
      <c r="I185" s="1"/>
    </row>
    <row r="186" spans="9:9">
      <c r="I186" s="1"/>
    </row>
    <row r="187" spans="9:9">
      <c r="I187" s="1"/>
    </row>
    <row r="188" spans="9:9">
      <c r="I188" s="1"/>
    </row>
    <row r="189" spans="9:9">
      <c r="I189" s="1"/>
    </row>
    <row r="190" spans="9:9">
      <c r="I190" s="1"/>
    </row>
    <row r="191" spans="9:9">
      <c r="I191" s="1"/>
    </row>
    <row r="192" spans="9:9">
      <c r="I192" s="1"/>
    </row>
    <row r="193" spans="9:9">
      <c r="I193" s="1"/>
    </row>
    <row r="194" spans="9:9">
      <c r="I194" s="1"/>
    </row>
    <row r="195" spans="9:9">
      <c r="I195" s="1"/>
    </row>
    <row r="196" spans="9:9">
      <c r="I196" s="1"/>
    </row>
    <row r="197" spans="9:9">
      <c r="I197" s="1"/>
    </row>
    <row r="198" spans="9:9">
      <c r="I198" s="1"/>
    </row>
    <row r="199" spans="9:9">
      <c r="I199" s="1"/>
    </row>
    <row r="200" spans="9:9">
      <c r="I200" s="1"/>
    </row>
    <row r="201" spans="9:9">
      <c r="I201" s="1"/>
    </row>
  </sheetData>
  <mergeCells count="18">
    <mergeCell ref="A1:M1"/>
    <mergeCell ref="AY1:BD1"/>
    <mergeCell ref="BF1:BK1"/>
    <mergeCell ref="AC1:AH1"/>
    <mergeCell ref="BM1:BR1"/>
    <mergeCell ref="BT1:BW1"/>
    <mergeCell ref="BT4:BU4"/>
    <mergeCell ref="BV4:BW4"/>
    <mergeCell ref="BT20:BU20"/>
    <mergeCell ref="BV20:BW20"/>
    <mergeCell ref="BZ20:CA20"/>
    <mergeCell ref="CB20:CC20"/>
    <mergeCell ref="BZ4:CA4"/>
    <mergeCell ref="CB4:CC4"/>
    <mergeCell ref="BT12:BU12"/>
    <mergeCell ref="BV12:BW12"/>
    <mergeCell ref="BZ12:CA12"/>
    <mergeCell ref="CB12:CC1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 強</dc:creator>
  <cp:lastModifiedBy>森田 強</cp:lastModifiedBy>
  <dcterms:created xsi:type="dcterms:W3CDTF">2021-05-24T02:01:53Z</dcterms:created>
  <dcterms:modified xsi:type="dcterms:W3CDTF">2022-02-18T01:02:41Z</dcterms:modified>
</cp:coreProperties>
</file>