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itatsuyoshi/Desktop/Arp5 MyoD/2. elife/full submition/Figure3/"/>
    </mc:Choice>
  </mc:AlternateContent>
  <xr:revisionPtr revIDLastSave="0" documentId="13_ncr:1_{9064780F-31AB-C145-AEED-54FA1252ED80}" xr6:coauthVersionLast="47" xr6:coauthVersionMax="47" xr10:uidLastSave="{00000000-0000-0000-0000-000000000000}"/>
  <bookViews>
    <workbookView xWindow="5780" yWindow="5340" windowWidth="27900" windowHeight="16940" xr2:uid="{F46A0745-99DF-4240-8803-26D0DDC4F2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I5" i="1"/>
  <c r="AS29" i="1"/>
  <c r="AS46" i="1"/>
  <c r="AS38" i="1"/>
  <c r="AR28" i="1"/>
  <c r="AS45" i="1"/>
  <c r="AS44" i="1"/>
  <c r="AR44" i="1"/>
  <c r="AS37" i="1"/>
  <c r="AR37" i="1"/>
  <c r="AS36" i="1"/>
  <c r="AR36" i="1"/>
  <c r="AS30" i="1"/>
  <c r="AR29" i="1"/>
  <c r="AS28" i="1"/>
  <c r="AS22" i="1"/>
  <c r="AS21" i="1"/>
  <c r="AR21" i="1"/>
  <c r="AS20" i="1"/>
  <c r="AR20" i="1"/>
  <c r="AS14" i="1"/>
  <c r="AS13" i="1"/>
  <c r="AR13" i="1"/>
  <c r="AS12" i="1"/>
  <c r="AR12" i="1"/>
  <c r="AS6" i="1"/>
  <c r="AS5" i="1"/>
  <c r="AS4" i="1"/>
  <c r="AR5" i="1"/>
  <c r="AR4" i="1"/>
  <c r="AR45" i="1" l="1"/>
  <c r="AK10" i="1" l="1"/>
  <c r="AL10" i="1"/>
  <c r="AK11" i="1"/>
  <c r="AL11" i="1"/>
  <c r="AK12" i="1"/>
  <c r="AL12" i="1"/>
  <c r="AK13" i="1"/>
  <c r="AL13" i="1"/>
  <c r="AK14" i="1"/>
  <c r="AL14" i="1"/>
  <c r="AK15" i="1"/>
  <c r="AL15" i="1"/>
  <c r="AK16" i="1"/>
  <c r="AJ13" i="1"/>
  <c r="AJ12" i="1"/>
  <c r="AJ11" i="1"/>
  <c r="AJ10" i="1"/>
  <c r="AI13" i="1"/>
  <c r="AI12" i="1"/>
  <c r="AI11" i="1"/>
  <c r="AI10" i="1"/>
  <c r="AJ3" i="1"/>
  <c r="AK3" i="1"/>
  <c r="AL3" i="1"/>
  <c r="AJ4" i="1"/>
  <c r="AK4" i="1"/>
  <c r="AL4" i="1"/>
  <c r="AJ5" i="1"/>
  <c r="AK5" i="1"/>
  <c r="AL5" i="1"/>
  <c r="AJ6" i="1"/>
  <c r="AK6" i="1"/>
  <c r="AL6" i="1"/>
  <c r="AK7" i="1"/>
  <c r="AL7" i="1"/>
  <c r="AK8" i="1"/>
  <c r="AL8" i="1"/>
  <c r="AK9" i="1"/>
  <c r="AI6" i="1"/>
  <c r="AI5" i="1"/>
  <c r="AI4" i="1"/>
  <c r="AI3" i="1"/>
  <c r="AE44" i="1"/>
  <c r="AE39" i="1"/>
  <c r="AL16" i="1" s="1"/>
  <c r="AC42" i="1"/>
  <c r="AC41" i="1"/>
  <c r="AC39" i="1"/>
  <c r="AJ9" i="1" s="1"/>
  <c r="AC36" i="1"/>
  <c r="AC35" i="1"/>
  <c r="AC30" i="1"/>
  <c r="AC29" i="1"/>
  <c r="AJ14" i="1" s="1"/>
  <c r="AB42" i="1"/>
  <c r="AB41" i="1"/>
  <c r="AB40" i="1"/>
  <c r="AB39" i="1"/>
  <c r="AI16" i="1" s="1"/>
  <c r="AB36" i="1"/>
  <c r="AB35" i="1"/>
  <c r="AB34" i="1"/>
  <c r="AB33" i="1"/>
  <c r="AI15" i="1" s="1"/>
  <c r="AB30" i="1"/>
  <c r="AB29" i="1"/>
  <c r="AB28" i="1"/>
  <c r="AB27" i="1"/>
  <c r="AK17" i="1" l="1"/>
  <c r="AJ15" i="1"/>
  <c r="AI9" i="1"/>
  <c r="AI14" i="1"/>
  <c r="AJ8" i="1"/>
  <c r="AJ17" i="1"/>
  <c r="AI7" i="1"/>
  <c r="AL9" i="1"/>
  <c r="AL17" i="1"/>
  <c r="AJ16" i="1"/>
  <c r="AJ7" i="1"/>
  <c r="AI8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N40" i="1"/>
  <c r="O40" i="1"/>
  <c r="P40" i="1"/>
  <c r="Q40" i="1"/>
  <c r="N41" i="1"/>
  <c r="O41" i="1"/>
  <c r="P41" i="1"/>
  <c r="Q41" i="1"/>
  <c r="N42" i="1"/>
  <c r="O42" i="1"/>
  <c r="P42" i="1"/>
  <c r="Q42" i="1"/>
  <c r="N43" i="1"/>
  <c r="O43" i="1"/>
  <c r="P43" i="1"/>
  <c r="Q43" i="1"/>
  <c r="N44" i="1"/>
  <c r="O44" i="1"/>
  <c r="P44" i="1"/>
  <c r="Q44" i="1"/>
  <c r="N45" i="1"/>
  <c r="O45" i="1"/>
  <c r="P45" i="1"/>
  <c r="Q45" i="1"/>
  <c r="N46" i="1"/>
  <c r="O46" i="1"/>
  <c r="P46" i="1"/>
  <c r="Q46" i="1"/>
  <c r="N47" i="1"/>
  <c r="O47" i="1"/>
  <c r="P47" i="1"/>
  <c r="Q47" i="1"/>
  <c r="N48" i="1"/>
  <c r="O48" i="1"/>
  <c r="P48" i="1"/>
  <c r="Q48" i="1"/>
  <c r="N49" i="1"/>
  <c r="O49" i="1"/>
  <c r="P49" i="1"/>
  <c r="Q49" i="1"/>
  <c r="N50" i="1"/>
  <c r="O50" i="1"/>
  <c r="P50" i="1"/>
  <c r="Q50" i="1"/>
  <c r="N51" i="1"/>
  <c r="O51" i="1"/>
  <c r="P51" i="1"/>
  <c r="Q51" i="1"/>
  <c r="N52" i="1"/>
  <c r="O52" i="1"/>
  <c r="P52" i="1"/>
  <c r="Q52" i="1"/>
  <c r="N53" i="1"/>
  <c r="O53" i="1"/>
  <c r="P53" i="1"/>
  <c r="Q53" i="1"/>
  <c r="O30" i="1"/>
  <c r="P30" i="1"/>
  <c r="Q30" i="1"/>
  <c r="N30" i="1"/>
  <c r="W3" i="1" l="1"/>
  <c r="U6" i="1"/>
  <c r="W14" i="1"/>
  <c r="W7" i="1"/>
  <c r="W10" i="1"/>
  <c r="X14" i="1"/>
  <c r="X10" i="1"/>
  <c r="V3" i="1"/>
  <c r="W9" i="1"/>
  <c r="U10" i="1"/>
  <c r="X8" i="1"/>
  <c r="V12" i="1"/>
  <c r="V13" i="1"/>
  <c r="V10" i="1"/>
  <c r="U13" i="1"/>
  <c r="U9" i="1"/>
  <c r="X12" i="1"/>
  <c r="W12" i="1"/>
  <c r="W8" i="1"/>
  <c r="X4" i="1"/>
  <c r="W4" i="1"/>
  <c r="V14" i="1"/>
  <c r="V11" i="1"/>
  <c r="U8" i="1"/>
  <c r="U11" i="1"/>
  <c r="V9" i="1"/>
  <c r="X11" i="1"/>
  <c r="W11" i="1"/>
  <c r="V4" i="1"/>
  <c r="X13" i="1"/>
  <c r="X5" i="1"/>
  <c r="X9" i="1"/>
  <c r="X7" i="1"/>
  <c r="X3" i="1"/>
  <c r="V7" i="1"/>
  <c r="U3" i="1"/>
  <c r="X6" i="1"/>
  <c r="U4" i="1"/>
  <c r="W6" i="1"/>
  <c r="W13" i="1"/>
  <c r="U5" i="1"/>
  <c r="V6" i="1"/>
  <c r="V8" i="1"/>
  <c r="U12" i="1"/>
  <c r="U7" i="1"/>
  <c r="W5" i="1"/>
  <c r="U14" i="1"/>
  <c r="V5" i="1"/>
  <c r="K93" i="1"/>
  <c r="J93" i="1"/>
  <c r="I93" i="1"/>
  <c r="K80" i="1"/>
  <c r="J80" i="1"/>
  <c r="I80" i="1"/>
  <c r="K74" i="1"/>
  <c r="J74" i="1"/>
  <c r="I74" i="1"/>
  <c r="I24" i="1"/>
  <c r="J24" i="1"/>
  <c r="K24" i="1"/>
  <c r="I25" i="1"/>
  <c r="J25" i="1"/>
  <c r="K25" i="1"/>
  <c r="I26" i="1"/>
  <c r="J26" i="1"/>
  <c r="K26" i="1"/>
  <c r="K12" i="1"/>
  <c r="J12" i="1"/>
  <c r="I12" i="1"/>
  <c r="I92" i="1"/>
  <c r="K94" i="1"/>
  <c r="J94" i="1"/>
  <c r="I94" i="1"/>
  <c r="H93" i="1"/>
  <c r="K92" i="1"/>
  <c r="J92" i="1"/>
  <c r="H92" i="1"/>
  <c r="K87" i="1"/>
  <c r="J87" i="1"/>
  <c r="I87" i="1"/>
  <c r="K86" i="1"/>
  <c r="J86" i="1"/>
  <c r="I86" i="1"/>
  <c r="H86" i="1"/>
  <c r="K85" i="1"/>
  <c r="J85" i="1"/>
  <c r="I85" i="1"/>
  <c r="H85" i="1"/>
  <c r="K81" i="1"/>
  <c r="J81" i="1"/>
  <c r="I81" i="1"/>
  <c r="H80" i="1"/>
  <c r="K79" i="1"/>
  <c r="J79" i="1"/>
  <c r="I79" i="1"/>
  <c r="H79" i="1"/>
  <c r="K75" i="1"/>
  <c r="J75" i="1"/>
  <c r="I75" i="1"/>
  <c r="H74" i="1"/>
  <c r="K73" i="1"/>
  <c r="J73" i="1"/>
  <c r="I73" i="1"/>
  <c r="H73" i="1"/>
  <c r="K68" i="1"/>
  <c r="J68" i="1"/>
  <c r="I68" i="1"/>
  <c r="K67" i="1"/>
  <c r="J67" i="1"/>
  <c r="I67" i="1"/>
  <c r="H67" i="1"/>
  <c r="K66" i="1"/>
  <c r="J66" i="1"/>
  <c r="I66" i="1"/>
  <c r="H66" i="1"/>
  <c r="K61" i="1"/>
  <c r="J61" i="1"/>
  <c r="I61" i="1"/>
  <c r="K60" i="1"/>
  <c r="J60" i="1"/>
  <c r="I60" i="1"/>
  <c r="H60" i="1"/>
  <c r="K59" i="1"/>
  <c r="J59" i="1"/>
  <c r="I59" i="1"/>
  <c r="H59" i="1"/>
  <c r="V15" i="1" l="1"/>
  <c r="W15" i="1"/>
  <c r="U15" i="1"/>
  <c r="X15" i="1"/>
  <c r="K54" i="1"/>
  <c r="J54" i="1"/>
  <c r="K53" i="1"/>
  <c r="J53" i="1"/>
  <c r="I53" i="1"/>
  <c r="H53" i="1"/>
  <c r="K52" i="1"/>
  <c r="J52" i="1"/>
  <c r="I52" i="1"/>
  <c r="H52" i="1"/>
  <c r="K47" i="1"/>
  <c r="J47" i="1"/>
  <c r="I47" i="1"/>
  <c r="K46" i="1"/>
  <c r="J46" i="1"/>
  <c r="I46" i="1"/>
  <c r="H46" i="1"/>
  <c r="K45" i="1"/>
  <c r="J45" i="1"/>
  <c r="I45" i="1"/>
  <c r="H45" i="1"/>
  <c r="K40" i="1"/>
  <c r="J40" i="1"/>
  <c r="I40" i="1"/>
  <c r="K39" i="1"/>
  <c r="J39" i="1"/>
  <c r="I39" i="1"/>
  <c r="H39" i="1"/>
  <c r="K38" i="1"/>
  <c r="J38" i="1"/>
  <c r="I38" i="1"/>
  <c r="H38" i="1"/>
  <c r="K33" i="1"/>
  <c r="J33" i="1"/>
  <c r="I33" i="1"/>
  <c r="K32" i="1"/>
  <c r="J32" i="1"/>
  <c r="I32" i="1"/>
  <c r="H32" i="1"/>
  <c r="K31" i="1"/>
  <c r="J31" i="1"/>
  <c r="I31" i="1"/>
  <c r="H31" i="1"/>
  <c r="H25" i="1"/>
  <c r="H24" i="1"/>
  <c r="K19" i="1"/>
  <c r="J19" i="1"/>
  <c r="I19" i="1"/>
  <c r="K18" i="1"/>
  <c r="J18" i="1"/>
  <c r="I18" i="1"/>
  <c r="H18" i="1"/>
  <c r="K17" i="1"/>
  <c r="J17" i="1"/>
  <c r="I17" i="1"/>
  <c r="H17" i="1"/>
  <c r="K13" i="1"/>
  <c r="J13" i="1"/>
  <c r="I13" i="1"/>
  <c r="H12" i="1"/>
  <c r="K11" i="1"/>
  <c r="J11" i="1"/>
  <c r="I11" i="1"/>
  <c r="H11" i="1"/>
  <c r="K6" i="1"/>
  <c r="J6" i="1"/>
  <c r="I6" i="1"/>
  <c r="K5" i="1"/>
  <c r="J5" i="1"/>
  <c r="H5" i="1"/>
  <c r="K4" i="1"/>
  <c r="J4" i="1"/>
  <c r="I4" i="1"/>
  <c r="H4" i="1"/>
</calcChain>
</file>

<file path=xl/sharedStrings.xml><?xml version="1.0" encoding="utf-8"?>
<sst xmlns="http://schemas.openxmlformats.org/spreadsheetml/2006/main" count="281" uniqueCount="45">
  <si>
    <t>Myod1</t>
    <phoneticPr fontId="2"/>
  </si>
  <si>
    <t>average</t>
    <phoneticPr fontId="2"/>
  </si>
  <si>
    <t>SEM</t>
    <phoneticPr fontId="2"/>
  </si>
  <si>
    <t>P value</t>
    <phoneticPr fontId="2"/>
  </si>
  <si>
    <t>Myog</t>
    <phoneticPr fontId="2"/>
  </si>
  <si>
    <t>Mybph</t>
    <phoneticPr fontId="2"/>
  </si>
  <si>
    <t>Mylpf</t>
    <phoneticPr fontId="2"/>
  </si>
  <si>
    <t>Tnni2</t>
    <phoneticPr fontId="2"/>
  </si>
  <si>
    <t>Figure 3B- Myogenic gene expression in WT and Arp5-KO RD cells</t>
    <phoneticPr fontId="2"/>
  </si>
  <si>
    <t>WT</t>
    <phoneticPr fontId="2"/>
  </si>
  <si>
    <t>C39</t>
    <phoneticPr fontId="2"/>
  </si>
  <si>
    <t>C45</t>
    <phoneticPr fontId="2"/>
  </si>
  <si>
    <t>C67</t>
    <phoneticPr fontId="2"/>
  </si>
  <si>
    <t>Tnni1</t>
    <phoneticPr fontId="2"/>
  </si>
  <si>
    <t>Myh3</t>
    <phoneticPr fontId="2"/>
  </si>
  <si>
    <t>Tnnt2</t>
    <phoneticPr fontId="2"/>
  </si>
  <si>
    <t>Tnnt3</t>
    <phoneticPr fontId="2"/>
  </si>
  <si>
    <t>Tnnc2</t>
    <phoneticPr fontId="2"/>
  </si>
  <si>
    <t>Myl1</t>
    <phoneticPr fontId="2"/>
  </si>
  <si>
    <t>Myl4</t>
    <phoneticPr fontId="2"/>
  </si>
  <si>
    <t>Hrc</t>
    <phoneticPr fontId="2"/>
  </si>
  <si>
    <t>Ppfia4</t>
    <phoneticPr fontId="2"/>
  </si>
  <si>
    <t>Figure 3C- growth curve of WT and Arp5-KO cells</t>
    <phoneticPr fontId="2"/>
  </si>
  <si>
    <t>9h</t>
    <phoneticPr fontId="2"/>
  </si>
  <si>
    <t>24h</t>
    <phoneticPr fontId="2"/>
  </si>
  <si>
    <t>33h</t>
    <phoneticPr fontId="2"/>
  </si>
  <si>
    <t>57h</t>
    <phoneticPr fontId="2"/>
  </si>
  <si>
    <t>72h</t>
    <phoneticPr fontId="2"/>
  </si>
  <si>
    <t>48h</t>
    <phoneticPr fontId="2"/>
  </si>
  <si>
    <t>average(log2)</t>
    <phoneticPr fontId="2"/>
  </si>
  <si>
    <t>log2</t>
    <phoneticPr fontId="2"/>
  </si>
  <si>
    <t>t2</t>
    <phoneticPr fontId="2"/>
  </si>
  <si>
    <t>0w</t>
    <phoneticPr fontId="2"/>
  </si>
  <si>
    <t>1w</t>
    <phoneticPr fontId="2"/>
  </si>
  <si>
    <t>2w</t>
    <phoneticPr fontId="2"/>
  </si>
  <si>
    <t>3w</t>
    <phoneticPr fontId="2"/>
  </si>
  <si>
    <t>4w</t>
    <phoneticPr fontId="2"/>
  </si>
  <si>
    <t>6w</t>
    <phoneticPr fontId="2"/>
  </si>
  <si>
    <t>5w</t>
    <phoneticPr fontId="2"/>
  </si>
  <si>
    <t>P values</t>
    <phoneticPr fontId="2"/>
  </si>
  <si>
    <t>Figure 3D- tumor volems of xenografted WT and Arp5-KO RD cells</t>
    <phoneticPr fontId="2"/>
  </si>
  <si>
    <t>Figure 3E- myogenic gene expression in xenograft tumors</t>
    <phoneticPr fontId="2"/>
  </si>
  <si>
    <t>KO</t>
    <phoneticPr fontId="2"/>
  </si>
  <si>
    <t>Cdkn1a</t>
    <phoneticPr fontId="2"/>
  </si>
  <si>
    <t>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</si>
</sst>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i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Alignment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180"/>
    </xf>
    <xf numFmtId="0" fontId="0" fillId="0" borderId="4" xfId="0" applyBorder="1" applyAlignment="1">
      <alignment horizontal="center" vertical="center" textRotation="180"/>
    </xf>
    <xf numFmtId="0" fontId="0" fillId="0" borderId="5" xfId="0" applyBorder="1" applyAlignment="1">
      <alignment horizontal="center" vertical="center" textRotation="180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4" xfId="0" applyFont="1" applyBorder="1" applyAlignment="1">
      <alignment horizontal="center" vertical="center" textRotation="180"/>
    </xf>
    <xf numFmtId="0" fontId="1" fillId="0" borderId="5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D9F3-F0BC-664F-9269-14C86040FFA9}">
  <dimension ref="B1:AS94"/>
  <sheetViews>
    <sheetView tabSelected="1" workbookViewId="0">
      <selection activeCell="I55" sqref="I55"/>
    </sheetView>
  </sheetViews>
  <sheetFormatPr baseColWidth="10" defaultRowHeight="20"/>
  <cols>
    <col min="1" max="1" width="2.42578125" customWidth="1"/>
    <col min="6" max="6" width="2" customWidth="1"/>
    <col min="13" max="13" width="4.5703125" customWidth="1"/>
    <col min="18" max="18" width="2.85546875" customWidth="1"/>
    <col min="19" max="19" width="3.140625" customWidth="1"/>
    <col min="20" max="20" width="4.85546875" customWidth="1"/>
    <col min="25" max="25" width="1.85546875" customWidth="1"/>
    <col min="27" max="27" width="3.42578125" customWidth="1"/>
    <col min="32" max="32" width="2.7109375" customWidth="1"/>
    <col min="33" max="33" width="3.140625" customWidth="1"/>
    <col min="42" max="42" width="2.85546875" customWidth="1"/>
  </cols>
  <sheetData>
    <row r="1" spans="2:45" ht="60" customHeight="1">
      <c r="B1" s="1" t="s">
        <v>8</v>
      </c>
      <c r="M1" s="1" t="s">
        <v>22</v>
      </c>
      <c r="U1" s="1"/>
      <c r="AA1" s="1" t="s">
        <v>40</v>
      </c>
      <c r="AN1" s="1" t="s">
        <v>41</v>
      </c>
    </row>
    <row r="2" spans="2:45">
      <c r="B2" s="2" t="s">
        <v>0</v>
      </c>
      <c r="M2" s="2"/>
      <c r="N2" s="3" t="s">
        <v>9</v>
      </c>
      <c r="O2" s="3" t="s">
        <v>10</v>
      </c>
      <c r="P2" s="3" t="s">
        <v>11</v>
      </c>
      <c r="Q2" s="3" t="s">
        <v>12</v>
      </c>
      <c r="R2" s="10"/>
      <c r="U2" s="3" t="s">
        <v>9</v>
      </c>
      <c r="V2" s="3" t="s">
        <v>10</v>
      </c>
      <c r="W2" s="3" t="s">
        <v>11</v>
      </c>
      <c r="X2" s="3" t="s">
        <v>12</v>
      </c>
      <c r="AB2" s="3" t="s">
        <v>9</v>
      </c>
      <c r="AC2" s="3" t="s">
        <v>10</v>
      </c>
      <c r="AD2" s="3" t="s">
        <v>11</v>
      </c>
      <c r="AE2" s="3" t="s">
        <v>12</v>
      </c>
      <c r="AI2" s="3" t="s">
        <v>9</v>
      </c>
      <c r="AJ2" s="3" t="s">
        <v>10</v>
      </c>
      <c r="AK2" s="3" t="s">
        <v>11</v>
      </c>
      <c r="AL2" s="3" t="s">
        <v>12</v>
      </c>
      <c r="AN2" s="2" t="s">
        <v>0</v>
      </c>
    </row>
    <row r="3" spans="2:45" ht="20" customHeight="1">
      <c r="B3" s="3" t="s">
        <v>9</v>
      </c>
      <c r="C3" s="3" t="s">
        <v>10</v>
      </c>
      <c r="D3" s="3" t="s">
        <v>11</v>
      </c>
      <c r="E3" s="3" t="s">
        <v>12</v>
      </c>
      <c r="G3" s="4"/>
      <c r="H3" s="3" t="s">
        <v>9</v>
      </c>
      <c r="I3" s="3" t="s">
        <v>10</v>
      </c>
      <c r="J3" s="3" t="s">
        <v>11</v>
      </c>
      <c r="K3" s="3" t="s">
        <v>12</v>
      </c>
      <c r="M3" s="12" t="s">
        <v>23</v>
      </c>
      <c r="N3" s="6">
        <v>84</v>
      </c>
      <c r="O3" s="6">
        <v>63</v>
      </c>
      <c r="P3" s="6">
        <v>65</v>
      </c>
      <c r="Q3" s="6">
        <v>82</v>
      </c>
      <c r="R3" s="11"/>
      <c r="S3" s="15" t="s">
        <v>29</v>
      </c>
      <c r="T3" s="3">
        <v>9</v>
      </c>
      <c r="U3" s="6">
        <f>AVERAGE(N30:N33)</f>
        <v>6.1905468403534094</v>
      </c>
      <c r="V3" s="6">
        <f t="shared" ref="V3:X3" si="0">AVERAGE(O30:O33)</f>
        <v>5.9818849082665313</v>
      </c>
      <c r="W3" s="6">
        <f t="shared" si="0"/>
        <v>6.1323160512460433</v>
      </c>
      <c r="X3" s="6">
        <f t="shared" si="0"/>
        <v>6.3798308968271709</v>
      </c>
      <c r="AA3" s="12" t="s">
        <v>32</v>
      </c>
      <c r="AB3" s="6">
        <v>0</v>
      </c>
      <c r="AC3" s="6">
        <v>0</v>
      </c>
      <c r="AD3" s="6">
        <v>0</v>
      </c>
      <c r="AE3" s="6">
        <v>0</v>
      </c>
      <c r="AG3" s="15" t="s">
        <v>1</v>
      </c>
      <c r="AH3" s="3" t="s">
        <v>32</v>
      </c>
      <c r="AI3" s="6">
        <f>AVERAGE(AB3:AB8)</f>
        <v>0</v>
      </c>
      <c r="AJ3" s="6">
        <f t="shared" ref="AJ3:AL3" si="1">AVERAGE(AC3:AC8)</f>
        <v>0</v>
      </c>
      <c r="AK3" s="6">
        <f t="shared" si="1"/>
        <v>0</v>
      </c>
      <c r="AL3" s="6">
        <f t="shared" si="1"/>
        <v>0</v>
      </c>
      <c r="AN3" s="3" t="s">
        <v>9</v>
      </c>
      <c r="AO3" s="3" t="s">
        <v>42</v>
      </c>
      <c r="AQ3" s="4"/>
      <c r="AR3" s="3" t="s">
        <v>9</v>
      </c>
      <c r="AS3" s="3" t="s">
        <v>42</v>
      </c>
    </row>
    <row r="4" spans="2:45">
      <c r="B4" s="6">
        <v>1</v>
      </c>
      <c r="C4" s="6">
        <v>1.8430894358094905</v>
      </c>
      <c r="D4" s="6">
        <v>1.8602112117024181</v>
      </c>
      <c r="E4" s="6">
        <v>1.4866828956959108</v>
      </c>
      <c r="G4" s="3" t="s">
        <v>1</v>
      </c>
      <c r="H4" s="5">
        <f>AVERAGE(B4:B7)</f>
        <v>1</v>
      </c>
      <c r="I4" s="5">
        <f t="shared" ref="I4" si="2">AVERAGE(C4:C7)</f>
        <v>1.6595330223578473</v>
      </c>
      <c r="J4" s="5">
        <f t="shared" ref="J4" si="3">AVERAGE(D4:D7)</f>
        <v>1.9736526075747056</v>
      </c>
      <c r="K4" s="5">
        <f t="shared" ref="K4" si="4">AVERAGE(E4:E7)</f>
        <v>1.4650981090442974</v>
      </c>
      <c r="M4" s="19"/>
      <c r="N4" s="6">
        <v>64</v>
      </c>
      <c r="O4" s="6">
        <v>70</v>
      </c>
      <c r="P4" s="6">
        <v>66</v>
      </c>
      <c r="Q4" s="6">
        <v>75</v>
      </c>
      <c r="R4" s="11"/>
      <c r="S4" s="21"/>
      <c r="T4" s="3">
        <v>24</v>
      </c>
      <c r="U4" s="6">
        <f>AVERAGE(N34:N37)</f>
        <v>6.7843526703501862</v>
      </c>
      <c r="V4" s="6">
        <f t="shared" ref="V4:X4" si="5">AVERAGE(O34:O37)</f>
        <v>6.3772411916003744</v>
      </c>
      <c r="W4" s="6">
        <f t="shared" si="5"/>
        <v>6.5419015471697213</v>
      </c>
      <c r="X4" s="6">
        <f t="shared" si="5"/>
        <v>6.8301422840175956</v>
      </c>
      <c r="AA4" s="13"/>
      <c r="AB4" s="6">
        <v>0</v>
      </c>
      <c r="AC4" s="6">
        <v>0</v>
      </c>
      <c r="AD4" s="6">
        <v>0</v>
      </c>
      <c r="AE4" s="6">
        <v>0</v>
      </c>
      <c r="AG4" s="16"/>
      <c r="AH4" s="3" t="s">
        <v>33</v>
      </c>
      <c r="AI4" s="6">
        <f>AVERAGE(AB9:AB14)</f>
        <v>0</v>
      </c>
      <c r="AJ4" s="6">
        <f t="shared" ref="AJ4:AL4" si="6">AVERAGE(AC9:AC14)</f>
        <v>0</v>
      </c>
      <c r="AK4" s="6">
        <f t="shared" si="6"/>
        <v>0</v>
      </c>
      <c r="AL4" s="6">
        <f t="shared" si="6"/>
        <v>0</v>
      </c>
      <c r="AN4" s="6">
        <v>1.6084718210816371</v>
      </c>
      <c r="AO4" s="5">
        <v>2.9773863322172605</v>
      </c>
      <c r="AQ4" s="3" t="s">
        <v>1</v>
      </c>
      <c r="AR4" s="5">
        <f>AVERAGE(AN4:AN8)</f>
        <v>1.000000000558394</v>
      </c>
      <c r="AS4" s="5">
        <f>AVERAGE(AO4:AO8)</f>
        <v>2.6711355992392924</v>
      </c>
    </row>
    <row r="5" spans="2:45">
      <c r="B5" s="6">
        <v>1</v>
      </c>
      <c r="C5" s="6">
        <v>1.4646056189499992</v>
      </c>
      <c r="D5" s="6">
        <v>1.5570744934971108</v>
      </c>
      <c r="E5" s="6">
        <v>1.1263228671487509</v>
      </c>
      <c r="G5" s="3" t="s">
        <v>2</v>
      </c>
      <c r="H5" s="5">
        <f>STDEV(B4:B7)/SQRT(4)</f>
        <v>0</v>
      </c>
      <c r="I5" s="5">
        <f>STDEV(C4:C7)/SQRT(4)</f>
        <v>0.23160505986965702</v>
      </c>
      <c r="J5" s="5">
        <f t="shared" ref="J5" si="7">STDEV(D4:D7)/SQRT(4)</f>
        <v>0.25940641063937175</v>
      </c>
      <c r="K5" s="5">
        <f>STDEV(E4:E7)/SQRT(4)</f>
        <v>0.16158274704717651</v>
      </c>
      <c r="M5" s="19"/>
      <c r="N5" s="6">
        <v>67</v>
      </c>
      <c r="O5" s="6">
        <v>67</v>
      </c>
      <c r="P5" s="6">
        <v>68</v>
      </c>
      <c r="Q5" s="6">
        <v>92</v>
      </c>
      <c r="R5" s="11"/>
      <c r="S5" s="21"/>
      <c r="T5" s="3">
        <v>33</v>
      </c>
      <c r="U5" s="6">
        <f>AVERAGE(N38:N41)</f>
        <v>7.1068944621079364</v>
      </c>
      <c r="V5" s="6">
        <f t="shared" ref="V5:X5" si="8">AVERAGE(O38:O41)</f>
        <v>6.564796021087135</v>
      </c>
      <c r="W5" s="6">
        <f t="shared" si="8"/>
        <v>7.08233474487482</v>
      </c>
      <c r="X5" s="6">
        <f t="shared" si="8"/>
        <v>7.1271094941099733</v>
      </c>
      <c r="AA5" s="13"/>
      <c r="AB5" s="6">
        <v>0</v>
      </c>
      <c r="AC5" s="6">
        <v>0</v>
      </c>
      <c r="AD5" s="6">
        <v>0</v>
      </c>
      <c r="AE5" s="6">
        <v>0</v>
      </c>
      <c r="AG5" s="16"/>
      <c r="AH5" s="3" t="s">
        <v>34</v>
      </c>
      <c r="AI5" s="6">
        <f>AVERAGE(AB15:AB20)</f>
        <v>0</v>
      </c>
      <c r="AJ5" s="6">
        <f t="shared" ref="AJ5:AL5" si="9">AVERAGE(AC15:AC20)</f>
        <v>0</v>
      </c>
      <c r="AK5" s="6">
        <f t="shared" si="9"/>
        <v>0</v>
      </c>
      <c r="AL5" s="6">
        <f t="shared" si="9"/>
        <v>0</v>
      </c>
      <c r="AN5" s="6">
        <v>1.0074364146063992</v>
      </c>
      <c r="AO5" s="5">
        <v>1.896433922010992</v>
      </c>
      <c r="AQ5" s="3" t="s">
        <v>2</v>
      </c>
      <c r="AR5" s="5">
        <f>STDEV(AN4:AN8)/SQRT(7)</f>
        <v>0.14836258527516447</v>
      </c>
      <c r="AS5" s="5">
        <f>STDEV(AO4:AO8)/SQRT(4)</f>
        <v>0.31469076829804093</v>
      </c>
    </row>
    <row r="6" spans="2:45">
      <c r="B6" s="6">
        <v>1</v>
      </c>
      <c r="C6" s="6">
        <v>2.1999785316703622</v>
      </c>
      <c r="D6" s="6">
        <v>2.7288835446093218</v>
      </c>
      <c r="E6" s="6">
        <v>1.8955097726434094</v>
      </c>
      <c r="G6" s="3" t="s">
        <v>3</v>
      </c>
      <c r="H6" s="5"/>
      <c r="I6" s="5">
        <f>TTEST(B4:B7,C4:C7,2,2)</f>
        <v>2.9271207434033903E-2</v>
      </c>
      <c r="J6" s="5">
        <f>TTEST(B4:B7,D4:D7,2,2)</f>
        <v>9.4719292494009674E-3</v>
      </c>
      <c r="K6" s="5">
        <f>TTEST(B4:B7,E4:E7,2,2)</f>
        <v>2.8116864368865995E-2</v>
      </c>
      <c r="M6" s="20"/>
      <c r="N6" s="7">
        <v>79</v>
      </c>
      <c r="O6" s="6">
        <v>54</v>
      </c>
      <c r="P6" s="6">
        <v>83</v>
      </c>
      <c r="Q6" s="6">
        <v>85</v>
      </c>
      <c r="R6" s="11"/>
      <c r="S6" s="21"/>
      <c r="T6" s="9">
        <v>48</v>
      </c>
      <c r="U6" s="6">
        <f>AVERAGE(N42:N45)</f>
        <v>7.5963074293637094</v>
      </c>
      <c r="V6" s="6">
        <f t="shared" ref="V6:X6" si="10">AVERAGE(O42:O45)</f>
        <v>7.1004490421667068</v>
      </c>
      <c r="W6" s="6">
        <f t="shared" si="10"/>
        <v>7.6227107266189345</v>
      </c>
      <c r="X6" s="6">
        <f t="shared" si="10"/>
        <v>7.7695721267309583</v>
      </c>
      <c r="AA6" s="13"/>
      <c r="AB6" s="7">
        <v>0</v>
      </c>
      <c r="AC6" s="6">
        <v>0</v>
      </c>
      <c r="AD6" s="6">
        <v>0</v>
      </c>
      <c r="AE6" s="6">
        <v>0</v>
      </c>
      <c r="AG6" s="16"/>
      <c r="AH6" s="9" t="s">
        <v>35</v>
      </c>
      <c r="AI6" s="6">
        <f>AVERAGE(AB21:AB26)</f>
        <v>7</v>
      </c>
      <c r="AJ6" s="6">
        <f t="shared" ref="AJ6:AL6" si="11">AVERAGE(AC21:AC26)</f>
        <v>0</v>
      </c>
      <c r="AK6" s="6">
        <f t="shared" si="11"/>
        <v>0</v>
      </c>
      <c r="AL6" s="6">
        <f t="shared" si="11"/>
        <v>0</v>
      </c>
      <c r="AN6" s="6">
        <v>0.74992145291946932</v>
      </c>
      <c r="AO6" s="5">
        <v>2.4726132635709082</v>
      </c>
      <c r="AQ6" s="3" t="s">
        <v>3</v>
      </c>
      <c r="AR6" s="5"/>
      <c r="AS6" s="5">
        <f>TTEST(AN4:AN8,AO4:AO8,2,2)</f>
        <v>1.0044418509662137E-3</v>
      </c>
    </row>
    <row r="7" spans="2:45">
      <c r="B7" s="7">
        <v>1</v>
      </c>
      <c r="C7" s="6">
        <v>1.1304585030015371</v>
      </c>
      <c r="D7" s="6">
        <v>1.7484411804899722</v>
      </c>
      <c r="E7" s="6">
        <v>1.3518769006891185</v>
      </c>
      <c r="M7" s="12" t="s">
        <v>24</v>
      </c>
      <c r="N7" s="6">
        <v>112</v>
      </c>
      <c r="O7" s="6">
        <v>85</v>
      </c>
      <c r="P7" s="6">
        <v>84</v>
      </c>
      <c r="Q7" s="6">
        <v>95</v>
      </c>
      <c r="R7" s="11"/>
      <c r="S7" s="21"/>
      <c r="T7" s="3">
        <v>57</v>
      </c>
      <c r="U7" s="6">
        <f>AVERAGE(N46:N49)</f>
        <v>7.9055575958947539</v>
      </c>
      <c r="V7" s="6">
        <f t="shared" ref="V7:X7" si="12">AVERAGE(O46:O49)</f>
        <v>7.5038811463478314</v>
      </c>
      <c r="W7" s="6">
        <f t="shared" si="12"/>
        <v>8.1756465137722962</v>
      </c>
      <c r="X7" s="6">
        <f t="shared" si="12"/>
        <v>8.087772770211819</v>
      </c>
      <c r="AA7" s="13"/>
      <c r="AB7" s="6"/>
      <c r="AC7" s="6">
        <v>0</v>
      </c>
      <c r="AD7" s="6">
        <v>0</v>
      </c>
      <c r="AE7" s="6">
        <v>0</v>
      </c>
      <c r="AG7" s="16"/>
      <c r="AH7" s="3" t="s">
        <v>36</v>
      </c>
      <c r="AI7" s="6">
        <f>AVERAGE(AB27:AB32)</f>
        <v>69</v>
      </c>
      <c r="AJ7" s="6">
        <f t="shared" ref="AJ7:AL7" si="13">AVERAGE(AC27:AC32)</f>
        <v>2</v>
      </c>
      <c r="AK7" s="6">
        <f t="shared" si="13"/>
        <v>0</v>
      </c>
      <c r="AL7" s="6">
        <f t="shared" si="13"/>
        <v>0</v>
      </c>
      <c r="AN7" s="6">
        <v>1.0585106852912967</v>
      </c>
      <c r="AO7" s="5">
        <v>3.5652890201212832</v>
      </c>
    </row>
    <row r="8" spans="2:45">
      <c r="M8" s="19"/>
      <c r="N8" s="6">
        <v>111</v>
      </c>
      <c r="O8" s="6">
        <v>92</v>
      </c>
      <c r="P8" s="6">
        <v>103</v>
      </c>
      <c r="Q8" s="6">
        <v>116</v>
      </c>
      <c r="R8" s="11"/>
      <c r="S8" s="22"/>
      <c r="T8" s="3">
        <v>72</v>
      </c>
      <c r="U8" s="6">
        <f>AVERAGE(N50:N53)</f>
        <v>8.2919931128945024</v>
      </c>
      <c r="V8" s="6">
        <f t="shared" ref="V8:X8" si="14">AVERAGE(O50:O53)</f>
        <v>8.0434717141270031</v>
      </c>
      <c r="W8" s="6">
        <f t="shared" si="14"/>
        <v>8.6411676141358065</v>
      </c>
      <c r="X8" s="6">
        <f t="shared" si="14"/>
        <v>8.6950046590326124</v>
      </c>
      <c r="AA8" s="14"/>
      <c r="AB8" s="6"/>
      <c r="AC8" s="6">
        <v>0</v>
      </c>
      <c r="AD8" s="6">
        <v>0</v>
      </c>
      <c r="AE8" s="6">
        <v>0</v>
      </c>
      <c r="AG8" s="16"/>
      <c r="AH8" s="3" t="s">
        <v>38</v>
      </c>
      <c r="AI8" s="6">
        <f>AVERAGE(AB33:AB38)</f>
        <v>1168.125</v>
      </c>
      <c r="AJ8" s="6">
        <f t="shared" ref="AJ8:AL8" si="15">AVERAGE(AC33:AC38)</f>
        <v>30.666666666666668</v>
      </c>
      <c r="AK8" s="6">
        <f t="shared" si="15"/>
        <v>2</v>
      </c>
      <c r="AL8" s="6">
        <f t="shared" si="15"/>
        <v>0</v>
      </c>
      <c r="AN8" s="6">
        <v>0.57565962889316757</v>
      </c>
      <c r="AO8" s="5">
        <v>2.4439554582760197</v>
      </c>
    </row>
    <row r="9" spans="2:45" ht="20" customHeight="1">
      <c r="B9" s="2" t="s">
        <v>4</v>
      </c>
      <c r="M9" s="19"/>
      <c r="N9" s="6">
        <v>95</v>
      </c>
      <c r="O9" s="6">
        <v>86</v>
      </c>
      <c r="P9" s="6">
        <v>88</v>
      </c>
      <c r="Q9" s="6">
        <v>130</v>
      </c>
      <c r="R9" s="11"/>
      <c r="S9" s="15" t="s">
        <v>2</v>
      </c>
      <c r="T9" s="3">
        <v>9</v>
      </c>
      <c r="U9" s="6">
        <f>STDEV(N30:N33)</f>
        <v>0.18737759631245726</v>
      </c>
      <c r="V9" s="6">
        <f t="shared" ref="V9:X9" si="16">STDEV(O30:O33)</f>
        <v>0.16367202147744678</v>
      </c>
      <c r="W9" s="6">
        <f t="shared" si="16"/>
        <v>0.1640582527524026</v>
      </c>
      <c r="X9" s="6">
        <f t="shared" si="16"/>
        <v>0.12224762957549305</v>
      </c>
      <c r="AA9" s="12" t="s">
        <v>33</v>
      </c>
      <c r="AB9" s="6">
        <v>0</v>
      </c>
      <c r="AC9" s="6">
        <v>0</v>
      </c>
      <c r="AD9" s="6">
        <v>0</v>
      </c>
      <c r="AE9" s="6">
        <v>0</v>
      </c>
      <c r="AG9" s="17"/>
      <c r="AH9" s="3" t="s">
        <v>37</v>
      </c>
      <c r="AI9" s="6">
        <f>AVERAGE(AB39:AB44)</f>
        <v>1378.875</v>
      </c>
      <c r="AJ9" s="6">
        <f t="shared" ref="AJ9:AL9" si="17">AVERAGE(AC39:AC44)</f>
        <v>58.5</v>
      </c>
      <c r="AK9" s="6">
        <f t="shared" si="17"/>
        <v>13.666666666666666</v>
      </c>
      <c r="AL9" s="6">
        <f t="shared" si="17"/>
        <v>3.25</v>
      </c>
    </row>
    <row r="10" spans="2:45">
      <c r="B10" s="3" t="s">
        <v>9</v>
      </c>
      <c r="C10" s="3" t="s">
        <v>10</v>
      </c>
      <c r="D10" s="3" t="s">
        <v>11</v>
      </c>
      <c r="E10" s="3" t="s">
        <v>12</v>
      </c>
      <c r="G10" s="4"/>
      <c r="H10" s="3" t="s">
        <v>9</v>
      </c>
      <c r="I10" s="3" t="s">
        <v>10</v>
      </c>
      <c r="J10" s="3" t="s">
        <v>11</v>
      </c>
      <c r="K10" s="3" t="s">
        <v>12</v>
      </c>
      <c r="M10" s="20"/>
      <c r="N10" s="7">
        <v>125</v>
      </c>
      <c r="O10" s="6">
        <v>71</v>
      </c>
      <c r="P10" s="6">
        <v>99</v>
      </c>
      <c r="Q10" s="6">
        <v>117</v>
      </c>
      <c r="R10" s="11"/>
      <c r="S10" s="21"/>
      <c r="T10" s="3">
        <v>24</v>
      </c>
      <c r="U10" s="6">
        <f>STDEV(N34:N37)</f>
        <v>0.16284634043994956</v>
      </c>
      <c r="V10" s="6">
        <f t="shared" ref="V10:X10" si="18">STDEV(O34:O37)</f>
        <v>0.15979177571959</v>
      </c>
      <c r="W10" s="6">
        <f t="shared" si="18"/>
        <v>0.1387250928762484</v>
      </c>
      <c r="X10" s="6">
        <f t="shared" si="18"/>
        <v>0.18893794898733379</v>
      </c>
      <c r="AA10" s="13"/>
      <c r="AB10" s="7">
        <v>0</v>
      </c>
      <c r="AC10" s="6">
        <v>0</v>
      </c>
      <c r="AD10" s="6">
        <v>0</v>
      </c>
      <c r="AE10" s="6">
        <v>0</v>
      </c>
      <c r="AG10" s="15" t="s">
        <v>2</v>
      </c>
      <c r="AH10" s="3" t="s">
        <v>32</v>
      </c>
      <c r="AI10" s="6">
        <f>STDEV(AB3:AB8 )/SQRT(4)</f>
        <v>0</v>
      </c>
      <c r="AJ10" s="6">
        <f>STDEV(AC3:AC8 )/SQRT(6)</f>
        <v>0</v>
      </c>
      <c r="AK10" s="6">
        <f t="shared" ref="AK10:AL10" si="19">STDEV(AD3:AD8 )/SQRT(6)</f>
        <v>0</v>
      </c>
      <c r="AL10" s="6">
        <f t="shared" si="19"/>
        <v>0</v>
      </c>
      <c r="AN10" s="2" t="s">
        <v>4</v>
      </c>
    </row>
    <row r="11" spans="2:45">
      <c r="B11" s="6">
        <v>1</v>
      </c>
      <c r="C11" s="6">
        <v>6.5099299585059436</v>
      </c>
      <c r="D11" s="6">
        <v>7.3803885392203092</v>
      </c>
      <c r="E11" s="6">
        <v>7.5643574055877689</v>
      </c>
      <c r="G11" s="3" t="s">
        <v>1</v>
      </c>
      <c r="H11" s="5">
        <f>AVERAGE(B11:B13)</f>
        <v>1</v>
      </c>
      <c r="I11" s="5">
        <f>AVERAGE(C11:C13)</f>
        <v>5.5396067008865728</v>
      </c>
      <c r="J11" s="5">
        <f>AVERAGE(D11:D13)</f>
        <v>7.5880724511275295</v>
      </c>
      <c r="K11" s="5">
        <f>AVERAGE(E11:E13)</f>
        <v>6.8740771363929598</v>
      </c>
      <c r="M11" s="12" t="s">
        <v>25</v>
      </c>
      <c r="N11" s="6">
        <v>148</v>
      </c>
      <c r="O11" s="6">
        <v>97</v>
      </c>
      <c r="P11" s="6">
        <v>130</v>
      </c>
      <c r="Q11" s="6">
        <v>147</v>
      </c>
      <c r="R11" s="11"/>
      <c r="S11" s="21"/>
      <c r="T11" s="3">
        <v>33</v>
      </c>
      <c r="U11" s="6">
        <f>STDEV(N38:N41)</f>
        <v>7.8978777838279696E-2</v>
      </c>
      <c r="V11" s="6">
        <f t="shared" ref="V11:X11" si="20">STDEV(O38:O41)</f>
        <v>6.9533252927789765E-2</v>
      </c>
      <c r="W11" s="6">
        <f t="shared" si="20"/>
        <v>0.22613705520750799</v>
      </c>
      <c r="X11" s="6">
        <f t="shared" si="20"/>
        <v>9.2054500624162094E-2</v>
      </c>
      <c r="AA11" s="13"/>
      <c r="AB11" s="6">
        <v>0</v>
      </c>
      <c r="AC11" s="6">
        <v>0</v>
      </c>
      <c r="AD11" s="6">
        <v>0</v>
      </c>
      <c r="AE11" s="6">
        <v>0</v>
      </c>
      <c r="AG11" s="16"/>
      <c r="AH11" s="3" t="s">
        <v>33</v>
      </c>
      <c r="AI11" s="6">
        <f>STDEV(AB9:AB14 )/SQRT(4)</f>
        <v>0</v>
      </c>
      <c r="AJ11" s="6">
        <f>STDEV(AC9:AC14 )/SQRT(6)</f>
        <v>0</v>
      </c>
      <c r="AK11" s="6">
        <f t="shared" ref="AK11:AL11" si="21">STDEV(AD9:AD14 )/SQRT(6)</f>
        <v>0</v>
      </c>
      <c r="AL11" s="6">
        <f t="shared" si="21"/>
        <v>0</v>
      </c>
      <c r="AN11" s="3" t="s">
        <v>9</v>
      </c>
      <c r="AO11" s="3" t="s">
        <v>42</v>
      </c>
      <c r="AQ11" s="4"/>
      <c r="AR11" s="3" t="s">
        <v>9</v>
      </c>
      <c r="AS11" s="3" t="s">
        <v>42</v>
      </c>
    </row>
    <row r="12" spans="2:45">
      <c r="B12" s="6">
        <v>1</v>
      </c>
      <c r="C12" s="6">
        <v>4.6607623695028524</v>
      </c>
      <c r="D12" s="6">
        <v>6.5862755723839168</v>
      </c>
      <c r="E12" s="6">
        <v>6.1278068312513918</v>
      </c>
      <c r="G12" s="3" t="s">
        <v>2</v>
      </c>
      <c r="H12" s="5">
        <f>STDEV(B11:B13)/SQRT(4)</f>
        <v>0</v>
      </c>
      <c r="I12" s="5">
        <f>STDEV(C11:C13)/SQRT(3)</f>
        <v>0.53576471468789311</v>
      </c>
      <c r="J12" s="5">
        <f>STDEV(D11:D13)/SQRT(3)</f>
        <v>0.64673196102647101</v>
      </c>
      <c r="K12" s="5">
        <f>STDEV(E11:E13)/SQRT(3)</f>
        <v>0.41564028969391836</v>
      </c>
      <c r="M12" s="19"/>
      <c r="N12" s="6">
        <v>139</v>
      </c>
      <c r="O12" s="6">
        <v>100</v>
      </c>
      <c r="P12" s="6">
        <v>111</v>
      </c>
      <c r="Q12" s="6">
        <v>128</v>
      </c>
      <c r="R12" s="11"/>
      <c r="S12" s="21"/>
      <c r="T12" s="9">
        <v>48</v>
      </c>
      <c r="U12" s="6">
        <f>STDEV(N42:N45)</f>
        <v>8.1517545464917657E-2</v>
      </c>
      <c r="V12" s="6">
        <f t="shared" ref="V12:X12" si="22">STDEV(O42:O45)</f>
        <v>0.1450000401242609</v>
      </c>
      <c r="W12" s="6">
        <f t="shared" si="22"/>
        <v>6.7102902112232993E-2</v>
      </c>
      <c r="X12" s="6">
        <f t="shared" si="22"/>
        <v>0.11808625376258132</v>
      </c>
      <c r="AA12" s="13"/>
      <c r="AB12" s="6">
        <v>0</v>
      </c>
      <c r="AC12" s="6">
        <v>0</v>
      </c>
      <c r="AD12" s="6">
        <v>0</v>
      </c>
      <c r="AE12" s="6">
        <v>0</v>
      </c>
      <c r="AG12" s="16"/>
      <c r="AH12" s="3" t="s">
        <v>34</v>
      </c>
      <c r="AI12" s="6">
        <f>STDEV(AB15:AB20 )/SQRT(4)</f>
        <v>0</v>
      </c>
      <c r="AJ12" s="6">
        <f>STDEV(AC15:AC20 )/SQRT(6)</f>
        <v>0</v>
      </c>
      <c r="AK12" s="6">
        <f t="shared" ref="AK12:AL12" si="23">STDEV(AD15:AD20 )/SQRT(6)</f>
        <v>0</v>
      </c>
      <c r="AL12" s="6">
        <f t="shared" si="23"/>
        <v>0</v>
      </c>
      <c r="AN12" s="6">
        <v>1.136147992892431</v>
      </c>
      <c r="AO12" s="5">
        <v>3.8965935133576117</v>
      </c>
      <c r="AQ12" s="3" t="s">
        <v>1</v>
      </c>
      <c r="AR12" s="5">
        <f>AVERAGE(AN12:AN16)</f>
        <v>1.0000000002475591</v>
      </c>
      <c r="AS12" s="5">
        <f>AVERAGE(AO12:AO16)</f>
        <v>3.3016203371558981</v>
      </c>
    </row>
    <row r="13" spans="2:45">
      <c r="B13" s="6">
        <v>1</v>
      </c>
      <c r="C13" s="6">
        <v>5.4481277746509225</v>
      </c>
      <c r="D13" s="6">
        <v>8.7975532417783615</v>
      </c>
      <c r="E13" s="6">
        <v>6.9300671723397169</v>
      </c>
      <c r="G13" s="3" t="s">
        <v>3</v>
      </c>
      <c r="H13" s="5"/>
      <c r="I13" s="5">
        <f>TTEST(B11:B13,C11:C13,2,2)</f>
        <v>1.0633736168124553E-3</v>
      </c>
      <c r="J13" s="5">
        <f>TTEST(B11:B13,D11:D13,2,2)</f>
        <v>5.2313823651839995E-4</v>
      </c>
      <c r="K13" s="5">
        <f>TTEST(B11:B13,E11:E13,2,2)</f>
        <v>1.455139092928584E-4</v>
      </c>
      <c r="M13" s="19"/>
      <c r="N13" s="6">
        <v>135</v>
      </c>
      <c r="O13" s="6">
        <v>92</v>
      </c>
      <c r="P13" s="6">
        <v>159</v>
      </c>
      <c r="Q13" s="6">
        <v>146</v>
      </c>
      <c r="R13" s="11"/>
      <c r="S13" s="21"/>
      <c r="T13" s="3">
        <v>57</v>
      </c>
      <c r="U13" s="6">
        <f>STDEV(N46:N49)</f>
        <v>0.19906174891421199</v>
      </c>
      <c r="V13" s="6">
        <f t="shared" ref="V13:X13" si="24">STDEV(O46:O49)</f>
        <v>0.12139796678882453</v>
      </c>
      <c r="W13" s="6">
        <f t="shared" si="24"/>
        <v>8.2269870737438508E-2</v>
      </c>
      <c r="X13" s="6">
        <f t="shared" si="24"/>
        <v>9.4057097792488706E-2</v>
      </c>
      <c r="AA13" s="13"/>
      <c r="AB13" s="6"/>
      <c r="AC13" s="6">
        <v>0</v>
      </c>
      <c r="AD13" s="6">
        <v>0</v>
      </c>
      <c r="AE13" s="6">
        <v>0</v>
      </c>
      <c r="AG13" s="16"/>
      <c r="AH13" s="9" t="s">
        <v>35</v>
      </c>
      <c r="AI13" s="6">
        <f>STDEV(AB21:AB26 )/SQRT(4)</f>
        <v>3.872983346207417</v>
      </c>
      <c r="AJ13" s="6">
        <f>STDEV(AC21:AC26 )/SQRT(6)</f>
        <v>0</v>
      </c>
      <c r="AK13" s="6">
        <f t="shared" ref="AK13:AL13" si="25">STDEV(AD21:AD26 )/SQRT(6)</f>
        <v>0</v>
      </c>
      <c r="AL13" s="6">
        <f t="shared" si="25"/>
        <v>0</v>
      </c>
      <c r="AN13" s="6">
        <v>1.000629828838981</v>
      </c>
      <c r="AO13" s="5">
        <v>2.9833653557715083</v>
      </c>
      <c r="AQ13" s="3" t="s">
        <v>2</v>
      </c>
      <c r="AR13" s="5">
        <f>STDEV(AN12:AN16)/SQRT(7)</f>
        <v>8.0776280012260518E-2</v>
      </c>
      <c r="AS13" s="5">
        <f>STDEV(AO12:AO16)/SQRT(4)</f>
        <v>0.38209988154150659</v>
      </c>
    </row>
    <row r="14" spans="2:45">
      <c r="M14" s="20"/>
      <c r="N14" s="7">
        <v>130</v>
      </c>
      <c r="O14" s="6">
        <v>90</v>
      </c>
      <c r="P14" s="6">
        <v>147</v>
      </c>
      <c r="Q14" s="6">
        <v>139</v>
      </c>
      <c r="R14" s="11"/>
      <c r="S14" s="22"/>
      <c r="T14" s="3">
        <v>72</v>
      </c>
      <c r="U14" s="6">
        <f>STDEV(N50:N53)</f>
        <v>7.5429421309427688E-2</v>
      </c>
      <c r="V14" s="6">
        <f t="shared" ref="V14:X14" si="26">STDEV(O50:O53)</f>
        <v>9.3597845919319606E-2</v>
      </c>
      <c r="W14" s="6">
        <f t="shared" si="26"/>
        <v>0.16762587063600487</v>
      </c>
      <c r="X14" s="6">
        <f t="shared" si="26"/>
        <v>8.69154417886768E-2</v>
      </c>
      <c r="AA14" s="14"/>
      <c r="AB14" s="7"/>
      <c r="AC14" s="6">
        <v>0</v>
      </c>
      <c r="AD14" s="6">
        <v>0</v>
      </c>
      <c r="AE14" s="6">
        <v>0</v>
      </c>
      <c r="AG14" s="16"/>
      <c r="AH14" s="3" t="s">
        <v>36</v>
      </c>
      <c r="AI14" s="6">
        <f>STDEV(AB27:AB32 )/SQRT(4)</f>
        <v>19.37889745745786</v>
      </c>
      <c r="AJ14" s="6">
        <f>STDEV(AC27:AC32 )/SQRT(6)</f>
        <v>1.264911064067352</v>
      </c>
      <c r="AK14" s="6">
        <f t="shared" ref="AK14:AL14" si="27">STDEV(AD27:AD32 )/SQRT(6)</f>
        <v>0</v>
      </c>
      <c r="AL14" s="6">
        <f t="shared" si="27"/>
        <v>0</v>
      </c>
      <c r="AN14" s="6">
        <v>0.63443583136124215</v>
      </c>
      <c r="AO14" s="5">
        <v>2.6094944074851649</v>
      </c>
      <c r="AQ14" s="3" t="s">
        <v>3</v>
      </c>
      <c r="AR14" s="5"/>
      <c r="AS14" s="5">
        <f>TTEST(AN12:AN16,AO12:AO16,2,2)</f>
        <v>1.9095169262218651E-4</v>
      </c>
    </row>
    <row r="15" spans="2:45">
      <c r="B15" s="2" t="s">
        <v>13</v>
      </c>
      <c r="M15" s="12" t="s">
        <v>28</v>
      </c>
      <c r="N15" s="6">
        <v>185</v>
      </c>
      <c r="O15" s="6">
        <v>128</v>
      </c>
      <c r="P15" s="6">
        <v>187</v>
      </c>
      <c r="Q15" s="6">
        <v>228</v>
      </c>
      <c r="R15" s="11"/>
      <c r="S15" s="23" t="s">
        <v>31</v>
      </c>
      <c r="T15" s="24"/>
      <c r="U15" s="5">
        <f>SLOPE(T3:T8,U3:U8)</f>
        <v>29.736225951799288</v>
      </c>
      <c r="V15" s="5">
        <f>SLOPE(T3:T8,V3:V8)</f>
        <v>29.818046822325339</v>
      </c>
      <c r="W15" s="5">
        <f>SLOPE(T3:T8,W3:W8)</f>
        <v>23.771223711002509</v>
      </c>
      <c r="X15" s="5">
        <f>SLOPE(T3:T8,X3:X8)</f>
        <v>26.717085428701896</v>
      </c>
      <c r="AA15" s="12" t="s">
        <v>34</v>
      </c>
      <c r="AB15" s="6">
        <v>0</v>
      </c>
      <c r="AC15" s="6">
        <v>0</v>
      </c>
      <c r="AD15" s="6">
        <v>0</v>
      </c>
      <c r="AE15" s="6">
        <v>0</v>
      </c>
      <c r="AG15" s="16"/>
      <c r="AH15" s="3" t="s">
        <v>38</v>
      </c>
      <c r="AI15" s="6">
        <f>STDEV(AB33:AB38 )/SQRT(4)</f>
        <v>338.90862675899336</v>
      </c>
      <c r="AJ15" s="6">
        <f>STDEV(AC33:AC38 )/SQRT(6)</f>
        <v>23.589074683938843</v>
      </c>
      <c r="AK15" s="6">
        <f t="shared" ref="AK15:AL15" si="28">STDEV(AD33:AD38 )/SQRT(6)</f>
        <v>1.264911064067352</v>
      </c>
      <c r="AL15" s="6">
        <f t="shared" si="28"/>
        <v>0</v>
      </c>
      <c r="AN15" s="6">
        <v>1.0677606909787598</v>
      </c>
      <c r="AO15" s="5">
        <v>2.6983353938094816</v>
      </c>
    </row>
    <row r="16" spans="2:45">
      <c r="B16" s="3" t="s">
        <v>9</v>
      </c>
      <c r="C16" s="3" t="s">
        <v>10</v>
      </c>
      <c r="D16" s="3" t="s">
        <v>11</v>
      </c>
      <c r="E16" s="3" t="s">
        <v>12</v>
      </c>
      <c r="G16" s="4"/>
      <c r="H16" s="3" t="s">
        <v>9</v>
      </c>
      <c r="I16" s="3" t="s">
        <v>10</v>
      </c>
      <c r="J16" s="3" t="s">
        <v>11</v>
      </c>
      <c r="K16" s="3" t="s">
        <v>12</v>
      </c>
      <c r="M16" s="19"/>
      <c r="N16" s="6">
        <v>186</v>
      </c>
      <c r="O16" s="6">
        <v>147</v>
      </c>
      <c r="P16" s="6">
        <v>201</v>
      </c>
      <c r="Q16" s="6">
        <v>195</v>
      </c>
      <c r="R16" s="11"/>
      <c r="AA16" s="13"/>
      <c r="AB16" s="6">
        <v>0</v>
      </c>
      <c r="AC16" s="6">
        <v>0</v>
      </c>
      <c r="AD16" s="6">
        <v>0</v>
      </c>
      <c r="AE16" s="6">
        <v>0</v>
      </c>
      <c r="AG16" s="17"/>
      <c r="AH16" s="3" t="s">
        <v>37</v>
      </c>
      <c r="AI16" s="6">
        <f>STDEV(AB39:AB44 )/SQRT(4)</f>
        <v>339.65830716324308</v>
      </c>
      <c r="AJ16" s="6">
        <f>STDEV(AC39:AC44 )/SQRT(6)</f>
        <v>40.631473843151035</v>
      </c>
      <c r="AK16" s="6">
        <f t="shared" ref="AK16:AL16" si="29">STDEV(AD39:AD44 )/SQRT(6)</f>
        <v>10.006386849296693</v>
      </c>
      <c r="AL16" s="6">
        <f t="shared" si="29"/>
        <v>2.2721135535003527</v>
      </c>
      <c r="AN16" s="6">
        <v>1.161025657166382</v>
      </c>
      <c r="AO16" s="5">
        <v>4.3203130153557243</v>
      </c>
    </row>
    <row r="17" spans="2:45">
      <c r="B17" s="6">
        <v>1</v>
      </c>
      <c r="C17" s="6">
        <v>9.6328001591543959</v>
      </c>
      <c r="D17" s="6">
        <v>7.2928988299137094</v>
      </c>
      <c r="E17" s="6">
        <v>7.0187719283965126</v>
      </c>
      <c r="G17" s="3" t="s">
        <v>1</v>
      </c>
      <c r="H17" s="5">
        <f>AVERAGE(B17:B20)</f>
        <v>1</v>
      </c>
      <c r="I17" s="5">
        <f>AVERAGE(C17:C20)</f>
        <v>6.7613659691095718</v>
      </c>
      <c r="J17" s="5">
        <f>AVERAGE(D17:D20)</f>
        <v>6.1461438460468081</v>
      </c>
      <c r="K17" s="5">
        <f>AVERAGE(E17:E20)</f>
        <v>5.5535362115933111</v>
      </c>
      <c r="M17" s="19"/>
      <c r="N17" s="6">
        <v>195</v>
      </c>
      <c r="O17" s="6">
        <v>152</v>
      </c>
      <c r="P17" s="6">
        <v>208</v>
      </c>
      <c r="Q17" s="6">
        <v>235</v>
      </c>
      <c r="R17" s="11"/>
      <c r="AA17" s="13"/>
      <c r="AB17" s="6">
        <v>0</v>
      </c>
      <c r="AC17" s="6">
        <v>0</v>
      </c>
      <c r="AD17" s="6">
        <v>0</v>
      </c>
      <c r="AE17" s="6">
        <v>0</v>
      </c>
      <c r="AG17" s="18" t="s">
        <v>39</v>
      </c>
      <c r="AH17" s="18"/>
      <c r="AI17" s="5"/>
      <c r="AJ17" s="5">
        <f>TTEST(AB39:AB42,AC39:AC44,2,2)</f>
        <v>1.302135810215019E-3</v>
      </c>
      <c r="AK17" s="5">
        <f>TTEST(AB39:AB42,AD39:AD44,2,2)</f>
        <v>9.5475567321799757E-4</v>
      </c>
      <c r="AL17" s="5">
        <f>TTEST(AB39:AB42,AE39:AE44,2,2)</f>
        <v>9.0424836456601862E-4</v>
      </c>
    </row>
    <row r="18" spans="2:45">
      <c r="B18" s="6">
        <v>1</v>
      </c>
      <c r="C18" s="6">
        <v>3.4297662714986683</v>
      </c>
      <c r="D18" s="6">
        <v>2.950699651390023</v>
      </c>
      <c r="E18" s="6">
        <v>2.1262797695987818</v>
      </c>
      <c r="G18" s="3" t="s">
        <v>2</v>
      </c>
      <c r="H18" s="5">
        <f>STDEV(B17:B20)/SQRT(4)</f>
        <v>0</v>
      </c>
      <c r="I18" s="5">
        <f>STDEV(C17:C20)/SQRT(4)</f>
        <v>1.296507949809852</v>
      </c>
      <c r="J18" s="5">
        <f>STDEV(D17:D20)/SQRT(4)</f>
        <v>1.077804345044699</v>
      </c>
      <c r="K18" s="5">
        <f>STDEV(E17:E20)/SQRT(4)</f>
        <v>1.2079954499427432</v>
      </c>
      <c r="M18" s="20"/>
      <c r="N18" s="7">
        <v>209</v>
      </c>
      <c r="O18" s="6">
        <v>124</v>
      </c>
      <c r="P18" s="6">
        <v>193</v>
      </c>
      <c r="Q18" s="6">
        <v>217</v>
      </c>
      <c r="R18" s="11"/>
      <c r="AA18" s="13"/>
      <c r="AB18" s="7">
        <v>0</v>
      </c>
      <c r="AC18" s="6">
        <v>0</v>
      </c>
      <c r="AD18" s="6">
        <v>0</v>
      </c>
      <c r="AE18" s="6">
        <v>0</v>
      </c>
      <c r="AN18" s="2" t="s">
        <v>13</v>
      </c>
    </row>
    <row r="19" spans="2:45">
      <c r="B19" s="6">
        <v>1</v>
      </c>
      <c r="C19" s="6">
        <v>7.5917100688851491</v>
      </c>
      <c r="D19" s="6">
        <v>6.7733284465482608</v>
      </c>
      <c r="E19" s="6">
        <v>7.4546745535917083</v>
      </c>
      <c r="G19" s="3" t="s">
        <v>3</v>
      </c>
      <c r="H19" s="5"/>
      <c r="I19" s="5">
        <f>TTEST(B17:B20,C17:C20,2,2)</f>
        <v>4.3582326863074615E-3</v>
      </c>
      <c r="J19" s="5">
        <f>TTEST(B17:B20,D17:D20,2,2)</f>
        <v>3.0796773441880369E-3</v>
      </c>
      <c r="K19" s="5">
        <f>TTEST(B17:B20,E17:E20,2,2)</f>
        <v>9.2942077398957424E-3</v>
      </c>
      <c r="M19" s="12" t="s">
        <v>26</v>
      </c>
      <c r="N19" s="6">
        <v>283</v>
      </c>
      <c r="O19" s="6">
        <v>178</v>
      </c>
      <c r="P19" s="6">
        <v>273</v>
      </c>
      <c r="Q19" s="6">
        <v>260</v>
      </c>
      <c r="R19" s="11"/>
      <c r="AA19" s="13"/>
      <c r="AB19" s="6"/>
      <c r="AC19" s="6">
        <v>0</v>
      </c>
      <c r="AD19" s="6">
        <v>0</v>
      </c>
      <c r="AE19" s="6">
        <v>0</v>
      </c>
      <c r="AN19" s="3" t="s">
        <v>9</v>
      </c>
      <c r="AO19" s="3" t="s">
        <v>42</v>
      </c>
      <c r="AQ19" s="4"/>
      <c r="AR19" s="3" t="s">
        <v>9</v>
      </c>
      <c r="AS19" s="3" t="s">
        <v>42</v>
      </c>
    </row>
    <row r="20" spans="2:45">
      <c r="B20" s="7">
        <v>1</v>
      </c>
      <c r="C20" s="6">
        <v>6.3911873769000733</v>
      </c>
      <c r="D20" s="6">
        <v>7.5676484563352435</v>
      </c>
      <c r="E20" s="6">
        <v>5.6144185947862422</v>
      </c>
      <c r="M20" s="19"/>
      <c r="N20" s="6">
        <v>251</v>
      </c>
      <c r="O20" s="6">
        <v>205</v>
      </c>
      <c r="P20" s="6">
        <v>282</v>
      </c>
      <c r="Q20" s="6">
        <v>261</v>
      </c>
      <c r="R20" s="11"/>
      <c r="AA20" s="14"/>
      <c r="AB20" s="6"/>
      <c r="AC20" s="6">
        <v>0</v>
      </c>
      <c r="AD20" s="6">
        <v>0</v>
      </c>
      <c r="AE20" s="6">
        <v>0</v>
      </c>
      <c r="AN20" s="6">
        <v>1.2965902594800349</v>
      </c>
      <c r="AO20" s="5">
        <v>7.1842648579999997</v>
      </c>
      <c r="AQ20" s="3" t="s">
        <v>1</v>
      </c>
      <c r="AR20" s="5">
        <f>AVERAGE(AN20:AN24)</f>
        <v>1.0000000004464638</v>
      </c>
      <c r="AS20" s="5">
        <f>AVERAGE(AO20:AO24)</f>
        <v>8.4789042926000011</v>
      </c>
    </row>
    <row r="21" spans="2:45">
      <c r="M21" s="19"/>
      <c r="N21" s="6">
        <v>227</v>
      </c>
      <c r="O21" s="6">
        <v>176</v>
      </c>
      <c r="P21" s="6">
        <v>312</v>
      </c>
      <c r="Q21" s="6">
        <v>299</v>
      </c>
      <c r="R21" s="11"/>
      <c r="AA21" s="12" t="s">
        <v>35</v>
      </c>
      <c r="AB21" s="6">
        <v>6</v>
      </c>
      <c r="AC21" s="6">
        <v>0</v>
      </c>
      <c r="AD21" s="6">
        <v>0</v>
      </c>
      <c r="AE21" s="6">
        <v>0</v>
      </c>
      <c r="AN21" s="6">
        <v>1.3761744050349956</v>
      </c>
      <c r="AO21" s="5">
        <v>9.1209449419999995</v>
      </c>
      <c r="AQ21" s="3" t="s">
        <v>2</v>
      </c>
      <c r="AR21" s="5">
        <f>STDEV(AN20:AN24)/SQRT(7)</f>
        <v>0.11804906999576731</v>
      </c>
      <c r="AS21" s="5">
        <f>STDEV(AO20:AO24)/SQRT(4)</f>
        <v>0.91914181274987139</v>
      </c>
    </row>
    <row r="22" spans="2:45">
      <c r="B22" s="2" t="s">
        <v>5</v>
      </c>
      <c r="M22" s="20"/>
      <c r="N22" s="7">
        <v>205</v>
      </c>
      <c r="O22" s="6">
        <v>169</v>
      </c>
      <c r="P22" s="6">
        <v>291</v>
      </c>
      <c r="Q22" s="6">
        <v>270</v>
      </c>
      <c r="R22" s="11"/>
      <c r="AA22" s="13"/>
      <c r="AB22" s="7">
        <v>0</v>
      </c>
      <c r="AC22" s="6">
        <v>0</v>
      </c>
      <c r="AD22" s="6">
        <v>0</v>
      </c>
      <c r="AE22" s="6">
        <v>0</v>
      </c>
      <c r="AN22" s="6">
        <v>0.85277455989199802</v>
      </c>
      <c r="AO22" s="5">
        <v>11.439279490000001</v>
      </c>
      <c r="AQ22" s="3" t="s">
        <v>3</v>
      </c>
      <c r="AR22" s="5"/>
      <c r="AS22" s="5">
        <f>TTEST(AN20:AN24,AO20:AO24,2,2)</f>
        <v>1.9011358599790766E-5</v>
      </c>
    </row>
    <row r="23" spans="2:45">
      <c r="B23" s="3" t="s">
        <v>9</v>
      </c>
      <c r="C23" s="3" t="s">
        <v>10</v>
      </c>
      <c r="D23" s="3" t="s">
        <v>11</v>
      </c>
      <c r="E23" s="3" t="s">
        <v>12</v>
      </c>
      <c r="G23" s="4"/>
      <c r="H23" s="3" t="s">
        <v>9</v>
      </c>
      <c r="I23" s="3" t="s">
        <v>10</v>
      </c>
      <c r="J23" s="3" t="s">
        <v>11</v>
      </c>
      <c r="K23" s="3" t="s">
        <v>12</v>
      </c>
      <c r="M23" s="12" t="s">
        <v>27</v>
      </c>
      <c r="N23" s="6">
        <v>320</v>
      </c>
      <c r="O23" s="6">
        <v>262</v>
      </c>
      <c r="P23" s="6">
        <v>390</v>
      </c>
      <c r="Q23" s="6">
        <v>446</v>
      </c>
      <c r="R23" s="11"/>
      <c r="AA23" s="13"/>
      <c r="AB23" s="6">
        <v>4</v>
      </c>
      <c r="AC23" s="6">
        <v>0</v>
      </c>
      <c r="AD23" s="6">
        <v>0</v>
      </c>
      <c r="AE23" s="6">
        <v>0</v>
      </c>
      <c r="AN23" s="6">
        <v>0.75905113240793221</v>
      </c>
      <c r="AO23" s="5">
        <v>7.3574351880000002</v>
      </c>
    </row>
    <row r="24" spans="2:45">
      <c r="B24" s="6">
        <v>1</v>
      </c>
      <c r="C24" s="6">
        <v>8.6578029913384249</v>
      </c>
      <c r="D24" s="6">
        <v>10.292181583249157</v>
      </c>
      <c r="E24" s="6">
        <v>10.711606994567232</v>
      </c>
      <c r="G24" s="3" t="s">
        <v>1</v>
      </c>
      <c r="H24" s="5">
        <f>AVERAGE(B24:B27)</f>
        <v>1</v>
      </c>
      <c r="I24" s="5">
        <f>AVERAGE(C24:C27)</f>
        <v>9.0748142275522312</v>
      </c>
      <c r="J24" s="5">
        <f>AVERAGE(D24:D27)</f>
        <v>15.238756729347438</v>
      </c>
      <c r="K24" s="5">
        <f>AVERAGE(E24:E27)</f>
        <v>13.021570324827394</v>
      </c>
      <c r="M24" s="19"/>
      <c r="N24" s="6">
        <v>295</v>
      </c>
      <c r="O24" s="6">
        <v>245</v>
      </c>
      <c r="P24" s="6">
        <v>424</v>
      </c>
      <c r="Q24" s="6">
        <v>385</v>
      </c>
      <c r="R24" s="11"/>
      <c r="AA24" s="13"/>
      <c r="AB24" s="6">
        <v>18</v>
      </c>
      <c r="AC24" s="6">
        <v>0</v>
      </c>
      <c r="AD24" s="6">
        <v>0</v>
      </c>
      <c r="AE24" s="6">
        <v>0</v>
      </c>
      <c r="AN24" s="6">
        <v>0.7154096454173593</v>
      </c>
      <c r="AO24" s="5">
        <v>7.2925969850000003</v>
      </c>
    </row>
    <row r="25" spans="2:45">
      <c r="B25" s="6">
        <v>1</v>
      </c>
      <c r="C25" s="6">
        <v>9.3940382227531671</v>
      </c>
      <c r="D25" s="6">
        <v>16.311405175144795</v>
      </c>
      <c r="E25" s="6">
        <v>13.744329071562719</v>
      </c>
      <c r="G25" s="3" t="s">
        <v>2</v>
      </c>
      <c r="H25" s="5">
        <f>STDEV(B24:B27)/SQRT(4)</f>
        <v>0</v>
      </c>
      <c r="I25" s="5">
        <f>STDEV(C24:C27)/SQRT(4)</f>
        <v>0.15420891531337266</v>
      </c>
      <c r="J25" s="5">
        <f>STDEV(D24:D27)/SQRT(4)</f>
        <v>1.8399838867857183</v>
      </c>
      <c r="K25" s="5">
        <f>STDEV(E24:E27)/SQRT(4)</f>
        <v>0.83554020365526516</v>
      </c>
      <c r="M25" s="19"/>
      <c r="N25" s="6">
        <v>307</v>
      </c>
      <c r="O25" s="6">
        <v>263</v>
      </c>
      <c r="P25" s="6">
        <v>448</v>
      </c>
      <c r="Q25" s="6">
        <v>412</v>
      </c>
      <c r="R25" s="11"/>
      <c r="AA25" s="13"/>
      <c r="AB25" s="6"/>
      <c r="AC25" s="6">
        <v>0</v>
      </c>
      <c r="AD25" s="6">
        <v>0</v>
      </c>
      <c r="AE25" s="6">
        <v>0</v>
      </c>
    </row>
    <row r="26" spans="2:45">
      <c r="B26" s="6">
        <v>1</v>
      </c>
      <c r="C26" s="6">
        <v>9.1726014685651016</v>
      </c>
      <c r="D26" s="6">
        <v>19.11268342964836</v>
      </c>
      <c r="E26" s="6">
        <v>14.608774908352235</v>
      </c>
      <c r="G26" s="3" t="s">
        <v>3</v>
      </c>
      <c r="H26" s="5"/>
      <c r="I26" s="5">
        <f>TTEST(B24:B27,C24:C27,2,2)</f>
        <v>3.2559174467493573E-9</v>
      </c>
      <c r="J26" s="5">
        <f>TTEST(B24:B27,D24:D27,2,2)</f>
        <v>2.4455089485961724E-4</v>
      </c>
      <c r="K26" s="5">
        <f>TTEST(B24:B27,E24:E27,2,2)</f>
        <v>7.0592082594861771E-6</v>
      </c>
      <c r="M26" s="20"/>
      <c r="N26" s="7">
        <v>333</v>
      </c>
      <c r="O26" s="6">
        <v>287</v>
      </c>
      <c r="P26" s="6">
        <v>343</v>
      </c>
      <c r="Q26" s="6">
        <v>417</v>
      </c>
      <c r="R26" s="11"/>
      <c r="AA26" s="14"/>
      <c r="AB26" s="7"/>
      <c r="AC26" s="6">
        <v>0</v>
      </c>
      <c r="AD26" s="6">
        <v>0</v>
      </c>
      <c r="AE26" s="6">
        <v>0</v>
      </c>
      <c r="AN26" s="2" t="s">
        <v>5</v>
      </c>
    </row>
    <row r="27" spans="2:45">
      <c r="B27" s="7">
        <v>1</v>
      </c>
      <c r="C27" s="6">
        <v>9.0748142275522312</v>
      </c>
      <c r="D27" s="6">
        <v>15.238756729347438</v>
      </c>
      <c r="E27" s="6">
        <v>13.021570324827394</v>
      </c>
      <c r="AA27" s="12" t="s">
        <v>36</v>
      </c>
      <c r="AB27" s="8">
        <f>6*6*6/2</f>
        <v>108</v>
      </c>
      <c r="AC27" s="6">
        <v>0</v>
      </c>
      <c r="AD27" s="6">
        <v>0</v>
      </c>
      <c r="AE27" s="6">
        <v>0</v>
      </c>
      <c r="AN27" s="3" t="s">
        <v>9</v>
      </c>
      <c r="AO27" s="3" t="s">
        <v>42</v>
      </c>
      <c r="AQ27" s="4"/>
      <c r="AR27" s="3" t="s">
        <v>9</v>
      </c>
      <c r="AS27" s="3" t="s">
        <v>42</v>
      </c>
    </row>
    <row r="28" spans="2:45">
      <c r="N28" s="2" t="s">
        <v>30</v>
      </c>
      <c r="AA28" s="13"/>
      <c r="AB28" s="7">
        <f>4*3*3/2</f>
        <v>18</v>
      </c>
      <c r="AC28" s="6">
        <v>0</v>
      </c>
      <c r="AD28" s="6">
        <v>0</v>
      </c>
      <c r="AE28" s="6">
        <v>0</v>
      </c>
      <c r="AN28" s="6">
        <v>1.4206491481542647</v>
      </c>
      <c r="AO28" s="5">
        <v>21.24105247</v>
      </c>
      <c r="AQ28" s="3" t="s">
        <v>1</v>
      </c>
      <c r="AR28" s="5">
        <f>AVERAGE(AN28:AN32)</f>
        <v>1.0000000001736278</v>
      </c>
      <c r="AS28" s="5">
        <f>AVERAGE(AO28:AO32)</f>
        <v>26.279305311999998</v>
      </c>
    </row>
    <row r="29" spans="2:45">
      <c r="B29" s="2" t="s">
        <v>6</v>
      </c>
      <c r="M29" s="2"/>
      <c r="N29" s="3" t="s">
        <v>9</v>
      </c>
      <c r="O29" s="3" t="s">
        <v>10</v>
      </c>
      <c r="P29" s="3" t="s">
        <v>11</v>
      </c>
      <c r="Q29" s="3" t="s">
        <v>12</v>
      </c>
      <c r="AA29" s="13"/>
      <c r="AB29" s="6">
        <f>5*5*5/2</f>
        <v>62.5</v>
      </c>
      <c r="AC29" s="6">
        <f>3*2*2/2</f>
        <v>6</v>
      </c>
      <c r="AD29" s="6">
        <v>0</v>
      </c>
      <c r="AE29" s="6">
        <v>0</v>
      </c>
      <c r="AN29" s="6">
        <v>0.92421055831905052</v>
      </c>
      <c r="AO29" s="5">
        <v>39.855587370000002</v>
      </c>
      <c r="AQ29" s="3" t="s">
        <v>2</v>
      </c>
      <c r="AR29" s="5">
        <f>STDEV(AN28:AN32)/SQRT(7)</f>
        <v>0.10312942513018662</v>
      </c>
      <c r="AS29" s="5">
        <f>STDEV(AO28:AO32)/SQRT(4)</f>
        <v>4.9905385944453258</v>
      </c>
    </row>
    <row r="30" spans="2:45">
      <c r="B30" s="3" t="s">
        <v>9</v>
      </c>
      <c r="C30" s="3" t="s">
        <v>10</v>
      </c>
      <c r="D30" s="3" t="s">
        <v>11</v>
      </c>
      <c r="E30" s="3" t="s">
        <v>12</v>
      </c>
      <c r="G30" s="4"/>
      <c r="H30" s="3" t="s">
        <v>9</v>
      </c>
      <c r="I30" s="3" t="s">
        <v>10</v>
      </c>
      <c r="J30" s="3" t="s">
        <v>11</v>
      </c>
      <c r="K30" s="3" t="s">
        <v>12</v>
      </c>
      <c r="M30" s="12" t="s">
        <v>23</v>
      </c>
      <c r="N30" s="6">
        <f>LOG(N3,2)</f>
        <v>6.3923174227787598</v>
      </c>
      <c r="O30" s="6">
        <f t="shared" ref="O30:Q30" si="30">LOG(O3,2)</f>
        <v>5.9772799234999168</v>
      </c>
      <c r="P30" s="6">
        <f t="shared" si="30"/>
        <v>6.0223678130284544</v>
      </c>
      <c r="Q30" s="6">
        <f t="shared" si="30"/>
        <v>6.3575520046180847</v>
      </c>
      <c r="AA30" s="13"/>
      <c r="AB30" s="6">
        <f>7*5*5/2</f>
        <v>87.5</v>
      </c>
      <c r="AC30" s="6">
        <f>3*2*2/2</f>
        <v>6</v>
      </c>
      <c r="AD30" s="6">
        <v>0</v>
      </c>
      <c r="AE30" s="6">
        <v>0</v>
      </c>
      <c r="AN30" s="6">
        <v>1.0680291829449111</v>
      </c>
      <c r="AO30" s="5">
        <v>33.89988821</v>
      </c>
      <c r="AQ30" s="3" t="s">
        <v>3</v>
      </c>
      <c r="AR30" s="5"/>
      <c r="AS30" s="5">
        <f>TTEST(AN28:AN32,AO28:AO32,2,2)</f>
        <v>4.7520136854854023E-4</v>
      </c>
    </row>
    <row r="31" spans="2:45">
      <c r="B31" s="6">
        <v>1</v>
      </c>
      <c r="C31" s="6">
        <v>12.411731603852683</v>
      </c>
      <c r="D31" s="6">
        <v>8.6484895494853724</v>
      </c>
      <c r="E31" s="6">
        <v>9.1329796246957518</v>
      </c>
      <c r="G31" s="3" t="s">
        <v>1</v>
      </c>
      <c r="H31" s="5">
        <f>AVERAGE(B31:B34)</f>
        <v>1</v>
      </c>
      <c r="I31" s="5">
        <f>AVERAGE(C31:C34)</f>
        <v>10.469412940186272</v>
      </c>
      <c r="J31" s="5">
        <f>AVERAGE(D31:D34)</f>
        <v>9.4937643171950459</v>
      </c>
      <c r="K31" s="5">
        <f>AVERAGE(E31:E34)</f>
        <v>8.7072956463007571</v>
      </c>
      <c r="M31" s="19"/>
      <c r="N31" s="6">
        <f t="shared" ref="N31:Q31" si="31">LOG(N4,2)</f>
        <v>6</v>
      </c>
      <c r="O31" s="6">
        <f t="shared" si="31"/>
        <v>6.1292830169449672</v>
      </c>
      <c r="P31" s="6">
        <f t="shared" si="31"/>
        <v>6.0443941193584534</v>
      </c>
      <c r="Q31" s="6">
        <f t="shared" si="31"/>
        <v>6.2288186904958804</v>
      </c>
      <c r="AA31" s="13"/>
      <c r="AB31" s="6"/>
      <c r="AC31" s="6">
        <v>0</v>
      </c>
      <c r="AD31" s="6">
        <v>0</v>
      </c>
      <c r="AE31" s="6">
        <v>0</v>
      </c>
      <c r="AN31" s="6">
        <v>0.90590025071693736</v>
      </c>
      <c r="AO31" s="5">
        <v>17.913185070000001</v>
      </c>
    </row>
    <row r="32" spans="2:45">
      <c r="B32" s="6">
        <v>1</v>
      </c>
      <c r="C32" s="6">
        <v>7.8898887689614794</v>
      </c>
      <c r="D32" s="6">
        <v>9.8292089988439582</v>
      </c>
      <c r="E32" s="6">
        <v>6.2188392714555656</v>
      </c>
      <c r="G32" s="3" t="s">
        <v>2</v>
      </c>
      <c r="H32" s="5">
        <f>STDEV(B31:B34)/SQRT(4)</f>
        <v>0</v>
      </c>
      <c r="I32" s="5">
        <f>STDEV(C31:C34)/SQRT(4)</f>
        <v>0.95011304590657997</v>
      </c>
      <c r="J32" s="5">
        <f>STDEV(D31:D34)/SQRT(4)</f>
        <v>0.3009622462516281</v>
      </c>
      <c r="K32" s="5">
        <f>STDEV(E31:E34)/SQRT(4)</f>
        <v>0.94112751254929716</v>
      </c>
      <c r="M32" s="19"/>
      <c r="N32" s="6">
        <f t="shared" ref="N32:Q32" si="32">LOG(N5,2)</f>
        <v>6.0660891904577721</v>
      </c>
      <c r="O32" s="6">
        <f t="shared" si="32"/>
        <v>6.0660891904577721</v>
      </c>
      <c r="P32" s="6">
        <f t="shared" si="32"/>
        <v>6.08746284125034</v>
      </c>
      <c r="Q32" s="6">
        <f t="shared" si="32"/>
        <v>6.5235619560570131</v>
      </c>
      <c r="AA32" s="14"/>
      <c r="AB32" s="7"/>
      <c r="AC32" s="6">
        <v>0</v>
      </c>
      <c r="AD32" s="6">
        <v>0</v>
      </c>
      <c r="AE32" s="6">
        <v>0</v>
      </c>
      <c r="AN32" s="6">
        <v>0.68121086073297554</v>
      </c>
      <c r="AO32" s="5">
        <v>18.486813439999999</v>
      </c>
    </row>
    <row r="33" spans="2:45">
      <c r="B33" s="6">
        <v>1</v>
      </c>
      <c r="C33" s="6">
        <v>11.106618447744653</v>
      </c>
      <c r="D33" s="6">
        <v>10.003594403255809</v>
      </c>
      <c r="E33" s="6">
        <v>10.770068042750951</v>
      </c>
      <c r="G33" s="3" t="s">
        <v>3</v>
      </c>
      <c r="H33" s="5"/>
      <c r="I33" s="5">
        <f>TTEST(B31:B34,C31:C34,2,2)</f>
        <v>5.9034658579536321E-5</v>
      </c>
      <c r="J33" s="5">
        <f>TTEST(B31:B34,D31:D34,2,2)</f>
        <v>1.3098395691444566E-7</v>
      </c>
      <c r="K33" s="5">
        <f>TTEST(B31:B34,E31:E34,2,2)</f>
        <v>1.7864636882218836E-4</v>
      </c>
      <c r="M33" s="20"/>
      <c r="N33" s="6">
        <f t="shared" ref="N33:Q33" si="33">LOG(N6,2)</f>
        <v>6.3037807481771031</v>
      </c>
      <c r="O33" s="6">
        <f t="shared" si="33"/>
        <v>5.7548875021634691</v>
      </c>
      <c r="P33" s="6">
        <f t="shared" si="33"/>
        <v>6.3750394313469254</v>
      </c>
      <c r="Q33" s="6">
        <f t="shared" si="33"/>
        <v>6.4093909361377026</v>
      </c>
      <c r="AA33" s="12" t="s">
        <v>38</v>
      </c>
      <c r="AB33" s="6">
        <f>13*9*9/2</f>
        <v>526.5</v>
      </c>
      <c r="AC33" s="6">
        <v>0</v>
      </c>
      <c r="AD33" s="6">
        <v>0</v>
      </c>
      <c r="AE33" s="6">
        <v>0</v>
      </c>
    </row>
    <row r="34" spans="2:45">
      <c r="B34" s="7">
        <v>1</v>
      </c>
      <c r="C34" s="6">
        <v>10.469412940186272</v>
      </c>
      <c r="D34" s="6">
        <v>9.4937643171950459</v>
      </c>
      <c r="E34" s="6">
        <v>8.7072956463007571</v>
      </c>
      <c r="M34" s="12" t="s">
        <v>24</v>
      </c>
      <c r="N34" s="6">
        <f t="shared" ref="N34:Q34" si="34">LOG(N7,2)</f>
        <v>6.8073549220576037</v>
      </c>
      <c r="O34" s="6">
        <f t="shared" si="34"/>
        <v>6.4093909361377026</v>
      </c>
      <c r="P34" s="6">
        <f t="shared" si="34"/>
        <v>6.3923174227787598</v>
      </c>
      <c r="Q34" s="6">
        <f t="shared" si="34"/>
        <v>6.5698556083309478</v>
      </c>
      <c r="AA34" s="13"/>
      <c r="AB34" s="6">
        <f>11*11*11/2</f>
        <v>665.5</v>
      </c>
      <c r="AC34" s="6">
        <v>0</v>
      </c>
      <c r="AD34" s="6">
        <v>6</v>
      </c>
      <c r="AE34" s="6">
        <v>0</v>
      </c>
      <c r="AN34" s="2" t="s">
        <v>21</v>
      </c>
    </row>
    <row r="35" spans="2:45">
      <c r="M35" s="19"/>
      <c r="N35" s="6">
        <f t="shared" ref="N35:Q35" si="35">LOG(N8,2)</f>
        <v>6.7944158663501062</v>
      </c>
      <c r="O35" s="6">
        <f t="shared" si="35"/>
        <v>6.5235619560570131</v>
      </c>
      <c r="P35" s="6">
        <f t="shared" si="35"/>
        <v>6.6865005271832185</v>
      </c>
      <c r="Q35" s="6">
        <f t="shared" si="35"/>
        <v>6.8579809951275719</v>
      </c>
      <c r="AA35" s="13"/>
      <c r="AB35" s="6">
        <f>16*14*14/2</f>
        <v>1568</v>
      </c>
      <c r="AC35" s="6">
        <f>5*4*4/2</f>
        <v>40</v>
      </c>
      <c r="AD35" s="6">
        <v>6</v>
      </c>
      <c r="AE35" s="6">
        <v>0</v>
      </c>
      <c r="AN35" s="3" t="s">
        <v>9</v>
      </c>
      <c r="AO35" s="3" t="s">
        <v>42</v>
      </c>
      <c r="AQ35" s="4"/>
      <c r="AR35" s="3" t="s">
        <v>9</v>
      </c>
      <c r="AS35" s="3" t="s">
        <v>42</v>
      </c>
    </row>
    <row r="36" spans="2:45">
      <c r="B36" s="2" t="s">
        <v>14</v>
      </c>
      <c r="M36" s="19"/>
      <c r="N36" s="6">
        <f t="shared" ref="N36:Q36" si="36">LOG(N9,2)</f>
        <v>6.5698556083309478</v>
      </c>
      <c r="O36" s="6">
        <f t="shared" si="36"/>
        <v>6.4262647547020979</v>
      </c>
      <c r="P36" s="6">
        <f t="shared" si="36"/>
        <v>6.4594316186372982</v>
      </c>
      <c r="Q36" s="6">
        <f t="shared" si="36"/>
        <v>7.0223678130284544</v>
      </c>
      <c r="AA36" s="13"/>
      <c r="AB36" s="7">
        <f>17*15*15/2</f>
        <v>1912.5</v>
      </c>
      <c r="AC36" s="6">
        <f>8*6*6/2</f>
        <v>144</v>
      </c>
      <c r="AD36" s="6">
        <v>0</v>
      </c>
      <c r="AE36" s="6">
        <v>0</v>
      </c>
      <c r="AN36" s="6">
        <v>1.4382578424176622</v>
      </c>
      <c r="AO36" s="5">
        <v>17.83068533896105</v>
      </c>
      <c r="AQ36" s="3" t="s">
        <v>1</v>
      </c>
      <c r="AR36" s="5">
        <f>AVERAGE(AN36:AN40)</f>
        <v>0.9999999999825262</v>
      </c>
      <c r="AS36" s="5">
        <f>AVERAGE(AO36:AO40)</f>
        <v>14.051536860445513</v>
      </c>
    </row>
    <row r="37" spans="2:45">
      <c r="B37" s="3" t="s">
        <v>9</v>
      </c>
      <c r="C37" s="3" t="s">
        <v>10</v>
      </c>
      <c r="D37" s="3" t="s">
        <v>11</v>
      </c>
      <c r="E37" s="3" t="s">
        <v>12</v>
      </c>
      <c r="G37" s="4"/>
      <c r="H37" s="3" t="s">
        <v>9</v>
      </c>
      <c r="I37" s="3" t="s">
        <v>10</v>
      </c>
      <c r="J37" s="3" t="s">
        <v>11</v>
      </c>
      <c r="K37" s="3" t="s">
        <v>12</v>
      </c>
      <c r="M37" s="20"/>
      <c r="N37" s="6">
        <f t="shared" ref="N37:Q37" si="37">LOG(N10,2)</f>
        <v>6.9657842846620879</v>
      </c>
      <c r="O37" s="6">
        <f t="shared" si="37"/>
        <v>6.1497471195046822</v>
      </c>
      <c r="P37" s="6">
        <f t="shared" si="37"/>
        <v>6.6293566200796095</v>
      </c>
      <c r="Q37" s="6">
        <f t="shared" si="37"/>
        <v>6.8703647195834048</v>
      </c>
      <c r="AA37" s="13"/>
      <c r="AB37" s="6"/>
      <c r="AC37" s="6">
        <v>0</v>
      </c>
      <c r="AD37" s="6">
        <v>0</v>
      </c>
      <c r="AE37" s="6">
        <v>0</v>
      </c>
      <c r="AN37" s="6">
        <v>0.75134029953811809</v>
      </c>
      <c r="AO37" s="5">
        <v>10.875228640567361</v>
      </c>
      <c r="AQ37" s="3" t="s">
        <v>2</v>
      </c>
      <c r="AR37" s="5">
        <f>STDEV(AN36:AN40)/SQRT(7)</f>
        <v>0.12455469693239546</v>
      </c>
      <c r="AS37" s="5">
        <f>STDEV(AO36:AO40)/SQRT(4)</f>
        <v>1.7691025203698842</v>
      </c>
    </row>
    <row r="38" spans="2:45">
      <c r="B38" s="6">
        <v>1</v>
      </c>
      <c r="C38" s="6">
        <v>10.509235901944663</v>
      </c>
      <c r="D38" s="6">
        <v>10.525447927130179</v>
      </c>
      <c r="E38" s="6">
        <v>12.419664811160814</v>
      </c>
      <c r="G38" s="3" t="s">
        <v>1</v>
      </c>
      <c r="H38" s="5">
        <f>AVERAGE(B38:B41)</f>
        <v>1</v>
      </c>
      <c r="I38" s="5">
        <f>AVERAGE(C38:C41)</f>
        <v>8.2399385261392215</v>
      </c>
      <c r="J38" s="5">
        <f>AVERAGE(D38:D41)</f>
        <v>9.8299316448202188</v>
      </c>
      <c r="K38" s="5">
        <f>AVERAGE(E38:E41)</f>
        <v>10.558422336938824</v>
      </c>
      <c r="M38" s="12" t="s">
        <v>25</v>
      </c>
      <c r="N38" s="6">
        <f t="shared" ref="N38:Q38" si="38">LOG(N11,2)</f>
        <v>7.2094533656289492</v>
      </c>
      <c r="O38" s="6">
        <f t="shared" si="38"/>
        <v>6.5999128421871278</v>
      </c>
      <c r="P38" s="6">
        <f t="shared" si="38"/>
        <v>7.0223678130284544</v>
      </c>
      <c r="Q38" s="6">
        <f t="shared" si="38"/>
        <v>7.1996723448363644</v>
      </c>
      <c r="AA38" s="14"/>
      <c r="AB38" s="6"/>
      <c r="AC38" s="6">
        <v>0</v>
      </c>
      <c r="AD38" s="6">
        <v>0</v>
      </c>
      <c r="AE38" s="6">
        <v>0</v>
      </c>
      <c r="AN38" s="6">
        <v>1.1586288150374815</v>
      </c>
      <c r="AO38" s="5">
        <v>17.922689297984807</v>
      </c>
      <c r="AQ38" s="3" t="s">
        <v>3</v>
      </c>
      <c r="AR38" s="5"/>
      <c r="AS38" s="5">
        <f>TTEST(AN36:AN40,AO36:AO40,2,2)</f>
        <v>3.6133246732310548E-5</v>
      </c>
    </row>
    <row r="39" spans="2:45">
      <c r="B39" s="6">
        <v>1</v>
      </c>
      <c r="C39" s="6">
        <v>5.0771236959346764</v>
      </c>
      <c r="D39" s="6">
        <v>5.9543816283105544</v>
      </c>
      <c r="E39" s="6">
        <v>5.8749016591291463</v>
      </c>
      <c r="G39" s="3" t="s">
        <v>2</v>
      </c>
      <c r="H39" s="5">
        <f>STDEV(B38:B41)/SQRT(4)</f>
        <v>0</v>
      </c>
      <c r="I39" s="5">
        <f>STDEV(C38:C41)/SQRT(4)</f>
        <v>1.15294845473519</v>
      </c>
      <c r="J39" s="5">
        <f>STDEV(D38:D41)/SQRT(4)</f>
        <v>1.4610568486565474</v>
      </c>
      <c r="K39" s="5">
        <f>STDEV(E38:E41)/SQRT(4)</f>
        <v>1.6674542408955064</v>
      </c>
      <c r="M39" s="19"/>
      <c r="N39" s="6">
        <f t="shared" ref="N39:Q39" si="39">LOG(N12,2)</f>
        <v>7.1189410727235076</v>
      </c>
      <c r="O39" s="6">
        <f t="shared" si="39"/>
        <v>6.6438561897747253</v>
      </c>
      <c r="P39" s="6">
        <f t="shared" si="39"/>
        <v>6.7944158663501062</v>
      </c>
      <c r="Q39" s="6">
        <f t="shared" si="39"/>
        <v>7</v>
      </c>
      <c r="AA39" s="12" t="s">
        <v>37</v>
      </c>
      <c r="AB39" s="6">
        <f>15*10*10/2</f>
        <v>750</v>
      </c>
      <c r="AC39" s="6">
        <f>3*2*2/2</f>
        <v>6</v>
      </c>
      <c r="AD39" s="6">
        <v>0</v>
      </c>
      <c r="AE39" s="6">
        <f>3*2*2/2</f>
        <v>6</v>
      </c>
      <c r="AN39" s="6">
        <v>1.0434787317159284</v>
      </c>
      <c r="AO39" s="5">
        <v>12.410592520803554</v>
      </c>
    </row>
    <row r="40" spans="2:45">
      <c r="B40" s="6">
        <v>1</v>
      </c>
      <c r="C40" s="6">
        <v>9.133455980538324</v>
      </c>
      <c r="D40" s="6">
        <v>13.009965379019921</v>
      </c>
      <c r="E40" s="6">
        <v>13.380700540526512</v>
      </c>
      <c r="G40" s="3" t="s">
        <v>3</v>
      </c>
      <c r="H40" s="5"/>
      <c r="I40" s="5">
        <f>TTEST(B38:B41,C38:C41,2,2)</f>
        <v>7.5856589736034239E-4</v>
      </c>
      <c r="J40" s="5">
        <f>TTEST(B38:B41,D38:D41,2,2)</f>
        <v>9.2860932034902069E-4</v>
      </c>
      <c r="K40" s="5">
        <f>TTEST(B38:B41,E38:E41,2,2)</f>
        <v>1.2237988744155171E-3</v>
      </c>
      <c r="M40" s="19"/>
      <c r="N40" s="6">
        <f t="shared" ref="N40:Q40" si="40">LOG(N13,2)</f>
        <v>7.0768155970508317</v>
      </c>
      <c r="O40" s="6">
        <f t="shared" si="40"/>
        <v>6.5235619560570131</v>
      </c>
      <c r="P40" s="6">
        <f t="shared" si="40"/>
        <v>7.3128829552843557</v>
      </c>
      <c r="Q40" s="6">
        <f t="shared" si="40"/>
        <v>7.1898245588800176</v>
      </c>
      <c r="AA40" s="13"/>
      <c r="AB40" s="7">
        <f>12*12*12/2</f>
        <v>864</v>
      </c>
      <c r="AC40" s="6">
        <v>0</v>
      </c>
      <c r="AD40" s="6">
        <v>6</v>
      </c>
      <c r="AE40" s="6">
        <v>0</v>
      </c>
      <c r="AN40" s="6">
        <v>0.60829431120344057</v>
      </c>
      <c r="AO40" s="5">
        <v>11.218488503910788</v>
      </c>
    </row>
    <row r="41" spans="2:45">
      <c r="B41" s="7">
        <v>1</v>
      </c>
      <c r="C41" s="6">
        <v>8.2399385261392215</v>
      </c>
      <c r="D41" s="6">
        <v>9.8299316448202188</v>
      </c>
      <c r="E41" s="6">
        <v>10.558422336938824</v>
      </c>
      <c r="M41" s="20"/>
      <c r="N41" s="6">
        <f t="shared" ref="N41:Q41" si="41">LOG(N14,2)</f>
        <v>7.0223678130284544</v>
      </c>
      <c r="O41" s="6">
        <f t="shared" si="41"/>
        <v>6.4918530963296748</v>
      </c>
      <c r="P41" s="6">
        <f t="shared" si="41"/>
        <v>7.1996723448363644</v>
      </c>
      <c r="Q41" s="6">
        <f t="shared" si="41"/>
        <v>7.1189410727235076</v>
      </c>
      <c r="AA41" s="13"/>
      <c r="AB41" s="6">
        <f>18*14*14/2</f>
        <v>1764</v>
      </c>
      <c r="AC41" s="6">
        <f>8*5*5/2</f>
        <v>100</v>
      </c>
      <c r="AD41" s="6">
        <v>62.5</v>
      </c>
      <c r="AE41" s="6">
        <v>0</v>
      </c>
    </row>
    <row r="42" spans="2:45">
      <c r="M42" s="12" t="s">
        <v>28</v>
      </c>
      <c r="N42" s="6">
        <f t="shared" ref="N42:Q42" si="42">LOG(N15,2)</f>
        <v>7.5313814605163119</v>
      </c>
      <c r="O42" s="6">
        <f t="shared" si="42"/>
        <v>7</v>
      </c>
      <c r="P42" s="6">
        <f t="shared" si="42"/>
        <v>7.5468944598876373</v>
      </c>
      <c r="Q42" s="6">
        <f t="shared" si="42"/>
        <v>7.8328900141647422</v>
      </c>
      <c r="AA42" s="13"/>
      <c r="AB42" s="6">
        <f>19*15*15/2</f>
        <v>2137.5</v>
      </c>
      <c r="AC42" s="6">
        <f>10*7*7/2</f>
        <v>245</v>
      </c>
      <c r="AD42" s="6">
        <v>0</v>
      </c>
      <c r="AE42" s="6">
        <v>0</v>
      </c>
      <c r="AN42" s="2" t="s">
        <v>43</v>
      </c>
    </row>
    <row r="43" spans="2:45">
      <c r="B43" s="2" t="s">
        <v>7</v>
      </c>
      <c r="M43" s="19"/>
      <c r="N43" s="6">
        <f t="shared" ref="N43:Q43" si="43">LOG(N16,2)</f>
        <v>7.5391588111080319</v>
      </c>
      <c r="O43" s="6">
        <f t="shared" si="43"/>
        <v>7.1996723448363644</v>
      </c>
      <c r="P43" s="6">
        <f t="shared" si="43"/>
        <v>7.651051691178929</v>
      </c>
      <c r="Q43" s="6">
        <f t="shared" si="43"/>
        <v>7.6073303137496113</v>
      </c>
      <c r="AA43" s="13"/>
      <c r="AB43" s="6"/>
      <c r="AC43" s="6">
        <v>0</v>
      </c>
      <c r="AD43" s="6">
        <v>0</v>
      </c>
      <c r="AE43" s="6">
        <v>0</v>
      </c>
      <c r="AN43" s="3" t="s">
        <v>9</v>
      </c>
      <c r="AO43" s="3" t="s">
        <v>42</v>
      </c>
      <c r="AQ43" s="4"/>
      <c r="AR43" s="3" t="s">
        <v>9</v>
      </c>
      <c r="AS43" s="3" t="s">
        <v>42</v>
      </c>
    </row>
    <row r="44" spans="2:45">
      <c r="B44" s="3" t="s">
        <v>9</v>
      </c>
      <c r="C44" s="3" t="s">
        <v>10</v>
      </c>
      <c r="D44" s="3" t="s">
        <v>11</v>
      </c>
      <c r="E44" s="3" t="s">
        <v>12</v>
      </c>
      <c r="G44" s="4"/>
      <c r="H44" s="3" t="s">
        <v>9</v>
      </c>
      <c r="I44" s="3" t="s">
        <v>10</v>
      </c>
      <c r="J44" s="3" t="s">
        <v>11</v>
      </c>
      <c r="K44" s="3" t="s">
        <v>12</v>
      </c>
      <c r="M44" s="19"/>
      <c r="N44" s="6">
        <f t="shared" ref="N44:Q44" si="44">LOG(N17,2)</f>
        <v>7.6073303137496113</v>
      </c>
      <c r="O44" s="6">
        <f t="shared" si="44"/>
        <v>7.2479275134435861</v>
      </c>
      <c r="P44" s="6">
        <f t="shared" si="44"/>
        <v>7.7004397181410926</v>
      </c>
      <c r="Q44" s="6">
        <f t="shared" si="44"/>
        <v>7.8765169465650002</v>
      </c>
      <c r="AA44" s="14"/>
      <c r="AB44" s="7"/>
      <c r="AC44" s="6">
        <v>0</v>
      </c>
      <c r="AD44" s="6">
        <v>13.5</v>
      </c>
      <c r="AE44" s="6">
        <f>3*3*3/2</f>
        <v>13.5</v>
      </c>
      <c r="AN44" s="6">
        <v>1.529794897338524</v>
      </c>
      <c r="AO44" s="5">
        <v>14.044449483076583</v>
      </c>
      <c r="AQ44" s="3" t="s">
        <v>1</v>
      </c>
      <c r="AR44" s="5">
        <f>AVERAGE(AN44:AN48)</f>
        <v>0.99999999971895837</v>
      </c>
      <c r="AS44" s="5">
        <f>AVERAGE(AO44:AO48)</f>
        <v>13.417338323481578</v>
      </c>
    </row>
    <row r="45" spans="2:45">
      <c r="B45" s="6">
        <v>1</v>
      </c>
      <c r="C45" s="6">
        <v>9.5178064706212009</v>
      </c>
      <c r="D45" s="6">
        <v>4.4407768617209555</v>
      </c>
      <c r="E45" s="6">
        <v>5.9885228535350965</v>
      </c>
      <c r="G45" s="3" t="s">
        <v>1</v>
      </c>
      <c r="H45" s="5">
        <f>AVERAGE(B45:B48)</f>
        <v>1</v>
      </c>
      <c r="I45" s="5">
        <f>AVERAGE(C45:C48)</f>
        <v>14.092988082908358</v>
      </c>
      <c r="J45" s="5">
        <f>AVERAGE(D45:D48)</f>
        <v>9.183588549359138</v>
      </c>
      <c r="K45" s="5">
        <f>AVERAGE(E45:E48)</f>
        <v>11.490026179666566</v>
      </c>
      <c r="M45" s="20"/>
      <c r="N45" s="6">
        <f t="shared" ref="N45:Q45" si="45">LOG(N18,2)</f>
        <v>7.7073591320808825</v>
      </c>
      <c r="O45" s="6">
        <f t="shared" si="45"/>
        <v>6.9541963103868758</v>
      </c>
      <c r="P45" s="6">
        <f t="shared" si="45"/>
        <v>7.5924570372680806</v>
      </c>
      <c r="Q45" s="6">
        <f t="shared" si="45"/>
        <v>7.7615512324444795</v>
      </c>
      <c r="AN45" s="6">
        <v>0.88148973286877697</v>
      </c>
      <c r="AO45" s="5">
        <v>8.6877511185754432</v>
      </c>
      <c r="AQ45" s="3" t="s">
        <v>2</v>
      </c>
      <c r="AR45" s="5">
        <f>STDEV(AN44:AN48)/SQRT(7)</f>
        <v>0.13343500001025482</v>
      </c>
      <c r="AS45" s="5">
        <f>STDEV(AO44:AO48)/SQRT(4)</f>
        <v>1.7104907913309648</v>
      </c>
    </row>
    <row r="46" spans="2:45">
      <c r="B46" s="6">
        <v>1</v>
      </c>
      <c r="C46" s="6">
        <v>12.332040721245003</v>
      </c>
      <c r="D46" s="6">
        <v>8.6011688342688881</v>
      </c>
      <c r="E46" s="6">
        <v>9.9016762925952744</v>
      </c>
      <c r="G46" s="3" t="s">
        <v>2</v>
      </c>
      <c r="H46" s="5">
        <f>STDEV(B45:B48)/SQRT(4)</f>
        <v>0</v>
      </c>
      <c r="I46" s="5">
        <f>STDEV(C45:C48)/SQRT(4)</f>
        <v>2.3126419374547735</v>
      </c>
      <c r="J46" s="5">
        <f>STDEV(D45:D48)/SQRT(4)</f>
        <v>2.0654209603518319</v>
      </c>
      <c r="K46" s="5">
        <f>STDEV(E45:E48)/SQRT(4)</f>
        <v>2.630833404011558</v>
      </c>
      <c r="M46" s="12" t="s">
        <v>26</v>
      </c>
      <c r="N46" s="6">
        <f t="shared" ref="N46:Q46" si="46">LOG(N19,2)</f>
        <v>8.1446582428318823</v>
      </c>
      <c r="O46" s="6">
        <f t="shared" si="46"/>
        <v>7.4757334309663976</v>
      </c>
      <c r="P46" s="6">
        <f t="shared" si="46"/>
        <v>8.0927571409198524</v>
      </c>
      <c r="Q46" s="6">
        <f t="shared" si="46"/>
        <v>8.0223678130284544</v>
      </c>
      <c r="AN46" s="6">
        <v>0.94840058858329679</v>
      </c>
      <c r="AO46" s="5">
        <v>11.324751574176588</v>
      </c>
      <c r="AQ46" s="3" t="s">
        <v>3</v>
      </c>
      <c r="AR46" s="5"/>
      <c r="AS46" s="5">
        <f>TTEST(AN44:AN48,AO44:AO48,2,2)</f>
        <v>4.0883174967200181E-5</v>
      </c>
    </row>
    <row r="47" spans="2:45">
      <c r="B47" s="6">
        <v>1</v>
      </c>
      <c r="C47" s="6">
        <v>20.429117056858871</v>
      </c>
      <c r="D47" s="6">
        <v>14.508819952087572</v>
      </c>
      <c r="E47" s="6">
        <v>18.579879392869326</v>
      </c>
      <c r="G47" s="3" t="s">
        <v>3</v>
      </c>
      <c r="H47" s="5"/>
      <c r="I47" s="5">
        <f>TTEST(B45:B48,C45:C48,2,2)</f>
        <v>1.3052005247107183E-3</v>
      </c>
      <c r="J47" s="5">
        <f>TTEST(B45:B48,D45:D48,2,2)</f>
        <v>7.4331002183731449E-3</v>
      </c>
      <c r="K47" s="5">
        <f>TTEST(B45:B48,E45:E48,2,2)</f>
        <v>7.2224752185962087E-3</v>
      </c>
      <c r="M47" s="19"/>
      <c r="N47" s="6">
        <f t="shared" ref="N47:Q47" si="47">LOG(N20,2)</f>
        <v>7.971543553950772</v>
      </c>
      <c r="O47" s="6">
        <f t="shared" si="47"/>
        <v>7.6794800995054464</v>
      </c>
      <c r="P47" s="6">
        <f t="shared" si="47"/>
        <v>8.1395513523987937</v>
      </c>
      <c r="Q47" s="6">
        <f t="shared" si="47"/>
        <v>8.0279059965698849</v>
      </c>
      <c r="AN47" s="6">
        <v>1.0813667251515997</v>
      </c>
      <c r="AO47" s="5">
        <v>17.005723875484641</v>
      </c>
    </row>
    <row r="48" spans="2:45">
      <c r="B48" s="7">
        <v>1</v>
      </c>
      <c r="C48" s="6">
        <v>14.092988082908358</v>
      </c>
      <c r="D48" s="6">
        <v>9.183588549359138</v>
      </c>
      <c r="E48" s="6">
        <v>11.490026179666566</v>
      </c>
      <c r="M48" s="19"/>
      <c r="N48" s="6">
        <f t="shared" ref="N48:Q48" si="48">LOG(N21,2)</f>
        <v>7.8265484872909159</v>
      </c>
      <c r="O48" s="6">
        <f t="shared" si="48"/>
        <v>7.4594316186372973</v>
      </c>
      <c r="P48" s="6">
        <f t="shared" si="48"/>
        <v>8.2854022188622487</v>
      </c>
      <c r="Q48" s="6">
        <f t="shared" si="48"/>
        <v>8.2240016741981066</v>
      </c>
      <c r="AN48" s="6">
        <v>0.55894805465259434</v>
      </c>
      <c r="AO48" s="5">
        <v>16.024015566094636</v>
      </c>
    </row>
    <row r="49" spans="2:41">
      <c r="M49" s="20"/>
      <c r="N49" s="6">
        <f t="shared" ref="N49:Q49" si="49">LOG(N22,2)</f>
        <v>7.6794800995054464</v>
      </c>
      <c r="O49" s="6">
        <f t="shared" si="49"/>
        <v>7.4008794362821844</v>
      </c>
      <c r="P49" s="6">
        <f t="shared" si="49"/>
        <v>8.1848753429082848</v>
      </c>
      <c r="Q49" s="6">
        <f t="shared" si="49"/>
        <v>8.0768155970508317</v>
      </c>
    </row>
    <row r="50" spans="2:41">
      <c r="B50" s="2" t="s">
        <v>15</v>
      </c>
      <c r="M50" s="12" t="s">
        <v>27</v>
      </c>
      <c r="N50" s="6">
        <f t="shared" ref="N50:Q50" si="50">LOG(N23,2)</f>
        <v>8.3219280948873617</v>
      </c>
      <c r="O50" s="6">
        <f t="shared" si="50"/>
        <v>8.0334230015374501</v>
      </c>
      <c r="P50" s="6">
        <f t="shared" si="50"/>
        <v>8.6073303137496104</v>
      </c>
      <c r="Q50" s="6">
        <f t="shared" si="50"/>
        <v>8.8008998999203047</v>
      </c>
    </row>
    <row r="51" spans="2:41">
      <c r="B51" s="3" t="s">
        <v>9</v>
      </c>
      <c r="C51" s="3" t="s">
        <v>10</v>
      </c>
      <c r="D51" s="3" t="s">
        <v>11</v>
      </c>
      <c r="E51" s="3" t="s">
        <v>12</v>
      </c>
      <c r="G51" s="4"/>
      <c r="H51" s="3" t="s">
        <v>9</v>
      </c>
      <c r="I51" s="3" t="s">
        <v>10</v>
      </c>
      <c r="J51" s="3" t="s">
        <v>11</v>
      </c>
      <c r="K51" s="3" t="s">
        <v>12</v>
      </c>
      <c r="M51" s="19"/>
      <c r="N51" s="6">
        <f t="shared" ref="N51:Q51" si="51">LOG(N24,2)</f>
        <v>8.2045711442492042</v>
      </c>
      <c r="O51" s="6">
        <f t="shared" si="51"/>
        <v>7.9366379390025719</v>
      </c>
      <c r="P51" s="6">
        <f t="shared" si="51"/>
        <v>8.7279204545631988</v>
      </c>
      <c r="Q51" s="6">
        <f t="shared" si="51"/>
        <v>8.5887146355822654</v>
      </c>
    </row>
    <row r="52" spans="2:41">
      <c r="B52" s="6">
        <v>1</v>
      </c>
      <c r="C52" s="6">
        <v>5.1102761238724312</v>
      </c>
      <c r="D52" s="6">
        <v>6.0070873432335974</v>
      </c>
      <c r="E52" s="6">
        <v>5.7627965201718974</v>
      </c>
      <c r="G52" s="3" t="s">
        <v>1</v>
      </c>
      <c r="H52" s="5">
        <f>AVERAGE(B52:B55)</f>
        <v>1</v>
      </c>
      <c r="I52" s="5">
        <f>AVERAGE(C52:C55)</f>
        <v>3.6511374916894472</v>
      </c>
      <c r="J52" s="5">
        <f>AVERAGE(D52:D55)</f>
        <v>4.906833122719533</v>
      </c>
      <c r="K52" s="5">
        <f>AVERAGE(E52:E55)</f>
        <v>4.35409728055226</v>
      </c>
      <c r="M52" s="19"/>
      <c r="N52" s="6">
        <f t="shared" ref="N52:Q52" si="52">LOG(N25,2)</f>
        <v>8.2620948453701786</v>
      </c>
      <c r="O52" s="6">
        <f t="shared" si="52"/>
        <v>8.0389189892923021</v>
      </c>
      <c r="P52" s="6">
        <f t="shared" si="52"/>
        <v>8.8073549220576037</v>
      </c>
      <c r="Q52" s="6">
        <f t="shared" si="52"/>
        <v>8.6865005271832185</v>
      </c>
      <c r="AO52" t="s">
        <v>44</v>
      </c>
    </row>
    <row r="53" spans="2:41">
      <c r="B53" s="6">
        <v>1</v>
      </c>
      <c r="C53" s="6">
        <v>1.9040452690018794</v>
      </c>
      <c r="D53" s="6">
        <v>2.4489775716030286</v>
      </c>
      <c r="E53" s="6">
        <v>2.23781046800331</v>
      </c>
      <c r="G53" s="3" t="s">
        <v>2</v>
      </c>
      <c r="H53" s="5">
        <f>STDEV(B52:B55)/SQRT(4)</f>
        <v>0</v>
      </c>
      <c r="I53" s="5">
        <f>STDEV(C52:C55)/SQRT(4)</f>
        <v>0.6623401727202255</v>
      </c>
      <c r="J53" s="5">
        <f>STDEV(D52:D55)/SQRT(4)</f>
        <v>0.87056947993668421</v>
      </c>
      <c r="K53" s="5">
        <f>STDEV(E52:E55)/SQRT(4)</f>
        <v>0.76178428672632004</v>
      </c>
      <c r="M53" s="20"/>
      <c r="N53" s="6">
        <f t="shared" ref="N53:Q53" si="53">LOG(N26,2)</f>
        <v>8.3793783670712632</v>
      </c>
      <c r="O53" s="6">
        <f t="shared" si="53"/>
        <v>8.1649069266756893</v>
      </c>
      <c r="P53" s="6">
        <f t="shared" si="53"/>
        <v>8.4220647661728112</v>
      </c>
      <c r="Q53" s="6">
        <f t="shared" si="53"/>
        <v>8.7039035734446646</v>
      </c>
    </row>
    <row r="54" spans="2:41">
      <c r="B54" s="6">
        <v>1</v>
      </c>
      <c r="C54" s="6">
        <v>3.9390910821940319</v>
      </c>
      <c r="D54" s="6">
        <v>6.2644344533219734</v>
      </c>
      <c r="E54" s="6">
        <v>5.061684853481573</v>
      </c>
      <c r="G54" s="3" t="s">
        <v>3</v>
      </c>
      <c r="H54" s="5"/>
      <c r="I54" s="5">
        <f>TTEST(B52:B55,C52:C55,2,2)</f>
        <v>7.0972613462653407E-3</v>
      </c>
      <c r="J54" s="5">
        <f>TTEST(B52:B55,D52:D55,2,2)</f>
        <v>4.1581958808427329E-3</v>
      </c>
      <c r="K54" s="5">
        <f>TTEST(B52:B55,E52:E55,2,2)</f>
        <v>4.5538578897649142E-3</v>
      </c>
    </row>
    <row r="55" spans="2:41">
      <c r="B55" s="7">
        <v>1</v>
      </c>
      <c r="C55" s="6">
        <v>3.6511374916894472</v>
      </c>
      <c r="D55" s="6">
        <v>4.906833122719533</v>
      </c>
      <c r="E55" s="6">
        <v>4.35409728055226</v>
      </c>
    </row>
    <row r="57" spans="2:41">
      <c r="B57" s="2" t="s">
        <v>16</v>
      </c>
    </row>
    <row r="58" spans="2:41">
      <c r="B58" s="3" t="s">
        <v>9</v>
      </c>
      <c r="C58" s="3" t="s">
        <v>10</v>
      </c>
      <c r="D58" s="3" t="s">
        <v>11</v>
      </c>
      <c r="E58" s="3" t="s">
        <v>12</v>
      </c>
      <c r="G58" s="4"/>
      <c r="H58" s="3" t="s">
        <v>9</v>
      </c>
      <c r="I58" s="3" t="s">
        <v>10</v>
      </c>
      <c r="J58" s="3" t="s">
        <v>11</v>
      </c>
      <c r="K58" s="3" t="s">
        <v>12</v>
      </c>
    </row>
    <row r="59" spans="2:41">
      <c r="B59" s="6">
        <v>1</v>
      </c>
      <c r="C59" s="6">
        <v>16.485717358775126</v>
      </c>
      <c r="D59" s="6">
        <v>13.28300832846652</v>
      </c>
      <c r="E59" s="6">
        <v>14.237307452141604</v>
      </c>
      <c r="G59" s="3" t="s">
        <v>1</v>
      </c>
      <c r="H59" s="5">
        <f>AVERAGE(B59:B62)</f>
        <v>1</v>
      </c>
      <c r="I59" s="5">
        <f>AVERAGE(C59:C62)</f>
        <v>16.158162515199699</v>
      </c>
      <c r="J59" s="5">
        <f>AVERAGE(D59:D62)</f>
        <v>16.047207649588525</v>
      </c>
      <c r="K59" s="5">
        <f>AVERAGE(E59:E62)</f>
        <v>16.631061444570175</v>
      </c>
    </row>
    <row r="60" spans="2:41">
      <c r="B60" s="6">
        <v>1</v>
      </c>
      <c r="C60" s="6">
        <v>24.153189680836761</v>
      </c>
      <c r="D60" s="6">
        <v>28.142795047264016</v>
      </c>
      <c r="E60" s="6">
        <v>29.243908166198363</v>
      </c>
      <c r="G60" s="3" t="s">
        <v>2</v>
      </c>
      <c r="H60" s="5">
        <f>STDEV(B59:B62)/SQRT(4)</f>
        <v>0</v>
      </c>
      <c r="I60" s="5">
        <f>STDEV(C59:C62)/SQRT(4)</f>
        <v>3.0445794650898437</v>
      </c>
      <c r="J60" s="5">
        <f>STDEV(D59:D62)/SQRT(4)</f>
        <v>4.2509307128343314</v>
      </c>
      <c r="K60" s="5">
        <f>STDEV(E59:E62)/SQRT(4)</f>
        <v>4.4305136744457512</v>
      </c>
    </row>
    <row r="61" spans="2:41">
      <c r="B61" s="6">
        <v>1</v>
      </c>
      <c r="C61" s="6">
        <v>9.489568953451311</v>
      </c>
      <c r="D61" s="6">
        <v>8.2699618276756421</v>
      </c>
      <c r="E61" s="6">
        <v>8.4781182663865184</v>
      </c>
      <c r="G61" s="3" t="s">
        <v>3</v>
      </c>
      <c r="H61" s="5"/>
      <c r="I61" s="5">
        <f>TTEST(B59:B62,C59:C62,2,2)</f>
        <v>2.5048862832056751E-3</v>
      </c>
      <c r="J61" s="5">
        <f>TTEST(B59:B62,D59:D62,2,2)</f>
        <v>1.2222681708202036E-2</v>
      </c>
      <c r="K61" s="5">
        <f>TTEST(B59:B62,E59:E62,2,2)</f>
        <v>1.2397017724199537E-2</v>
      </c>
    </row>
    <row r="62" spans="2:41">
      <c r="B62" s="7">
        <v>1</v>
      </c>
      <c r="C62" s="6">
        <v>14.504174067735597</v>
      </c>
      <c r="D62" s="6">
        <v>14.493065394947919</v>
      </c>
      <c r="E62" s="6">
        <v>14.564911893554212</v>
      </c>
    </row>
    <row r="64" spans="2:41">
      <c r="B64" s="2" t="s">
        <v>17</v>
      </c>
    </row>
    <row r="65" spans="2:11">
      <c r="B65" s="3" t="s">
        <v>9</v>
      </c>
      <c r="C65" s="3" t="s">
        <v>10</v>
      </c>
      <c r="D65" s="3" t="s">
        <v>11</v>
      </c>
      <c r="E65" s="3" t="s">
        <v>12</v>
      </c>
      <c r="G65" s="4"/>
      <c r="H65" s="3" t="s">
        <v>9</v>
      </c>
      <c r="I65" s="3" t="s">
        <v>10</v>
      </c>
      <c r="J65" s="3" t="s">
        <v>11</v>
      </c>
      <c r="K65" s="3" t="s">
        <v>12</v>
      </c>
    </row>
    <row r="66" spans="2:11">
      <c r="B66" s="6">
        <v>1</v>
      </c>
      <c r="C66" s="6">
        <v>11.910777440428218</v>
      </c>
      <c r="D66" s="6">
        <v>5.5542699341044717</v>
      </c>
      <c r="E66" s="6">
        <v>5.1514254716222787</v>
      </c>
      <c r="G66" s="3" t="s">
        <v>1</v>
      </c>
      <c r="H66" s="5">
        <f>AVERAGE(B66:B69)</f>
        <v>1</v>
      </c>
      <c r="I66" s="5">
        <f>AVERAGE(C66:C69)</f>
        <v>10.312485409345143</v>
      </c>
      <c r="J66" s="5">
        <f>AVERAGE(D66:D69)</f>
        <v>5.1910804267447146</v>
      </c>
      <c r="K66" s="5">
        <f>AVERAGE(E66:E69)</f>
        <v>4.9572117940940741</v>
      </c>
    </row>
    <row r="67" spans="2:11">
      <c r="B67" s="6">
        <v>1</v>
      </c>
      <c r="C67" s="6">
        <v>9.8973670290998363</v>
      </c>
      <c r="D67" s="6">
        <v>4.4884527162561394</v>
      </c>
      <c r="E67" s="6">
        <v>4.6921106459250357</v>
      </c>
      <c r="G67" s="3" t="s">
        <v>2</v>
      </c>
      <c r="H67" s="5">
        <f>STDEV(B66:B69)/SQRT(4)</f>
        <v>0</v>
      </c>
      <c r="I67" s="5">
        <f>STDEV(C66:C69)/SQRT(4)</f>
        <v>0.58642707519619119</v>
      </c>
      <c r="J67" s="5">
        <f>STDEV(D66:D69)/SQRT(4)</f>
        <v>0.2484637149139288</v>
      </c>
      <c r="K67" s="5">
        <f>STDEV(E66:E69)/SQRT(4)</f>
        <v>9.7049216377321806E-2</v>
      </c>
    </row>
    <row r="68" spans="2:11">
      <c r="B68" s="6">
        <v>1</v>
      </c>
      <c r="C68" s="6">
        <v>9.1293117585073791</v>
      </c>
      <c r="D68" s="6">
        <v>5.5305186298735327</v>
      </c>
      <c r="E68" s="6">
        <v>5.0280992647349061</v>
      </c>
      <c r="G68" s="3" t="s">
        <v>3</v>
      </c>
      <c r="H68" s="5"/>
      <c r="I68" s="5">
        <f>TTEST(B66:B69,C66:C69,2,2)</f>
        <v>3.9571224274847611E-6</v>
      </c>
      <c r="J68" s="5">
        <f>TTEST(B66:B69,D66:D69,2,2)</f>
        <v>2.7741449974542637E-6</v>
      </c>
      <c r="K68" s="5">
        <f>TTEST(B66:B69,E66:E69,2,2)</f>
        <v>1.4548337432370357E-8</v>
      </c>
    </row>
    <row r="69" spans="2:11">
      <c r="B69" s="7">
        <v>1</v>
      </c>
      <c r="C69" s="6">
        <v>10.312485409345143</v>
      </c>
      <c r="D69" s="6">
        <v>5.1910804267447146</v>
      </c>
      <c r="E69" s="6">
        <v>4.9572117940940741</v>
      </c>
    </row>
    <row r="71" spans="2:11">
      <c r="B71" s="2" t="s">
        <v>18</v>
      </c>
    </row>
    <row r="72" spans="2:11">
      <c r="B72" s="3" t="s">
        <v>9</v>
      </c>
      <c r="C72" s="3" t="s">
        <v>10</v>
      </c>
      <c r="D72" s="3" t="s">
        <v>11</v>
      </c>
      <c r="E72" s="3" t="s">
        <v>12</v>
      </c>
      <c r="G72" s="4"/>
      <c r="H72" s="3" t="s">
        <v>9</v>
      </c>
      <c r="I72" s="3" t="s">
        <v>10</v>
      </c>
      <c r="J72" s="3" t="s">
        <v>11</v>
      </c>
      <c r="K72" s="3" t="s">
        <v>12</v>
      </c>
    </row>
    <row r="73" spans="2:11">
      <c r="B73" s="6">
        <v>1</v>
      </c>
      <c r="C73" s="6">
        <v>8.5695099726608781</v>
      </c>
      <c r="D73" s="6">
        <v>9.5676574349545671</v>
      </c>
      <c r="E73" s="6">
        <v>9.1153776805619451</v>
      </c>
      <c r="G73" s="3" t="s">
        <v>1</v>
      </c>
      <c r="H73" s="5">
        <f>AVERAGE(B73:B75)</f>
        <v>1</v>
      </c>
      <c r="I73" s="5">
        <f>AVERAGE(C73:C75)</f>
        <v>8.7681920592321045</v>
      </c>
      <c r="J73" s="5">
        <f>AVERAGE(D73:D75)</f>
        <v>10.643149210875041</v>
      </c>
      <c r="K73" s="5">
        <f>AVERAGE(E73:E75)</f>
        <v>9.549976559825657</v>
      </c>
    </row>
    <row r="74" spans="2:11">
      <c r="B74" s="6">
        <v>1</v>
      </c>
      <c r="C74" s="6">
        <v>6.3863395433522436</v>
      </c>
      <c r="D74" s="6">
        <v>6.6546987576274548</v>
      </c>
      <c r="E74" s="6">
        <v>6.5606046891904528</v>
      </c>
      <c r="G74" s="3" t="s">
        <v>2</v>
      </c>
      <c r="H74" s="5">
        <f>STDEV(B73:B75)/SQRT(4)</f>
        <v>0</v>
      </c>
      <c r="I74" s="5">
        <f>STDEV(C73:C75)/SQRT(3)</f>
        <v>1.4359581477985912</v>
      </c>
      <c r="J74" s="5">
        <f>STDEV(D73:D75)/SQRT(3)</f>
        <v>2.6679558491610207</v>
      </c>
      <c r="K74" s="5">
        <f>STDEV(E73:E75)/SQRT(3)</f>
        <v>1.8640813672765502</v>
      </c>
    </row>
    <row r="75" spans="2:11">
      <c r="B75" s="6">
        <v>1</v>
      </c>
      <c r="C75" s="6">
        <v>11.348726661683195</v>
      </c>
      <c r="D75" s="6">
        <v>15.707091440043101</v>
      </c>
      <c r="E75" s="6">
        <v>12.973947309724572</v>
      </c>
      <c r="G75" s="3" t="s">
        <v>3</v>
      </c>
      <c r="H75" s="5"/>
      <c r="I75" s="5">
        <f>TTEST(B73:B75,C73:C75,2,2)</f>
        <v>5.6553516137726944E-3</v>
      </c>
      <c r="J75" s="5">
        <f>TTEST(B73:B75,D73:D75,2,2)</f>
        <v>2.2467937121173308E-2</v>
      </c>
      <c r="K75" s="5">
        <f>TTEST(B73:B75,E73:E75,2,2)</f>
        <v>1.0132057363065768E-2</v>
      </c>
    </row>
    <row r="77" spans="2:11">
      <c r="B77" s="2" t="s">
        <v>19</v>
      </c>
    </row>
    <row r="78" spans="2:11">
      <c r="B78" s="3" t="s">
        <v>9</v>
      </c>
      <c r="C78" s="3" t="s">
        <v>10</v>
      </c>
      <c r="D78" s="3" t="s">
        <v>11</v>
      </c>
      <c r="E78" s="3" t="s">
        <v>12</v>
      </c>
      <c r="G78" s="4"/>
      <c r="H78" s="3" t="s">
        <v>9</v>
      </c>
      <c r="I78" s="3" t="s">
        <v>10</v>
      </c>
      <c r="J78" s="3" t="s">
        <v>11</v>
      </c>
      <c r="K78" s="3" t="s">
        <v>12</v>
      </c>
    </row>
    <row r="79" spans="2:11">
      <c r="B79" s="6">
        <v>1</v>
      </c>
      <c r="C79" s="6">
        <v>18.685710579972948</v>
      </c>
      <c r="D79" s="6">
        <v>16.139234169956325</v>
      </c>
      <c r="E79" s="6">
        <v>14.803662530063423</v>
      </c>
      <c r="G79" s="3" t="s">
        <v>1</v>
      </c>
      <c r="H79" s="5">
        <f>AVERAGE(B79:B81)</f>
        <v>1</v>
      </c>
      <c r="I79" s="5">
        <f>AVERAGE(C79:C81)</f>
        <v>12.331417675758502</v>
      </c>
      <c r="J79" s="5">
        <f>AVERAGE(D79:D81)</f>
        <v>12.199701682361827</v>
      </c>
      <c r="K79" s="5">
        <f>AVERAGE(E79:E81)</f>
        <v>9.7413774868425644</v>
      </c>
    </row>
    <row r="80" spans="2:11">
      <c r="B80" s="6">
        <v>1</v>
      </c>
      <c r="C80" s="6">
        <v>13.338309378814355</v>
      </c>
      <c r="D80" s="6">
        <v>15.898421429312245</v>
      </c>
      <c r="E80" s="6">
        <v>10.27536669167095</v>
      </c>
      <c r="G80" s="3" t="s">
        <v>2</v>
      </c>
      <c r="H80" s="5">
        <f>STDEV(B79:B81)/SQRT(4)</f>
        <v>0</v>
      </c>
      <c r="I80" s="5">
        <f>STDEV(C79:C81)/SQRT(3)</f>
        <v>3.9911967302332179</v>
      </c>
      <c r="J80" s="5">
        <f>STDEV(D79:D81)/SQRT(3)</f>
        <v>3.8197587442538787</v>
      </c>
      <c r="K80" s="5">
        <f>STDEV(E79:E81)/SQRT(3)</f>
        <v>3.088423540391604</v>
      </c>
    </row>
    <row r="81" spans="2:11">
      <c r="B81" s="6">
        <v>1</v>
      </c>
      <c r="C81" s="6">
        <v>4.9702330684882012</v>
      </c>
      <c r="D81" s="6">
        <v>4.561449447816913</v>
      </c>
      <c r="E81" s="6">
        <v>4.1451032387933164</v>
      </c>
      <c r="G81" s="3" t="s">
        <v>3</v>
      </c>
      <c r="H81" s="5"/>
      <c r="I81" s="5">
        <f>TTEST(B79:B81,C79:C81,2,2)</f>
        <v>4.6910239807008869E-2</v>
      </c>
      <c r="J81" s="5">
        <f>TTEST(B79:B81,D79:D81,2,2)</f>
        <v>4.2726595382545196E-2</v>
      </c>
      <c r="K81" s="5">
        <f>TTEST(B79:B81,E79:E81,2,2)</f>
        <v>4.732734570873634E-2</v>
      </c>
    </row>
    <row r="83" spans="2:11">
      <c r="B83" s="2" t="s">
        <v>20</v>
      </c>
    </row>
    <row r="84" spans="2:11">
      <c r="B84" s="3" t="s">
        <v>9</v>
      </c>
      <c r="C84" s="3" t="s">
        <v>10</v>
      </c>
      <c r="D84" s="3" t="s">
        <v>11</v>
      </c>
      <c r="E84" s="3" t="s">
        <v>12</v>
      </c>
      <c r="G84" s="4"/>
      <c r="H84" s="3" t="s">
        <v>9</v>
      </c>
      <c r="I84" s="3" t="s">
        <v>10</v>
      </c>
      <c r="J84" s="3" t="s">
        <v>11</v>
      </c>
      <c r="K84" s="3" t="s">
        <v>12</v>
      </c>
    </row>
    <row r="85" spans="2:11">
      <c r="B85" s="6">
        <v>1</v>
      </c>
      <c r="C85" s="6">
        <v>3.7557172605449205</v>
      </c>
      <c r="D85" s="6">
        <v>4.7691400462781166</v>
      </c>
      <c r="E85" s="6">
        <v>3.7869978077109754</v>
      </c>
      <c r="G85" s="3" t="s">
        <v>1</v>
      </c>
      <c r="H85" s="5">
        <f>AVERAGE(B85:B88)</f>
        <v>1</v>
      </c>
      <c r="I85" s="5">
        <f>AVERAGE(C85:C88)</f>
        <v>5.459622612909981</v>
      </c>
      <c r="J85" s="5">
        <f>AVERAGE(D85:D88)</f>
        <v>7.2563880981278581</v>
      </c>
      <c r="K85" s="5">
        <f>AVERAGE(E85:E88)</f>
        <v>5.898350353086947</v>
      </c>
    </row>
    <row r="86" spans="2:11">
      <c r="B86" s="6">
        <v>1</v>
      </c>
      <c r="C86" s="6">
        <v>4.5864558231333907</v>
      </c>
      <c r="D86" s="6">
        <v>5.027490349519403</v>
      </c>
      <c r="E86" s="6">
        <v>3.3762880369584658</v>
      </c>
      <c r="G86" s="3" t="s">
        <v>2</v>
      </c>
      <c r="H86" s="5">
        <f>STDEV(B85:B88)/SQRT(4)</f>
        <v>0</v>
      </c>
      <c r="I86" s="5">
        <f>STDEV(C85:C88)/SQRT(4)</f>
        <v>1.7181467642105666</v>
      </c>
      <c r="J86" s="5">
        <f>STDEV(D85:D88)/SQRT(4)</f>
        <v>2.8525234572450389</v>
      </c>
      <c r="K86" s="5">
        <f>STDEV(E85:E88)/SQRT(4)</f>
        <v>2.5256145701401738</v>
      </c>
    </row>
    <row r="87" spans="2:11">
      <c r="B87" s="6">
        <v>1</v>
      </c>
      <c r="C87" s="6">
        <v>10.518965993756694</v>
      </c>
      <c r="D87" s="6">
        <v>15.753161074058095</v>
      </c>
      <c r="E87" s="6">
        <v>13.458714568285782</v>
      </c>
      <c r="G87" s="3" t="s">
        <v>3</v>
      </c>
      <c r="H87" s="5"/>
      <c r="I87" s="5">
        <f>TTEST(B85:B88,C85:C88,2,2)</f>
        <v>4.0903124144718875E-2</v>
      </c>
      <c r="J87" s="5">
        <f>TTEST(B85:B88,D85:D88,2,2)</f>
        <v>7.0754073200149606E-2</v>
      </c>
      <c r="K87" s="5">
        <f>TTEST(B85:B88,E85:E88,2,2)</f>
        <v>0.10051591934071348</v>
      </c>
    </row>
    <row r="88" spans="2:11">
      <c r="B88" s="7">
        <v>1</v>
      </c>
      <c r="C88" s="6">
        <v>2.9773513742049187</v>
      </c>
      <c r="D88" s="6">
        <v>3.4757609226558208</v>
      </c>
      <c r="E88" s="6">
        <v>2.971400999392563</v>
      </c>
    </row>
    <row r="90" spans="2:11">
      <c r="B90" s="2" t="s">
        <v>21</v>
      </c>
    </row>
    <row r="91" spans="2:11">
      <c r="B91" s="3" t="s">
        <v>9</v>
      </c>
      <c r="C91" s="3" t="s">
        <v>10</v>
      </c>
      <c r="D91" s="3" t="s">
        <v>11</v>
      </c>
      <c r="E91" s="3" t="s">
        <v>12</v>
      </c>
      <c r="G91" s="4"/>
      <c r="H91" s="3" t="s">
        <v>9</v>
      </c>
      <c r="I91" s="3" t="s">
        <v>10</v>
      </c>
      <c r="J91" s="3" t="s">
        <v>11</v>
      </c>
      <c r="K91" s="3" t="s">
        <v>12</v>
      </c>
    </row>
    <row r="92" spans="2:11">
      <c r="B92" s="6">
        <v>1</v>
      </c>
      <c r="C92" s="6">
        <v>16.586071045688069</v>
      </c>
      <c r="D92" s="6">
        <v>14.127554808268842</v>
      </c>
      <c r="E92" s="6">
        <v>14.651757821122089</v>
      </c>
      <c r="G92" s="3" t="s">
        <v>1</v>
      </c>
      <c r="H92" s="5">
        <f>AVERAGE(B92:B94)</f>
        <v>1</v>
      </c>
      <c r="I92" s="5">
        <f>AVERAGE(C92:C94)</f>
        <v>11.75307839654374</v>
      </c>
      <c r="J92" s="5">
        <f>AVERAGE(D92:D94)</f>
        <v>11.710637281040041</v>
      </c>
      <c r="K92" s="5">
        <f>AVERAGE(E92:E94)</f>
        <v>10.055041445982019</v>
      </c>
    </row>
    <row r="93" spans="2:11">
      <c r="B93" s="6">
        <v>1</v>
      </c>
      <c r="C93" s="6">
        <v>6.7893064374939724</v>
      </c>
      <c r="D93" s="6">
        <v>6.0164244216233458</v>
      </c>
      <c r="E93" s="6">
        <v>4.5388844367400338</v>
      </c>
      <c r="G93" s="3" t="s">
        <v>2</v>
      </c>
      <c r="H93" s="5">
        <f>STDEV(B92:B94)/SQRT(4)</f>
        <v>0</v>
      </c>
      <c r="I93" s="5">
        <f>STDEV(C92:C94)/SQRT(3)</f>
        <v>2.8288381960335802</v>
      </c>
      <c r="J93" s="5">
        <f>STDEV(D92:D94)/SQRT(3)</f>
        <v>2.8579192639678914</v>
      </c>
      <c r="K93" s="5">
        <f>STDEV(E92:E94)/SQRT(3)</f>
        <v>2.9553104930990486</v>
      </c>
    </row>
    <row r="94" spans="2:11">
      <c r="B94" s="6">
        <v>1</v>
      </c>
      <c r="C94" s="6">
        <v>11.883857706449177</v>
      </c>
      <c r="D94" s="6">
        <v>14.98793261322793</v>
      </c>
      <c r="E94" s="6">
        <v>10.974482080083931</v>
      </c>
      <c r="G94" s="3" t="s">
        <v>3</v>
      </c>
      <c r="H94" s="5"/>
      <c r="I94" s="5">
        <f>TTEST(B92:B94,C92:C94,2,2)</f>
        <v>1.9083378351887014E-2</v>
      </c>
      <c r="J94" s="5">
        <f>TTEST(B92:B94,D92:D94,2,2)</f>
        <v>1.9986856478951931E-2</v>
      </c>
      <c r="K94" s="5">
        <f>TTEST(B92:B94,E92:E94,2,2)</f>
        <v>3.7512153817833488E-2</v>
      </c>
    </row>
  </sheetData>
  <mergeCells count="25">
    <mergeCell ref="M50:M53"/>
    <mergeCell ref="S3:S8"/>
    <mergeCell ref="S9:S14"/>
    <mergeCell ref="S15:T15"/>
    <mergeCell ref="M3:M6"/>
    <mergeCell ref="M7:M10"/>
    <mergeCell ref="M11:M14"/>
    <mergeCell ref="M15:M18"/>
    <mergeCell ref="M19:M22"/>
    <mergeCell ref="M23:M26"/>
    <mergeCell ref="M30:M33"/>
    <mergeCell ref="M34:M37"/>
    <mergeCell ref="M38:M41"/>
    <mergeCell ref="M42:M45"/>
    <mergeCell ref="M46:M49"/>
    <mergeCell ref="AA33:AA38"/>
    <mergeCell ref="AA39:AA44"/>
    <mergeCell ref="AG3:AG9"/>
    <mergeCell ref="AG10:AG16"/>
    <mergeCell ref="AG17:AH17"/>
    <mergeCell ref="AA3:AA8"/>
    <mergeCell ref="AA9:AA14"/>
    <mergeCell ref="AA15:AA20"/>
    <mergeCell ref="AA21:AA26"/>
    <mergeCell ref="AA27:AA3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強</dc:creator>
  <cp:lastModifiedBy>森田 強</cp:lastModifiedBy>
  <dcterms:created xsi:type="dcterms:W3CDTF">2021-05-24T04:12:28Z</dcterms:created>
  <dcterms:modified xsi:type="dcterms:W3CDTF">2022-02-18T01:05:31Z</dcterms:modified>
</cp:coreProperties>
</file>