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arunde/EpiCypher Dropbox/Matthew Marunde/PDG141c_Musselman Lab (Iowa)/23. (11.28) eLife Revision [Marunde et al]/Supplementary Tables/"/>
    </mc:Choice>
  </mc:AlternateContent>
  <xr:revisionPtr revIDLastSave="0" documentId="13_ncr:1_{62D97A32-D52E-574E-A2CC-7D19637A687C}" xr6:coauthVersionLast="47" xr6:coauthVersionMax="47" xr10:uidLastSave="{00000000-0000-0000-0000-000000000000}"/>
  <bookViews>
    <workbookView xWindow="0" yWindow="760" windowWidth="34560" windowHeight="20780" xr2:uid="{0F998D25-89AA-6C40-A2A4-FC44CD4D59F3}"/>
  </bookViews>
  <sheets>
    <sheet name="CONTENTS" sheetId="26" r:id="rId1"/>
    <sheet name="A_dCypher Analysis" sheetId="1" r:id="rId2"/>
    <sheet name="B_EC50 Compare" sheetId="24" r:id="rId3"/>
    <sheet name="C_T-tests" sheetId="3" r:id="rId4"/>
    <sheet name="D_Fig1C" sheetId="4" r:id="rId5"/>
    <sheet name="E_Fig1D" sheetId="5" r:id="rId6"/>
    <sheet name="F_Fig2B (upper)" sheetId="8" r:id="rId7"/>
    <sheet name="G_Fig2B (lower)" sheetId="7" r:id="rId8"/>
    <sheet name="H_Fig3B" sheetId="9" r:id="rId9"/>
    <sheet name="I_Fig5A" sheetId="25" r:id="rId10"/>
    <sheet name="J_Ext.Fig1B" sheetId="22" r:id="rId11"/>
    <sheet name="K_Ext.Fig1C" sheetId="23" r:id="rId12"/>
    <sheet name="L_Ext.Fig1D" sheetId="10" r:id="rId13"/>
    <sheet name="M_Ext.Fig1E" sheetId="20" r:id="rId14"/>
    <sheet name="N_Ext.Fig1F" sheetId="21" r:id="rId15"/>
    <sheet name="O_Ext.Fig2C" sheetId="14" r:id="rId16"/>
    <sheet name="P_Ext.Fig2D" sheetId="16" r:id="rId17"/>
    <sheet name="Q_Ext.Fig2E" sheetId="19" r:id="rId18"/>
    <sheet name="R_Ext.Fig2F" sheetId="17" r:id="rId19"/>
    <sheet name="S_Ext.Fig2G" sheetId="18" r:id="rId20"/>
    <sheet name="T_Ext.Fig3D" sheetId="13" r:id="rId21"/>
    <sheet name="U_Ext.Fig4A" sheetId="11" r:id="rId22"/>
    <sheet name="V_Ext.Fig4B" sheetId="12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3" l="1"/>
  <c r="E124" i="3" l="1"/>
  <c r="E122" i="3"/>
  <c r="E121" i="3"/>
  <c r="E133" i="3" s="1"/>
  <c r="E120" i="3"/>
  <c r="J95" i="1"/>
  <c r="I95" i="1"/>
  <c r="J94" i="1"/>
  <c r="I94" i="1"/>
  <c r="J93" i="1"/>
  <c r="I93" i="1"/>
  <c r="J91" i="1"/>
  <c r="I91" i="1"/>
  <c r="J90" i="1"/>
  <c r="I90" i="1"/>
  <c r="J89" i="1"/>
  <c r="I89" i="1"/>
  <c r="J86" i="1"/>
  <c r="I86" i="1"/>
  <c r="E47" i="3"/>
  <c r="E101" i="3"/>
  <c r="E83" i="3"/>
  <c r="E85" i="3"/>
  <c r="B33" i="24"/>
  <c r="E113" i="3"/>
  <c r="E112" i="3"/>
  <c r="E111" i="3"/>
  <c r="E100" i="3"/>
  <c r="E99" i="3"/>
  <c r="E94" i="3"/>
  <c r="C96" i="3" s="1"/>
  <c r="E90" i="3"/>
  <c r="E72" i="3"/>
  <c r="E71" i="3"/>
  <c r="E70" i="3"/>
  <c r="E69" i="3"/>
  <c r="E56" i="3"/>
  <c r="E57" i="3"/>
  <c r="E64" i="3" s="1"/>
  <c r="E58" i="3"/>
  <c r="E55" i="3"/>
  <c r="E62" i="3" s="1"/>
  <c r="E38" i="3"/>
  <c r="E37" i="3"/>
  <c r="E36" i="3"/>
  <c r="E24" i="3"/>
  <c r="C27" i="3" s="1"/>
  <c r="E14" i="3"/>
  <c r="E13" i="3"/>
  <c r="E12" i="3"/>
  <c r="I318" i="1"/>
  <c r="J317" i="1"/>
  <c r="I317" i="1"/>
  <c r="I314" i="1"/>
  <c r="J312" i="1"/>
  <c r="I312" i="1"/>
  <c r="J311" i="1"/>
  <c r="I311" i="1"/>
  <c r="J310" i="1"/>
  <c r="I310" i="1"/>
  <c r="J309" i="1"/>
  <c r="I309" i="1"/>
  <c r="J308" i="1"/>
  <c r="I308" i="1"/>
  <c r="J276" i="1"/>
  <c r="I276" i="1"/>
  <c r="J275" i="1"/>
  <c r="I275" i="1"/>
  <c r="J274" i="1"/>
  <c r="I274" i="1"/>
  <c r="J272" i="1"/>
  <c r="I272" i="1"/>
  <c r="J267" i="1"/>
  <c r="I267" i="1"/>
  <c r="J266" i="1"/>
  <c r="I266" i="1"/>
  <c r="J265" i="1"/>
  <c r="I265" i="1"/>
  <c r="J260" i="1"/>
  <c r="I260" i="1"/>
  <c r="J259" i="1"/>
  <c r="I259" i="1"/>
  <c r="J258" i="1"/>
  <c r="I258" i="1"/>
  <c r="J293" i="1"/>
  <c r="I293" i="1"/>
  <c r="J290" i="1"/>
  <c r="I290" i="1"/>
  <c r="J289" i="1"/>
  <c r="I289" i="1"/>
  <c r="J288" i="1"/>
  <c r="I288" i="1"/>
  <c r="J287" i="1"/>
  <c r="I287" i="1"/>
  <c r="H318" i="1"/>
  <c r="H317" i="1"/>
  <c r="H314" i="1"/>
  <c r="H312" i="1"/>
  <c r="H311" i="1"/>
  <c r="H310" i="1"/>
  <c r="H309" i="1"/>
  <c r="H308" i="1"/>
  <c r="H293" i="1"/>
  <c r="H290" i="1"/>
  <c r="H289" i="1"/>
  <c r="H288" i="1"/>
  <c r="H287" i="1"/>
  <c r="H277" i="1"/>
  <c r="H276" i="1"/>
  <c r="H275" i="1"/>
  <c r="H274" i="1"/>
  <c r="H272" i="1"/>
  <c r="H267" i="1"/>
  <c r="H266" i="1"/>
  <c r="H265" i="1"/>
  <c r="H260" i="1"/>
  <c r="H259" i="1"/>
  <c r="H258" i="1"/>
  <c r="H257" i="1"/>
  <c r="E136" i="3" l="1"/>
  <c r="E135" i="3"/>
  <c r="E132" i="3"/>
  <c r="E129" i="3"/>
  <c r="E130" i="3"/>
  <c r="E128" i="3"/>
  <c r="E137" i="3"/>
  <c r="E134" i="3"/>
  <c r="E131" i="3"/>
  <c r="E117" i="3"/>
  <c r="E106" i="3"/>
  <c r="E105" i="3"/>
  <c r="E42" i="3"/>
  <c r="E78" i="3"/>
  <c r="E80" i="3"/>
  <c r="E76" i="3"/>
  <c r="E65" i="3"/>
  <c r="E40" i="3"/>
  <c r="E66" i="3"/>
  <c r="E79" i="3"/>
  <c r="E104" i="3"/>
  <c r="E77" i="3"/>
  <c r="E63" i="3"/>
  <c r="E75" i="3"/>
  <c r="E61" i="3"/>
  <c r="E41" i="3"/>
  <c r="E4" i="3" l="1"/>
  <c r="E3" i="3"/>
  <c r="C6" i="3"/>
  <c r="J247" i="1"/>
  <c r="I247" i="1"/>
  <c r="H247" i="1"/>
  <c r="J243" i="1"/>
  <c r="I243" i="1"/>
  <c r="H243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0" i="1"/>
  <c r="I160" i="1"/>
  <c r="H160" i="1"/>
  <c r="J153" i="1"/>
  <c r="I153" i="1"/>
  <c r="H153" i="1"/>
  <c r="J148" i="1"/>
  <c r="I148" i="1"/>
  <c r="H148" i="1"/>
  <c r="J147" i="1"/>
  <c r="I147" i="1"/>
  <c r="H147" i="1"/>
  <c r="J138" i="1"/>
  <c r="I138" i="1"/>
  <c r="H138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H101" i="1"/>
  <c r="J69" i="1"/>
  <c r="I69" i="1"/>
  <c r="H69" i="1"/>
  <c r="J68" i="1"/>
  <c r="I68" i="1"/>
  <c r="H68" i="1"/>
  <c r="F48" i="1"/>
  <c r="H48" i="1" s="1"/>
  <c r="F47" i="1"/>
  <c r="H47" i="1" s="1"/>
  <c r="J46" i="1"/>
  <c r="I46" i="1"/>
  <c r="H46" i="1"/>
  <c r="J45" i="1"/>
  <c r="I45" i="1"/>
  <c r="H45" i="1"/>
  <c r="J42" i="1"/>
  <c r="I42" i="1"/>
  <c r="H42" i="1"/>
  <c r="J41" i="1"/>
  <c r="I41" i="1"/>
  <c r="H41" i="1"/>
  <c r="B41" i="1"/>
  <c r="H40" i="1"/>
  <c r="B40" i="1"/>
  <c r="J39" i="1"/>
  <c r="I39" i="1"/>
  <c r="H39" i="1"/>
  <c r="J38" i="1"/>
  <c r="I38" i="1"/>
  <c r="H38" i="1"/>
  <c r="J37" i="1"/>
  <c r="I37" i="1"/>
  <c r="H37" i="1"/>
  <c r="J35" i="1"/>
  <c r="I35" i="1"/>
  <c r="H35" i="1"/>
  <c r="J36" i="1"/>
  <c r="I36" i="1"/>
  <c r="H36" i="1"/>
  <c r="J34" i="1"/>
  <c r="I34" i="1"/>
  <c r="H34" i="1"/>
  <c r="J238" i="1"/>
  <c r="I238" i="1"/>
  <c r="H238" i="1"/>
  <c r="J233" i="1"/>
  <c r="I233" i="1"/>
  <c r="H233" i="1"/>
  <c r="J225" i="1"/>
  <c r="I225" i="1"/>
  <c r="H225" i="1"/>
  <c r="J224" i="1"/>
  <c r="I224" i="1"/>
  <c r="H224" i="1"/>
  <c r="J223" i="1"/>
  <c r="I223" i="1"/>
  <c r="H223" i="1"/>
  <c r="J207" i="1"/>
  <c r="I207" i="1"/>
  <c r="H207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89" i="1"/>
  <c r="I189" i="1"/>
  <c r="H189" i="1"/>
  <c r="J182" i="1"/>
  <c r="I182" i="1"/>
  <c r="H182" i="1"/>
  <c r="J180" i="1"/>
  <c r="I180" i="1"/>
  <c r="H180" i="1"/>
  <c r="J128" i="1"/>
  <c r="I128" i="1"/>
  <c r="H128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17" i="1"/>
  <c r="I117" i="1"/>
  <c r="H117" i="1"/>
  <c r="J110" i="1"/>
  <c r="I110" i="1"/>
  <c r="H110" i="1"/>
  <c r="J109" i="1"/>
  <c r="I109" i="1"/>
  <c r="H109" i="1"/>
  <c r="J108" i="1"/>
  <c r="I108" i="1"/>
  <c r="H108" i="1"/>
  <c r="H107" i="1"/>
  <c r="J101" i="1"/>
  <c r="I101" i="1"/>
  <c r="J56" i="1"/>
  <c r="I56" i="1"/>
  <c r="H56" i="1"/>
  <c r="J54" i="1"/>
  <c r="I54" i="1"/>
  <c r="H54" i="1"/>
  <c r="H53" i="1"/>
  <c r="F29" i="1"/>
  <c r="G29" i="1" s="1"/>
  <c r="J28" i="1"/>
  <c r="I28" i="1"/>
  <c r="H28" i="1"/>
  <c r="J27" i="1"/>
  <c r="I27" i="1"/>
  <c r="H27" i="1"/>
  <c r="J26" i="1"/>
  <c r="I26" i="1"/>
  <c r="H26" i="1"/>
  <c r="F25" i="1"/>
  <c r="G25" i="1" s="1"/>
  <c r="J22" i="1"/>
  <c r="I22" i="1"/>
  <c r="H22" i="1"/>
  <c r="J21" i="1"/>
  <c r="I21" i="1"/>
  <c r="H21" i="1"/>
  <c r="B21" i="1"/>
  <c r="J20" i="1"/>
  <c r="I20" i="1"/>
  <c r="H20" i="1"/>
  <c r="J19" i="1"/>
  <c r="I19" i="1"/>
  <c r="H19" i="1"/>
  <c r="J18" i="1"/>
  <c r="I18" i="1"/>
  <c r="H18" i="1"/>
  <c r="H17" i="1"/>
  <c r="B17" i="1"/>
  <c r="G48" i="1" l="1"/>
  <c r="I48" i="1" s="1"/>
  <c r="J48" i="1" s="1"/>
  <c r="G47" i="1"/>
  <c r="I47" i="1" s="1"/>
  <c r="J47" i="1" s="1"/>
  <c r="H25" i="1"/>
  <c r="I25" i="1" s="1"/>
  <c r="J25" i="1" s="1"/>
  <c r="H29" i="1"/>
  <c r="I29" i="1" s="1"/>
  <c r="J29" i="1" s="1"/>
</calcChain>
</file>

<file path=xl/sharedStrings.xml><?xml version="1.0" encoding="utf-8"?>
<sst xmlns="http://schemas.openxmlformats.org/spreadsheetml/2006/main" count="1550" uniqueCount="362">
  <si>
    <t>Figure 1</t>
  </si>
  <si>
    <t>H3K4me3</t>
  </si>
  <si>
    <t>H3K4me3,K9,14,18ac</t>
  </si>
  <si>
    <t>H3K4,9,14,18ac</t>
  </si>
  <si>
    <t>H4K5,8,12,16ac</t>
  </si>
  <si>
    <t>SEM</t>
  </si>
  <si>
    <t>H3 1-20</t>
  </si>
  <si>
    <t>H4 1-23</t>
  </si>
  <si>
    <t>Figure 3</t>
  </si>
  <si>
    <t>ND</t>
  </si>
  <si>
    <t>Exluded pts</t>
  </si>
  <si>
    <t>high constraint</t>
  </si>
  <si>
    <t>notes: excluded points references hook points not included in logEC50 calculation; refers to points from max concentration tested, i.e. 1=1e-6 M</t>
  </si>
  <si>
    <t>auto</t>
  </si>
  <si>
    <t>1</t>
  </si>
  <si>
    <t>1-4</t>
  </si>
  <si>
    <t>1-2</t>
  </si>
  <si>
    <t>1-3</t>
  </si>
  <si>
    <t>N/A</t>
  </si>
  <si>
    <t>no binding</t>
  </si>
  <si>
    <t>weak binding</t>
  </si>
  <si>
    <t>very weak</t>
  </si>
  <si>
    <t>2</t>
  </si>
  <si>
    <t>2) Transform data using Log(X)</t>
  </si>
  <si>
    <t>If reaches plateau, remove hooked points and determine EC50. If plateau not reached, constrain to highest signal of similar target. If EC50 is greater than max conc tested report &gt; max conc.</t>
  </si>
  <si>
    <t>How to compute EC50's and error (in GraphPad Prsim 8)</t>
  </si>
  <si>
    <t>Peptides</t>
  </si>
  <si>
    <t>H3 (1-20)</t>
  </si>
  <si>
    <t>H3K4me3 (1-20)</t>
  </si>
  <si>
    <t>H4 (1-23)</t>
  </si>
  <si>
    <t>Nucleosomes</t>
  </si>
  <si>
    <t>Extra</t>
  </si>
  <si>
    <t>GST BPTF PHD-BD</t>
  </si>
  <si>
    <t xml:space="preserve">Peptide </t>
  </si>
  <si>
    <t>H3K4me1</t>
  </si>
  <si>
    <t>H3K4me2</t>
  </si>
  <si>
    <t>H3K4me1 (1-20)</t>
  </si>
  <si>
    <t>H3K4me2 (1-20)</t>
  </si>
  <si>
    <t>Constrained to average max of H3 (1-20); reached plateau.</t>
  </si>
  <si>
    <t>HIS BPTF PHD-BD</t>
  </si>
  <si>
    <t>Constrained to average max of H3K4me3 (1-20); reached plateau.</t>
  </si>
  <si>
    <t>H3K4ac</t>
  </si>
  <si>
    <t>&gt; 1000</t>
  </si>
  <si>
    <t>H3K4me3,K9ac</t>
  </si>
  <si>
    <t>H3K4me3,K14ac</t>
  </si>
  <si>
    <t>H3K4me3,K18ac</t>
  </si>
  <si>
    <t>&gt;1000</t>
  </si>
  <si>
    <t>STDEV</t>
  </si>
  <si>
    <t>Fold difference</t>
  </si>
  <si>
    <t>Significantly Different?</t>
  </si>
  <si>
    <t>P value</t>
  </si>
  <si>
    <t>A</t>
  </si>
  <si>
    <t>B</t>
  </si>
  <si>
    <t>C</t>
  </si>
  <si>
    <t>A vs B</t>
  </si>
  <si>
    <t>A vs C</t>
  </si>
  <si>
    <t>B vs C</t>
  </si>
  <si>
    <t>Fold difference (greater than)</t>
  </si>
  <si>
    <t>[1000 /  H3K4me3 EC50]</t>
  </si>
  <si>
    <t>Fold Difference</t>
  </si>
  <si>
    <t>D</t>
  </si>
  <si>
    <t>A vs D</t>
  </si>
  <si>
    <t>C vs D</t>
  </si>
  <si>
    <t>HIS BPTF PHD</t>
  </si>
  <si>
    <t>HIS BPTF BD</t>
  </si>
  <si>
    <t>Fold Difference (greater than)</t>
  </si>
  <si>
    <t>GST BPTF PHD-BD(N3007A)</t>
  </si>
  <si>
    <t>H3K9ac</t>
  </si>
  <si>
    <t>H3K14ac</t>
  </si>
  <si>
    <t>H3K18ac</t>
  </si>
  <si>
    <t>H4K5ac</t>
  </si>
  <si>
    <t>H4K8ac</t>
  </si>
  <si>
    <t>H4K12ac</t>
  </si>
  <si>
    <t>H4K16ac</t>
  </si>
  <si>
    <t>Log Protein (M)</t>
  </si>
  <si>
    <t>Alpha Counts</t>
  </si>
  <si>
    <t>Protein (M)</t>
  </si>
  <si>
    <t>[Protein], M</t>
  </si>
  <si>
    <t>Log [Protein], M</t>
  </si>
  <si>
    <t>Figure 2</t>
  </si>
  <si>
    <t>Log[Protein], M</t>
  </si>
  <si>
    <t>too wide</t>
  </si>
  <si>
    <t>Extended Figure 1</t>
  </si>
  <si>
    <t>Extended Figure 2</t>
  </si>
  <si>
    <t>Extended Figure 4</t>
  </si>
  <si>
    <t>Extended Figure 6</t>
  </si>
  <si>
    <t>Nuc-unmodified</t>
  </si>
  <si>
    <t>constraint note: prism value for H3K4me3,tri ac.</t>
  </si>
  <si>
    <t>Constraint note: average max of H3 (1-20); reached plateau.</t>
  </si>
  <si>
    <t>H3K4me3 (1-20; 6His-PHD)</t>
  </si>
  <si>
    <t>H3K4me3triac (1-20; 6His-PHD)</t>
  </si>
  <si>
    <t>H3tetraac (1-20; 6His-PHD)</t>
  </si>
  <si>
    <t>H3 1-20 (6His-PHD)</t>
  </si>
  <si>
    <t>H3K4me3triac (1-20; 6His-BD)</t>
  </si>
  <si>
    <t>H3tetraac (1-20; 6His-BD)</t>
  </si>
  <si>
    <t>H4tetraac (1-20; 6His-BD)</t>
  </si>
  <si>
    <t>H3 1-20 (6His-BD)</t>
  </si>
  <si>
    <t>H4 1-23 (6His-BD)</t>
  </si>
  <si>
    <t>H3K4me3 (6His-PHD)</t>
  </si>
  <si>
    <t>H3K4me3 (6His-BD)</t>
  </si>
  <si>
    <t>H3K4me3 (GST-PHD)</t>
  </si>
  <si>
    <t>H3K4me3,K14ac (GST-PHD)</t>
  </si>
  <si>
    <t>H3K4me3,K18ac (GST-PHD)</t>
  </si>
  <si>
    <t>H3K4me3,K9ac (GST-PHD)</t>
  </si>
  <si>
    <t>3) Plot transformed data using non-linear regression 4PL sigmoidal curve fit. Also, select "output tab" --&gt; select "create summary table" --&gt; select "parameters with SE"</t>
  </si>
  <si>
    <t>4) Where necessary, constrain top or bottom bottoms for proper fit to actual max or min for each curve. For sharp hook points - constrain to average maximum of target. If binding detected but plateau not reached constrain to highest max signal of comparable target for best estimate.</t>
  </si>
  <si>
    <t>5) In Graphpad Prism summary table, Log(EC50) +/- SEM is reported. In transform table of results, 95% Confidence Interval is reported for the Log(EC50).</t>
  </si>
  <si>
    <t xml:space="preserve">6) Use antilog to convert to EC50 or Confidence Intervals. Note: It is not appropriate to use antilog on SEM. </t>
  </si>
  <si>
    <t>LogEC50</t>
  </si>
  <si>
    <t>yes</t>
  </si>
  <si>
    <t>EC50, nM</t>
  </si>
  <si>
    <t>no</t>
  </si>
  <si>
    <t>B vs D</t>
  </si>
  <si>
    <t>&gt;4.5</t>
  </si>
  <si>
    <t>HIS BPTF PHD-BD (peptide)</t>
  </si>
  <si>
    <t>HIS BPTF PHD-BD (Nuc)</t>
  </si>
  <si>
    <t>GST BPTF PHD-BD (Nuc)</t>
  </si>
  <si>
    <t>GST BPTF PHD-BD (peptide)</t>
  </si>
  <si>
    <t>Peptide</t>
  </si>
  <si>
    <t>Nuc</t>
  </si>
  <si>
    <t>H3K9me1</t>
  </si>
  <si>
    <t>H3K9me2</t>
  </si>
  <si>
    <t>H3K9me3</t>
  </si>
  <si>
    <t>H3 (15-34)</t>
  </si>
  <si>
    <t>H3K27me1</t>
  </si>
  <si>
    <t>H3K27me2</t>
  </si>
  <si>
    <t>H3K27me3</t>
  </si>
  <si>
    <t>H3 (21-44)</t>
  </si>
  <si>
    <t>H3K36me1</t>
  </si>
  <si>
    <t>H3K36me2</t>
  </si>
  <si>
    <t>H3K36me3</t>
  </si>
  <si>
    <t>H4 (11-27)</t>
  </si>
  <si>
    <t>H4K20me1</t>
  </si>
  <si>
    <t>H4K20me2</t>
  </si>
  <si>
    <t>H4K20me3</t>
  </si>
  <si>
    <t>H3 (1-32)</t>
  </si>
  <si>
    <t>H3K14ac (1-32)</t>
  </si>
  <si>
    <t>H3K23ac (15-34)</t>
  </si>
  <si>
    <t>H3K27ac (15-34)</t>
  </si>
  <si>
    <t>H3K36ac (21-44)</t>
  </si>
  <si>
    <t>H4K20ac</t>
  </si>
  <si>
    <t>H2A (1-17)</t>
  </si>
  <si>
    <t>H3K4Me1</t>
  </si>
  <si>
    <t>H3K4Me2</t>
  </si>
  <si>
    <t>H3K4Me3</t>
  </si>
  <si>
    <t>H3K9Me1</t>
  </si>
  <si>
    <t>H3K9Me2</t>
  </si>
  <si>
    <t>H3K9Me3</t>
  </si>
  <si>
    <t>H3K27Me1</t>
  </si>
  <si>
    <t>H3K27Me2</t>
  </si>
  <si>
    <t>H3K27Me3</t>
  </si>
  <si>
    <t>H3K36Me1</t>
  </si>
  <si>
    <t>H3K36Me2</t>
  </si>
  <si>
    <t>H3K36Me3</t>
  </si>
  <si>
    <t>H4K20Me1</t>
  </si>
  <si>
    <t>H4K20Me2</t>
  </si>
  <si>
    <t>H4K20Me3</t>
  </si>
  <si>
    <t>H3K4Ac</t>
  </si>
  <si>
    <t>H3K9Ac</t>
  </si>
  <si>
    <t>H3K14Ac</t>
  </si>
  <si>
    <t>H3K18Ac</t>
  </si>
  <si>
    <t>H3K23Ac</t>
  </si>
  <si>
    <t>H3K27Ac</t>
  </si>
  <si>
    <t>H3K36ac</t>
  </si>
  <si>
    <t>H4K8Ac</t>
  </si>
  <si>
    <t>H4K12Ac</t>
  </si>
  <si>
    <t>H4K16Ac</t>
  </si>
  <si>
    <t>Background</t>
  </si>
  <si>
    <t>1) Exclude data beyond hook point (ensure proper top and bottom fits). Hook point defined by assay saturation / decline in signal at higher concentrations of query.</t>
  </si>
  <si>
    <r>
      <t>Log EC</t>
    </r>
    <r>
      <rPr>
        <vertAlign val="subscript"/>
        <sz val="11"/>
        <color theme="1"/>
        <rFont val="Arial"/>
        <family val="2"/>
      </rPr>
      <t>50</t>
    </r>
    <r>
      <rPr>
        <vertAlign val="super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>, M</t>
    </r>
  </si>
  <si>
    <r>
      <t>CI</t>
    </r>
    <r>
      <rPr>
        <vertAlign val="subscript"/>
        <sz val="11"/>
        <color theme="1"/>
        <rFont val="Arial"/>
        <family val="2"/>
      </rPr>
      <t>95</t>
    </r>
    <r>
      <rPr>
        <sz val="11"/>
        <color theme="1"/>
        <rFont val="Arial"/>
        <family val="2"/>
      </rPr>
      <t xml:space="preserve"> - Lower</t>
    </r>
  </si>
  <si>
    <r>
      <t>CI</t>
    </r>
    <r>
      <rPr>
        <vertAlign val="subscript"/>
        <sz val="11"/>
        <color theme="1"/>
        <rFont val="Arial"/>
        <family val="2"/>
      </rPr>
      <t>95</t>
    </r>
    <r>
      <rPr>
        <sz val="11"/>
        <color theme="1"/>
        <rFont val="Arial"/>
        <family val="2"/>
      </rPr>
      <t xml:space="preserve"> - Upper</t>
    </r>
  </si>
  <si>
    <r>
      <t>EC</t>
    </r>
    <r>
      <rPr>
        <vertAlign val="subscript"/>
        <sz val="11"/>
        <color theme="1"/>
        <rFont val="Arial"/>
        <family val="2"/>
      </rPr>
      <t>50</t>
    </r>
    <r>
      <rPr>
        <vertAlign val="super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>, nM</t>
    </r>
  </si>
  <si>
    <r>
      <t>H3K4me3tri</t>
    </r>
    <r>
      <rPr>
        <vertAlign val="superscript"/>
        <sz val="11"/>
        <rFont val="Arial"/>
        <family val="2"/>
      </rPr>
      <t>ac</t>
    </r>
  </si>
  <si>
    <r>
      <t>H3tetra</t>
    </r>
    <r>
      <rPr>
        <vertAlign val="superscript"/>
        <sz val="11"/>
        <rFont val="Arial"/>
        <family val="2"/>
      </rPr>
      <t>ac</t>
    </r>
  </si>
  <si>
    <r>
      <t>H4tetra</t>
    </r>
    <r>
      <rPr>
        <vertAlign val="superscript"/>
        <sz val="11"/>
        <rFont val="Arial"/>
        <family val="2"/>
      </rPr>
      <t>ac</t>
    </r>
  </si>
  <si>
    <r>
      <t xml:space="preserve">Table </t>
    </r>
    <r>
      <rPr>
        <b/>
        <sz val="11"/>
        <color theme="1"/>
        <rFont val="Arial"/>
        <family val="2"/>
      </rPr>
      <t>(Figure 1E)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</si>
  <si>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(1-20)</t>
    </r>
  </si>
  <si>
    <r>
      <t>H3tetra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(1-20)</t>
    </r>
  </si>
  <si>
    <r>
      <t>H4tetra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(1-23)</t>
    </r>
  </si>
  <si>
    <r>
      <t>PHD-BD</t>
    </r>
    <r>
      <rPr>
        <vertAlign val="superscript"/>
        <sz val="11"/>
        <color theme="1"/>
        <rFont val="Arial"/>
        <family val="2"/>
      </rPr>
      <t>mut</t>
    </r>
    <r>
      <rPr>
        <sz val="11"/>
        <color theme="1"/>
        <rFont val="Arial"/>
        <family val="2"/>
      </rPr>
      <t xml:space="preserve"> N3007A </t>
    </r>
    <r>
      <rPr>
        <b/>
        <sz val="11"/>
        <color theme="1"/>
        <rFont val="Arial"/>
        <family val="2"/>
      </rPr>
      <t>(Figure 2B upper)</t>
    </r>
  </si>
  <si>
    <r>
      <t>PHD</t>
    </r>
    <r>
      <rPr>
        <vertAlign val="superscript"/>
        <sz val="11"/>
        <color theme="1"/>
        <rFont val="Arial"/>
        <family val="2"/>
      </rPr>
      <t>mut</t>
    </r>
    <r>
      <rPr>
        <sz val="11"/>
        <color theme="1"/>
        <rFont val="Arial"/>
        <family val="2"/>
      </rPr>
      <t>-BD W2891A</t>
    </r>
    <r>
      <rPr>
        <b/>
        <sz val="11"/>
        <color theme="1"/>
        <rFont val="Arial"/>
        <family val="2"/>
      </rPr>
      <t xml:space="preserve"> (Figure 2B lower)</t>
    </r>
  </si>
  <si>
    <r>
      <t xml:space="preserve">Table </t>
    </r>
    <r>
      <rPr>
        <b/>
        <sz val="11"/>
        <color theme="1"/>
        <rFont val="Arial"/>
        <family val="2"/>
      </rPr>
      <t>(Figure 2C)</t>
    </r>
  </si>
  <si>
    <r>
      <t>H3K4me3 (PHD-BD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</si>
  <si>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(PHD-BD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)</t>
    </r>
  </si>
  <si>
    <r>
      <t>H3tetra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(PHD-BD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)</t>
    </r>
  </si>
  <si>
    <r>
      <t>H4tetra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(PHD-BD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)</t>
    </r>
  </si>
  <si>
    <r>
      <t>H3K4me3 (PHD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-BD)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</si>
  <si>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-BD)</t>
    </r>
  </si>
  <si>
    <r>
      <t>H3tetra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-BD)</t>
    </r>
  </si>
  <si>
    <r>
      <t>H4tetra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(PHD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-BD)</t>
    </r>
  </si>
  <si>
    <r>
      <t>NΔ1H3K4me3tri</t>
    </r>
    <r>
      <rPr>
        <vertAlign val="superscript"/>
        <sz val="11"/>
        <rFont val="Arial"/>
        <family val="2"/>
      </rPr>
      <t>ac</t>
    </r>
  </si>
  <si>
    <r>
      <t xml:space="preserve">GST BPTF PHD-BD </t>
    </r>
    <r>
      <rPr>
        <b/>
        <sz val="11"/>
        <color theme="1"/>
        <rFont val="Arial"/>
        <family val="2"/>
      </rPr>
      <t>(Ext. Figure 1D)</t>
    </r>
  </si>
  <si>
    <r>
      <t xml:space="preserve">GST BPTF PHD-BD </t>
    </r>
    <r>
      <rPr>
        <b/>
        <sz val="11"/>
        <color theme="1"/>
        <rFont val="Arial"/>
        <family val="2"/>
      </rPr>
      <t>(Ext. Figure 1E)</t>
    </r>
  </si>
  <si>
    <r>
      <t xml:space="preserve">GST BPTF PHD-BD </t>
    </r>
    <r>
      <rPr>
        <b/>
        <sz val="11"/>
        <color theme="1"/>
        <rFont val="Arial"/>
        <family val="2"/>
      </rPr>
      <t>(Ext. Figure 1F)</t>
    </r>
  </si>
  <si>
    <r>
      <t>H3tri</t>
    </r>
    <r>
      <rPr>
        <vertAlign val="superscript"/>
        <sz val="11"/>
        <rFont val="Arial"/>
        <family val="2"/>
      </rPr>
      <t>ac</t>
    </r>
  </si>
  <si>
    <r>
      <t xml:space="preserve">Table </t>
    </r>
    <r>
      <rPr>
        <b/>
        <sz val="11"/>
        <color rgb="FF000000"/>
        <rFont val="Arial"/>
        <family val="2"/>
      </rPr>
      <t>(Ext. Figure 1G)</t>
    </r>
  </si>
  <si>
    <r>
      <t>Log EC</t>
    </r>
    <r>
      <rPr>
        <vertAlign val="subscript"/>
        <sz val="11"/>
        <color rgb="FF000000"/>
        <rFont val="Arial"/>
        <family val="2"/>
      </rPr>
      <t>50</t>
    </r>
    <r>
      <rPr>
        <vertAlign val="superscript"/>
        <sz val="11"/>
        <color rgb="FF000000"/>
        <rFont val="Arial"/>
        <family val="2"/>
      </rPr>
      <t>rel</t>
    </r>
    <r>
      <rPr>
        <sz val="11"/>
        <color rgb="FF000000"/>
        <rFont val="Arial"/>
        <family val="2"/>
      </rPr>
      <t>, M</t>
    </r>
  </si>
  <si>
    <r>
      <t>CI</t>
    </r>
    <r>
      <rPr>
        <vertAlign val="subscript"/>
        <sz val="11"/>
        <color rgb="FF000000"/>
        <rFont val="Arial"/>
        <family val="2"/>
      </rPr>
      <t>95</t>
    </r>
    <r>
      <rPr>
        <sz val="11"/>
        <color rgb="FF000000"/>
        <rFont val="Arial"/>
        <family val="2"/>
      </rPr>
      <t xml:space="preserve"> - Lower</t>
    </r>
  </si>
  <si>
    <r>
      <t>CI</t>
    </r>
    <r>
      <rPr>
        <vertAlign val="subscript"/>
        <sz val="11"/>
        <color rgb="FF000000"/>
        <rFont val="Arial"/>
        <family val="2"/>
      </rPr>
      <t>95</t>
    </r>
    <r>
      <rPr>
        <sz val="11"/>
        <color rgb="FF000000"/>
        <rFont val="Arial"/>
        <family val="2"/>
      </rPr>
      <t xml:space="preserve"> - Upper</t>
    </r>
  </si>
  <si>
    <r>
      <t>EC</t>
    </r>
    <r>
      <rPr>
        <vertAlign val="subscript"/>
        <sz val="11"/>
        <color rgb="FF000000"/>
        <rFont val="Arial"/>
        <family val="2"/>
      </rPr>
      <t>50</t>
    </r>
    <r>
      <rPr>
        <vertAlign val="superscript"/>
        <sz val="11"/>
        <color rgb="FF000000"/>
        <rFont val="Arial"/>
        <family val="2"/>
      </rPr>
      <t>rel</t>
    </r>
    <r>
      <rPr>
        <sz val="11"/>
        <color rgb="FF000000"/>
        <rFont val="Arial"/>
        <family val="2"/>
      </rPr>
      <t>, nM</t>
    </r>
  </si>
  <si>
    <r>
      <t xml:space="preserve">Table </t>
    </r>
    <r>
      <rPr>
        <b/>
        <sz val="11"/>
        <color theme="1"/>
        <rFont val="Arial"/>
        <family val="2"/>
      </rPr>
      <t>(Ext. Figure 2A)</t>
    </r>
  </si>
  <si>
    <r>
      <t xml:space="preserve">Table </t>
    </r>
    <r>
      <rPr>
        <b/>
        <sz val="11"/>
        <color theme="1"/>
        <rFont val="Arial"/>
        <family val="2"/>
      </rPr>
      <t>(Ext. Figure 2B)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</si>
  <si>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(6His-PHD)</t>
    </r>
  </si>
  <si>
    <r>
      <t>H3tetra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(6His-PHD)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</si>
  <si>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(6His-BD)</t>
    </r>
  </si>
  <si>
    <r>
      <t>H3tetra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(6His-BD)</t>
    </r>
  </si>
  <si>
    <r>
      <t>H3tri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(6His-BD)</t>
    </r>
  </si>
  <si>
    <r>
      <t>H4tetra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(6His-BD)</t>
    </r>
  </si>
  <si>
    <r>
      <t>H3K4me3tri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(GST-PHD)</t>
    </r>
  </si>
  <si>
    <r>
      <t>H3tri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 xml:space="preserve"> (GST-PHD)</t>
    </r>
  </si>
  <si>
    <r>
      <t xml:space="preserve">6His BPTF PHD </t>
    </r>
    <r>
      <rPr>
        <b/>
        <sz val="11"/>
        <color theme="1"/>
        <rFont val="Arial"/>
        <family val="2"/>
      </rPr>
      <t>(Ext. Figure 2C)</t>
    </r>
  </si>
  <si>
    <r>
      <t xml:space="preserve">6His BPTF PHD </t>
    </r>
    <r>
      <rPr>
        <b/>
        <sz val="11"/>
        <color theme="1"/>
        <rFont val="Arial"/>
        <family val="2"/>
      </rPr>
      <t>(Ext. Figure 2D)</t>
    </r>
  </si>
  <si>
    <r>
      <t xml:space="preserve">GST BPTF PHD </t>
    </r>
    <r>
      <rPr>
        <b/>
        <sz val="11"/>
        <color theme="1"/>
        <rFont val="Arial"/>
        <family val="2"/>
      </rPr>
      <t>(Ext. Figure 2E)</t>
    </r>
  </si>
  <si>
    <r>
      <t xml:space="preserve">contraint note: prism value for H3K4me3,tri ac. </t>
    </r>
    <r>
      <rPr>
        <b/>
        <sz val="11"/>
        <color rgb="FFFF0000"/>
        <rFont val="Arial"/>
        <family val="2"/>
      </rPr>
      <t>The signal plateaued</t>
    </r>
  </si>
  <si>
    <r>
      <t xml:space="preserve">6His BD </t>
    </r>
    <r>
      <rPr>
        <b/>
        <sz val="11"/>
        <rFont val="Arial"/>
        <family val="2"/>
      </rPr>
      <t>(Ext. Figure 2F)</t>
    </r>
  </si>
  <si>
    <r>
      <t xml:space="preserve">6His BD </t>
    </r>
    <r>
      <rPr>
        <b/>
        <sz val="11"/>
        <rFont val="Arial"/>
        <family val="2"/>
      </rPr>
      <t>(Ext. Figure 2G)</t>
    </r>
  </si>
  <si>
    <r>
      <t xml:space="preserve">Antibody binding </t>
    </r>
    <r>
      <rPr>
        <b/>
        <sz val="11"/>
        <color theme="1"/>
        <rFont val="Arial"/>
        <family val="2"/>
      </rPr>
      <t>(Ext. Figure 4D)</t>
    </r>
  </si>
  <si>
    <r>
      <t>N△1H3K4me3tri</t>
    </r>
    <r>
      <rPr>
        <vertAlign val="superscript"/>
        <sz val="11"/>
        <rFont val="Arial"/>
        <family val="2"/>
      </rPr>
      <t>ac</t>
    </r>
  </si>
  <si>
    <r>
      <t xml:space="preserve">BRD4 peptide </t>
    </r>
    <r>
      <rPr>
        <b/>
        <sz val="11"/>
        <color theme="1"/>
        <rFont val="Arial"/>
        <family val="2"/>
      </rPr>
      <t>(Ext. Figure 6A)</t>
    </r>
  </si>
  <si>
    <r>
      <t xml:space="preserve">BRD4 nuc </t>
    </r>
    <r>
      <rPr>
        <b/>
        <sz val="11"/>
        <color theme="1"/>
        <rFont val="Arial"/>
        <family val="2"/>
      </rPr>
      <t>(Ext. Figure 6B)</t>
    </r>
  </si>
  <si>
    <r>
      <t>Log EC</t>
    </r>
    <r>
      <rPr>
        <vertAlign val="subscript"/>
        <sz val="11"/>
        <color theme="1"/>
        <rFont val="Arial"/>
        <family val="2"/>
      </rPr>
      <t>50</t>
    </r>
    <r>
      <rPr>
        <vertAlign val="superscript"/>
        <sz val="11"/>
        <color theme="1"/>
        <rFont val="Arial"/>
        <family val="2"/>
      </rPr>
      <t>rel</t>
    </r>
  </si>
  <si>
    <r>
      <t>EC</t>
    </r>
    <r>
      <rPr>
        <vertAlign val="subscript"/>
        <sz val="11"/>
        <color theme="1"/>
        <rFont val="Arial"/>
        <family val="2"/>
      </rPr>
      <t>50</t>
    </r>
    <r>
      <rPr>
        <vertAlign val="superscript"/>
        <sz val="11"/>
        <color theme="1"/>
        <rFont val="Arial"/>
        <family val="2"/>
      </rPr>
      <t>rel</t>
    </r>
  </si>
  <si>
    <r>
      <t xml:space="preserve">Table </t>
    </r>
    <r>
      <rPr>
        <b/>
        <sz val="11"/>
        <color theme="1"/>
        <rFont val="Arial"/>
        <family val="2"/>
      </rPr>
      <t>(Ext. Figure 6C)</t>
    </r>
  </si>
  <si>
    <r>
      <t>H3Ktri</t>
    </r>
    <r>
      <rPr>
        <vertAlign val="superscript"/>
        <sz val="11"/>
        <rFont val="Arial"/>
        <family val="2"/>
      </rPr>
      <t>ac</t>
    </r>
  </si>
  <si>
    <r>
      <t>H3K4me2tri</t>
    </r>
    <r>
      <rPr>
        <vertAlign val="superscript"/>
        <sz val="11"/>
        <rFont val="Arial"/>
        <family val="2"/>
      </rPr>
      <t>ac</t>
    </r>
  </si>
  <si>
    <r>
      <t>H3K4me1tri</t>
    </r>
    <r>
      <rPr>
        <vertAlign val="superscript"/>
        <sz val="11"/>
        <rFont val="Arial"/>
        <family val="2"/>
      </rPr>
      <t>ac</t>
    </r>
  </si>
  <si>
    <r>
      <t>Notr: Top constrained to H4tetra</t>
    </r>
    <r>
      <rPr>
        <vertAlign val="superscript"/>
        <sz val="11"/>
        <color theme="1"/>
        <rFont val="Arial"/>
        <family val="2"/>
      </rPr>
      <t>ac</t>
    </r>
    <r>
      <rPr>
        <sz val="11"/>
        <color theme="1"/>
        <rFont val="Arial"/>
        <family val="2"/>
      </rPr>
      <t xml:space="preserve"> since max counts in assay. No targets plateaued.</t>
    </r>
  </si>
  <si>
    <r>
      <t>N△1 H3K4me3tri</t>
    </r>
    <r>
      <rPr>
        <vertAlign val="superscript"/>
        <sz val="11"/>
        <rFont val="Arial"/>
        <family val="2"/>
      </rPr>
      <t>ac</t>
    </r>
  </si>
  <si>
    <r>
      <t>N△2 H3K4me3tri</t>
    </r>
    <r>
      <rPr>
        <vertAlign val="superscript"/>
        <sz val="11"/>
        <rFont val="Arial"/>
        <family val="2"/>
      </rPr>
      <t>ac</t>
    </r>
  </si>
  <si>
    <r>
      <t>N△3 H3K4me3tri</t>
    </r>
    <r>
      <rPr>
        <vertAlign val="superscript"/>
        <sz val="11"/>
        <rFont val="Arial"/>
        <family val="2"/>
      </rPr>
      <t>ac</t>
    </r>
  </si>
  <si>
    <r>
      <t>N△1 H3tri</t>
    </r>
    <r>
      <rPr>
        <vertAlign val="superscript"/>
        <sz val="11"/>
        <rFont val="Arial"/>
        <family val="2"/>
      </rPr>
      <t>ac</t>
    </r>
  </si>
  <si>
    <r>
      <t>N△2 H3tri</t>
    </r>
    <r>
      <rPr>
        <vertAlign val="superscript"/>
        <sz val="11"/>
        <rFont val="Arial"/>
        <family val="2"/>
      </rPr>
      <t>ac</t>
    </r>
  </si>
  <si>
    <r>
      <t>N△3 H3tri</t>
    </r>
    <r>
      <rPr>
        <vertAlign val="superscript"/>
        <sz val="11"/>
        <rFont val="Arial"/>
        <family val="2"/>
      </rPr>
      <t>ac</t>
    </r>
  </si>
  <si>
    <t>LogEC50, M</t>
  </si>
  <si>
    <t>Peptide and Nuc</t>
  </si>
  <si>
    <t>Goal: Demonstrate differences / trend similarities</t>
  </si>
  <si>
    <r>
      <t>EC</t>
    </r>
    <r>
      <rPr>
        <b/>
        <vertAlign val="subscript"/>
        <sz val="11"/>
        <color theme="1"/>
        <rFont val="Calibri (Body)"/>
      </rPr>
      <t>50</t>
    </r>
    <r>
      <rPr>
        <b/>
        <vertAlign val="superscript"/>
        <sz val="11"/>
        <color theme="1"/>
        <rFont val="Calibri (Body)"/>
      </rPr>
      <t>rel</t>
    </r>
    <r>
      <rPr>
        <b/>
        <sz val="11"/>
        <color theme="1"/>
        <rFont val="Calibri (Body)"/>
      </rPr>
      <t xml:space="preserve"> (CI</t>
    </r>
    <r>
      <rPr>
        <b/>
        <vertAlign val="subscript"/>
        <sz val="11"/>
        <color theme="1"/>
        <rFont val="Calibri (Body)"/>
      </rPr>
      <t>95</t>
    </r>
    <r>
      <rPr>
        <b/>
        <sz val="11"/>
        <color theme="1"/>
        <rFont val="Calibri (Body)"/>
      </rPr>
      <t>)</t>
    </r>
  </si>
  <si>
    <t>GST PHD-BD</t>
  </si>
  <si>
    <t>6His PHD-BD</t>
  </si>
  <si>
    <t>GST PHD</t>
  </si>
  <si>
    <t>6His PHD</t>
  </si>
  <si>
    <t>6His BD</t>
  </si>
  <si>
    <t>-</t>
  </si>
  <si>
    <t>0.88 (0.75-1.02)</t>
  </si>
  <si>
    <t>21.0 (19.7-22.3)</t>
  </si>
  <si>
    <t>41.8 (39.1-44.8)</t>
  </si>
  <si>
    <r>
      <t>H3tetra</t>
    </r>
    <r>
      <rPr>
        <b/>
        <vertAlign val="superscript"/>
        <sz val="11"/>
        <color theme="1"/>
        <rFont val="Calibri (Body)"/>
      </rPr>
      <t>ac</t>
    </r>
  </si>
  <si>
    <t>2.4 (2.07-2.69)</t>
  </si>
  <si>
    <t>309 (282-340)</t>
  </si>
  <si>
    <r>
      <t>H3K4me3tri</t>
    </r>
    <r>
      <rPr>
        <b/>
        <vertAlign val="superscript"/>
        <sz val="11"/>
        <color theme="1"/>
        <rFont val="Calibri (Body)"/>
      </rPr>
      <t>ac</t>
    </r>
  </si>
  <si>
    <t>1.3 (1.07-1.58)</t>
  </si>
  <si>
    <t>100 (96.2-104.2)</t>
  </si>
  <si>
    <t>77.8 (69.8-86.9)</t>
  </si>
  <si>
    <t>346 (344-348)</t>
  </si>
  <si>
    <r>
      <t>H3tri</t>
    </r>
    <r>
      <rPr>
        <b/>
        <vertAlign val="superscript"/>
        <sz val="11"/>
        <color theme="1"/>
        <rFont val="Calibri (Body)"/>
      </rPr>
      <t>ac</t>
    </r>
  </si>
  <si>
    <t>61 (59.0-63.1)</t>
  </si>
  <si>
    <t>3.0 (2.4-3.2)</t>
  </si>
  <si>
    <t>15.3 (14.2-16.5)</t>
  </si>
  <si>
    <t>38.7 (38.3-39.1)</t>
  </si>
  <si>
    <t>325 (316-335)</t>
  </si>
  <si>
    <t>Goal: Demonstrate accessibility and co-operative binding</t>
  </si>
  <si>
    <t xml:space="preserve">GST PHD(W2891A)-BD </t>
  </si>
  <si>
    <t>GST PHD-BD (N3007A)</t>
  </si>
  <si>
    <t>38.4 (36.8-40.3)</t>
  </si>
  <si>
    <t>11.6 (11.4-11.9)</t>
  </si>
  <si>
    <t>100 (96-104)</t>
  </si>
  <si>
    <t>14.6 (13.4-15.9)</t>
  </si>
  <si>
    <t>101 (96-107)</t>
  </si>
  <si>
    <t>26.1  (24.9-27.4)</t>
  </si>
  <si>
    <t>415 (377-448)</t>
  </si>
  <si>
    <t>98.0 (92-104)</t>
  </si>
  <si>
    <t>6.3 (6.2-6.4)</t>
  </si>
  <si>
    <t>36.8 (33.9-40.1)</t>
  </si>
  <si>
    <t>115 (107-123)</t>
  </si>
  <si>
    <t>7.1 (6.7-7.5)</t>
  </si>
  <si>
    <t>42.6 (36.2-51.0)</t>
  </si>
  <si>
    <r>
      <t>EC</t>
    </r>
    <r>
      <rPr>
        <b/>
        <vertAlign val="subscript"/>
        <sz val="11"/>
        <color theme="0"/>
        <rFont val="Calibri"/>
        <family val="2"/>
        <scheme val="minor"/>
      </rPr>
      <t>50</t>
    </r>
    <r>
      <rPr>
        <b/>
        <vertAlign val="superscript"/>
        <sz val="11"/>
        <color theme="0"/>
        <rFont val="Calibri"/>
        <family val="2"/>
        <scheme val="minor"/>
      </rPr>
      <t>rel</t>
    </r>
    <r>
      <rPr>
        <b/>
        <sz val="11"/>
        <color theme="0"/>
        <rFont val="Calibri"/>
        <family val="2"/>
        <scheme val="minor"/>
      </rPr>
      <t xml:space="preserve"> Fold difference compared to H3K4me3 (if &gt;1000, 1000 was used). Computation = EC</t>
    </r>
    <r>
      <rPr>
        <b/>
        <vertAlign val="subscript"/>
        <sz val="11"/>
        <color theme="0"/>
        <rFont val="Calibri"/>
        <family val="2"/>
        <scheme val="minor"/>
      </rPr>
      <t>50</t>
    </r>
    <r>
      <rPr>
        <b/>
        <vertAlign val="superscript"/>
        <sz val="11"/>
        <color theme="0"/>
        <rFont val="Calibri"/>
        <family val="2"/>
        <scheme val="minor"/>
      </rPr>
      <t xml:space="preserve">rel </t>
    </r>
    <r>
      <rPr>
        <b/>
        <sz val="11"/>
        <color theme="0"/>
        <rFont val="Calibri"/>
        <family val="2"/>
        <scheme val="minor"/>
      </rPr>
      <t>/ H3K4me3 EC</t>
    </r>
    <r>
      <rPr>
        <b/>
        <vertAlign val="subscript"/>
        <sz val="11"/>
        <color theme="0"/>
        <rFont val="Calibri"/>
        <family val="2"/>
        <scheme val="minor"/>
      </rPr>
      <t>50</t>
    </r>
    <r>
      <rPr>
        <b/>
        <vertAlign val="superscript"/>
        <sz val="11"/>
        <color theme="0"/>
        <rFont val="Calibri"/>
        <family val="2"/>
        <scheme val="minor"/>
      </rPr>
      <t>rel</t>
    </r>
  </si>
  <si>
    <t>Binding to H3K4me1, H3K4me2 undetected. (Highest conc. Tested = 1000 nM)</t>
  </si>
  <si>
    <t>Query comparison</t>
  </si>
  <si>
    <t>peptide</t>
  </si>
  <si>
    <t>GST BPTF PHD</t>
  </si>
  <si>
    <r>
      <t>Unpaired t-tests were performed in GraphPad Prism using Log(EC</t>
    </r>
    <r>
      <rPr>
        <vertAlign val="subscript"/>
        <sz val="11"/>
        <color theme="1"/>
        <rFont val="Arial"/>
        <family val="2"/>
      </rPr>
      <t>50</t>
    </r>
    <r>
      <rPr>
        <vertAlign val="super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>) and SEM. N = 2</t>
    </r>
  </si>
  <si>
    <t>6His BPTF PHD-BD</t>
  </si>
  <si>
    <r>
      <t xml:space="preserve">GST BPTF PHD-BD </t>
    </r>
    <r>
      <rPr>
        <b/>
        <sz val="11"/>
        <color theme="1"/>
        <rFont val="Arial"/>
        <family val="2"/>
      </rPr>
      <t>(Figure 1C)</t>
    </r>
  </si>
  <si>
    <r>
      <t xml:space="preserve">GST BPTF PHD-BD </t>
    </r>
    <r>
      <rPr>
        <b/>
        <sz val="11"/>
        <color theme="1"/>
        <rFont val="Arial"/>
        <family val="2"/>
      </rPr>
      <t>(Figure 1D)</t>
    </r>
  </si>
  <si>
    <t>&gt; 69</t>
  </si>
  <si>
    <t>H3K4me3K14ac</t>
  </si>
  <si>
    <t>Log (Protein) M</t>
  </si>
  <si>
    <r>
      <t xml:space="preserve">GST-PHD-BD </t>
    </r>
    <r>
      <rPr>
        <b/>
        <sz val="11"/>
        <color theme="1"/>
        <rFont val="Arial"/>
        <family val="2"/>
      </rPr>
      <t>(Figure 3B)</t>
    </r>
  </si>
  <si>
    <t>H3.1&lt;K4me3&gt; · H3.1&lt;K14ac&gt;</t>
  </si>
  <si>
    <t>H3.1&lt;Unmod&gt; · H3.1&lt;K4me3&gt;</t>
  </si>
  <si>
    <t>H3.1&lt;Unmod&gt; · H3.1&lt;K14ac&gt;</t>
  </si>
  <si>
    <t>H3.1&lt;Unmod&gt; · H3.1&lt;K4me3,K14ac&gt;</t>
  </si>
  <si>
    <r>
      <t>H3.1&lt;K4me3&gt; · H3.1&lt;tri</t>
    </r>
    <r>
      <rPr>
        <vertAlign val="superscript"/>
        <sz val="11"/>
        <rFont val="Arial"/>
        <family val="2"/>
      </rPr>
      <t>ac</t>
    </r>
    <r>
      <rPr>
        <sz val="11"/>
        <rFont val="Arial"/>
        <family val="2"/>
      </rPr>
      <t>&gt;</t>
    </r>
  </si>
  <si>
    <t>E</t>
  </si>
  <si>
    <t>F</t>
  </si>
  <si>
    <t>A vs E</t>
  </si>
  <si>
    <t>B vs E</t>
  </si>
  <si>
    <t>C vs E</t>
  </si>
  <si>
    <t>D vs E</t>
  </si>
  <si>
    <r>
      <t xml:space="preserve">HIS-PHD-BD </t>
    </r>
    <r>
      <rPr>
        <b/>
        <sz val="11"/>
        <color theme="1"/>
        <rFont val="Arial"/>
        <family val="2"/>
      </rPr>
      <t>(Figure 3C)</t>
    </r>
  </si>
  <si>
    <t>NCP-unmodified</t>
  </si>
  <si>
    <r>
      <t>NCP-unmodified (PHD-BD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)</t>
    </r>
  </si>
  <si>
    <r>
      <t>NCP-unmodified (PHD</t>
    </r>
    <r>
      <rPr>
        <vertAlign val="superscript"/>
        <sz val="11"/>
        <rFont val="Arial"/>
        <family val="2"/>
      </rPr>
      <t>mut</t>
    </r>
    <r>
      <rPr>
        <sz val="11"/>
        <rFont val="Arial"/>
        <family val="2"/>
      </rPr>
      <t>-BD)</t>
    </r>
  </si>
  <si>
    <t>NCP-unmodified (GST-PHD)</t>
  </si>
  <si>
    <t>NCP-unmodified (6His-BD)</t>
  </si>
  <si>
    <t>NCP-unmodified (6His-PHD)</t>
  </si>
  <si>
    <t>NCP-Unmodified</t>
  </si>
  <si>
    <r>
      <t>H3tri</t>
    </r>
    <r>
      <rPr>
        <vertAlign val="subscript"/>
        <sz val="12"/>
        <rFont val="Arial"/>
        <family val="2"/>
      </rPr>
      <t>ac</t>
    </r>
  </si>
  <si>
    <r>
      <t>H3K4me3tri</t>
    </r>
    <r>
      <rPr>
        <vertAlign val="subscript"/>
        <sz val="12"/>
        <rFont val="Arial"/>
        <family val="2"/>
      </rPr>
      <t>ac</t>
    </r>
  </si>
  <si>
    <t>[H3 · H3K4me3]</t>
  </si>
  <si>
    <t>[H3 · H3K14ac]</t>
  </si>
  <si>
    <t>[H3 · H3K4me3K14ac]</t>
  </si>
  <si>
    <t>[H3K4me3 · H3K14ac]</t>
  </si>
  <si>
    <r>
      <t>[H3K4me3 · H3tri</t>
    </r>
    <r>
      <rPr>
        <vertAlign val="subscript"/>
        <sz val="12"/>
        <rFont val="Arial"/>
        <family val="2"/>
      </rPr>
      <t>ac</t>
    </r>
    <r>
      <rPr>
        <sz val="12"/>
        <rFont val="Arial"/>
        <family val="2"/>
      </rPr>
      <t>]</t>
    </r>
  </si>
  <si>
    <t>H3 Tetra Ac</t>
  </si>
  <si>
    <t>H4 Tetra Ac</t>
  </si>
  <si>
    <r>
      <t>H3K4me3tri</t>
    </r>
    <r>
      <rPr>
        <vertAlign val="subscript"/>
        <sz val="10"/>
        <rFont val="Arial"/>
        <family val="2"/>
      </rPr>
      <t>ac</t>
    </r>
  </si>
  <si>
    <r>
      <t>NΔ1H3K4me3tri</t>
    </r>
    <r>
      <rPr>
        <vertAlign val="subscript"/>
        <sz val="10"/>
        <rFont val="Arial"/>
        <family val="2"/>
      </rPr>
      <t>ac</t>
    </r>
  </si>
  <si>
    <t>GST-BPTF-PHD-BD</t>
  </si>
  <si>
    <t>6His-BPTF-PHD-BD</t>
  </si>
  <si>
    <t>6His-BPTF-PHD</t>
  </si>
  <si>
    <t>GST-BPTF-PHD</t>
  </si>
  <si>
    <t>6His-BPTF-BD</t>
  </si>
  <si>
    <t>Anti-H3K4me3</t>
  </si>
  <si>
    <t>GST-BRD4-BD</t>
  </si>
  <si>
    <r>
      <t>Tab A :</t>
    </r>
    <r>
      <rPr>
        <sz val="18"/>
        <color rgb="FF000000"/>
        <rFont val="Calibri"/>
        <family val="2"/>
        <charset val="1"/>
      </rPr>
      <t xml:space="preserve"> dCypher Data Analysis EC</t>
    </r>
    <r>
      <rPr>
        <vertAlign val="subscript"/>
        <sz val="18"/>
        <color rgb="FF000000"/>
        <rFont val="Calibri"/>
        <family val="2"/>
      </rPr>
      <t>50</t>
    </r>
    <r>
      <rPr>
        <vertAlign val="superscript"/>
        <sz val="18"/>
        <color rgb="FF000000"/>
        <rFont val="Calibri"/>
        <family val="2"/>
      </rPr>
      <t>rel</t>
    </r>
    <r>
      <rPr>
        <sz val="18"/>
        <color rgb="FF000000"/>
        <rFont val="Calibri"/>
        <family val="2"/>
        <charset val="1"/>
      </rPr>
      <t xml:space="preserve"> (lower CI</t>
    </r>
    <r>
      <rPr>
        <vertAlign val="subscript"/>
        <sz val="18"/>
        <color rgb="FF000000"/>
        <rFont val="Calibri"/>
        <family val="2"/>
      </rPr>
      <t>95</t>
    </r>
    <r>
      <rPr>
        <sz val="18"/>
        <color rgb="FF000000"/>
        <rFont val="Calibri"/>
        <family val="2"/>
      </rPr>
      <t xml:space="preserve"> -</t>
    </r>
    <r>
      <rPr>
        <vertAlign val="subscript"/>
        <sz val="18"/>
        <color rgb="FF000000"/>
        <rFont val="Calibri"/>
        <family val="2"/>
      </rPr>
      <t xml:space="preserve"> </t>
    </r>
    <r>
      <rPr>
        <sz val="18"/>
        <color rgb="FF000000"/>
        <rFont val="Calibri"/>
        <family val="2"/>
      </rPr>
      <t>upper C</t>
    </r>
    <r>
      <rPr>
        <vertAlign val="subscript"/>
        <sz val="18"/>
        <color rgb="FF000000"/>
        <rFont val="Calibri"/>
        <family val="2"/>
      </rPr>
      <t>I95</t>
    </r>
    <r>
      <rPr>
        <sz val="18"/>
        <color rgb="FF000000"/>
        <rFont val="Calibri"/>
        <family val="2"/>
      </rPr>
      <t>)</t>
    </r>
  </si>
  <si>
    <r>
      <t xml:space="preserve">Tab B : </t>
    </r>
    <r>
      <rPr>
        <sz val="18"/>
        <color rgb="FF000000"/>
        <rFont val="Calibri"/>
        <family val="2"/>
        <charset val="1"/>
      </rPr>
      <t>dCypher Analysis select EC</t>
    </r>
    <r>
      <rPr>
        <vertAlign val="subscript"/>
        <sz val="18"/>
        <color rgb="FF000000"/>
        <rFont val="Calibri"/>
        <family val="2"/>
      </rPr>
      <t>50</t>
    </r>
    <r>
      <rPr>
        <vertAlign val="superscript"/>
        <sz val="18"/>
        <color rgb="FF000000"/>
        <rFont val="Calibri"/>
        <family val="2"/>
      </rPr>
      <t>rel</t>
    </r>
    <r>
      <rPr>
        <sz val="18"/>
        <color rgb="FF000000"/>
        <rFont val="Calibri"/>
        <family val="2"/>
        <charset val="1"/>
      </rPr>
      <t xml:space="preserve"> Comparisons</t>
    </r>
  </si>
  <si>
    <r>
      <t xml:space="preserve">Tab C : </t>
    </r>
    <r>
      <rPr>
        <sz val="18"/>
        <color rgb="FF000000"/>
        <rFont val="Calibri"/>
        <family val="2"/>
      </rPr>
      <t>dCypher Analysis t-tests</t>
    </r>
  </si>
  <si>
    <r>
      <t xml:space="preserve">Tab D : </t>
    </r>
    <r>
      <rPr>
        <sz val="18"/>
        <color rgb="FF000000"/>
        <rFont val="Calibri"/>
        <family val="2"/>
      </rPr>
      <t>Figure 1C Raw Data (GST-PHD-BD; Peptides)</t>
    </r>
  </si>
  <si>
    <r>
      <t xml:space="preserve">Tab E : </t>
    </r>
    <r>
      <rPr>
        <sz val="18"/>
        <color rgb="FF000000"/>
        <rFont val="Calibri"/>
        <family val="2"/>
        <charset val="1"/>
      </rPr>
      <t>Figure 1D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Nucleosomes)</t>
    </r>
  </si>
  <si>
    <r>
      <t xml:space="preserve">Tab F : </t>
    </r>
    <r>
      <rPr>
        <sz val="18"/>
        <color rgb="FF000000"/>
        <rFont val="Calibri"/>
        <family val="2"/>
        <charset val="1"/>
      </rPr>
      <t>Figure 2B Upper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 N3007A; Nucleosomes)</t>
    </r>
  </si>
  <si>
    <r>
      <t xml:space="preserve">Tab G : </t>
    </r>
    <r>
      <rPr>
        <sz val="18"/>
        <color rgb="FF000000"/>
        <rFont val="Calibri"/>
        <family val="2"/>
        <charset val="1"/>
      </rPr>
      <t>Figure 2B Lower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 W2891A; Nucleosomes)</t>
    </r>
  </si>
  <si>
    <r>
      <t xml:space="preserve">Tab J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1B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Peptide Screen)</t>
    </r>
  </si>
  <si>
    <r>
      <t xml:space="preserve">Tab K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1C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Nucleosome Screen)</t>
    </r>
  </si>
  <si>
    <r>
      <t xml:space="preserve">Tab L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1D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Peptides)</t>
    </r>
  </si>
  <si>
    <r>
      <t xml:space="preserve">Tab M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1E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Nucleosomes)</t>
    </r>
  </si>
  <si>
    <r>
      <t>Tab N :</t>
    </r>
    <r>
      <rPr>
        <sz val="18"/>
        <color rgb="FF000000"/>
        <rFont val="Calibri"/>
        <family val="2"/>
      </rPr>
      <t xml:space="preserve"> Extened </t>
    </r>
    <r>
      <rPr>
        <sz val="18"/>
        <color rgb="FF000000"/>
        <rFont val="Calibri"/>
        <family val="2"/>
        <charset val="1"/>
      </rPr>
      <t>Figure 1F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(GST-PHD-BD; Nucleosomes)</t>
    </r>
  </si>
  <si>
    <r>
      <t xml:space="preserve">Tab O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2C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(6His-PHD; Peptides)</t>
    </r>
  </si>
  <si>
    <r>
      <t xml:space="preserve">Tab P : </t>
    </r>
    <r>
      <rPr>
        <sz val="18"/>
        <color rgb="FF000000"/>
        <rFont val="Calibri"/>
        <family val="2"/>
      </rPr>
      <t xml:space="preserve">Extended </t>
    </r>
    <r>
      <rPr>
        <sz val="18"/>
        <color rgb="FF000000"/>
        <rFont val="Calibri"/>
        <family val="2"/>
        <charset val="1"/>
      </rPr>
      <t>Figure 2D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(6His-PHD; Nucleosomes)</t>
    </r>
  </si>
  <si>
    <r>
      <t xml:space="preserve">Tab Q : </t>
    </r>
    <r>
      <rPr>
        <sz val="18"/>
        <color rgb="FF000000"/>
        <rFont val="Calibri"/>
        <family val="2"/>
      </rPr>
      <t>Extended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  <charset val="1"/>
      </rPr>
      <t>Figure 2E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(GST-PHD; Nucleosomes)</t>
    </r>
  </si>
  <si>
    <r>
      <t xml:space="preserve">Tab R : </t>
    </r>
    <r>
      <rPr>
        <sz val="18"/>
        <color rgb="FF000000"/>
        <rFont val="Calibri"/>
        <family val="2"/>
      </rPr>
      <t xml:space="preserve">Extended </t>
    </r>
    <r>
      <rPr>
        <sz val="18"/>
        <color rgb="FF000000"/>
        <rFont val="Calibri"/>
        <family val="2"/>
        <charset val="1"/>
      </rPr>
      <t>Figure 2F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(6His-BD; Peptides)</t>
    </r>
  </si>
  <si>
    <r>
      <t xml:space="preserve">Tab S : </t>
    </r>
    <r>
      <rPr>
        <sz val="18"/>
        <color rgb="FF000000"/>
        <rFont val="Calibri"/>
        <family val="2"/>
      </rPr>
      <t xml:space="preserve">Extended </t>
    </r>
    <r>
      <rPr>
        <sz val="18"/>
        <color rgb="FF000000"/>
        <rFont val="Calibri"/>
        <family val="2"/>
        <charset val="1"/>
      </rPr>
      <t>Figure 2G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(6His-BD; Nucleosomes)</t>
    </r>
  </si>
  <si>
    <t>contraint note: prism value for H4 Tetra ac. The signal plateaued</t>
  </si>
  <si>
    <t>GST-BPTF-PHD-BD(N3007A)</t>
  </si>
  <si>
    <t>GST-BPTF-PHD(W2891A)-BD</t>
  </si>
  <si>
    <r>
      <t>H3tetra</t>
    </r>
    <r>
      <rPr>
        <vertAlign val="superscript"/>
        <sz val="12"/>
        <rFont val="Arial"/>
        <family val="2"/>
      </rPr>
      <t>ac</t>
    </r>
  </si>
  <si>
    <r>
      <t>H3K4me3tri</t>
    </r>
    <r>
      <rPr>
        <vertAlign val="superscript"/>
        <sz val="12"/>
        <rFont val="Arial"/>
        <family val="2"/>
      </rPr>
      <t>ac</t>
    </r>
  </si>
  <si>
    <r>
      <t>H4tetra</t>
    </r>
    <r>
      <rPr>
        <vertAlign val="superscript"/>
        <sz val="12"/>
        <rFont val="Arial"/>
        <family val="2"/>
      </rPr>
      <t>ac</t>
    </r>
  </si>
  <si>
    <r>
      <t>H2Atetra</t>
    </r>
    <r>
      <rPr>
        <vertAlign val="superscript"/>
        <sz val="12"/>
        <rFont val="Arial"/>
        <family val="2"/>
      </rPr>
      <t>ac</t>
    </r>
  </si>
  <si>
    <r>
      <t>H3tetra</t>
    </r>
    <r>
      <rPr>
        <vertAlign val="superscript"/>
        <sz val="10"/>
        <rFont val="Arial"/>
        <family val="2"/>
      </rPr>
      <t>ac</t>
    </r>
  </si>
  <si>
    <r>
      <t>H3K4me3tri</t>
    </r>
    <r>
      <rPr>
        <vertAlign val="superscript"/>
        <sz val="10"/>
        <rFont val="Arial"/>
        <family val="2"/>
      </rPr>
      <t>ac</t>
    </r>
  </si>
  <si>
    <r>
      <t>H3tri</t>
    </r>
    <r>
      <rPr>
        <vertAlign val="superscript"/>
        <sz val="10"/>
        <rFont val="Arial"/>
        <family val="2"/>
      </rPr>
      <t>ac</t>
    </r>
  </si>
  <si>
    <r>
      <t>H3tri</t>
    </r>
    <r>
      <rPr>
        <vertAlign val="superscript"/>
        <sz val="12"/>
        <rFont val="Arial"/>
        <family val="2"/>
      </rPr>
      <t>ac</t>
    </r>
  </si>
  <si>
    <r>
      <t>H4tetra</t>
    </r>
    <r>
      <rPr>
        <vertAlign val="superscript"/>
        <sz val="10"/>
        <rFont val="Arial"/>
        <family val="2"/>
      </rPr>
      <t>ac</t>
    </r>
  </si>
  <si>
    <r>
      <t>NΔ1 H3K4me3tri</t>
    </r>
    <r>
      <rPr>
        <vertAlign val="superscript"/>
        <sz val="10"/>
        <rFont val="Arial"/>
        <family val="2"/>
      </rPr>
      <t>ac</t>
    </r>
  </si>
  <si>
    <r>
      <t xml:space="preserve">Tab H : </t>
    </r>
    <r>
      <rPr>
        <sz val="18"/>
        <color rgb="FF000000"/>
        <rFont val="Calibri"/>
        <family val="2"/>
        <charset val="1"/>
      </rPr>
      <t>Figure 3B Raw Data (6His-PHD-BD; Nucleosomes)</t>
    </r>
  </si>
  <si>
    <r>
      <t xml:space="preserve">Tab I :  </t>
    </r>
    <r>
      <rPr>
        <sz val="18"/>
        <color rgb="FF000000"/>
        <rFont val="Calibri"/>
        <family val="2"/>
      </rPr>
      <t>Figure 5A Raw Data (GST-PHD-BD; Heterotypic Nucleosomes)</t>
    </r>
  </si>
  <si>
    <r>
      <t>Tab T :</t>
    </r>
    <r>
      <rPr>
        <sz val="18"/>
        <color rgb="FF000000"/>
        <rFont val="Calibri"/>
        <family val="2"/>
      </rPr>
      <t xml:space="preserve"> Extended Fig</t>
    </r>
    <r>
      <rPr>
        <sz val="18"/>
        <color rgb="FF000000"/>
        <rFont val="Calibri"/>
        <family val="2"/>
        <charset val="1"/>
      </rPr>
      <t>ure 3D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(Anti-H3K4me3; Nucleosomes)</t>
    </r>
  </si>
  <si>
    <r>
      <t xml:space="preserve">Tab U : </t>
    </r>
    <r>
      <rPr>
        <sz val="18"/>
        <color rgb="FF000000"/>
        <rFont val="Calibri"/>
        <family val="2"/>
      </rPr>
      <t xml:space="preserve">Extended </t>
    </r>
    <r>
      <rPr>
        <sz val="18"/>
        <color rgb="FF000000"/>
        <rFont val="Calibri"/>
        <family val="2"/>
        <charset val="1"/>
      </rPr>
      <t>Figure 4A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(GST-BRD4 BD; Peptides)</t>
    </r>
  </si>
  <si>
    <r>
      <t xml:space="preserve">Tab V : </t>
    </r>
    <r>
      <rPr>
        <sz val="18"/>
        <color rgb="FF000000"/>
        <rFont val="Calibri"/>
        <family val="2"/>
      </rPr>
      <t xml:space="preserve">Extended </t>
    </r>
    <r>
      <rPr>
        <sz val="18"/>
        <color rgb="FF000000"/>
        <rFont val="Calibri"/>
        <family val="2"/>
        <charset val="1"/>
      </rPr>
      <t>Figure 4B Raw Data</t>
    </r>
    <r>
      <rPr>
        <b/>
        <sz val="18"/>
        <color rgb="FF000000"/>
        <rFont val="Calibri"/>
        <family val="2"/>
        <charset val="1"/>
      </rPr>
      <t xml:space="preserve"> </t>
    </r>
    <r>
      <rPr>
        <sz val="18"/>
        <color rgb="FF000000"/>
        <rFont val="Calibri"/>
        <family val="2"/>
      </rPr>
      <t>(GST-BRD4 BD; Nucleosomes)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</si>
</sst>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00000000000"/>
  </numFmts>
  <fonts count="41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2"/>
      <color rgb="FF0000FF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 (Body)"/>
    </font>
    <font>
      <b/>
      <vertAlign val="subscript"/>
      <sz val="11"/>
      <color theme="1"/>
      <name val="Calibri (Body)"/>
    </font>
    <font>
      <b/>
      <vertAlign val="superscript"/>
      <sz val="11"/>
      <color theme="1"/>
      <name val="Calibri (Body)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vertAlign val="subscript"/>
      <sz val="12"/>
      <name val="Arial"/>
      <family val="2"/>
    </font>
    <font>
      <vertAlign val="subscript"/>
      <sz val="10"/>
      <name val="Arial"/>
      <family val="2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vertAlign val="subscript"/>
      <sz val="18"/>
      <color rgb="FF000000"/>
      <name val="Calibri"/>
      <family val="2"/>
    </font>
    <font>
      <sz val="18"/>
      <color rgb="FF000000"/>
      <name val="Calibri"/>
      <family val="2"/>
    </font>
    <font>
      <vertAlign val="superscript"/>
      <sz val="18"/>
      <color rgb="FF000000"/>
      <name val="Calibri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5" borderId="0" xfId="0" applyFont="1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7" fillId="0" borderId="0" xfId="0" applyFont="1"/>
    <xf numFmtId="11" fontId="1" fillId="0" borderId="0" xfId="0" applyNumberFormat="1" applyFont="1"/>
    <xf numFmtId="11" fontId="2" fillId="0" borderId="0" xfId="1" applyNumberFormat="1" applyFont="1"/>
    <xf numFmtId="11" fontId="6" fillId="0" borderId="0" xfId="1" applyNumberFormat="1"/>
    <xf numFmtId="0" fontId="8" fillId="0" borderId="0" xfId="0" applyFont="1"/>
    <xf numFmtId="0" fontId="9" fillId="0" borderId="0" xfId="0" applyFont="1"/>
    <xf numFmtId="11" fontId="2" fillId="0" borderId="0" xfId="0" applyNumberFormat="1" applyFont="1"/>
    <xf numFmtId="0" fontId="10" fillId="0" borderId="0" xfId="0" applyFont="1"/>
    <xf numFmtId="1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1" fillId="0" borderId="0" xfId="0" applyFont="1"/>
    <xf numFmtId="0" fontId="12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1" fillId="4" borderId="0" xfId="0" applyFont="1" applyFill="1"/>
    <xf numFmtId="2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/>
    <xf numFmtId="2" fontId="5" fillId="3" borderId="0" xfId="0" applyNumberFormat="1" applyFont="1" applyFill="1"/>
    <xf numFmtId="49" fontId="4" fillId="0" borderId="0" xfId="0" applyNumberFormat="1" applyFont="1" applyAlignment="1">
      <alignment horizontal="left"/>
    </xf>
    <xf numFmtId="2" fontId="4" fillId="0" borderId="0" xfId="0" applyNumberFormat="1" applyFont="1"/>
    <xf numFmtId="2" fontId="5" fillId="2" borderId="0" xfId="0" applyNumberFormat="1" applyFont="1" applyFill="1"/>
    <xf numFmtId="164" fontId="5" fillId="2" borderId="0" xfId="0" applyNumberFormat="1" applyFont="1" applyFill="1"/>
    <xf numFmtId="0" fontId="10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166" fontId="4" fillId="0" borderId="0" xfId="0" applyNumberFormat="1" applyFont="1"/>
    <xf numFmtId="166" fontId="5" fillId="3" borderId="0" xfId="0" applyNumberFormat="1" applyFont="1" applyFill="1"/>
    <xf numFmtId="0" fontId="5" fillId="0" borderId="0" xfId="0" applyFont="1" applyAlignment="1">
      <alignment horizontal="left"/>
    </xf>
    <xf numFmtId="164" fontId="11" fillId="0" borderId="0" xfId="0" applyNumberFormat="1" applyFont="1"/>
    <xf numFmtId="2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0" borderId="0" xfId="0" applyFont="1"/>
    <xf numFmtId="1" fontId="5" fillId="2" borderId="0" xfId="0" applyNumberFormat="1" applyFont="1" applyFill="1" applyAlignment="1">
      <alignment horizontal="center"/>
    </xf>
    <xf numFmtId="2" fontId="17" fillId="0" borderId="0" xfId="0" applyNumberFormat="1" applyFont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6" borderId="0" xfId="0" applyFont="1" applyFill="1"/>
    <xf numFmtId="166" fontId="4" fillId="3" borderId="0" xfId="0" applyNumberFormat="1" applyFont="1" applyFill="1"/>
    <xf numFmtId="0" fontId="22" fillId="0" borderId="0" xfId="0" applyFont="1"/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6" fillId="3" borderId="0" xfId="0" applyFont="1" applyFill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167" fontId="5" fillId="0" borderId="0" xfId="0" applyNumberFormat="1" applyFont="1"/>
    <xf numFmtId="165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2" borderId="0" xfId="0" applyFont="1" applyFill="1"/>
    <xf numFmtId="0" fontId="29" fillId="0" borderId="0" xfId="0" applyFont="1"/>
    <xf numFmtId="0" fontId="30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34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1" fontId="0" fillId="0" borderId="0" xfId="0" applyNumberFormat="1" applyAlignment="1">
      <alignment horizontal="center"/>
    </xf>
  </cellXfs>
  <cellStyles count="2">
    <cellStyle name="Normal" xfId="0" builtinId="0"/>
    <cellStyle name="Normal 2" xfId="1" xr:uid="{3E16B1D0-FB4B-0049-BEF0-A585B2C3D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6201-0459-BD41-85D4-3678BE79EB52}">
  <dimension ref="B6:D50"/>
  <sheetViews>
    <sheetView tabSelected="1" topLeftCell="A2" zoomScale="90" zoomScaleNormal="90" workbookViewId="0">
      <selection activeCell="C19" sqref="C19"/>
    </sheetView>
  </sheetViews>
  <sheetFormatPr baseColWidth="10" defaultRowHeight="16" x14ac:dyDescent="0.2"/>
  <cols>
    <col min="3" max="3" width="104" bestFit="1" customWidth="1"/>
  </cols>
  <sheetData>
    <row r="6" spans="2:4" x14ac:dyDescent="0.2">
      <c r="B6" s="89"/>
      <c r="C6" s="90"/>
      <c r="D6" s="91"/>
    </row>
    <row r="7" spans="2:4" ht="28" x14ac:dyDescent="0.35">
      <c r="B7" s="92"/>
      <c r="C7" s="97" t="s">
        <v>327</v>
      </c>
      <c r="D7" s="93"/>
    </row>
    <row r="8" spans="2:4" x14ac:dyDescent="0.2">
      <c r="B8" s="92"/>
      <c r="C8" s="98"/>
      <c r="D8" s="93"/>
    </row>
    <row r="9" spans="2:4" ht="28" x14ac:dyDescent="0.35">
      <c r="B9" s="92"/>
      <c r="C9" s="97" t="s">
        <v>328</v>
      </c>
      <c r="D9" s="93"/>
    </row>
    <row r="10" spans="2:4" x14ac:dyDescent="0.2">
      <c r="B10" s="92"/>
      <c r="C10" s="98"/>
      <c r="D10" s="93"/>
    </row>
    <row r="11" spans="2:4" ht="24" x14ac:dyDescent="0.3">
      <c r="B11" s="92"/>
      <c r="C11" s="97" t="s">
        <v>329</v>
      </c>
      <c r="D11" s="93"/>
    </row>
    <row r="12" spans="2:4" x14ac:dyDescent="0.2">
      <c r="B12" s="92"/>
      <c r="C12" s="98"/>
      <c r="D12" s="93"/>
    </row>
    <row r="13" spans="2:4" ht="24" x14ac:dyDescent="0.3">
      <c r="B13" s="92"/>
      <c r="C13" s="97" t="s">
        <v>330</v>
      </c>
      <c r="D13" s="93"/>
    </row>
    <row r="14" spans="2:4" x14ac:dyDescent="0.2">
      <c r="B14" s="92"/>
      <c r="C14" s="98"/>
      <c r="D14" s="93"/>
    </row>
    <row r="15" spans="2:4" ht="24" x14ac:dyDescent="0.3">
      <c r="B15" s="92"/>
      <c r="C15" s="97" t="s">
        <v>331</v>
      </c>
      <c r="D15" s="93"/>
    </row>
    <row r="16" spans="2:4" x14ac:dyDescent="0.2">
      <c r="B16" s="92"/>
      <c r="C16" s="98"/>
      <c r="D16" s="93"/>
    </row>
    <row r="17" spans="2:4" ht="24" x14ac:dyDescent="0.3">
      <c r="B17" s="92"/>
      <c r="C17" s="97" t="s">
        <v>332</v>
      </c>
      <c r="D17" s="93"/>
    </row>
    <row r="18" spans="2:4" x14ac:dyDescent="0.2">
      <c r="B18" s="92"/>
      <c r="C18" s="98"/>
      <c r="D18" s="93"/>
    </row>
    <row r="19" spans="2:4" ht="24" x14ac:dyDescent="0.3">
      <c r="B19" s="92"/>
      <c r="C19" s="97" t="s">
        <v>333</v>
      </c>
      <c r="D19" s="93"/>
    </row>
    <row r="20" spans="2:4" x14ac:dyDescent="0.2">
      <c r="B20" s="92"/>
      <c r="C20" s="98"/>
      <c r="D20" s="93"/>
    </row>
    <row r="21" spans="2:4" ht="24" x14ac:dyDescent="0.3">
      <c r="B21" s="92"/>
      <c r="C21" s="97" t="s">
        <v>357</v>
      </c>
      <c r="D21" s="93"/>
    </row>
    <row r="22" spans="2:4" x14ac:dyDescent="0.2">
      <c r="B22" s="92"/>
      <c r="C22" s="98"/>
      <c r="D22" s="93"/>
    </row>
    <row r="23" spans="2:4" ht="24" x14ac:dyDescent="0.3">
      <c r="B23" s="92"/>
      <c r="C23" s="97" t="s">
        <v>358</v>
      </c>
      <c r="D23" s="93"/>
    </row>
    <row r="24" spans="2:4" x14ac:dyDescent="0.2">
      <c r="B24" s="92"/>
      <c r="C24" s="98"/>
      <c r="D24" s="93"/>
    </row>
    <row r="25" spans="2:4" ht="24" x14ac:dyDescent="0.3">
      <c r="B25" s="92"/>
      <c r="C25" s="97" t="s">
        <v>334</v>
      </c>
      <c r="D25" s="93"/>
    </row>
    <row r="26" spans="2:4" x14ac:dyDescent="0.2">
      <c r="B26" s="92"/>
      <c r="C26" s="98"/>
      <c r="D26" s="93"/>
    </row>
    <row r="27" spans="2:4" ht="24" x14ac:dyDescent="0.3">
      <c r="B27" s="92"/>
      <c r="C27" s="97" t="s">
        <v>335</v>
      </c>
      <c r="D27" s="93"/>
    </row>
    <row r="28" spans="2:4" x14ac:dyDescent="0.2">
      <c r="B28" s="92"/>
      <c r="C28" s="98"/>
      <c r="D28" s="93"/>
    </row>
    <row r="29" spans="2:4" ht="24" x14ac:dyDescent="0.3">
      <c r="B29" s="92"/>
      <c r="C29" s="97" t="s">
        <v>336</v>
      </c>
      <c r="D29" s="93"/>
    </row>
    <row r="30" spans="2:4" x14ac:dyDescent="0.2">
      <c r="B30" s="92"/>
      <c r="C30" s="98"/>
      <c r="D30" s="93"/>
    </row>
    <row r="31" spans="2:4" ht="24" x14ac:dyDescent="0.3">
      <c r="B31" s="92"/>
      <c r="C31" s="97" t="s">
        <v>337</v>
      </c>
      <c r="D31" s="93"/>
    </row>
    <row r="32" spans="2:4" x14ac:dyDescent="0.2">
      <c r="B32" s="92"/>
      <c r="C32" s="98"/>
      <c r="D32" s="93"/>
    </row>
    <row r="33" spans="2:4" ht="24" x14ac:dyDescent="0.3">
      <c r="B33" s="92"/>
      <c r="C33" s="97" t="s">
        <v>338</v>
      </c>
      <c r="D33" s="93"/>
    </row>
    <row r="34" spans="2:4" x14ac:dyDescent="0.2">
      <c r="B34" s="92"/>
      <c r="C34" s="98"/>
      <c r="D34" s="93"/>
    </row>
    <row r="35" spans="2:4" ht="24" x14ac:dyDescent="0.3">
      <c r="B35" s="92"/>
      <c r="C35" s="97" t="s">
        <v>339</v>
      </c>
      <c r="D35" s="93"/>
    </row>
    <row r="36" spans="2:4" x14ac:dyDescent="0.2">
      <c r="B36" s="92"/>
      <c r="C36" s="98"/>
      <c r="D36" s="93"/>
    </row>
    <row r="37" spans="2:4" ht="24" x14ac:dyDescent="0.3">
      <c r="B37" s="92"/>
      <c r="C37" s="97" t="s">
        <v>340</v>
      </c>
      <c r="D37" s="93"/>
    </row>
    <row r="38" spans="2:4" x14ac:dyDescent="0.2">
      <c r="B38" s="92"/>
      <c r="C38" s="98"/>
      <c r="D38" s="93"/>
    </row>
    <row r="39" spans="2:4" ht="24" x14ac:dyDescent="0.3">
      <c r="B39" s="92"/>
      <c r="C39" s="97" t="s">
        <v>341</v>
      </c>
      <c r="D39" s="93"/>
    </row>
    <row r="40" spans="2:4" x14ac:dyDescent="0.2">
      <c r="B40" s="92"/>
      <c r="C40" s="98"/>
      <c r="D40" s="93"/>
    </row>
    <row r="41" spans="2:4" ht="24" x14ac:dyDescent="0.3">
      <c r="B41" s="92"/>
      <c r="C41" s="97" t="s">
        <v>342</v>
      </c>
      <c r="D41" s="93"/>
    </row>
    <row r="42" spans="2:4" x14ac:dyDescent="0.2">
      <c r="B42" s="92"/>
      <c r="C42" s="98"/>
      <c r="D42" s="93"/>
    </row>
    <row r="43" spans="2:4" ht="24" x14ac:dyDescent="0.3">
      <c r="B43" s="92"/>
      <c r="C43" s="97" t="s">
        <v>343</v>
      </c>
      <c r="D43" s="93"/>
    </row>
    <row r="44" spans="2:4" x14ac:dyDescent="0.2">
      <c r="B44" s="92"/>
      <c r="C44" s="98"/>
      <c r="D44" s="93"/>
    </row>
    <row r="45" spans="2:4" ht="24" x14ac:dyDescent="0.3">
      <c r="B45" s="92"/>
      <c r="C45" s="97" t="s">
        <v>359</v>
      </c>
      <c r="D45" s="93"/>
    </row>
    <row r="46" spans="2:4" x14ac:dyDescent="0.2">
      <c r="B46" s="92"/>
      <c r="C46" s="98"/>
      <c r="D46" s="93"/>
    </row>
    <row r="47" spans="2:4" ht="24" x14ac:dyDescent="0.3">
      <c r="B47" s="92"/>
      <c r="C47" s="97" t="s">
        <v>360</v>
      </c>
      <c r="D47" s="93"/>
    </row>
    <row r="48" spans="2:4" x14ac:dyDescent="0.2">
      <c r="B48" s="92"/>
      <c r="C48" s="98"/>
      <c r="D48" s="93"/>
    </row>
    <row r="49" spans="2:4" ht="24" x14ac:dyDescent="0.3">
      <c r="B49" s="92"/>
      <c r="C49" s="97" t="s">
        <v>361</v>
      </c>
      <c r="D49" s="93"/>
    </row>
    <row r="50" spans="2:4" x14ac:dyDescent="0.2">
      <c r="B50" s="94"/>
      <c r="C50" s="95"/>
      <c r="D50" s="9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9A56-1C91-AD47-BDE2-2463064799C9}">
  <dimension ref="C1:Y16"/>
  <sheetViews>
    <sheetView workbookViewId="0"/>
  </sheetViews>
  <sheetFormatPr baseColWidth="10" defaultRowHeight="16" x14ac:dyDescent="0.2"/>
  <cols>
    <col min="3" max="3" width="17.33203125" customWidth="1"/>
  </cols>
  <sheetData>
    <row r="1" spans="3:25" x14ac:dyDescent="0.2">
      <c r="D1" s="11" t="s">
        <v>320</v>
      </c>
    </row>
    <row r="3" spans="3:25" x14ac:dyDescent="0.2">
      <c r="D3" s="102" t="s">
        <v>75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3:25" ht="18" x14ac:dyDescent="0.25">
      <c r="C4" s="5" t="s">
        <v>288</v>
      </c>
      <c r="D4" s="103" t="s">
        <v>308</v>
      </c>
      <c r="E4" s="103"/>
      <c r="F4" s="104" t="s">
        <v>1</v>
      </c>
      <c r="G4" s="104"/>
      <c r="H4" s="104" t="s">
        <v>68</v>
      </c>
      <c r="I4" s="104"/>
      <c r="J4" s="104" t="s">
        <v>309</v>
      </c>
      <c r="K4" s="104"/>
      <c r="L4" s="104" t="s">
        <v>287</v>
      </c>
      <c r="M4" s="104"/>
      <c r="N4" s="104" t="s">
        <v>310</v>
      </c>
      <c r="O4" s="104"/>
      <c r="P4" s="104" t="s">
        <v>311</v>
      </c>
      <c r="Q4" s="104"/>
      <c r="R4" s="104" t="s">
        <v>312</v>
      </c>
      <c r="S4" s="104"/>
      <c r="T4" s="104" t="s">
        <v>313</v>
      </c>
      <c r="U4" s="104"/>
      <c r="V4" s="104" t="s">
        <v>314</v>
      </c>
      <c r="W4" s="104"/>
      <c r="X4" s="104" t="s">
        <v>315</v>
      </c>
      <c r="Y4" s="104"/>
    </row>
    <row r="5" spans="3:25" x14ac:dyDescent="0.2">
      <c r="C5" s="15">
        <v>9.9999999999999995E-7</v>
      </c>
      <c r="D5" s="85">
        <v>189</v>
      </c>
      <c r="E5" s="85">
        <v>324</v>
      </c>
      <c r="F5" s="18">
        <v>34210</v>
      </c>
      <c r="G5" s="18">
        <v>35375</v>
      </c>
      <c r="H5" s="85">
        <v>198</v>
      </c>
      <c r="I5" s="85">
        <v>180</v>
      </c>
      <c r="J5" s="85">
        <v>282</v>
      </c>
      <c r="K5" s="85">
        <v>388</v>
      </c>
      <c r="L5" s="18">
        <v>39350</v>
      </c>
      <c r="M5" s="18">
        <v>38329</v>
      </c>
      <c r="N5" s="18">
        <v>32808</v>
      </c>
      <c r="O5" s="18">
        <v>31524</v>
      </c>
      <c r="P5" s="85">
        <v>29852</v>
      </c>
      <c r="Q5" s="85">
        <v>29508</v>
      </c>
      <c r="R5" s="85">
        <v>194</v>
      </c>
      <c r="S5" s="85">
        <v>296</v>
      </c>
      <c r="T5" s="18">
        <v>29982</v>
      </c>
      <c r="U5" s="18">
        <v>31965</v>
      </c>
      <c r="V5" s="85">
        <v>30958</v>
      </c>
      <c r="W5" s="85">
        <v>31419</v>
      </c>
      <c r="X5" s="85">
        <v>28246</v>
      </c>
      <c r="Y5" s="85">
        <v>27125</v>
      </c>
    </row>
    <row r="6" spans="3:25" x14ac:dyDescent="0.2">
      <c r="C6" s="15">
        <v>3.3299999999999998E-7</v>
      </c>
      <c r="D6" s="85">
        <v>300</v>
      </c>
      <c r="E6" s="85">
        <v>407</v>
      </c>
      <c r="F6" s="85">
        <v>44245</v>
      </c>
      <c r="G6" s="85">
        <v>44436</v>
      </c>
      <c r="H6" s="85">
        <v>212</v>
      </c>
      <c r="I6" s="85">
        <v>216</v>
      </c>
      <c r="J6" s="85">
        <v>356</v>
      </c>
      <c r="K6" s="85">
        <v>421</v>
      </c>
      <c r="L6" s="18">
        <v>51343</v>
      </c>
      <c r="M6" s="18">
        <v>49942</v>
      </c>
      <c r="N6" s="18">
        <v>46722</v>
      </c>
      <c r="O6" s="18">
        <v>45877</v>
      </c>
      <c r="P6" s="85">
        <v>19502</v>
      </c>
      <c r="Q6" s="85">
        <v>18992</v>
      </c>
      <c r="R6" s="85">
        <v>300</v>
      </c>
      <c r="S6" s="85">
        <v>389</v>
      </c>
      <c r="T6" s="18">
        <v>41303</v>
      </c>
      <c r="U6" s="18">
        <v>40495</v>
      </c>
      <c r="V6" s="85">
        <v>21617</v>
      </c>
      <c r="W6" s="85">
        <v>20351</v>
      </c>
      <c r="X6" s="85">
        <v>25378</v>
      </c>
      <c r="Y6" s="85">
        <v>24733</v>
      </c>
    </row>
    <row r="7" spans="3:25" x14ac:dyDescent="0.2">
      <c r="C7" s="15">
        <v>1.11E-7</v>
      </c>
      <c r="D7" s="85">
        <v>323</v>
      </c>
      <c r="E7" s="85">
        <v>416</v>
      </c>
      <c r="F7" s="85">
        <v>35624</v>
      </c>
      <c r="G7" s="85">
        <v>35234</v>
      </c>
      <c r="H7" s="85">
        <v>277</v>
      </c>
      <c r="I7" s="85">
        <v>208</v>
      </c>
      <c r="J7" s="85">
        <v>347</v>
      </c>
      <c r="K7" s="85">
        <v>471</v>
      </c>
      <c r="L7" s="85">
        <v>57520</v>
      </c>
      <c r="M7" s="85">
        <v>55803</v>
      </c>
      <c r="N7" s="85">
        <v>55431</v>
      </c>
      <c r="O7" s="85">
        <v>54323</v>
      </c>
      <c r="P7" s="85">
        <v>2149</v>
      </c>
      <c r="Q7" s="85">
        <v>2013</v>
      </c>
      <c r="R7" s="85">
        <v>328</v>
      </c>
      <c r="S7" s="85">
        <v>402</v>
      </c>
      <c r="T7" s="85">
        <v>46408</v>
      </c>
      <c r="U7" s="85">
        <v>45704</v>
      </c>
      <c r="V7" s="85">
        <v>3506</v>
      </c>
      <c r="W7" s="85">
        <v>3121</v>
      </c>
      <c r="X7" s="85">
        <v>7568</v>
      </c>
      <c r="Y7" s="85">
        <v>7552</v>
      </c>
    </row>
    <row r="8" spans="3:25" x14ac:dyDescent="0.2">
      <c r="C8" s="15">
        <v>3.7E-8</v>
      </c>
      <c r="D8" s="85">
        <v>383</v>
      </c>
      <c r="E8" s="85">
        <v>435</v>
      </c>
      <c r="F8" s="85">
        <v>6877</v>
      </c>
      <c r="G8" s="85">
        <v>7227</v>
      </c>
      <c r="H8" s="85">
        <v>282</v>
      </c>
      <c r="I8" s="85">
        <v>221</v>
      </c>
      <c r="J8" s="85">
        <v>398</v>
      </c>
      <c r="K8" s="85">
        <v>474</v>
      </c>
      <c r="L8" s="85">
        <v>55153</v>
      </c>
      <c r="M8" s="85">
        <v>54224</v>
      </c>
      <c r="N8" s="85">
        <v>57974</v>
      </c>
      <c r="O8" s="85">
        <v>56519</v>
      </c>
      <c r="P8" s="85">
        <v>555</v>
      </c>
      <c r="Q8" s="85">
        <v>494</v>
      </c>
      <c r="R8" s="85">
        <v>356</v>
      </c>
      <c r="S8" s="85">
        <v>407</v>
      </c>
      <c r="T8" s="85">
        <v>43965</v>
      </c>
      <c r="U8" s="85">
        <v>42633</v>
      </c>
      <c r="V8" s="85">
        <v>375</v>
      </c>
      <c r="W8" s="85">
        <v>348</v>
      </c>
      <c r="X8" s="85">
        <v>520</v>
      </c>
      <c r="Y8" s="85">
        <v>527</v>
      </c>
    </row>
    <row r="9" spans="3:25" x14ac:dyDescent="0.2">
      <c r="C9" s="15">
        <v>1.2299999999999999E-8</v>
      </c>
      <c r="D9" s="85">
        <v>440</v>
      </c>
      <c r="E9" s="85">
        <v>421</v>
      </c>
      <c r="F9" s="85">
        <v>452</v>
      </c>
      <c r="G9" s="85">
        <v>495</v>
      </c>
      <c r="H9" s="85">
        <v>263</v>
      </c>
      <c r="I9" s="85">
        <v>241</v>
      </c>
      <c r="J9" s="85">
        <v>402</v>
      </c>
      <c r="K9" s="85">
        <v>453</v>
      </c>
      <c r="L9" s="85">
        <v>40931</v>
      </c>
      <c r="M9" s="85">
        <v>39760</v>
      </c>
      <c r="N9" s="85">
        <v>46979</v>
      </c>
      <c r="O9" s="85">
        <v>46472</v>
      </c>
      <c r="P9" s="85">
        <v>477</v>
      </c>
      <c r="Q9" s="85">
        <v>435</v>
      </c>
      <c r="R9" s="85">
        <v>351</v>
      </c>
      <c r="S9" s="85">
        <v>379</v>
      </c>
      <c r="T9" s="85">
        <v>26786</v>
      </c>
      <c r="U9" s="85">
        <v>25841</v>
      </c>
      <c r="V9" s="85">
        <v>254</v>
      </c>
      <c r="W9" s="85">
        <v>268</v>
      </c>
      <c r="X9" s="85">
        <v>287</v>
      </c>
      <c r="Y9" s="85">
        <v>264</v>
      </c>
    </row>
    <row r="10" spans="3:25" x14ac:dyDescent="0.2">
      <c r="C10" s="15">
        <v>4.1199999999999998E-9</v>
      </c>
      <c r="D10" s="85">
        <v>425</v>
      </c>
      <c r="E10" s="85">
        <v>425</v>
      </c>
      <c r="F10" s="85">
        <v>254</v>
      </c>
      <c r="G10" s="85">
        <v>240</v>
      </c>
      <c r="H10" s="85">
        <v>272</v>
      </c>
      <c r="I10" s="85">
        <v>300</v>
      </c>
      <c r="J10" s="85">
        <v>384</v>
      </c>
      <c r="K10" s="85">
        <v>416</v>
      </c>
      <c r="L10" s="85">
        <v>16686</v>
      </c>
      <c r="M10" s="85">
        <v>16383</v>
      </c>
      <c r="N10" s="85">
        <v>24675</v>
      </c>
      <c r="O10" s="85">
        <v>24158</v>
      </c>
      <c r="P10" s="85">
        <v>378</v>
      </c>
      <c r="Q10" s="85">
        <v>398</v>
      </c>
      <c r="R10" s="85">
        <v>337</v>
      </c>
      <c r="S10" s="85">
        <v>370</v>
      </c>
      <c r="T10" s="85">
        <v>7119</v>
      </c>
      <c r="U10" s="85">
        <v>6683</v>
      </c>
      <c r="V10" s="85">
        <v>286</v>
      </c>
      <c r="W10" s="85">
        <v>268</v>
      </c>
      <c r="X10" s="85">
        <v>231</v>
      </c>
      <c r="Y10" s="85">
        <v>226</v>
      </c>
    </row>
    <row r="11" spans="3:25" x14ac:dyDescent="0.2">
      <c r="C11" s="15">
        <v>1.37E-9</v>
      </c>
      <c r="D11" s="85">
        <v>380</v>
      </c>
      <c r="E11" s="85">
        <v>393</v>
      </c>
      <c r="F11" s="85">
        <v>236</v>
      </c>
      <c r="G11" s="85">
        <v>245</v>
      </c>
      <c r="H11" s="85">
        <v>286</v>
      </c>
      <c r="I11" s="85">
        <v>295</v>
      </c>
      <c r="J11" s="85">
        <v>333</v>
      </c>
      <c r="K11" s="85">
        <v>389</v>
      </c>
      <c r="L11" s="85">
        <v>3815</v>
      </c>
      <c r="M11" s="85">
        <v>3765</v>
      </c>
      <c r="N11" s="85">
        <v>7633</v>
      </c>
      <c r="O11" s="85">
        <v>7934</v>
      </c>
      <c r="P11" s="85">
        <v>414</v>
      </c>
      <c r="Q11" s="85">
        <v>398</v>
      </c>
      <c r="R11" s="85">
        <v>365</v>
      </c>
      <c r="S11" s="85">
        <v>389</v>
      </c>
      <c r="T11" s="85">
        <v>1086</v>
      </c>
      <c r="U11" s="85">
        <v>1024</v>
      </c>
      <c r="V11" s="85">
        <v>267</v>
      </c>
      <c r="W11" s="85">
        <v>245</v>
      </c>
      <c r="X11" s="85">
        <v>222</v>
      </c>
      <c r="Y11" s="85">
        <v>254</v>
      </c>
    </row>
    <row r="12" spans="3:25" x14ac:dyDescent="0.2">
      <c r="C12" s="15">
        <v>4.5700000000000002E-10</v>
      </c>
      <c r="D12" s="85">
        <v>417</v>
      </c>
      <c r="E12" s="85">
        <v>399</v>
      </c>
      <c r="F12" s="85">
        <v>213</v>
      </c>
      <c r="G12" s="85">
        <v>226</v>
      </c>
      <c r="H12" s="85">
        <v>240</v>
      </c>
      <c r="I12" s="85">
        <v>268</v>
      </c>
      <c r="J12" s="85">
        <v>402</v>
      </c>
      <c r="K12" s="85">
        <v>411</v>
      </c>
      <c r="L12" s="85">
        <v>778</v>
      </c>
      <c r="M12" s="85">
        <v>825</v>
      </c>
      <c r="N12" s="85">
        <v>1565</v>
      </c>
      <c r="O12" s="85">
        <v>1703</v>
      </c>
      <c r="P12" s="85">
        <v>370</v>
      </c>
      <c r="Q12" s="85">
        <v>380</v>
      </c>
      <c r="R12" s="85">
        <v>347</v>
      </c>
      <c r="S12" s="85">
        <v>351</v>
      </c>
      <c r="T12" s="85">
        <v>426</v>
      </c>
      <c r="U12" s="85">
        <v>403</v>
      </c>
      <c r="V12" s="85">
        <v>250</v>
      </c>
      <c r="W12" s="85">
        <v>226</v>
      </c>
      <c r="X12" s="85">
        <v>199</v>
      </c>
      <c r="Y12" s="85">
        <v>227</v>
      </c>
    </row>
    <row r="13" spans="3:25" x14ac:dyDescent="0.2">
      <c r="C13" s="15">
        <v>1.5199999999999999E-10</v>
      </c>
      <c r="D13" s="85">
        <v>412</v>
      </c>
      <c r="E13" s="85">
        <v>394</v>
      </c>
      <c r="F13" s="85">
        <v>213</v>
      </c>
      <c r="G13" s="85">
        <v>254</v>
      </c>
      <c r="H13" s="85">
        <v>263</v>
      </c>
      <c r="I13" s="85">
        <v>273</v>
      </c>
      <c r="J13" s="85">
        <v>343</v>
      </c>
      <c r="K13" s="85">
        <v>370</v>
      </c>
      <c r="L13" s="85">
        <v>416</v>
      </c>
      <c r="M13" s="85">
        <v>416</v>
      </c>
      <c r="N13" s="85">
        <v>421</v>
      </c>
      <c r="O13" s="85">
        <v>460</v>
      </c>
      <c r="P13" s="85">
        <v>393</v>
      </c>
      <c r="Q13" s="85">
        <v>388</v>
      </c>
      <c r="R13" s="85">
        <v>365</v>
      </c>
      <c r="S13" s="85">
        <v>381</v>
      </c>
      <c r="T13" s="85">
        <v>324</v>
      </c>
      <c r="U13" s="85">
        <v>365</v>
      </c>
      <c r="V13" s="85">
        <v>282</v>
      </c>
      <c r="W13" s="85">
        <v>259</v>
      </c>
      <c r="X13" s="85">
        <v>254</v>
      </c>
      <c r="Y13" s="85">
        <v>217</v>
      </c>
    </row>
    <row r="14" spans="3:25" x14ac:dyDescent="0.2">
      <c r="C14" s="15">
        <v>5.0800000000000002E-11</v>
      </c>
      <c r="D14" s="85">
        <v>458</v>
      </c>
      <c r="E14" s="85">
        <v>430</v>
      </c>
      <c r="F14" s="85">
        <v>245</v>
      </c>
      <c r="G14" s="85">
        <v>208</v>
      </c>
      <c r="H14" s="85">
        <v>268</v>
      </c>
      <c r="I14" s="85">
        <v>273</v>
      </c>
      <c r="J14" s="85">
        <v>374</v>
      </c>
      <c r="K14" s="85">
        <v>374</v>
      </c>
      <c r="L14" s="85">
        <v>389</v>
      </c>
      <c r="M14" s="85">
        <v>449</v>
      </c>
      <c r="N14" s="85">
        <v>249</v>
      </c>
      <c r="O14" s="85">
        <v>264</v>
      </c>
      <c r="P14" s="85">
        <v>384</v>
      </c>
      <c r="Q14" s="85">
        <v>399</v>
      </c>
      <c r="R14" s="85">
        <v>369</v>
      </c>
      <c r="S14" s="85">
        <v>361</v>
      </c>
      <c r="T14" s="85">
        <v>375</v>
      </c>
      <c r="U14" s="85">
        <v>292</v>
      </c>
      <c r="V14" s="85">
        <v>263</v>
      </c>
      <c r="W14" s="85">
        <v>328</v>
      </c>
      <c r="X14" s="85">
        <v>250</v>
      </c>
      <c r="Y14" s="85">
        <v>217</v>
      </c>
    </row>
    <row r="15" spans="3:25" x14ac:dyDescent="0.2">
      <c r="C15" s="15">
        <v>1.6900000000000001E-11</v>
      </c>
      <c r="D15" s="85">
        <v>380</v>
      </c>
      <c r="E15" s="85">
        <v>407</v>
      </c>
      <c r="F15" s="85">
        <v>185</v>
      </c>
      <c r="G15" s="85">
        <v>241</v>
      </c>
      <c r="H15" s="85">
        <v>245</v>
      </c>
      <c r="I15" s="85">
        <v>260</v>
      </c>
      <c r="J15" s="85">
        <v>341</v>
      </c>
      <c r="K15" s="85">
        <v>388</v>
      </c>
      <c r="L15" s="85">
        <v>370</v>
      </c>
      <c r="M15" s="85">
        <v>390</v>
      </c>
      <c r="N15" s="85">
        <v>236</v>
      </c>
      <c r="O15" s="85">
        <v>245</v>
      </c>
      <c r="P15" s="85">
        <v>435</v>
      </c>
      <c r="Q15" s="85">
        <v>375</v>
      </c>
      <c r="R15" s="85">
        <v>381</v>
      </c>
      <c r="S15" s="85">
        <v>360</v>
      </c>
      <c r="T15" s="85">
        <v>337</v>
      </c>
      <c r="U15" s="85">
        <v>343</v>
      </c>
      <c r="V15" s="85">
        <v>279</v>
      </c>
      <c r="W15" s="85">
        <v>217</v>
      </c>
      <c r="X15" s="85">
        <v>217</v>
      </c>
      <c r="Y15" s="85">
        <v>227</v>
      </c>
    </row>
    <row r="16" spans="3:25" x14ac:dyDescent="0.2">
      <c r="C16" s="15">
        <v>9.9999999999999998E-13</v>
      </c>
      <c r="D16" s="85">
        <v>352</v>
      </c>
      <c r="E16" s="85">
        <v>407</v>
      </c>
      <c r="F16" s="85">
        <v>254</v>
      </c>
      <c r="G16" s="85">
        <v>245</v>
      </c>
      <c r="H16" s="85">
        <v>269</v>
      </c>
      <c r="I16" s="85">
        <v>259</v>
      </c>
      <c r="J16" s="85">
        <v>380</v>
      </c>
      <c r="K16" s="85">
        <v>366</v>
      </c>
      <c r="L16" s="85">
        <v>402</v>
      </c>
      <c r="M16" s="85">
        <v>365</v>
      </c>
      <c r="N16" s="85">
        <v>264</v>
      </c>
      <c r="O16" s="85">
        <v>222</v>
      </c>
      <c r="P16" s="85">
        <v>379</v>
      </c>
      <c r="Q16" s="85">
        <v>394</v>
      </c>
      <c r="R16" s="85">
        <v>339</v>
      </c>
      <c r="S16" s="85">
        <v>398</v>
      </c>
      <c r="T16" s="85">
        <v>342</v>
      </c>
      <c r="U16" s="85">
        <v>343</v>
      </c>
      <c r="V16" s="85">
        <v>242</v>
      </c>
      <c r="W16" s="85">
        <v>245</v>
      </c>
      <c r="X16" s="85">
        <v>236</v>
      </c>
      <c r="Y16" s="85">
        <v>213</v>
      </c>
    </row>
  </sheetData>
  <mergeCells count="12">
    <mergeCell ref="D3:Y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31A4-7DAD-DC42-8E47-D98A3D1371ED}">
  <dimension ref="B1:D40"/>
  <sheetViews>
    <sheetView workbookViewId="0">
      <selection activeCell="B40" sqref="B40"/>
    </sheetView>
  </sheetViews>
  <sheetFormatPr baseColWidth="10" defaultRowHeight="16" x14ac:dyDescent="0.2"/>
  <cols>
    <col min="2" max="2" width="21.5" bestFit="1" customWidth="1"/>
    <col min="3" max="3" width="11.83203125" customWidth="1"/>
  </cols>
  <sheetData>
    <row r="1" spans="2:4" x14ac:dyDescent="0.2">
      <c r="B1" s="11" t="s">
        <v>320</v>
      </c>
    </row>
    <row r="2" spans="2:4" x14ac:dyDescent="0.2">
      <c r="B2" s="9" t="s">
        <v>26</v>
      </c>
      <c r="C2" s="9" t="s">
        <v>75</v>
      </c>
      <c r="D2" s="9" t="s">
        <v>47</v>
      </c>
    </row>
    <row r="3" spans="2:4" x14ac:dyDescent="0.2">
      <c r="B3" s="5" t="s">
        <v>27</v>
      </c>
      <c r="C3" s="22">
        <v>8436</v>
      </c>
      <c r="D3" s="22">
        <v>2212</v>
      </c>
    </row>
    <row r="4" spans="2:4" x14ac:dyDescent="0.2">
      <c r="B4" s="5" t="s">
        <v>34</v>
      </c>
      <c r="C4" s="22">
        <v>303569.5</v>
      </c>
      <c r="D4" s="22">
        <v>8774</v>
      </c>
    </row>
    <row r="5" spans="2:4" x14ac:dyDescent="0.2">
      <c r="B5" s="5" t="s">
        <v>35</v>
      </c>
      <c r="C5" s="22">
        <v>319262.5</v>
      </c>
      <c r="D5" s="22">
        <v>20314</v>
      </c>
    </row>
    <row r="6" spans="2:4" x14ac:dyDescent="0.2">
      <c r="B6" s="5" t="s">
        <v>1</v>
      </c>
      <c r="C6" s="22">
        <v>256743.5</v>
      </c>
      <c r="D6" s="22">
        <v>15861</v>
      </c>
    </row>
    <row r="7" spans="2:4" x14ac:dyDescent="0.2">
      <c r="B7" s="5" t="s">
        <v>120</v>
      </c>
      <c r="C7" s="22">
        <v>16429.5</v>
      </c>
      <c r="D7" s="22">
        <v>1892</v>
      </c>
    </row>
    <row r="8" spans="2:4" x14ac:dyDescent="0.2">
      <c r="B8" s="5" t="s">
        <v>121</v>
      </c>
      <c r="C8" s="22">
        <v>49038</v>
      </c>
      <c r="D8" s="22">
        <v>1824</v>
      </c>
    </row>
    <row r="9" spans="2:4" x14ac:dyDescent="0.2">
      <c r="B9" s="5" t="s">
        <v>122</v>
      </c>
      <c r="C9" s="22">
        <v>32607</v>
      </c>
      <c r="D9" s="22">
        <v>2671</v>
      </c>
    </row>
    <row r="10" spans="2:4" x14ac:dyDescent="0.2">
      <c r="B10" s="5" t="s">
        <v>123</v>
      </c>
      <c r="C10" s="22">
        <v>966.5</v>
      </c>
      <c r="D10" s="22">
        <v>95</v>
      </c>
    </row>
    <row r="11" spans="2:4" x14ac:dyDescent="0.2">
      <c r="B11" s="5" t="s">
        <v>124</v>
      </c>
      <c r="C11" s="22">
        <v>1106.5</v>
      </c>
      <c r="D11" s="22">
        <v>408</v>
      </c>
    </row>
    <row r="12" spans="2:4" x14ac:dyDescent="0.2">
      <c r="B12" s="5" t="s">
        <v>125</v>
      </c>
      <c r="C12" s="22">
        <v>977.5</v>
      </c>
      <c r="D12" s="22">
        <v>172</v>
      </c>
    </row>
    <row r="13" spans="2:4" x14ac:dyDescent="0.2">
      <c r="B13" s="5" t="s">
        <v>126</v>
      </c>
      <c r="C13" s="22">
        <v>822</v>
      </c>
      <c r="D13" s="22">
        <v>61</v>
      </c>
    </row>
    <row r="14" spans="2:4" x14ac:dyDescent="0.2">
      <c r="B14" s="5" t="s">
        <v>127</v>
      </c>
      <c r="C14" s="22">
        <v>1843</v>
      </c>
      <c r="D14" s="22">
        <v>416</v>
      </c>
    </row>
    <row r="15" spans="2:4" x14ac:dyDescent="0.2">
      <c r="B15" s="5" t="s">
        <v>128</v>
      </c>
      <c r="C15" s="22">
        <v>1275.5</v>
      </c>
      <c r="D15" s="22">
        <v>197</v>
      </c>
    </row>
    <row r="16" spans="2:4" x14ac:dyDescent="0.2">
      <c r="B16" s="5" t="s">
        <v>129</v>
      </c>
      <c r="C16" s="22">
        <v>1752</v>
      </c>
      <c r="D16" s="22">
        <v>420</v>
      </c>
    </row>
    <row r="17" spans="2:4" x14ac:dyDescent="0.2">
      <c r="B17" s="5" t="s">
        <v>130</v>
      </c>
      <c r="C17" s="22">
        <v>4753.5</v>
      </c>
      <c r="D17" s="22">
        <v>623</v>
      </c>
    </row>
    <row r="18" spans="2:4" x14ac:dyDescent="0.2">
      <c r="B18" s="5" t="s">
        <v>131</v>
      </c>
      <c r="C18" s="22">
        <v>1460.5</v>
      </c>
      <c r="D18" s="22">
        <v>166</v>
      </c>
    </row>
    <row r="19" spans="2:4" x14ac:dyDescent="0.2">
      <c r="B19" s="5" t="s">
        <v>132</v>
      </c>
      <c r="C19" s="22">
        <v>2099.5</v>
      </c>
      <c r="D19" s="22">
        <v>668</v>
      </c>
    </row>
    <row r="20" spans="2:4" x14ac:dyDescent="0.2">
      <c r="B20" s="5" t="s">
        <v>133</v>
      </c>
      <c r="C20" s="22">
        <v>1103.5</v>
      </c>
      <c r="D20" s="22">
        <v>180</v>
      </c>
    </row>
    <row r="21" spans="2:4" x14ac:dyDescent="0.2">
      <c r="B21" s="5" t="s">
        <v>134</v>
      </c>
      <c r="C21" s="22">
        <v>1082.5</v>
      </c>
      <c r="D21" s="22">
        <v>110</v>
      </c>
    </row>
    <row r="22" spans="2:4" x14ac:dyDescent="0.2">
      <c r="B22" s="5" t="s">
        <v>41</v>
      </c>
      <c r="C22" s="22">
        <v>187140</v>
      </c>
      <c r="D22" s="22">
        <v>44344</v>
      </c>
    </row>
    <row r="23" spans="2:4" x14ac:dyDescent="0.2">
      <c r="B23" s="5" t="s">
        <v>67</v>
      </c>
      <c r="C23" s="22">
        <v>326298</v>
      </c>
      <c r="D23" s="22">
        <v>41081</v>
      </c>
    </row>
    <row r="24" spans="2:4" x14ac:dyDescent="0.2">
      <c r="B24" s="5" t="s">
        <v>135</v>
      </c>
      <c r="C24" s="22">
        <v>139768.5</v>
      </c>
      <c r="D24" s="22">
        <v>1747</v>
      </c>
    </row>
    <row r="25" spans="2:4" x14ac:dyDescent="0.2">
      <c r="B25" s="5" t="s">
        <v>136</v>
      </c>
      <c r="C25" s="22">
        <v>252143</v>
      </c>
      <c r="D25" s="22">
        <v>4134</v>
      </c>
    </row>
    <row r="26" spans="2:4" x14ac:dyDescent="0.2">
      <c r="B26" s="5" t="s">
        <v>69</v>
      </c>
      <c r="C26" s="22">
        <v>237408.5</v>
      </c>
      <c r="D26" s="22">
        <v>20183</v>
      </c>
    </row>
    <row r="27" spans="2:4" ht="18" x14ac:dyDescent="0.2">
      <c r="B27" s="5" t="s">
        <v>347</v>
      </c>
      <c r="C27" s="22">
        <v>250179</v>
      </c>
      <c r="D27" s="22">
        <v>15486</v>
      </c>
    </row>
    <row r="28" spans="2:4" ht="18" x14ac:dyDescent="0.2">
      <c r="B28" s="5" t="s">
        <v>348</v>
      </c>
      <c r="C28" s="22">
        <v>249652.5</v>
      </c>
      <c r="D28" s="22">
        <v>928</v>
      </c>
    </row>
    <row r="29" spans="2:4" x14ac:dyDescent="0.2">
      <c r="B29" s="5" t="s">
        <v>137</v>
      </c>
      <c r="C29" s="22">
        <v>919</v>
      </c>
      <c r="D29" s="22">
        <v>3</v>
      </c>
    </row>
    <row r="30" spans="2:4" x14ac:dyDescent="0.2">
      <c r="B30" s="5" t="s">
        <v>138</v>
      </c>
      <c r="C30" s="22">
        <v>886</v>
      </c>
      <c r="D30" s="22">
        <v>167</v>
      </c>
    </row>
    <row r="31" spans="2:4" x14ac:dyDescent="0.2">
      <c r="B31" s="5" t="s">
        <v>139</v>
      </c>
      <c r="C31" s="22">
        <v>2723</v>
      </c>
      <c r="D31" s="22">
        <v>2936</v>
      </c>
    </row>
    <row r="32" spans="2:4" x14ac:dyDescent="0.2">
      <c r="B32" s="5" t="s">
        <v>29</v>
      </c>
      <c r="C32" s="22">
        <v>65840.5</v>
      </c>
      <c r="D32" s="22">
        <v>83053</v>
      </c>
    </row>
    <row r="33" spans="2:4" x14ac:dyDescent="0.2">
      <c r="B33" s="5" t="s">
        <v>70</v>
      </c>
      <c r="C33" s="22">
        <v>393921</v>
      </c>
      <c r="D33" s="22">
        <v>26166</v>
      </c>
    </row>
    <row r="34" spans="2:4" x14ac:dyDescent="0.2">
      <c r="B34" s="5" t="s">
        <v>71</v>
      </c>
      <c r="C34" s="22">
        <v>392020</v>
      </c>
      <c r="D34" s="22">
        <v>27801</v>
      </c>
    </row>
    <row r="35" spans="2:4" x14ac:dyDescent="0.2">
      <c r="B35" s="5" t="s">
        <v>72</v>
      </c>
      <c r="C35" s="22">
        <v>416403</v>
      </c>
      <c r="D35" s="22">
        <v>53268</v>
      </c>
    </row>
    <row r="36" spans="2:4" x14ac:dyDescent="0.2">
      <c r="B36" s="5" t="s">
        <v>73</v>
      </c>
      <c r="C36" s="22">
        <v>434442.5</v>
      </c>
      <c r="D36" s="22">
        <v>24153</v>
      </c>
    </row>
    <row r="37" spans="2:4" ht="18" x14ac:dyDescent="0.2">
      <c r="B37" s="5" t="s">
        <v>349</v>
      </c>
      <c r="C37" s="22">
        <v>418285.5</v>
      </c>
      <c r="D37" s="22">
        <v>269</v>
      </c>
    </row>
    <row r="38" spans="2:4" x14ac:dyDescent="0.2">
      <c r="B38" s="5" t="s">
        <v>140</v>
      </c>
      <c r="C38" s="22">
        <v>334392</v>
      </c>
      <c r="D38" s="22">
        <v>20013</v>
      </c>
    </row>
    <row r="39" spans="2:4" x14ac:dyDescent="0.2">
      <c r="B39" s="5" t="s">
        <v>141</v>
      </c>
      <c r="C39" s="22">
        <v>2922</v>
      </c>
      <c r="D39" s="22">
        <v>829</v>
      </c>
    </row>
    <row r="40" spans="2:4" ht="18" x14ac:dyDescent="0.2">
      <c r="B40" s="5" t="s">
        <v>350</v>
      </c>
      <c r="C40" s="22">
        <v>2993.5</v>
      </c>
      <c r="D40" s="22">
        <v>670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6DB3-B2BA-DA4A-A2FA-68693FDF46D8}">
  <dimension ref="B1:D35"/>
  <sheetViews>
    <sheetView workbookViewId="0">
      <selection activeCell="B34" sqref="B34"/>
    </sheetView>
  </sheetViews>
  <sheetFormatPr baseColWidth="10" defaultRowHeight="16" x14ac:dyDescent="0.2"/>
  <cols>
    <col min="2" max="2" width="21.5" bestFit="1" customWidth="1"/>
    <col min="3" max="3" width="13.83203125" customWidth="1"/>
  </cols>
  <sheetData>
    <row r="1" spans="2:4" x14ac:dyDescent="0.2">
      <c r="B1" s="11" t="s">
        <v>320</v>
      </c>
    </row>
    <row r="2" spans="2:4" x14ac:dyDescent="0.2">
      <c r="B2" s="9" t="s">
        <v>30</v>
      </c>
      <c r="C2" s="9" t="s">
        <v>75</v>
      </c>
      <c r="D2" s="9" t="s">
        <v>47</v>
      </c>
    </row>
    <row r="3" spans="2:4" x14ac:dyDescent="0.2">
      <c r="B3" s="5" t="s">
        <v>308</v>
      </c>
      <c r="C3" s="22">
        <v>926</v>
      </c>
      <c r="D3" s="22">
        <v>106.066</v>
      </c>
    </row>
    <row r="4" spans="2:4" x14ac:dyDescent="0.2">
      <c r="B4" s="5" t="s">
        <v>142</v>
      </c>
      <c r="C4" s="22">
        <v>850.5</v>
      </c>
      <c r="D4" s="22">
        <v>19.09188</v>
      </c>
    </row>
    <row r="5" spans="2:4" x14ac:dyDescent="0.2">
      <c r="B5" s="5" t="s">
        <v>143</v>
      </c>
      <c r="C5" s="22">
        <v>741</v>
      </c>
      <c r="D5" s="22">
        <v>7.0710680000000004</v>
      </c>
    </row>
    <row r="6" spans="2:4" x14ac:dyDescent="0.2">
      <c r="B6" s="5" t="s">
        <v>144</v>
      </c>
      <c r="C6" s="22">
        <v>3206</v>
      </c>
      <c r="D6" s="22">
        <v>41.012189999999997</v>
      </c>
    </row>
    <row r="7" spans="2:4" x14ac:dyDescent="0.2">
      <c r="B7" s="5" t="s">
        <v>145</v>
      </c>
      <c r="C7" s="22">
        <v>1062.5</v>
      </c>
      <c r="D7" s="22">
        <v>48.790370000000003</v>
      </c>
    </row>
    <row r="8" spans="2:4" x14ac:dyDescent="0.2">
      <c r="B8" s="5" t="s">
        <v>146</v>
      </c>
      <c r="C8" s="22">
        <v>817</v>
      </c>
      <c r="D8" s="22">
        <v>89.09545</v>
      </c>
    </row>
    <row r="9" spans="2:4" x14ac:dyDescent="0.2">
      <c r="B9" s="5" t="s">
        <v>147</v>
      </c>
      <c r="C9" s="22">
        <v>1434</v>
      </c>
      <c r="D9" s="22">
        <v>69.296459999999996</v>
      </c>
    </row>
    <row r="10" spans="2:4" x14ac:dyDescent="0.2">
      <c r="B10" s="5" t="s">
        <v>148</v>
      </c>
      <c r="C10" s="22">
        <v>1114</v>
      </c>
      <c r="D10" s="22">
        <v>176.77670000000001</v>
      </c>
    </row>
    <row r="11" spans="2:4" x14ac:dyDescent="0.2">
      <c r="B11" s="5" t="s">
        <v>149</v>
      </c>
      <c r="C11" s="22">
        <v>1041.5</v>
      </c>
      <c r="D11" s="22">
        <v>48.790370000000003</v>
      </c>
    </row>
    <row r="12" spans="2:4" x14ac:dyDescent="0.2">
      <c r="B12" s="5" t="s">
        <v>150</v>
      </c>
      <c r="C12" s="22">
        <v>1109.5</v>
      </c>
      <c r="D12" s="22">
        <v>94.045199999999994</v>
      </c>
    </row>
    <row r="13" spans="2:4" x14ac:dyDescent="0.2">
      <c r="B13" s="5" t="s">
        <v>151</v>
      </c>
      <c r="C13" s="22">
        <v>857.5</v>
      </c>
      <c r="D13" s="22">
        <v>0.70710700000000004</v>
      </c>
    </row>
    <row r="14" spans="2:4" x14ac:dyDescent="0.2">
      <c r="B14" s="5" t="s">
        <v>152</v>
      </c>
      <c r="C14" s="22">
        <v>839</v>
      </c>
      <c r="D14" s="22">
        <v>12.727919999999999</v>
      </c>
    </row>
    <row r="15" spans="2:4" x14ac:dyDescent="0.2">
      <c r="B15" s="5" t="s">
        <v>153</v>
      </c>
      <c r="C15" s="22">
        <v>867</v>
      </c>
      <c r="D15" s="22">
        <v>9.8994949999999999</v>
      </c>
    </row>
    <row r="16" spans="2:4" x14ac:dyDescent="0.2">
      <c r="B16" s="5" t="s">
        <v>154</v>
      </c>
      <c r="C16" s="22">
        <v>756</v>
      </c>
      <c r="D16" s="22">
        <v>50.91169</v>
      </c>
    </row>
    <row r="17" spans="2:4" x14ac:dyDescent="0.2">
      <c r="B17" s="5" t="s">
        <v>155</v>
      </c>
      <c r="C17" s="22">
        <v>731.5</v>
      </c>
      <c r="D17" s="22">
        <v>68.589359999999999</v>
      </c>
    </row>
    <row r="18" spans="2:4" x14ac:dyDescent="0.2">
      <c r="B18" s="5" t="s">
        <v>156</v>
      </c>
      <c r="C18" s="22">
        <v>1104.5</v>
      </c>
      <c r="D18" s="22">
        <v>72.831999999999994</v>
      </c>
    </row>
    <row r="19" spans="2:4" x14ac:dyDescent="0.2">
      <c r="B19" s="5" t="s">
        <v>157</v>
      </c>
      <c r="C19" s="22">
        <v>973.5</v>
      </c>
      <c r="D19" s="22">
        <v>20.5061</v>
      </c>
    </row>
    <row r="20" spans="2:4" x14ac:dyDescent="0.2">
      <c r="B20" s="5" t="s">
        <v>158</v>
      </c>
      <c r="C20" s="22">
        <v>948.5</v>
      </c>
      <c r="D20" s="22">
        <v>19.09188</v>
      </c>
    </row>
    <row r="21" spans="2:4" x14ac:dyDescent="0.2">
      <c r="B21" s="5" t="s">
        <v>159</v>
      </c>
      <c r="C21" s="22">
        <v>1093</v>
      </c>
      <c r="D21" s="22">
        <v>83.438599999999994</v>
      </c>
    </row>
    <row r="22" spans="2:4" x14ac:dyDescent="0.2">
      <c r="B22" s="5" t="s">
        <v>160</v>
      </c>
      <c r="C22" s="22">
        <v>974.5</v>
      </c>
      <c r="D22" s="22">
        <v>43.133510000000001</v>
      </c>
    </row>
    <row r="23" spans="2:4" x14ac:dyDescent="0.2">
      <c r="B23" s="5" t="s">
        <v>316</v>
      </c>
      <c r="C23" s="22">
        <v>16770</v>
      </c>
      <c r="D23" s="22">
        <v>229.1026</v>
      </c>
    </row>
    <row r="24" spans="2:4" ht="18" x14ac:dyDescent="0.25">
      <c r="B24" s="5" t="s">
        <v>310</v>
      </c>
      <c r="C24" s="22">
        <v>232021</v>
      </c>
      <c r="D24" s="22">
        <v>2604.9810000000002</v>
      </c>
    </row>
    <row r="25" spans="2:4" x14ac:dyDescent="0.2">
      <c r="B25" s="5" t="s">
        <v>161</v>
      </c>
      <c r="C25" s="22">
        <v>864.5</v>
      </c>
      <c r="D25" s="22">
        <v>106.7731</v>
      </c>
    </row>
    <row r="26" spans="2:4" x14ac:dyDescent="0.2">
      <c r="B26" s="5" t="s">
        <v>162</v>
      </c>
      <c r="C26" s="22">
        <v>998</v>
      </c>
      <c r="D26" s="22">
        <v>49.49747</v>
      </c>
    </row>
    <row r="27" spans="2:4" x14ac:dyDescent="0.2">
      <c r="B27" s="5" t="s">
        <v>163</v>
      </c>
      <c r="C27" s="22">
        <v>1045.5</v>
      </c>
      <c r="D27" s="22">
        <v>72.831999999999994</v>
      </c>
    </row>
    <row r="28" spans="2:4" x14ac:dyDescent="0.2">
      <c r="B28" s="5" t="s">
        <v>70</v>
      </c>
      <c r="C28" s="22">
        <v>877</v>
      </c>
      <c r="D28" s="22">
        <v>62.2254</v>
      </c>
    </row>
    <row r="29" spans="2:4" x14ac:dyDescent="0.2">
      <c r="B29" s="5" t="s">
        <v>164</v>
      </c>
      <c r="C29" s="22">
        <v>988</v>
      </c>
      <c r="D29" s="22">
        <v>55.154330000000002</v>
      </c>
    </row>
    <row r="30" spans="2:4" x14ac:dyDescent="0.2">
      <c r="B30" s="5" t="s">
        <v>165</v>
      </c>
      <c r="C30" s="22">
        <v>1199</v>
      </c>
      <c r="D30" s="22">
        <v>59.396970000000003</v>
      </c>
    </row>
    <row r="31" spans="2:4" x14ac:dyDescent="0.2">
      <c r="B31" s="5" t="s">
        <v>166</v>
      </c>
      <c r="C31" s="22">
        <v>882</v>
      </c>
      <c r="D31" s="22">
        <v>52.325899999999997</v>
      </c>
    </row>
    <row r="32" spans="2:4" ht="18" x14ac:dyDescent="0.2">
      <c r="B32" s="5" t="s">
        <v>349</v>
      </c>
      <c r="C32" s="22">
        <v>785</v>
      </c>
      <c r="D32" s="22">
        <v>2.828427</v>
      </c>
    </row>
    <row r="33" spans="2:4" x14ac:dyDescent="0.2">
      <c r="B33" s="5" t="s">
        <v>140</v>
      </c>
      <c r="C33" s="22">
        <v>980.5</v>
      </c>
      <c r="D33" s="22">
        <v>55.861440000000002</v>
      </c>
    </row>
    <row r="34" spans="2:4" ht="18" x14ac:dyDescent="0.2">
      <c r="B34" s="5" t="s">
        <v>350</v>
      </c>
      <c r="C34" s="22">
        <v>688</v>
      </c>
      <c r="D34" s="22">
        <v>74.953320000000005</v>
      </c>
    </row>
    <row r="35" spans="2:4" x14ac:dyDescent="0.2">
      <c r="B35" s="5" t="s">
        <v>167</v>
      </c>
      <c r="C35" s="22">
        <v>554</v>
      </c>
      <c r="D35" s="22">
        <v>18.384779999999999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A6FD-2658-D146-8CC1-4F5C1EC12130}">
  <dimension ref="C2:M16"/>
  <sheetViews>
    <sheetView topLeftCell="A2" workbookViewId="0">
      <selection activeCell="C2" sqref="C2"/>
    </sheetView>
  </sheetViews>
  <sheetFormatPr baseColWidth="10" defaultColWidth="10.83203125" defaultRowHeight="16" x14ac:dyDescent="0.2"/>
  <cols>
    <col min="3" max="3" width="16.33203125" customWidth="1"/>
  </cols>
  <sheetData>
    <row r="2" spans="3:13" x14ac:dyDescent="0.2">
      <c r="C2" s="11" t="s">
        <v>320</v>
      </c>
    </row>
    <row r="3" spans="3:13" x14ac:dyDescent="0.2">
      <c r="D3" s="102" t="s">
        <v>75</v>
      </c>
      <c r="E3" s="102"/>
      <c r="F3" s="102"/>
      <c r="G3" s="102"/>
      <c r="H3" s="102"/>
      <c r="I3" s="102"/>
      <c r="J3" s="102"/>
      <c r="K3" s="102"/>
    </row>
    <row r="4" spans="3:13" x14ac:dyDescent="0.2">
      <c r="C4" s="5" t="s">
        <v>74</v>
      </c>
      <c r="D4" s="104" t="s">
        <v>6</v>
      </c>
      <c r="E4" s="104"/>
      <c r="F4" s="104" t="s">
        <v>34</v>
      </c>
      <c r="G4" s="104"/>
      <c r="H4" s="104" t="s">
        <v>35</v>
      </c>
      <c r="I4" s="104"/>
      <c r="J4" s="104" t="s">
        <v>1</v>
      </c>
      <c r="K4" s="104"/>
    </row>
    <row r="5" spans="3:13" x14ac:dyDescent="0.2">
      <c r="C5" s="15">
        <v>9.9999999999999995E-7</v>
      </c>
      <c r="D5" s="18">
        <v>157498</v>
      </c>
      <c r="E5" s="18">
        <v>173401</v>
      </c>
      <c r="F5" s="18">
        <v>331673</v>
      </c>
      <c r="G5" s="18">
        <v>324441</v>
      </c>
      <c r="H5" s="18">
        <v>326796</v>
      </c>
      <c r="I5" s="18">
        <v>333550</v>
      </c>
      <c r="J5" s="18">
        <v>285873</v>
      </c>
      <c r="K5" s="18">
        <v>282891</v>
      </c>
      <c r="M5" s="14"/>
    </row>
    <row r="6" spans="3:13" x14ac:dyDescent="0.2">
      <c r="C6" s="15">
        <v>3.3299999999999998E-7</v>
      </c>
      <c r="D6" s="18">
        <v>229975</v>
      </c>
      <c r="E6" s="18">
        <v>235434</v>
      </c>
      <c r="F6" s="18">
        <v>407377</v>
      </c>
      <c r="G6" s="18">
        <v>415872</v>
      </c>
      <c r="H6" s="18">
        <v>382780</v>
      </c>
      <c r="I6" s="18">
        <v>391279</v>
      </c>
      <c r="J6" s="18">
        <v>297835</v>
      </c>
      <c r="K6" s="18">
        <v>298719</v>
      </c>
    </row>
    <row r="7" spans="3:13" x14ac:dyDescent="0.2">
      <c r="C7" s="15">
        <v>1.11E-7</v>
      </c>
      <c r="D7" s="18">
        <v>37067</v>
      </c>
      <c r="E7" s="18">
        <v>22787</v>
      </c>
      <c r="F7" s="18">
        <v>627571</v>
      </c>
      <c r="G7" s="18">
        <v>609014</v>
      </c>
      <c r="H7" s="18">
        <v>576350</v>
      </c>
      <c r="I7" s="18">
        <v>597612</v>
      </c>
      <c r="J7" s="18">
        <v>400514</v>
      </c>
      <c r="K7" s="18">
        <v>406947</v>
      </c>
    </row>
    <row r="8" spans="3:13" x14ac:dyDescent="0.2">
      <c r="C8" s="15">
        <v>3.7E-8</v>
      </c>
      <c r="D8" s="18">
        <v>8760</v>
      </c>
      <c r="E8" s="18">
        <v>7623</v>
      </c>
      <c r="F8" s="18">
        <v>602798</v>
      </c>
      <c r="G8" s="18">
        <v>591112</v>
      </c>
      <c r="H8" s="18">
        <v>620514</v>
      </c>
      <c r="I8" s="18">
        <v>630339</v>
      </c>
      <c r="J8" s="18">
        <v>563115</v>
      </c>
      <c r="K8" s="18">
        <v>563751</v>
      </c>
    </row>
    <row r="9" spans="3:13" x14ac:dyDescent="0.2">
      <c r="C9" s="1">
        <v>1.2299999999999999E-8</v>
      </c>
      <c r="D9" s="18">
        <v>7285</v>
      </c>
      <c r="E9" s="18">
        <v>6645</v>
      </c>
      <c r="F9" s="18">
        <v>577255</v>
      </c>
      <c r="G9" s="18">
        <v>583632</v>
      </c>
      <c r="H9" s="18">
        <v>610233</v>
      </c>
      <c r="I9" s="18">
        <v>616342</v>
      </c>
      <c r="J9" s="18">
        <v>623958</v>
      </c>
      <c r="K9" s="18">
        <v>629060</v>
      </c>
    </row>
    <row r="10" spans="3:13" x14ac:dyDescent="0.2">
      <c r="C10" s="1">
        <v>4.1199999999999998E-9</v>
      </c>
      <c r="D10" s="1">
        <v>4635</v>
      </c>
      <c r="E10" s="1">
        <v>6005</v>
      </c>
      <c r="F10" s="1">
        <v>572689</v>
      </c>
      <c r="G10" s="1">
        <v>542259</v>
      </c>
      <c r="H10" s="1">
        <v>603895</v>
      </c>
      <c r="I10" s="1">
        <v>615229</v>
      </c>
      <c r="J10" s="1">
        <v>638419</v>
      </c>
      <c r="K10" s="1">
        <v>633481</v>
      </c>
    </row>
    <row r="11" spans="3:13" x14ac:dyDescent="0.2">
      <c r="C11" s="1">
        <v>1.37E-9</v>
      </c>
      <c r="D11" s="1">
        <v>3168</v>
      </c>
      <c r="E11" s="1">
        <v>2562</v>
      </c>
      <c r="F11" s="1">
        <v>494454</v>
      </c>
      <c r="G11" s="1">
        <v>503042</v>
      </c>
      <c r="H11" s="1">
        <v>541170</v>
      </c>
      <c r="I11" s="1">
        <v>555569</v>
      </c>
      <c r="J11" s="1">
        <v>536526</v>
      </c>
      <c r="K11" s="1">
        <v>502952</v>
      </c>
    </row>
    <row r="12" spans="3:13" x14ac:dyDescent="0.2">
      <c r="C12" s="1">
        <v>4.5700000000000002E-10</v>
      </c>
      <c r="D12" s="1">
        <v>1840</v>
      </c>
      <c r="E12" s="1">
        <v>1257</v>
      </c>
      <c r="F12" s="1">
        <v>342141</v>
      </c>
      <c r="G12" s="1">
        <v>329226</v>
      </c>
      <c r="H12" s="1">
        <v>365980</v>
      </c>
      <c r="I12" s="1">
        <v>367072</v>
      </c>
      <c r="J12" s="1">
        <v>341699</v>
      </c>
      <c r="K12" s="1">
        <v>339444</v>
      </c>
    </row>
    <row r="13" spans="3:13" x14ac:dyDescent="0.2">
      <c r="C13" s="1">
        <v>1.5199999999999999E-10</v>
      </c>
      <c r="D13" s="1">
        <v>1155</v>
      </c>
      <c r="E13" s="1">
        <v>3543</v>
      </c>
      <c r="F13" s="1">
        <v>171891</v>
      </c>
      <c r="G13" s="1">
        <v>152005</v>
      </c>
      <c r="H13" s="1">
        <v>169284</v>
      </c>
      <c r="I13" s="1">
        <v>169219</v>
      </c>
      <c r="J13" s="1">
        <v>190870</v>
      </c>
      <c r="K13" s="1">
        <v>164547</v>
      </c>
    </row>
    <row r="14" spans="3:13" x14ac:dyDescent="0.2">
      <c r="C14" s="1">
        <v>5.0800000000000002E-11</v>
      </c>
      <c r="D14" s="1">
        <v>743</v>
      </c>
      <c r="E14" s="1">
        <v>773</v>
      </c>
      <c r="F14" s="1">
        <v>39270</v>
      </c>
      <c r="G14" s="1">
        <v>37110</v>
      </c>
      <c r="H14" s="1">
        <v>42671</v>
      </c>
      <c r="I14" s="1">
        <v>50871</v>
      </c>
      <c r="J14" s="1">
        <v>59404</v>
      </c>
      <c r="K14" s="1">
        <v>62456</v>
      </c>
    </row>
    <row r="15" spans="3:13" x14ac:dyDescent="0.2">
      <c r="C15" s="1">
        <v>1.6900000000000001E-11</v>
      </c>
      <c r="D15" s="1">
        <v>875</v>
      </c>
      <c r="E15" s="1">
        <v>774</v>
      </c>
      <c r="F15" s="1">
        <v>19749</v>
      </c>
      <c r="G15" s="1">
        <v>19547</v>
      </c>
      <c r="H15" s="1">
        <v>25233</v>
      </c>
      <c r="I15" s="1">
        <v>26145</v>
      </c>
      <c r="J15" s="1">
        <v>40837</v>
      </c>
      <c r="K15" s="1">
        <v>45948</v>
      </c>
    </row>
    <row r="16" spans="3:13" x14ac:dyDescent="0.2">
      <c r="C16" s="16">
        <v>9.9999999999999998E-13</v>
      </c>
      <c r="D16" s="1">
        <v>873</v>
      </c>
      <c r="E16" s="1">
        <v>794</v>
      </c>
      <c r="F16" s="1">
        <v>926</v>
      </c>
      <c r="G16" s="1">
        <v>896</v>
      </c>
      <c r="H16" s="1">
        <v>932</v>
      </c>
      <c r="I16" s="1">
        <v>865</v>
      </c>
      <c r="J16" s="1">
        <v>788</v>
      </c>
      <c r="K16" s="1">
        <v>887</v>
      </c>
    </row>
  </sheetData>
  <mergeCells count="5">
    <mergeCell ref="D4:E4"/>
    <mergeCell ref="F4:G4"/>
    <mergeCell ref="H4:I4"/>
    <mergeCell ref="J4:K4"/>
    <mergeCell ref="D3:K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C61-FDE7-4259-A334-BDD94C489D2C}">
  <dimension ref="C1:K15"/>
  <sheetViews>
    <sheetView workbookViewId="0">
      <selection activeCell="C1" sqref="C1"/>
    </sheetView>
  </sheetViews>
  <sheetFormatPr baseColWidth="10" defaultColWidth="8.83203125" defaultRowHeight="16" x14ac:dyDescent="0.2"/>
  <cols>
    <col min="3" max="3" width="14.6640625" bestFit="1" customWidth="1"/>
  </cols>
  <sheetData>
    <row r="1" spans="3:11" x14ac:dyDescent="0.2">
      <c r="C1" s="11" t="s">
        <v>320</v>
      </c>
    </row>
    <row r="3" spans="3:11" x14ac:dyDescent="0.2">
      <c r="C3" s="5" t="s">
        <v>74</v>
      </c>
      <c r="D3" s="105" t="s">
        <v>308</v>
      </c>
      <c r="E3" s="106"/>
      <c r="F3" s="106" t="s">
        <v>34</v>
      </c>
      <c r="G3" s="106"/>
      <c r="H3" s="106" t="s">
        <v>35</v>
      </c>
      <c r="I3" s="106"/>
      <c r="J3" s="106" t="s">
        <v>1</v>
      </c>
      <c r="K3" s="106"/>
    </row>
    <row r="4" spans="3:11" x14ac:dyDescent="0.2">
      <c r="C4" s="15">
        <v>9.9999999999999995E-7</v>
      </c>
      <c r="D4" s="19">
        <v>1296</v>
      </c>
      <c r="E4" s="19">
        <v>1400</v>
      </c>
      <c r="F4" s="19">
        <v>1404</v>
      </c>
      <c r="G4" s="19">
        <v>1558</v>
      </c>
      <c r="H4" s="19">
        <v>3202</v>
      </c>
      <c r="I4" s="19">
        <v>2553</v>
      </c>
      <c r="J4" s="19">
        <v>295950</v>
      </c>
      <c r="K4" s="19">
        <v>312552</v>
      </c>
    </row>
    <row r="5" spans="3:11" x14ac:dyDescent="0.2">
      <c r="C5" s="15">
        <v>3.3299999999999998E-7</v>
      </c>
      <c r="D5" s="19">
        <v>1632</v>
      </c>
      <c r="E5" s="19">
        <v>1664</v>
      </c>
      <c r="F5" s="19">
        <v>1745</v>
      </c>
      <c r="G5" s="19">
        <v>1883</v>
      </c>
      <c r="H5" s="19">
        <v>2461</v>
      </c>
      <c r="I5" s="19">
        <v>1982</v>
      </c>
      <c r="J5" s="19">
        <v>270548</v>
      </c>
      <c r="K5" s="19">
        <v>269611</v>
      </c>
    </row>
    <row r="6" spans="3:11" x14ac:dyDescent="0.2">
      <c r="C6" s="15">
        <v>1.11E-7</v>
      </c>
      <c r="D6" s="19">
        <v>1658</v>
      </c>
      <c r="E6" s="19">
        <v>1717</v>
      </c>
      <c r="F6" s="19">
        <v>1807</v>
      </c>
      <c r="G6" s="19">
        <v>1808</v>
      </c>
      <c r="H6" s="19">
        <v>2044</v>
      </c>
      <c r="I6" s="19">
        <v>1898</v>
      </c>
      <c r="J6" s="19">
        <v>257351</v>
      </c>
      <c r="K6" s="19">
        <v>259731</v>
      </c>
    </row>
    <row r="7" spans="3:11" x14ac:dyDescent="0.2">
      <c r="C7" s="15">
        <v>3.7E-8</v>
      </c>
      <c r="D7" s="19">
        <v>1635</v>
      </c>
      <c r="E7" s="19">
        <v>1891</v>
      </c>
      <c r="F7" s="19">
        <v>1864</v>
      </c>
      <c r="G7" s="19">
        <v>2019</v>
      </c>
      <c r="H7" s="19">
        <v>2037</v>
      </c>
      <c r="I7" s="19">
        <v>1859</v>
      </c>
      <c r="J7" s="19">
        <v>130043</v>
      </c>
      <c r="K7" s="19">
        <v>141525</v>
      </c>
    </row>
    <row r="8" spans="3:11" x14ac:dyDescent="0.2">
      <c r="C8" s="1">
        <v>1.2299999999999999E-8</v>
      </c>
      <c r="D8" s="19">
        <v>1810</v>
      </c>
      <c r="E8" s="19">
        <v>1768</v>
      </c>
      <c r="F8" s="19">
        <v>1756</v>
      </c>
      <c r="G8" s="19">
        <v>1742</v>
      </c>
      <c r="H8" s="19">
        <v>1984</v>
      </c>
      <c r="I8" s="19">
        <v>1869</v>
      </c>
      <c r="J8" s="19">
        <v>11083</v>
      </c>
      <c r="K8" s="19">
        <v>11653</v>
      </c>
    </row>
    <row r="9" spans="3:11" x14ac:dyDescent="0.2">
      <c r="C9" s="1">
        <v>4.1199999999999998E-9</v>
      </c>
      <c r="D9" s="19">
        <v>1722</v>
      </c>
      <c r="E9" s="19">
        <v>1757</v>
      </c>
      <c r="F9" s="19">
        <v>1818</v>
      </c>
      <c r="G9" s="19">
        <v>1838</v>
      </c>
      <c r="H9" s="19">
        <v>1891</v>
      </c>
      <c r="I9" s="19">
        <v>1909</v>
      </c>
      <c r="J9" s="19">
        <v>2152</v>
      </c>
      <c r="K9" s="19">
        <v>2024</v>
      </c>
    </row>
    <row r="10" spans="3:11" x14ac:dyDescent="0.2">
      <c r="C10" s="1">
        <v>1.37E-9</v>
      </c>
      <c r="D10" s="19">
        <v>1717</v>
      </c>
      <c r="E10" s="19">
        <v>1819</v>
      </c>
      <c r="F10" s="19">
        <v>1935</v>
      </c>
      <c r="G10" s="19">
        <v>1803</v>
      </c>
      <c r="H10" s="19">
        <v>1702</v>
      </c>
      <c r="I10" s="19">
        <v>1690</v>
      </c>
      <c r="J10" s="19">
        <v>1717</v>
      </c>
      <c r="K10" s="19">
        <v>1605</v>
      </c>
    </row>
    <row r="11" spans="3:11" x14ac:dyDescent="0.2">
      <c r="C11" s="1">
        <v>4.5700000000000002E-10</v>
      </c>
      <c r="D11" s="19">
        <v>1750</v>
      </c>
      <c r="E11" s="19">
        <v>2018</v>
      </c>
      <c r="F11" s="19">
        <v>1862</v>
      </c>
      <c r="G11" s="19">
        <v>1824</v>
      </c>
      <c r="H11" s="19">
        <v>1772</v>
      </c>
      <c r="I11" s="19">
        <v>1679</v>
      </c>
      <c r="J11" s="19">
        <v>1566</v>
      </c>
      <c r="K11" s="19">
        <v>1656</v>
      </c>
    </row>
    <row r="12" spans="3:11" x14ac:dyDescent="0.2">
      <c r="C12" s="1">
        <v>1.5199999999999999E-10</v>
      </c>
      <c r="D12" s="19">
        <v>1692</v>
      </c>
      <c r="E12" s="19">
        <v>1670</v>
      </c>
      <c r="F12" s="19">
        <v>1747</v>
      </c>
      <c r="G12" s="19">
        <v>1812</v>
      </c>
      <c r="H12" s="19">
        <v>1768</v>
      </c>
      <c r="I12" s="19">
        <v>1611</v>
      </c>
      <c r="J12" s="19">
        <v>1652</v>
      </c>
      <c r="K12" s="19">
        <v>1588</v>
      </c>
    </row>
    <row r="13" spans="3:11" x14ac:dyDescent="0.2">
      <c r="C13" s="1">
        <v>5.0800000000000002E-11</v>
      </c>
      <c r="D13" s="19">
        <v>1697</v>
      </c>
      <c r="E13" s="19">
        <v>1660</v>
      </c>
      <c r="F13" s="19">
        <v>1831</v>
      </c>
      <c r="G13" s="19">
        <v>1891</v>
      </c>
      <c r="H13" s="19">
        <v>1723</v>
      </c>
      <c r="I13" s="19">
        <v>1660</v>
      </c>
      <c r="J13" s="19">
        <v>1619</v>
      </c>
      <c r="K13" s="19">
        <v>1546</v>
      </c>
    </row>
    <row r="14" spans="3:11" x14ac:dyDescent="0.2">
      <c r="C14" s="1">
        <v>1.6900000000000001E-11</v>
      </c>
      <c r="D14" s="19">
        <v>1646</v>
      </c>
      <c r="E14" s="19">
        <v>1658</v>
      </c>
      <c r="F14" s="19">
        <v>1851</v>
      </c>
      <c r="G14" s="19">
        <v>1629</v>
      </c>
      <c r="H14" s="19">
        <v>1642</v>
      </c>
      <c r="I14" s="19">
        <v>1692</v>
      </c>
      <c r="J14" s="19">
        <v>1519</v>
      </c>
      <c r="K14" s="19">
        <v>1521</v>
      </c>
    </row>
    <row r="15" spans="3:11" x14ac:dyDescent="0.2">
      <c r="C15" s="16">
        <v>9.9999999999999998E-13</v>
      </c>
      <c r="D15" s="19">
        <v>1590</v>
      </c>
      <c r="E15" s="19">
        <v>1786</v>
      </c>
      <c r="F15" s="19">
        <v>1768</v>
      </c>
      <c r="G15" s="19">
        <v>1779</v>
      </c>
      <c r="H15" s="19">
        <v>1664</v>
      </c>
      <c r="I15" s="19">
        <v>1603</v>
      </c>
      <c r="J15" s="19">
        <v>1508</v>
      </c>
      <c r="K15" s="19">
        <v>1602</v>
      </c>
    </row>
  </sheetData>
  <mergeCells count="4">
    <mergeCell ref="D3:E3"/>
    <mergeCell ref="F3:G3"/>
    <mergeCell ref="H3:I3"/>
    <mergeCell ref="J3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ED9D-0E88-41DA-AD3C-EF499F89683F}">
  <dimension ref="C1:X15"/>
  <sheetViews>
    <sheetView topLeftCell="B1" workbookViewId="0">
      <selection activeCell="L21" sqref="L21"/>
    </sheetView>
  </sheetViews>
  <sheetFormatPr baseColWidth="10" defaultColWidth="8.83203125" defaultRowHeight="16" x14ac:dyDescent="0.2"/>
  <cols>
    <col min="3" max="3" width="14.6640625" bestFit="1" customWidth="1"/>
    <col min="9" max="9" width="9.83203125" customWidth="1"/>
    <col min="11" max="11" width="9.33203125" customWidth="1"/>
    <col min="12" max="12" width="10.83203125" customWidth="1"/>
    <col min="13" max="13" width="13" customWidth="1"/>
    <col min="15" max="15" width="11" customWidth="1"/>
    <col min="17" max="17" width="10" customWidth="1"/>
    <col min="22" max="22" width="12.33203125" customWidth="1"/>
    <col min="23" max="23" width="13.83203125" customWidth="1"/>
  </cols>
  <sheetData>
    <row r="1" spans="3:24" x14ac:dyDescent="0.2">
      <c r="D1" s="11" t="s">
        <v>320</v>
      </c>
    </row>
    <row r="3" spans="3:24" x14ac:dyDescent="0.2">
      <c r="C3" s="5" t="s">
        <v>74</v>
      </c>
      <c r="D3" s="105" t="s">
        <v>308</v>
      </c>
      <c r="E3" s="106"/>
      <c r="F3" s="107" t="s">
        <v>43</v>
      </c>
      <c r="G3" s="107"/>
      <c r="H3" s="107" t="s">
        <v>44</v>
      </c>
      <c r="I3" s="107"/>
      <c r="J3" s="107" t="s">
        <v>45</v>
      </c>
      <c r="K3" s="107"/>
      <c r="L3" s="8" t="s">
        <v>352</v>
      </c>
      <c r="M3" s="8"/>
      <c r="N3" s="8" t="s">
        <v>353</v>
      </c>
      <c r="O3" s="8"/>
      <c r="P3" s="107" t="s">
        <v>351</v>
      </c>
      <c r="Q3" s="107"/>
      <c r="R3" s="107" t="s">
        <v>1</v>
      </c>
      <c r="S3" s="107"/>
      <c r="V3" s="4"/>
      <c r="W3" s="4"/>
      <c r="X3" s="4"/>
    </row>
    <row r="4" spans="3:24" x14ac:dyDescent="0.2">
      <c r="C4" s="15">
        <v>9.9999999999999995E-7</v>
      </c>
      <c r="D4" s="19">
        <v>2885</v>
      </c>
      <c r="E4" s="19">
        <v>2482</v>
      </c>
      <c r="F4" s="19">
        <v>591845</v>
      </c>
      <c r="G4" s="19">
        <v>584314</v>
      </c>
      <c r="H4" s="19">
        <v>558690</v>
      </c>
      <c r="I4" s="19">
        <v>560038</v>
      </c>
      <c r="J4" s="19">
        <v>541335</v>
      </c>
      <c r="K4" s="19">
        <v>532383</v>
      </c>
      <c r="L4" s="19">
        <v>519801</v>
      </c>
      <c r="M4" s="19">
        <v>531471</v>
      </c>
      <c r="N4" s="19">
        <v>5471</v>
      </c>
      <c r="O4" s="19">
        <v>4901</v>
      </c>
      <c r="P4" s="19">
        <v>690707</v>
      </c>
      <c r="Q4" s="19">
        <v>645245</v>
      </c>
      <c r="R4" s="19">
        <v>601926</v>
      </c>
      <c r="S4" s="19">
        <v>614323</v>
      </c>
    </row>
    <row r="5" spans="3:24" x14ac:dyDescent="0.2">
      <c r="C5" s="15">
        <v>3.3299999999999998E-7</v>
      </c>
      <c r="D5" s="19">
        <v>3206</v>
      </c>
      <c r="E5" s="19">
        <v>2338</v>
      </c>
      <c r="F5" s="19">
        <v>593750</v>
      </c>
      <c r="G5" s="19">
        <v>565469</v>
      </c>
      <c r="H5" s="19">
        <v>559605</v>
      </c>
      <c r="I5" s="19">
        <v>558502</v>
      </c>
      <c r="J5" s="19">
        <v>548343</v>
      </c>
      <c r="K5" s="19">
        <v>564845</v>
      </c>
      <c r="L5" s="19">
        <v>545523</v>
      </c>
      <c r="M5" s="19">
        <v>561994</v>
      </c>
      <c r="N5" s="19">
        <v>3300</v>
      </c>
      <c r="O5" s="19">
        <v>2863</v>
      </c>
      <c r="P5" s="19">
        <v>640345</v>
      </c>
      <c r="Q5" s="19">
        <v>540659</v>
      </c>
      <c r="R5" s="19">
        <v>600565</v>
      </c>
      <c r="S5" s="19">
        <v>608287</v>
      </c>
    </row>
    <row r="6" spans="3:24" x14ac:dyDescent="0.2">
      <c r="C6" s="15">
        <v>1.11E-7</v>
      </c>
      <c r="D6" s="19">
        <v>3128</v>
      </c>
      <c r="E6" s="19">
        <v>3001</v>
      </c>
      <c r="F6" s="19">
        <v>537390</v>
      </c>
      <c r="G6" s="19">
        <v>542421</v>
      </c>
      <c r="H6" s="19">
        <v>562076</v>
      </c>
      <c r="I6" s="19">
        <v>556313</v>
      </c>
      <c r="J6" s="19">
        <v>556131</v>
      </c>
      <c r="K6" s="19">
        <v>557534</v>
      </c>
      <c r="L6" s="19">
        <v>562282</v>
      </c>
      <c r="M6" s="19">
        <v>570047</v>
      </c>
      <c r="N6" s="19">
        <v>3088</v>
      </c>
      <c r="O6" s="19">
        <v>3333</v>
      </c>
      <c r="P6" s="19">
        <v>274835</v>
      </c>
      <c r="Q6" s="19">
        <v>285469</v>
      </c>
      <c r="R6" s="19">
        <v>484585</v>
      </c>
      <c r="S6" s="19">
        <v>498293</v>
      </c>
    </row>
    <row r="7" spans="3:24" x14ac:dyDescent="0.2">
      <c r="C7" s="15">
        <v>3.7E-8</v>
      </c>
      <c r="D7" s="19">
        <v>3164</v>
      </c>
      <c r="E7" s="19">
        <v>2752</v>
      </c>
      <c r="F7" s="19">
        <v>410795</v>
      </c>
      <c r="G7" s="19">
        <v>417171</v>
      </c>
      <c r="H7" s="19">
        <v>533835</v>
      </c>
      <c r="I7" s="19">
        <v>535820</v>
      </c>
      <c r="J7" s="19">
        <v>514404</v>
      </c>
      <c r="K7" s="19">
        <v>516704</v>
      </c>
      <c r="L7" s="19">
        <v>555627</v>
      </c>
      <c r="M7" s="19">
        <v>559340</v>
      </c>
      <c r="N7" s="19">
        <v>3158</v>
      </c>
      <c r="O7" s="19">
        <v>3321</v>
      </c>
      <c r="P7" s="19">
        <v>6548</v>
      </c>
      <c r="Q7" s="19">
        <v>6686</v>
      </c>
      <c r="R7" s="19">
        <v>112515</v>
      </c>
      <c r="S7" s="19">
        <v>120591</v>
      </c>
    </row>
    <row r="8" spans="3:24" x14ac:dyDescent="0.2">
      <c r="C8" s="1">
        <v>1.2299999999999999E-8</v>
      </c>
      <c r="D8" s="19">
        <v>3381</v>
      </c>
      <c r="E8" s="19">
        <v>3007</v>
      </c>
      <c r="F8" s="19">
        <v>69137</v>
      </c>
      <c r="G8" s="19">
        <v>72192</v>
      </c>
      <c r="H8" s="19">
        <v>418555</v>
      </c>
      <c r="I8" s="19">
        <v>413316</v>
      </c>
      <c r="J8" s="19">
        <v>371501</v>
      </c>
      <c r="K8" s="19">
        <v>382866</v>
      </c>
      <c r="L8" s="19">
        <v>430660</v>
      </c>
      <c r="M8" s="19">
        <v>466709</v>
      </c>
      <c r="N8" s="19">
        <v>3447</v>
      </c>
      <c r="O8" s="19">
        <v>3224</v>
      </c>
      <c r="P8" s="19">
        <v>3251</v>
      </c>
      <c r="Q8" s="19">
        <v>3109</v>
      </c>
      <c r="R8" s="19">
        <v>4620</v>
      </c>
      <c r="S8" s="19">
        <v>4216</v>
      </c>
    </row>
    <row r="9" spans="3:24" x14ac:dyDescent="0.2">
      <c r="C9" s="1">
        <v>4.1199999999999998E-9</v>
      </c>
      <c r="D9" s="19">
        <v>3144</v>
      </c>
      <c r="E9" s="19">
        <v>3294</v>
      </c>
      <c r="F9" s="19">
        <v>4423</v>
      </c>
      <c r="G9" s="19">
        <v>4187</v>
      </c>
      <c r="H9" s="19">
        <v>187395</v>
      </c>
      <c r="I9" s="19">
        <v>199007</v>
      </c>
      <c r="J9" s="19">
        <v>176802</v>
      </c>
      <c r="K9" s="19">
        <v>180158</v>
      </c>
      <c r="L9" s="19">
        <v>235978</v>
      </c>
      <c r="M9" s="19">
        <v>257285</v>
      </c>
      <c r="N9" s="19">
        <v>3160</v>
      </c>
      <c r="O9" s="19">
        <v>3085</v>
      </c>
      <c r="P9" s="19">
        <v>2835</v>
      </c>
      <c r="Q9" s="19">
        <v>2835</v>
      </c>
      <c r="R9" s="19">
        <v>3205</v>
      </c>
      <c r="S9" s="19">
        <v>3302</v>
      </c>
    </row>
    <row r="10" spans="3:24" x14ac:dyDescent="0.2">
      <c r="C10" s="1">
        <v>1.37E-9</v>
      </c>
      <c r="D10" s="19">
        <v>2963</v>
      </c>
      <c r="E10" s="19">
        <v>3211</v>
      </c>
      <c r="F10" s="19">
        <v>3186</v>
      </c>
      <c r="G10" s="19">
        <v>3190</v>
      </c>
      <c r="H10" s="19">
        <v>50992</v>
      </c>
      <c r="I10" s="19">
        <v>47626</v>
      </c>
      <c r="J10" s="19">
        <v>57932</v>
      </c>
      <c r="K10" s="19">
        <v>55587</v>
      </c>
      <c r="L10" s="19">
        <v>82638</v>
      </c>
      <c r="M10" s="19">
        <v>88118</v>
      </c>
      <c r="N10" s="19">
        <v>2869</v>
      </c>
      <c r="O10" s="19">
        <v>2965</v>
      </c>
      <c r="P10" s="19">
        <v>3053</v>
      </c>
      <c r="Q10" s="19">
        <v>2994</v>
      </c>
      <c r="R10" s="19">
        <v>3529</v>
      </c>
      <c r="S10" s="19">
        <v>3073</v>
      </c>
    </row>
    <row r="11" spans="3:24" x14ac:dyDescent="0.2">
      <c r="C11" s="1">
        <v>4.5700000000000002E-10</v>
      </c>
      <c r="D11" s="19">
        <v>3136</v>
      </c>
      <c r="E11" s="19">
        <v>3383</v>
      </c>
      <c r="F11" s="19">
        <v>3290</v>
      </c>
      <c r="G11" s="19">
        <v>3287</v>
      </c>
      <c r="H11" s="19">
        <v>8605</v>
      </c>
      <c r="I11" s="19">
        <v>7650</v>
      </c>
      <c r="J11" s="19">
        <v>12355</v>
      </c>
      <c r="K11" s="19">
        <v>10612</v>
      </c>
      <c r="L11" s="19">
        <v>22257</v>
      </c>
      <c r="M11" s="19">
        <v>22263</v>
      </c>
      <c r="N11" s="19">
        <v>2967</v>
      </c>
      <c r="O11" s="19">
        <v>2827</v>
      </c>
      <c r="P11" s="19">
        <v>2802</v>
      </c>
      <c r="Q11" s="19">
        <v>2709</v>
      </c>
      <c r="R11" s="19">
        <v>3260</v>
      </c>
      <c r="S11" s="19">
        <v>2941</v>
      </c>
    </row>
    <row r="12" spans="3:24" x14ac:dyDescent="0.2">
      <c r="C12" s="1">
        <v>1.5199999999999999E-10</v>
      </c>
      <c r="D12" s="19">
        <v>3198</v>
      </c>
      <c r="E12" s="19">
        <v>3089</v>
      </c>
      <c r="F12" s="19">
        <v>3103</v>
      </c>
      <c r="G12" s="19">
        <v>3516</v>
      </c>
      <c r="H12" s="19">
        <v>4014</v>
      </c>
      <c r="I12" s="19">
        <v>3413</v>
      </c>
      <c r="J12" s="19">
        <v>4113</v>
      </c>
      <c r="K12" s="19">
        <v>3927</v>
      </c>
      <c r="L12" s="19">
        <v>6828</v>
      </c>
      <c r="M12" s="19">
        <v>6009</v>
      </c>
      <c r="N12" s="19">
        <v>2866</v>
      </c>
      <c r="O12" s="19">
        <v>2852</v>
      </c>
      <c r="P12" s="19">
        <v>3007</v>
      </c>
      <c r="Q12" s="19">
        <v>2778</v>
      </c>
      <c r="R12" s="19">
        <v>3220</v>
      </c>
      <c r="S12" s="19">
        <v>2963</v>
      </c>
    </row>
    <row r="13" spans="3:24" x14ac:dyDescent="0.2">
      <c r="C13" s="1">
        <v>5.0800000000000002E-11</v>
      </c>
      <c r="D13" s="19">
        <v>2851</v>
      </c>
      <c r="E13" s="19">
        <v>3106</v>
      </c>
      <c r="F13" s="19">
        <v>2812</v>
      </c>
      <c r="G13" s="19">
        <v>3030</v>
      </c>
      <c r="H13" s="19">
        <v>3191</v>
      </c>
      <c r="I13" s="19">
        <v>3073</v>
      </c>
      <c r="J13" s="19">
        <v>3278</v>
      </c>
      <c r="K13" s="19">
        <v>3088</v>
      </c>
      <c r="L13" s="19">
        <v>3039</v>
      </c>
      <c r="M13" s="19">
        <v>3068</v>
      </c>
      <c r="N13" s="19">
        <v>2753</v>
      </c>
      <c r="O13" s="19">
        <v>2975</v>
      </c>
      <c r="P13" s="19">
        <v>2931</v>
      </c>
      <c r="Q13" s="19">
        <v>2533</v>
      </c>
      <c r="R13" s="19">
        <v>2951</v>
      </c>
      <c r="S13" s="19">
        <v>3177</v>
      </c>
    </row>
    <row r="14" spans="3:24" x14ac:dyDescent="0.2">
      <c r="C14" s="1">
        <v>1.6900000000000001E-11</v>
      </c>
      <c r="D14" s="19">
        <v>2969</v>
      </c>
      <c r="E14" s="19">
        <v>2986</v>
      </c>
      <c r="F14" s="19">
        <v>2808</v>
      </c>
      <c r="G14" s="19">
        <v>2863</v>
      </c>
      <c r="H14" s="19">
        <v>2861</v>
      </c>
      <c r="I14" s="19">
        <v>3087</v>
      </c>
      <c r="J14" s="19">
        <v>2964</v>
      </c>
      <c r="K14" s="19">
        <v>3159</v>
      </c>
      <c r="L14" s="19">
        <v>2615</v>
      </c>
      <c r="M14" s="19">
        <v>2827</v>
      </c>
      <c r="N14" s="19">
        <v>2802</v>
      </c>
      <c r="O14" s="19">
        <v>2886</v>
      </c>
      <c r="P14" s="19">
        <v>2838</v>
      </c>
      <c r="Q14" s="19">
        <v>2526</v>
      </c>
      <c r="R14" s="19">
        <v>3011</v>
      </c>
      <c r="S14" s="19">
        <v>2932</v>
      </c>
    </row>
    <row r="15" spans="3:24" x14ac:dyDescent="0.2">
      <c r="C15" s="16">
        <v>9.9999999999999998E-13</v>
      </c>
      <c r="D15" s="19">
        <v>3101</v>
      </c>
      <c r="E15" s="19">
        <v>2980</v>
      </c>
      <c r="F15" s="19">
        <v>2724</v>
      </c>
      <c r="G15" s="19">
        <v>2845</v>
      </c>
      <c r="H15" s="19">
        <v>2817</v>
      </c>
      <c r="I15" s="19">
        <v>2808</v>
      </c>
      <c r="J15" s="19">
        <v>3184</v>
      </c>
      <c r="K15" s="19">
        <v>2974</v>
      </c>
      <c r="L15" s="19">
        <v>2667</v>
      </c>
      <c r="M15" s="19">
        <v>2806</v>
      </c>
      <c r="N15" s="19">
        <v>2827</v>
      </c>
      <c r="O15" s="19">
        <v>2679</v>
      </c>
      <c r="P15" s="19">
        <v>2694</v>
      </c>
      <c r="Q15" s="19">
        <v>2385</v>
      </c>
      <c r="R15" s="19">
        <v>2852</v>
      </c>
      <c r="S15" s="19">
        <v>2945</v>
      </c>
    </row>
  </sheetData>
  <mergeCells count="6">
    <mergeCell ref="R3:S3"/>
    <mergeCell ref="P3:Q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83C2-2D18-2540-BF69-EA1789320C5C}">
  <dimension ref="C1:K15"/>
  <sheetViews>
    <sheetView workbookViewId="0">
      <selection activeCell="J3" sqref="J3:K3"/>
    </sheetView>
  </sheetViews>
  <sheetFormatPr baseColWidth="10" defaultColWidth="8.83203125" defaultRowHeight="15" x14ac:dyDescent="0.2"/>
  <cols>
    <col min="1" max="2" width="8.83203125" style="11"/>
    <col min="3" max="3" width="13.83203125" style="11" bestFit="1" customWidth="1"/>
    <col min="4" max="16384" width="8.83203125" style="11"/>
  </cols>
  <sheetData>
    <row r="1" spans="3:11" x14ac:dyDescent="0.2">
      <c r="D1" s="11" t="s">
        <v>322</v>
      </c>
    </row>
    <row r="2" spans="3:11" x14ac:dyDescent="0.2">
      <c r="D2" s="100" t="s">
        <v>75</v>
      </c>
      <c r="E2" s="100"/>
      <c r="F2" s="100"/>
      <c r="G2" s="100"/>
      <c r="H2" s="100"/>
      <c r="I2" s="100"/>
      <c r="J2" s="100"/>
      <c r="K2" s="100"/>
    </row>
    <row r="3" spans="3:11" ht="16" x14ac:dyDescent="0.2">
      <c r="C3" s="13" t="s">
        <v>74</v>
      </c>
      <c r="D3" s="101" t="s">
        <v>6</v>
      </c>
      <c r="E3" s="101"/>
      <c r="F3" s="101" t="s">
        <v>1</v>
      </c>
      <c r="G3" s="101"/>
      <c r="H3" s="101" t="s">
        <v>351</v>
      </c>
      <c r="I3" s="101"/>
      <c r="J3" s="101" t="s">
        <v>352</v>
      </c>
      <c r="K3" s="101"/>
    </row>
    <row r="4" spans="3:11" x14ac:dyDescent="0.2">
      <c r="C4" s="16">
        <v>9.9999999999999995E-7</v>
      </c>
      <c r="D4" s="12">
        <v>6173</v>
      </c>
      <c r="E4" s="12">
        <v>5961</v>
      </c>
      <c r="F4" s="12">
        <v>474169</v>
      </c>
      <c r="G4" s="12">
        <v>487411</v>
      </c>
      <c r="H4" s="12">
        <v>0</v>
      </c>
      <c r="I4" s="12">
        <v>0</v>
      </c>
      <c r="J4" s="12">
        <v>420065</v>
      </c>
      <c r="K4" s="12">
        <v>433713</v>
      </c>
    </row>
    <row r="5" spans="3:11" x14ac:dyDescent="0.2">
      <c r="C5" s="16">
        <v>4.9999999999999998E-7</v>
      </c>
      <c r="D5" s="12">
        <v>535</v>
      </c>
      <c r="E5" s="12">
        <v>262</v>
      </c>
      <c r="F5" s="12">
        <v>444017</v>
      </c>
      <c r="G5" s="12">
        <v>477494</v>
      </c>
      <c r="H5" s="12">
        <v>0</v>
      </c>
      <c r="I5" s="12">
        <v>0</v>
      </c>
      <c r="J5" s="12">
        <v>401238</v>
      </c>
      <c r="K5" s="12">
        <v>411454</v>
      </c>
    </row>
    <row r="6" spans="3:11" x14ac:dyDescent="0.2">
      <c r="C6" s="16">
        <v>2.4999999999999999E-7</v>
      </c>
      <c r="D6" s="12">
        <v>114</v>
      </c>
      <c r="E6" s="12">
        <v>0</v>
      </c>
      <c r="F6" s="12">
        <v>430099</v>
      </c>
      <c r="G6" s="12">
        <v>442824</v>
      </c>
      <c r="H6" s="12">
        <v>0</v>
      </c>
      <c r="I6" s="12">
        <v>0</v>
      </c>
      <c r="J6" s="12">
        <v>360716</v>
      </c>
      <c r="K6" s="12">
        <v>371256</v>
      </c>
    </row>
    <row r="7" spans="3:11" x14ac:dyDescent="0.2">
      <c r="C7" s="16">
        <v>1.2499999999999999E-7</v>
      </c>
      <c r="D7" s="12">
        <v>104</v>
      </c>
      <c r="E7" s="12">
        <v>0</v>
      </c>
      <c r="F7" s="12">
        <v>390713</v>
      </c>
      <c r="G7" s="12">
        <v>403588</v>
      </c>
      <c r="H7" s="12">
        <v>15</v>
      </c>
      <c r="I7" s="12">
        <v>0</v>
      </c>
      <c r="J7" s="12">
        <v>265268</v>
      </c>
      <c r="K7" s="12">
        <v>269527</v>
      </c>
    </row>
    <row r="8" spans="3:11" x14ac:dyDescent="0.2">
      <c r="C8" s="16">
        <v>6.2499999999999997E-8</v>
      </c>
      <c r="D8" s="12">
        <v>100</v>
      </c>
      <c r="E8" s="12">
        <v>0</v>
      </c>
      <c r="F8" s="12">
        <v>315609</v>
      </c>
      <c r="G8" s="12">
        <v>311030</v>
      </c>
      <c r="H8" s="12">
        <v>87</v>
      </c>
      <c r="I8" s="12">
        <v>51</v>
      </c>
      <c r="J8" s="12">
        <v>103395</v>
      </c>
      <c r="K8" s="12">
        <v>108554</v>
      </c>
    </row>
    <row r="9" spans="3:11" x14ac:dyDescent="0.2">
      <c r="C9" s="16">
        <v>3.1300000000000002E-8</v>
      </c>
      <c r="D9" s="12">
        <v>141</v>
      </c>
      <c r="E9" s="12">
        <v>0</v>
      </c>
      <c r="F9" s="12">
        <v>186444</v>
      </c>
      <c r="G9" s="12">
        <v>182622</v>
      </c>
      <c r="H9" s="12">
        <v>98</v>
      </c>
      <c r="I9" s="12">
        <v>174</v>
      </c>
      <c r="J9" s="12">
        <v>16196</v>
      </c>
      <c r="K9" s="12">
        <v>16194</v>
      </c>
    </row>
    <row r="10" spans="3:11" x14ac:dyDescent="0.2">
      <c r="C10" s="16">
        <v>1.5600000000000001E-8</v>
      </c>
      <c r="D10" s="12">
        <v>121</v>
      </c>
      <c r="E10" s="12">
        <v>99</v>
      </c>
      <c r="F10" s="12">
        <v>65016</v>
      </c>
      <c r="G10" s="12">
        <v>62455</v>
      </c>
      <c r="H10" s="12">
        <v>106</v>
      </c>
      <c r="I10" s="12">
        <v>109</v>
      </c>
      <c r="J10" s="12">
        <v>731</v>
      </c>
      <c r="K10" s="12">
        <v>738</v>
      </c>
    </row>
    <row r="11" spans="3:11" x14ac:dyDescent="0.2">
      <c r="C11" s="16">
        <v>7.8100000000000001E-9</v>
      </c>
      <c r="D11" s="12">
        <v>160</v>
      </c>
      <c r="E11" s="12">
        <v>140</v>
      </c>
      <c r="F11" s="12">
        <v>14147</v>
      </c>
      <c r="G11" s="12">
        <v>14954</v>
      </c>
      <c r="H11" s="12">
        <v>143</v>
      </c>
      <c r="I11" s="12">
        <v>182</v>
      </c>
      <c r="J11" s="12">
        <v>202</v>
      </c>
      <c r="K11" s="12">
        <v>152</v>
      </c>
    </row>
    <row r="12" spans="3:11" x14ac:dyDescent="0.2">
      <c r="C12" s="16">
        <v>3.9099999999999999E-9</v>
      </c>
      <c r="D12" s="12">
        <v>125</v>
      </c>
      <c r="E12" s="12">
        <v>128</v>
      </c>
      <c r="F12" s="12">
        <v>2565</v>
      </c>
      <c r="G12" s="12">
        <v>2423</v>
      </c>
      <c r="H12" s="12">
        <v>130</v>
      </c>
      <c r="I12" s="12">
        <v>126</v>
      </c>
      <c r="J12" s="12">
        <v>146</v>
      </c>
      <c r="K12" s="12">
        <v>157</v>
      </c>
    </row>
    <row r="13" spans="3:11" x14ac:dyDescent="0.2">
      <c r="C13" s="16">
        <v>1.9500000000000001E-9</v>
      </c>
      <c r="D13" s="12">
        <v>152</v>
      </c>
      <c r="E13" s="12">
        <v>135</v>
      </c>
      <c r="F13" s="12">
        <v>357</v>
      </c>
      <c r="G13" s="12">
        <v>313</v>
      </c>
      <c r="H13" s="12">
        <v>141</v>
      </c>
      <c r="I13" s="12">
        <v>141</v>
      </c>
      <c r="J13" s="12">
        <v>126</v>
      </c>
      <c r="K13" s="12">
        <v>108</v>
      </c>
    </row>
    <row r="14" spans="3:11" x14ac:dyDescent="0.2">
      <c r="C14" s="16">
        <v>9.7700000000000004E-10</v>
      </c>
      <c r="D14" s="12">
        <v>120</v>
      </c>
      <c r="E14" s="12">
        <v>137</v>
      </c>
      <c r="F14" s="12">
        <v>182</v>
      </c>
      <c r="G14" s="12">
        <v>146</v>
      </c>
      <c r="H14" s="12">
        <v>142</v>
      </c>
      <c r="I14" s="12">
        <v>121</v>
      </c>
      <c r="J14" s="12">
        <v>141</v>
      </c>
      <c r="K14" s="12">
        <v>133</v>
      </c>
    </row>
    <row r="15" spans="3:11" x14ac:dyDescent="0.2">
      <c r="C15" s="16">
        <v>4.8799999999999997E-10</v>
      </c>
      <c r="D15" s="12">
        <v>156</v>
      </c>
      <c r="E15" s="12">
        <v>167</v>
      </c>
      <c r="F15" s="12">
        <v>131</v>
      </c>
      <c r="G15" s="12">
        <v>152</v>
      </c>
      <c r="H15" s="12">
        <v>96</v>
      </c>
      <c r="I15" s="12">
        <v>121</v>
      </c>
      <c r="J15" s="12">
        <v>147</v>
      </c>
      <c r="K15" s="12">
        <v>113</v>
      </c>
    </row>
  </sheetData>
  <mergeCells count="5">
    <mergeCell ref="D3:E3"/>
    <mergeCell ref="F3:G3"/>
    <mergeCell ref="H3:I3"/>
    <mergeCell ref="J3:K3"/>
    <mergeCell ref="D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D9F2-3323-6A4C-8617-7DBB0A9F020D}">
  <dimension ref="B1:L14"/>
  <sheetViews>
    <sheetView workbookViewId="0">
      <selection activeCell="G13" sqref="G13"/>
    </sheetView>
  </sheetViews>
  <sheetFormatPr baseColWidth="10" defaultColWidth="8.83203125" defaultRowHeight="15" x14ac:dyDescent="0.2"/>
  <cols>
    <col min="1" max="1" width="8.83203125" style="11"/>
    <col min="2" max="2" width="12.1640625" style="11" bestFit="1" customWidth="1"/>
    <col min="3" max="16384" width="8.83203125" style="11"/>
  </cols>
  <sheetData>
    <row r="1" spans="2:12" x14ac:dyDescent="0.2">
      <c r="C1" s="11" t="s">
        <v>322</v>
      </c>
    </row>
    <row r="2" spans="2:12" ht="16" x14ac:dyDescent="0.2">
      <c r="B2" s="13" t="s">
        <v>77</v>
      </c>
      <c r="C2" s="105" t="s">
        <v>308</v>
      </c>
      <c r="D2" s="106"/>
      <c r="E2" s="101" t="s">
        <v>1</v>
      </c>
      <c r="F2" s="101"/>
      <c r="G2" s="101" t="s">
        <v>351</v>
      </c>
      <c r="H2" s="101"/>
      <c r="I2" s="101" t="s">
        <v>352</v>
      </c>
      <c r="J2" s="101"/>
      <c r="K2" s="101"/>
      <c r="L2" s="101"/>
    </row>
    <row r="3" spans="2:12" x14ac:dyDescent="0.2">
      <c r="B3" s="16">
        <v>9.9999999999999995E-7</v>
      </c>
      <c r="C3" s="12">
        <v>864</v>
      </c>
      <c r="D3" s="12">
        <v>763</v>
      </c>
      <c r="E3" s="12">
        <v>15299</v>
      </c>
      <c r="F3" s="12">
        <v>14672</v>
      </c>
      <c r="G3" s="12">
        <v>462</v>
      </c>
      <c r="H3" s="12">
        <v>465</v>
      </c>
      <c r="I3" s="12">
        <v>349773</v>
      </c>
      <c r="J3" s="12">
        <v>331631</v>
      </c>
      <c r="K3" s="12"/>
      <c r="L3" s="12"/>
    </row>
    <row r="4" spans="2:12" x14ac:dyDescent="0.2">
      <c r="B4" s="16">
        <v>3.3299999999999998E-7</v>
      </c>
      <c r="C4" s="12">
        <v>946</v>
      </c>
      <c r="D4" s="12">
        <v>887</v>
      </c>
      <c r="E4" s="12">
        <v>3206</v>
      </c>
      <c r="F4" s="12">
        <v>2779</v>
      </c>
      <c r="G4" s="12">
        <v>476</v>
      </c>
      <c r="H4" s="12">
        <v>465</v>
      </c>
      <c r="I4" s="12">
        <v>180307</v>
      </c>
      <c r="J4" s="12">
        <v>170967</v>
      </c>
      <c r="K4" s="12"/>
      <c r="L4" s="12"/>
    </row>
    <row r="5" spans="2:12" x14ac:dyDescent="0.2">
      <c r="B5" s="16">
        <v>1.11E-7</v>
      </c>
      <c r="C5" s="12">
        <v>836</v>
      </c>
      <c r="D5" s="12">
        <v>1058</v>
      </c>
      <c r="E5" s="12">
        <v>1366</v>
      </c>
      <c r="F5" s="12">
        <v>1207</v>
      </c>
      <c r="G5" s="12">
        <v>493</v>
      </c>
      <c r="H5" s="12">
        <v>493</v>
      </c>
      <c r="I5" s="12">
        <v>20501</v>
      </c>
      <c r="J5" s="12">
        <v>19818</v>
      </c>
      <c r="K5" s="12"/>
      <c r="L5" s="12"/>
    </row>
    <row r="6" spans="2:12" x14ac:dyDescent="0.2">
      <c r="B6" s="16">
        <v>3.7E-8</v>
      </c>
      <c r="C6" s="12">
        <v>941</v>
      </c>
      <c r="D6" s="12">
        <v>468</v>
      </c>
      <c r="E6" s="12">
        <v>916</v>
      </c>
      <c r="F6" s="12">
        <v>854</v>
      </c>
      <c r="G6" s="12">
        <v>467</v>
      </c>
      <c r="H6" s="12">
        <v>518</v>
      </c>
      <c r="I6" s="12">
        <v>2109</v>
      </c>
      <c r="J6" s="12">
        <v>1803</v>
      </c>
      <c r="K6" s="12"/>
      <c r="L6" s="12"/>
    </row>
    <row r="7" spans="2:12" x14ac:dyDescent="0.2">
      <c r="B7" s="16">
        <v>1.2299999999999999E-8</v>
      </c>
      <c r="C7" s="12">
        <v>882</v>
      </c>
      <c r="D7" s="12">
        <v>344</v>
      </c>
      <c r="E7" s="12">
        <v>875</v>
      </c>
      <c r="F7" s="12">
        <v>768</v>
      </c>
      <c r="G7" s="12">
        <v>504</v>
      </c>
      <c r="H7" s="12">
        <v>548</v>
      </c>
      <c r="I7" s="12">
        <v>894</v>
      </c>
      <c r="J7" s="12">
        <v>957</v>
      </c>
      <c r="K7" s="12"/>
      <c r="L7" s="12"/>
    </row>
    <row r="8" spans="2:12" x14ac:dyDescent="0.2">
      <c r="B8" s="16">
        <v>4.1199999999999998E-9</v>
      </c>
      <c r="C8" s="12">
        <v>823</v>
      </c>
      <c r="D8" s="12">
        <v>693</v>
      </c>
      <c r="E8" s="12">
        <v>708</v>
      </c>
      <c r="F8" s="12">
        <v>645</v>
      </c>
      <c r="G8" s="12">
        <v>493</v>
      </c>
      <c r="H8" s="12">
        <v>460</v>
      </c>
      <c r="I8" s="12">
        <v>672</v>
      </c>
      <c r="J8" s="12">
        <v>692</v>
      </c>
      <c r="K8" s="12"/>
      <c r="L8" s="12"/>
    </row>
    <row r="9" spans="2:12" x14ac:dyDescent="0.2">
      <c r="B9" s="16">
        <v>1.37E-9</v>
      </c>
      <c r="C9" s="12">
        <v>925</v>
      </c>
      <c r="D9" s="12">
        <v>1027</v>
      </c>
      <c r="E9" s="12">
        <v>732</v>
      </c>
      <c r="F9" s="12">
        <v>799</v>
      </c>
      <c r="G9" s="12">
        <v>513</v>
      </c>
      <c r="H9" s="12">
        <v>517</v>
      </c>
      <c r="I9" s="12">
        <v>800</v>
      </c>
      <c r="J9" s="12">
        <v>702</v>
      </c>
      <c r="K9" s="12"/>
      <c r="L9" s="12"/>
    </row>
    <row r="10" spans="2:12" x14ac:dyDescent="0.2">
      <c r="B10" s="16">
        <v>4.5700000000000002E-10</v>
      </c>
      <c r="C10" s="12">
        <v>905</v>
      </c>
      <c r="D10" s="12">
        <v>940</v>
      </c>
      <c r="E10" s="12">
        <v>812</v>
      </c>
      <c r="F10" s="12">
        <v>680</v>
      </c>
      <c r="G10" s="12">
        <v>498</v>
      </c>
      <c r="H10" s="12">
        <v>477</v>
      </c>
      <c r="I10" s="12">
        <v>782</v>
      </c>
      <c r="J10" s="12">
        <v>671</v>
      </c>
      <c r="K10" s="12"/>
      <c r="L10" s="12"/>
    </row>
    <row r="11" spans="2:12" x14ac:dyDescent="0.2">
      <c r="B11" s="16">
        <v>1.5199999999999999E-10</v>
      </c>
      <c r="C11" s="12">
        <v>993</v>
      </c>
      <c r="D11" s="12">
        <v>1004</v>
      </c>
      <c r="E11" s="12">
        <v>736</v>
      </c>
      <c r="F11" s="12">
        <v>591</v>
      </c>
      <c r="G11" s="12">
        <v>507</v>
      </c>
      <c r="H11" s="12">
        <v>508</v>
      </c>
      <c r="I11" s="12">
        <v>630</v>
      </c>
      <c r="J11" s="12">
        <v>673</v>
      </c>
      <c r="K11" s="12"/>
      <c r="L11" s="12"/>
    </row>
    <row r="12" spans="2:12" x14ac:dyDescent="0.2">
      <c r="B12" s="16">
        <v>5.0800000000000002E-11</v>
      </c>
      <c r="C12" s="12">
        <v>906</v>
      </c>
      <c r="D12" s="12">
        <v>1060</v>
      </c>
      <c r="E12" s="12">
        <v>722</v>
      </c>
      <c r="F12" s="12">
        <v>768</v>
      </c>
      <c r="G12" s="12">
        <v>525</v>
      </c>
      <c r="H12" s="12">
        <v>450</v>
      </c>
      <c r="I12" s="12">
        <v>688</v>
      </c>
      <c r="J12" s="12">
        <v>604</v>
      </c>
      <c r="K12" s="12"/>
      <c r="L12" s="12"/>
    </row>
    <row r="13" spans="2:12" x14ac:dyDescent="0.2">
      <c r="B13" s="16">
        <v>1.6900000000000001E-11</v>
      </c>
      <c r="C13" s="12">
        <v>1011</v>
      </c>
      <c r="D13" s="12">
        <v>1003</v>
      </c>
      <c r="E13" s="12">
        <v>708</v>
      </c>
      <c r="F13" s="12">
        <v>747</v>
      </c>
      <c r="G13" s="12">
        <v>510</v>
      </c>
      <c r="H13" s="12">
        <v>412</v>
      </c>
      <c r="I13" s="12">
        <v>679</v>
      </c>
      <c r="J13" s="12">
        <v>689</v>
      </c>
      <c r="K13" s="12"/>
      <c r="L13" s="12"/>
    </row>
    <row r="14" spans="2:12" x14ac:dyDescent="0.2">
      <c r="B14" s="16">
        <v>9.9999999999999998E-13</v>
      </c>
      <c r="C14" s="12">
        <v>1062</v>
      </c>
      <c r="D14" s="12">
        <v>967</v>
      </c>
      <c r="E14" s="12">
        <v>651</v>
      </c>
      <c r="F14" s="12">
        <v>654</v>
      </c>
      <c r="G14" s="12">
        <v>489</v>
      </c>
      <c r="H14" s="12">
        <v>477</v>
      </c>
      <c r="I14" s="12">
        <v>669</v>
      </c>
      <c r="J14" s="12">
        <v>559</v>
      </c>
      <c r="K14" s="12"/>
      <c r="L14" s="12"/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DFF1-7836-5A41-80FB-9E6E02E8F901}">
  <dimension ref="B1:P15"/>
  <sheetViews>
    <sheetView workbookViewId="0">
      <selection activeCell="L14" sqref="L14"/>
    </sheetView>
  </sheetViews>
  <sheetFormatPr baseColWidth="10" defaultColWidth="10.83203125" defaultRowHeight="16" x14ac:dyDescent="0.2"/>
  <cols>
    <col min="14" max="14" width="14.5" customWidth="1"/>
  </cols>
  <sheetData>
    <row r="1" spans="2:16" x14ac:dyDescent="0.2">
      <c r="C1" s="11" t="s">
        <v>323</v>
      </c>
    </row>
    <row r="2" spans="2:16" x14ac:dyDescent="0.2">
      <c r="C2" s="108" t="s">
        <v>75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2:16" ht="18" x14ac:dyDescent="0.2">
      <c r="B3" s="5" t="s">
        <v>76</v>
      </c>
      <c r="C3" s="105" t="s">
        <v>308</v>
      </c>
      <c r="D3" s="106"/>
      <c r="E3" s="104" t="s">
        <v>43</v>
      </c>
      <c r="F3" s="104"/>
      <c r="G3" s="104" t="s">
        <v>44</v>
      </c>
      <c r="H3" s="104"/>
      <c r="I3" s="104" t="s">
        <v>45</v>
      </c>
      <c r="J3" s="104"/>
      <c r="K3" s="104" t="s">
        <v>1</v>
      </c>
      <c r="L3" s="104"/>
      <c r="M3" s="104" t="s">
        <v>348</v>
      </c>
      <c r="N3" s="104"/>
      <c r="O3" s="104" t="s">
        <v>354</v>
      </c>
      <c r="P3" s="104"/>
    </row>
    <row r="4" spans="2:16" x14ac:dyDescent="0.2">
      <c r="B4" s="1">
        <v>3.3333300000000001E-7</v>
      </c>
      <c r="C4" s="1">
        <v>2923</v>
      </c>
      <c r="D4" s="1">
        <v>2942</v>
      </c>
      <c r="E4" s="1">
        <v>705202</v>
      </c>
      <c r="F4" s="1">
        <v>666753</v>
      </c>
      <c r="G4" s="1">
        <v>672174</v>
      </c>
      <c r="H4" s="1">
        <v>679034</v>
      </c>
      <c r="I4" s="1">
        <v>655464</v>
      </c>
      <c r="J4" s="1">
        <v>654872</v>
      </c>
      <c r="K4" s="1">
        <v>368236</v>
      </c>
      <c r="L4" s="1">
        <v>366257</v>
      </c>
      <c r="M4" s="1">
        <v>756322</v>
      </c>
      <c r="N4" s="1">
        <v>770549</v>
      </c>
      <c r="O4" s="1">
        <v>2425</v>
      </c>
      <c r="P4" s="1">
        <v>2000</v>
      </c>
    </row>
    <row r="5" spans="2:16" x14ac:dyDescent="0.2">
      <c r="B5" s="1">
        <v>1.1111099999999999E-7</v>
      </c>
      <c r="C5" s="1">
        <v>2801</v>
      </c>
      <c r="D5" s="1">
        <v>2715</v>
      </c>
      <c r="E5" s="1">
        <v>447954</v>
      </c>
      <c r="F5" s="1">
        <v>441566</v>
      </c>
      <c r="G5" s="1">
        <v>460979</v>
      </c>
      <c r="H5" s="1">
        <v>461165</v>
      </c>
      <c r="I5" s="1">
        <v>390758</v>
      </c>
      <c r="J5" s="1">
        <v>400769</v>
      </c>
      <c r="K5" s="1">
        <v>42220</v>
      </c>
      <c r="L5" s="1">
        <v>51063</v>
      </c>
      <c r="M5" s="1">
        <v>748642</v>
      </c>
      <c r="N5" s="1">
        <v>772713</v>
      </c>
      <c r="O5" s="1">
        <v>2514</v>
      </c>
      <c r="P5" s="1">
        <v>2600</v>
      </c>
    </row>
    <row r="6" spans="2:16" x14ac:dyDescent="0.2">
      <c r="B6" s="1">
        <v>3.7037000000000003E-8</v>
      </c>
      <c r="C6" s="1">
        <v>3390</v>
      </c>
      <c r="D6" s="1">
        <v>2844</v>
      </c>
      <c r="E6" s="1">
        <v>23794</v>
      </c>
      <c r="F6" s="1">
        <v>28764</v>
      </c>
      <c r="G6" s="1">
        <v>38206</v>
      </c>
      <c r="H6" s="1">
        <v>35304</v>
      </c>
      <c r="I6" s="1">
        <v>27106</v>
      </c>
      <c r="J6" s="1">
        <v>21352</v>
      </c>
      <c r="K6" s="1">
        <v>4188</v>
      </c>
      <c r="L6" s="1">
        <v>4188</v>
      </c>
      <c r="M6" s="1">
        <v>347598</v>
      </c>
      <c r="N6" s="1">
        <v>353047</v>
      </c>
      <c r="O6" s="1">
        <v>3106</v>
      </c>
      <c r="P6" s="1">
        <v>2648</v>
      </c>
    </row>
    <row r="7" spans="2:16" x14ac:dyDescent="0.2">
      <c r="B7" s="1">
        <v>1.23457E-8</v>
      </c>
      <c r="C7" s="1">
        <v>2726</v>
      </c>
      <c r="D7" s="1">
        <v>2862</v>
      </c>
      <c r="E7" s="1">
        <v>3345</v>
      </c>
      <c r="F7" s="1">
        <v>3456</v>
      </c>
      <c r="G7" s="1">
        <v>3462</v>
      </c>
      <c r="H7" s="1">
        <v>3474</v>
      </c>
      <c r="I7" s="1">
        <v>3751</v>
      </c>
      <c r="J7" s="1">
        <v>3646</v>
      </c>
      <c r="K7" s="1">
        <v>3096</v>
      </c>
      <c r="L7" s="1">
        <v>2866</v>
      </c>
      <c r="M7" s="1">
        <v>13368</v>
      </c>
      <c r="N7" s="1">
        <v>15216</v>
      </c>
      <c r="O7" s="1">
        <v>2633</v>
      </c>
      <c r="P7" s="1">
        <v>2420</v>
      </c>
    </row>
    <row r="8" spans="2:16" x14ac:dyDescent="0.2">
      <c r="B8" s="1">
        <v>4.1152299999999997E-9</v>
      </c>
      <c r="C8" s="1">
        <v>2719</v>
      </c>
      <c r="D8" s="1">
        <v>2737</v>
      </c>
      <c r="E8" s="1">
        <v>2837</v>
      </c>
      <c r="F8" s="1">
        <v>2824</v>
      </c>
      <c r="G8" s="1">
        <v>2775</v>
      </c>
      <c r="H8" s="1">
        <v>2695</v>
      </c>
      <c r="I8" s="1">
        <v>2823</v>
      </c>
      <c r="J8" s="1">
        <v>2851</v>
      </c>
      <c r="K8" s="1">
        <v>2756</v>
      </c>
      <c r="L8" s="1">
        <v>2829</v>
      </c>
      <c r="M8" s="1">
        <v>3088</v>
      </c>
      <c r="N8" s="1">
        <v>2921</v>
      </c>
      <c r="O8" s="1">
        <v>2490</v>
      </c>
      <c r="P8" s="1">
        <v>2602</v>
      </c>
    </row>
    <row r="9" spans="2:16" x14ac:dyDescent="0.2">
      <c r="B9" s="1">
        <v>1.3717400000000001E-9</v>
      </c>
      <c r="C9" s="1">
        <v>2647</v>
      </c>
      <c r="D9" s="1">
        <v>2869</v>
      </c>
      <c r="E9" s="1">
        <v>2634</v>
      </c>
      <c r="F9" s="1">
        <v>2658</v>
      </c>
      <c r="G9" s="1">
        <v>2570</v>
      </c>
      <c r="H9" s="1">
        <v>2702</v>
      </c>
      <c r="I9" s="1">
        <v>2634</v>
      </c>
      <c r="J9" s="1">
        <v>2586</v>
      </c>
      <c r="K9" s="1">
        <v>2693</v>
      </c>
      <c r="L9" s="1">
        <v>2655</v>
      </c>
      <c r="M9" s="1">
        <v>2568</v>
      </c>
      <c r="N9" s="1">
        <v>2713</v>
      </c>
      <c r="O9" s="1">
        <v>2434</v>
      </c>
      <c r="P9" s="1">
        <v>2456</v>
      </c>
    </row>
    <row r="10" spans="2:16" x14ac:dyDescent="0.2">
      <c r="B10" s="1">
        <v>4.5724700000000002E-10</v>
      </c>
      <c r="C10" s="1">
        <v>2553</v>
      </c>
      <c r="D10" s="1">
        <v>2716</v>
      </c>
      <c r="E10" s="1">
        <v>2634</v>
      </c>
      <c r="F10" s="1">
        <v>2488</v>
      </c>
      <c r="G10" s="1">
        <v>2519</v>
      </c>
      <c r="H10" s="1">
        <v>2374</v>
      </c>
      <c r="I10" s="1">
        <v>2497</v>
      </c>
      <c r="J10" s="1">
        <v>2649</v>
      </c>
      <c r="K10" s="1">
        <v>2674</v>
      </c>
      <c r="L10" s="1">
        <v>2514</v>
      </c>
      <c r="M10" s="1">
        <v>2414</v>
      </c>
      <c r="N10" s="1">
        <v>2538</v>
      </c>
      <c r="O10" s="1">
        <v>2245</v>
      </c>
      <c r="P10" s="1">
        <v>2342</v>
      </c>
    </row>
    <row r="11" spans="2:16" x14ac:dyDescent="0.2">
      <c r="B11" s="1">
        <v>1.5241599999999999E-10</v>
      </c>
      <c r="C11" s="1">
        <v>2479</v>
      </c>
      <c r="D11" s="1">
        <v>2509</v>
      </c>
      <c r="E11" s="1">
        <v>2450</v>
      </c>
      <c r="F11" s="1">
        <v>2558</v>
      </c>
      <c r="G11" s="1">
        <v>3493</v>
      </c>
      <c r="H11" s="1">
        <v>2409</v>
      </c>
      <c r="I11" s="1">
        <v>2660</v>
      </c>
      <c r="J11" s="1">
        <v>2557</v>
      </c>
      <c r="K11" s="1">
        <v>2458</v>
      </c>
      <c r="L11" s="1">
        <v>2744</v>
      </c>
      <c r="M11" s="1">
        <v>2294</v>
      </c>
      <c r="N11" s="1">
        <v>2424</v>
      </c>
      <c r="O11" s="1">
        <v>2426</v>
      </c>
      <c r="P11" s="1">
        <v>2429</v>
      </c>
    </row>
    <row r="12" spans="2:16" x14ac:dyDescent="0.2">
      <c r="B12" s="1">
        <v>5.0805299999999998E-11</v>
      </c>
      <c r="C12" s="1">
        <v>2488</v>
      </c>
      <c r="D12" s="1">
        <v>2528</v>
      </c>
      <c r="E12" s="1">
        <v>2450</v>
      </c>
      <c r="F12" s="1">
        <v>2433</v>
      </c>
      <c r="G12" s="1">
        <v>2319</v>
      </c>
      <c r="H12" s="1">
        <v>2342</v>
      </c>
      <c r="I12" s="1">
        <v>2479</v>
      </c>
      <c r="J12" s="1">
        <v>2509</v>
      </c>
      <c r="K12" s="1">
        <v>2609</v>
      </c>
      <c r="L12" s="1">
        <v>2511</v>
      </c>
      <c r="M12" s="1">
        <v>2360</v>
      </c>
      <c r="N12" s="1">
        <v>2374</v>
      </c>
      <c r="O12" s="1">
        <v>2340</v>
      </c>
      <c r="P12" s="1">
        <v>2366</v>
      </c>
    </row>
    <row r="13" spans="2:16" x14ac:dyDescent="0.2">
      <c r="B13" s="1">
        <v>1.69351E-11</v>
      </c>
      <c r="C13" s="1">
        <v>2432</v>
      </c>
      <c r="D13" s="1">
        <v>2572</v>
      </c>
      <c r="E13" s="1">
        <v>2311</v>
      </c>
      <c r="F13" s="1">
        <v>2408</v>
      </c>
      <c r="G13" s="1">
        <v>2351</v>
      </c>
      <c r="H13" s="1">
        <v>2361</v>
      </c>
      <c r="I13" s="1">
        <v>2419</v>
      </c>
      <c r="J13" s="1">
        <v>2572</v>
      </c>
      <c r="K13" s="1">
        <v>2425</v>
      </c>
      <c r="L13" s="1">
        <v>2397</v>
      </c>
      <c r="M13" s="1">
        <v>2362</v>
      </c>
      <c r="N13" s="1">
        <v>2339</v>
      </c>
      <c r="O13" s="1">
        <v>2269</v>
      </c>
      <c r="P13" s="1">
        <v>2198</v>
      </c>
    </row>
    <row r="14" spans="2:16" x14ac:dyDescent="0.2">
      <c r="B14" s="1">
        <v>5.6450299999999998E-12</v>
      </c>
      <c r="C14" s="1">
        <v>2311</v>
      </c>
      <c r="D14" s="1">
        <v>2457</v>
      </c>
      <c r="E14" s="1">
        <v>2363</v>
      </c>
      <c r="F14" s="1">
        <v>2353</v>
      </c>
      <c r="G14" s="1">
        <v>2276</v>
      </c>
      <c r="H14" s="1">
        <v>2265</v>
      </c>
      <c r="I14" s="1">
        <v>2358</v>
      </c>
      <c r="J14" s="1">
        <v>2374</v>
      </c>
      <c r="K14" s="1">
        <v>2411</v>
      </c>
      <c r="L14" s="1">
        <v>2414</v>
      </c>
      <c r="M14" s="1">
        <v>2239</v>
      </c>
      <c r="N14" s="1">
        <v>2202</v>
      </c>
      <c r="O14" s="1">
        <v>2138</v>
      </c>
      <c r="P14" s="1">
        <v>2224</v>
      </c>
    </row>
    <row r="15" spans="2:16" x14ac:dyDescent="0.2">
      <c r="B15" s="16">
        <v>9.9999999999999998E-13</v>
      </c>
      <c r="C15" s="1">
        <v>2268</v>
      </c>
      <c r="D15" s="1">
        <v>2450</v>
      </c>
      <c r="E15" s="1">
        <v>2332</v>
      </c>
      <c r="F15" s="1">
        <v>2281</v>
      </c>
      <c r="G15" s="1">
        <v>2278</v>
      </c>
      <c r="H15" s="1">
        <v>2200</v>
      </c>
      <c r="I15" s="1">
        <v>2383</v>
      </c>
      <c r="J15" s="1">
        <v>2243</v>
      </c>
      <c r="K15" s="1">
        <v>2410</v>
      </c>
      <c r="L15" s="1">
        <v>2313</v>
      </c>
      <c r="M15" s="1">
        <v>2195</v>
      </c>
      <c r="N15" s="1">
        <v>2132</v>
      </c>
      <c r="O15" s="1">
        <v>2180</v>
      </c>
      <c r="P15" s="1">
        <v>2246</v>
      </c>
    </row>
  </sheetData>
  <mergeCells count="8">
    <mergeCell ref="O3:P3"/>
    <mergeCell ref="C2:P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5E5F-0B80-3144-87B7-53656FECDDB3}">
  <dimension ref="B1:L14"/>
  <sheetViews>
    <sheetView workbookViewId="0">
      <selection activeCell="K2" sqref="K2:L2"/>
    </sheetView>
  </sheetViews>
  <sheetFormatPr baseColWidth="10" defaultColWidth="8.83203125" defaultRowHeight="15" x14ac:dyDescent="0.2"/>
  <cols>
    <col min="1" max="1" width="8.83203125" style="11"/>
    <col min="2" max="2" width="13.83203125" style="11" bestFit="1" customWidth="1"/>
    <col min="3" max="16384" width="8.83203125" style="11"/>
  </cols>
  <sheetData>
    <row r="1" spans="2:12" x14ac:dyDescent="0.2">
      <c r="C1" s="11" t="s">
        <v>324</v>
      </c>
    </row>
    <row r="2" spans="2:12" ht="16" x14ac:dyDescent="0.2">
      <c r="B2" s="13" t="s">
        <v>74</v>
      </c>
      <c r="C2" s="101" t="s">
        <v>6</v>
      </c>
      <c r="D2" s="101"/>
      <c r="E2" s="101" t="s">
        <v>351</v>
      </c>
      <c r="F2" s="101"/>
      <c r="G2" s="101" t="s">
        <v>352</v>
      </c>
      <c r="H2" s="101"/>
      <c r="I2" s="101" t="s">
        <v>7</v>
      </c>
      <c r="J2" s="101"/>
      <c r="K2" s="101" t="s">
        <v>355</v>
      </c>
      <c r="L2" s="101"/>
    </row>
    <row r="3" spans="2:12" x14ac:dyDescent="0.2">
      <c r="B3" s="12">
        <v>9.9999999999999995E-7</v>
      </c>
      <c r="C3" s="12">
        <v>106</v>
      </c>
      <c r="D3" s="12">
        <v>46</v>
      </c>
      <c r="E3" s="12">
        <v>63267</v>
      </c>
      <c r="F3" s="12">
        <v>63369</v>
      </c>
      <c r="G3" s="12">
        <v>84322</v>
      </c>
      <c r="H3" s="12">
        <v>86145</v>
      </c>
      <c r="I3" s="12">
        <v>1832</v>
      </c>
      <c r="J3" s="12">
        <v>1287</v>
      </c>
      <c r="K3" s="12">
        <v>489704</v>
      </c>
      <c r="L3" s="12">
        <v>502507</v>
      </c>
    </row>
    <row r="4" spans="2:12" x14ac:dyDescent="0.2">
      <c r="B4" s="12">
        <v>4.9999999999999998E-7</v>
      </c>
      <c r="C4" s="12">
        <v>199</v>
      </c>
      <c r="D4" s="12">
        <v>183</v>
      </c>
      <c r="E4" s="12">
        <v>4061</v>
      </c>
      <c r="F4" s="12">
        <v>4977</v>
      </c>
      <c r="G4" s="12">
        <v>8405</v>
      </c>
      <c r="H4" s="12">
        <v>8335</v>
      </c>
      <c r="I4" s="12">
        <v>246</v>
      </c>
      <c r="J4" s="12">
        <v>0</v>
      </c>
      <c r="K4" s="12">
        <v>400788</v>
      </c>
      <c r="L4" s="12">
        <v>410434</v>
      </c>
    </row>
    <row r="5" spans="2:12" x14ac:dyDescent="0.2">
      <c r="B5" s="12">
        <v>2.4999999999999999E-7</v>
      </c>
      <c r="C5" s="12">
        <v>211</v>
      </c>
      <c r="D5" s="12">
        <v>226</v>
      </c>
      <c r="E5" s="12">
        <v>332</v>
      </c>
      <c r="F5" s="12">
        <v>335</v>
      </c>
      <c r="G5" s="12">
        <v>518</v>
      </c>
      <c r="H5" s="12">
        <v>522</v>
      </c>
      <c r="I5" s="12">
        <v>134</v>
      </c>
      <c r="J5" s="12">
        <v>0</v>
      </c>
      <c r="K5" s="12">
        <v>278287</v>
      </c>
      <c r="L5" s="12">
        <v>282384</v>
      </c>
    </row>
    <row r="6" spans="2:12" x14ac:dyDescent="0.2">
      <c r="B6" s="12">
        <v>1.2499999999999999E-7</v>
      </c>
      <c r="C6" s="12">
        <v>237</v>
      </c>
      <c r="D6" s="12">
        <v>192</v>
      </c>
      <c r="E6" s="12">
        <v>237</v>
      </c>
      <c r="F6" s="12">
        <v>202</v>
      </c>
      <c r="G6" s="12">
        <v>197</v>
      </c>
      <c r="H6" s="12">
        <v>186</v>
      </c>
      <c r="I6" s="12">
        <v>186</v>
      </c>
      <c r="J6" s="12">
        <v>77</v>
      </c>
      <c r="K6" s="12">
        <v>110123</v>
      </c>
      <c r="L6" s="12">
        <v>114889</v>
      </c>
    </row>
    <row r="7" spans="2:12" x14ac:dyDescent="0.2">
      <c r="B7" s="12">
        <v>6.2499999999999997E-8</v>
      </c>
      <c r="C7" s="12">
        <v>258</v>
      </c>
      <c r="D7" s="12">
        <v>192</v>
      </c>
      <c r="E7" s="12">
        <v>197</v>
      </c>
      <c r="F7" s="12">
        <v>177</v>
      </c>
      <c r="G7" s="12">
        <v>157</v>
      </c>
      <c r="H7" s="12">
        <v>146</v>
      </c>
      <c r="I7" s="12">
        <v>207</v>
      </c>
      <c r="J7" s="12">
        <v>167</v>
      </c>
      <c r="K7" s="12">
        <v>20953</v>
      </c>
      <c r="L7" s="12">
        <v>21191</v>
      </c>
    </row>
    <row r="8" spans="2:12" x14ac:dyDescent="0.2">
      <c r="B8" s="12">
        <v>3.1300000000000002E-8</v>
      </c>
      <c r="C8" s="12">
        <v>217</v>
      </c>
      <c r="D8" s="12">
        <v>176</v>
      </c>
      <c r="E8" s="12">
        <v>182</v>
      </c>
      <c r="F8" s="12">
        <v>157</v>
      </c>
      <c r="G8" s="12">
        <v>182</v>
      </c>
      <c r="H8" s="12">
        <v>181</v>
      </c>
      <c r="I8" s="12">
        <v>186</v>
      </c>
      <c r="J8" s="12">
        <v>170</v>
      </c>
      <c r="K8" s="12">
        <v>2328</v>
      </c>
      <c r="L8" s="12">
        <v>1934</v>
      </c>
    </row>
    <row r="9" spans="2:12" x14ac:dyDescent="0.2">
      <c r="B9" s="12">
        <v>1.5600000000000001E-8</v>
      </c>
      <c r="C9" s="12">
        <v>207</v>
      </c>
      <c r="D9" s="12">
        <v>166</v>
      </c>
      <c r="E9" s="12">
        <v>202</v>
      </c>
      <c r="F9" s="12">
        <v>232</v>
      </c>
      <c r="G9" s="12">
        <v>202</v>
      </c>
      <c r="H9" s="12">
        <v>217</v>
      </c>
      <c r="I9" s="12">
        <v>197</v>
      </c>
      <c r="J9" s="12">
        <v>207</v>
      </c>
      <c r="K9" s="12">
        <v>306</v>
      </c>
      <c r="L9" s="12">
        <v>399</v>
      </c>
    </row>
    <row r="10" spans="2:12" x14ac:dyDescent="0.2">
      <c r="B10" s="12">
        <v>7.8100000000000001E-9</v>
      </c>
      <c r="C10" s="12">
        <v>171</v>
      </c>
      <c r="D10" s="12">
        <v>150</v>
      </c>
      <c r="E10" s="12">
        <v>187</v>
      </c>
      <c r="F10" s="12">
        <v>217</v>
      </c>
      <c r="G10" s="12">
        <v>157</v>
      </c>
      <c r="H10" s="12">
        <v>166</v>
      </c>
      <c r="I10" s="12">
        <v>187</v>
      </c>
      <c r="J10" s="12">
        <v>176</v>
      </c>
      <c r="K10" s="12">
        <v>213</v>
      </c>
      <c r="L10" s="12">
        <v>181</v>
      </c>
    </row>
    <row r="11" spans="2:12" x14ac:dyDescent="0.2">
      <c r="B11" s="12">
        <v>3.9099999999999999E-9</v>
      </c>
      <c r="C11" s="12">
        <v>161</v>
      </c>
      <c r="D11" s="12">
        <v>191</v>
      </c>
      <c r="E11" s="12">
        <v>182</v>
      </c>
      <c r="F11" s="12">
        <v>172</v>
      </c>
      <c r="G11" s="12">
        <v>146</v>
      </c>
      <c r="H11" s="12">
        <v>141</v>
      </c>
      <c r="I11" s="12">
        <v>167</v>
      </c>
      <c r="J11" s="12">
        <v>161</v>
      </c>
      <c r="K11" s="12">
        <v>197</v>
      </c>
      <c r="L11" s="12">
        <v>191</v>
      </c>
    </row>
    <row r="12" spans="2:12" x14ac:dyDescent="0.2">
      <c r="B12" s="12">
        <v>1.9500000000000001E-9</v>
      </c>
      <c r="C12" s="12">
        <v>177</v>
      </c>
      <c r="D12" s="12">
        <v>161</v>
      </c>
      <c r="E12" s="12">
        <v>156</v>
      </c>
      <c r="F12" s="12">
        <v>167</v>
      </c>
      <c r="G12" s="12">
        <v>172</v>
      </c>
      <c r="H12" s="12">
        <v>157</v>
      </c>
      <c r="I12" s="12">
        <v>156</v>
      </c>
      <c r="J12" s="12">
        <v>197</v>
      </c>
      <c r="K12" s="12">
        <v>161</v>
      </c>
      <c r="L12" s="12">
        <v>141</v>
      </c>
    </row>
    <row r="13" spans="2:12" x14ac:dyDescent="0.2">
      <c r="B13" s="12">
        <v>9.7700000000000004E-10</v>
      </c>
      <c r="C13" s="12">
        <v>182</v>
      </c>
      <c r="D13" s="12">
        <v>172</v>
      </c>
      <c r="E13" s="12">
        <v>197</v>
      </c>
      <c r="F13" s="12">
        <v>152</v>
      </c>
      <c r="G13" s="12">
        <v>146</v>
      </c>
      <c r="H13" s="12">
        <v>161</v>
      </c>
      <c r="I13" s="12">
        <v>213</v>
      </c>
      <c r="J13" s="12">
        <v>172</v>
      </c>
      <c r="K13" s="12">
        <v>197</v>
      </c>
      <c r="L13" s="12">
        <v>187</v>
      </c>
    </row>
    <row r="14" spans="2:12" x14ac:dyDescent="0.2">
      <c r="B14" s="16">
        <v>9.9999999999999998E-13</v>
      </c>
      <c r="C14" s="12">
        <v>115</v>
      </c>
      <c r="D14" s="12">
        <v>152</v>
      </c>
      <c r="E14" s="12">
        <v>161</v>
      </c>
      <c r="F14" s="12">
        <v>126</v>
      </c>
      <c r="G14" s="12">
        <v>157</v>
      </c>
      <c r="H14" s="12">
        <v>131</v>
      </c>
      <c r="I14" s="12">
        <v>146</v>
      </c>
      <c r="J14" s="12">
        <v>146</v>
      </c>
      <c r="K14" s="12">
        <v>146</v>
      </c>
      <c r="L14" s="12">
        <v>152</v>
      </c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FCDE-28A7-3F4A-81F9-B711B6D7CF0F}">
  <dimension ref="A1:P320"/>
  <sheetViews>
    <sheetView zoomScale="80" zoomScaleNormal="80" workbookViewId="0">
      <selection activeCell="B234" sqref="B234"/>
    </sheetView>
  </sheetViews>
  <sheetFormatPr baseColWidth="10" defaultColWidth="10.83203125" defaultRowHeight="14" x14ac:dyDescent="0.15"/>
  <cols>
    <col min="1" max="1" width="47.83203125" style="6" customWidth="1"/>
    <col min="2" max="2" width="17.1640625" style="6" customWidth="1"/>
    <col min="3" max="3" width="11" style="6" bestFit="1" customWidth="1"/>
    <col min="4" max="4" width="14.33203125" style="6" bestFit="1" customWidth="1"/>
    <col min="5" max="5" width="16" style="6" bestFit="1" customWidth="1"/>
    <col min="6" max="6" width="15.5" style="6" customWidth="1"/>
    <col min="7" max="7" width="12.5" style="6" bestFit="1" customWidth="1"/>
    <col min="8" max="8" width="11.1640625" style="6" bestFit="1" customWidth="1"/>
    <col min="9" max="9" width="10.6640625" style="6" customWidth="1"/>
    <col min="10" max="10" width="11" style="6" customWidth="1"/>
    <col min="11" max="11" width="12.1640625" style="6" customWidth="1"/>
    <col min="12" max="13" width="21.5" style="6" bestFit="1" customWidth="1"/>
    <col min="14" max="14" width="10.83203125" style="6"/>
    <col min="15" max="18" width="12.1640625" style="6" bestFit="1" customWidth="1"/>
    <col min="19" max="16384" width="10.83203125" style="6"/>
  </cols>
  <sheetData>
    <row r="1" spans="1:16" x14ac:dyDescent="0.15">
      <c r="A1" s="24" t="s">
        <v>25</v>
      </c>
    </row>
    <row r="2" spans="1:16" x14ac:dyDescent="0.15">
      <c r="A2" s="6" t="s">
        <v>168</v>
      </c>
    </row>
    <row r="3" spans="1:16" x14ac:dyDescent="0.15">
      <c r="A3" s="6" t="s">
        <v>23</v>
      </c>
    </row>
    <row r="4" spans="1:16" x14ac:dyDescent="0.15">
      <c r="A4" s="3" t="s">
        <v>104</v>
      </c>
    </row>
    <row r="5" spans="1:16" x14ac:dyDescent="0.15">
      <c r="A5" s="6" t="s">
        <v>105</v>
      </c>
    </row>
    <row r="6" spans="1:16" x14ac:dyDescent="0.15">
      <c r="A6" s="6" t="s">
        <v>106</v>
      </c>
    </row>
    <row r="7" spans="1:16" x14ac:dyDescent="0.15">
      <c r="A7" s="6" t="s">
        <v>107</v>
      </c>
    </row>
    <row r="9" spans="1:16" x14ac:dyDescent="0.15">
      <c r="A9" s="21"/>
    </row>
    <row r="10" spans="1:16" x14ac:dyDescent="0.15">
      <c r="A10" s="6" t="s">
        <v>24</v>
      </c>
    </row>
    <row r="11" spans="1:16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3" spans="1:16" x14ac:dyDescent="0.15">
      <c r="D13" s="25" t="s">
        <v>9</v>
      </c>
    </row>
    <row r="14" spans="1:16" x14ac:dyDescent="0.15">
      <c r="D14" s="6" t="s">
        <v>12</v>
      </c>
    </row>
    <row r="15" spans="1:16" x14ac:dyDescent="0.15">
      <c r="A15" s="26" t="s">
        <v>0</v>
      </c>
      <c r="B15" s="26"/>
      <c r="C15" s="27"/>
      <c r="D15" s="27"/>
      <c r="E15" s="27"/>
      <c r="F15" s="27"/>
      <c r="G15" s="27"/>
      <c r="H15" s="27"/>
      <c r="I15" s="27"/>
      <c r="J15" s="27"/>
      <c r="K15" s="28"/>
      <c r="M15" s="99"/>
      <c r="N15" s="99"/>
      <c r="O15" s="99"/>
      <c r="P15" s="99"/>
    </row>
    <row r="16" spans="1:16" ht="16" x14ac:dyDescent="0.2">
      <c r="A16" s="6" t="s">
        <v>284</v>
      </c>
      <c r="B16" s="6" t="s">
        <v>11</v>
      </c>
      <c r="C16" s="6" t="s">
        <v>10</v>
      </c>
      <c r="D16" s="6" t="s">
        <v>169</v>
      </c>
      <c r="E16" s="6" t="s">
        <v>5</v>
      </c>
      <c r="F16" s="6" t="s">
        <v>170</v>
      </c>
      <c r="G16" s="6" t="s">
        <v>171</v>
      </c>
      <c r="H16" s="6" t="s">
        <v>172</v>
      </c>
      <c r="I16" s="6" t="s">
        <v>170</v>
      </c>
      <c r="J16" s="6" t="s">
        <v>171</v>
      </c>
    </row>
    <row r="17" spans="1:15" x14ac:dyDescent="0.15">
      <c r="A17" s="29" t="s">
        <v>6</v>
      </c>
      <c r="B17" s="30">
        <f>AVERAGE(301547,290620)</f>
        <v>296083.5</v>
      </c>
      <c r="C17" s="31" t="s">
        <v>14</v>
      </c>
      <c r="D17" s="32">
        <v>-6.85022176529466</v>
      </c>
      <c r="E17" s="32">
        <v>0.63593420689102298</v>
      </c>
      <c r="F17" s="33" t="s">
        <v>81</v>
      </c>
      <c r="G17" s="33" t="s">
        <v>81</v>
      </c>
      <c r="H17" s="34">
        <f>(10^D17)*1000000000</f>
        <v>141.18164398124549</v>
      </c>
      <c r="I17" s="33" t="s">
        <v>81</v>
      </c>
      <c r="J17" s="33" t="s">
        <v>81</v>
      </c>
      <c r="K17" s="28"/>
    </row>
    <row r="18" spans="1:15" x14ac:dyDescent="0.15">
      <c r="A18" s="29" t="s">
        <v>1</v>
      </c>
      <c r="B18" s="30" t="s">
        <v>13</v>
      </c>
      <c r="C18" s="31" t="s">
        <v>15</v>
      </c>
      <c r="D18" s="32">
        <v>-9.0568663643150806</v>
      </c>
      <c r="E18" s="32">
        <v>3.1116378014934699E-2</v>
      </c>
      <c r="F18" s="33">
        <v>-9.1229999999999993</v>
      </c>
      <c r="G18" s="35">
        <v>-8.99</v>
      </c>
      <c r="H18" s="36">
        <f t="shared" ref="H18:H22" si="0">(10^D18)*1000000000</f>
        <v>0.87727072242856552</v>
      </c>
      <c r="I18" s="33">
        <f t="shared" ref="I18:J22" si="1">10^F18*1000000000</f>
        <v>0.75335556373371715</v>
      </c>
      <c r="J18" s="33">
        <f t="shared" si="1"/>
        <v>1.0232929922807512</v>
      </c>
      <c r="K18" s="28"/>
    </row>
    <row r="19" spans="1:15" ht="15" x14ac:dyDescent="0.15">
      <c r="A19" s="29" t="s">
        <v>173</v>
      </c>
      <c r="B19" s="30" t="s">
        <v>13</v>
      </c>
      <c r="C19" s="31" t="s">
        <v>15</v>
      </c>
      <c r="D19" s="32">
        <v>-8.8859093106022797</v>
      </c>
      <c r="E19" s="32">
        <v>4.0612016387972301E-2</v>
      </c>
      <c r="F19" s="33">
        <v>-8.9700000000000006</v>
      </c>
      <c r="G19" s="35">
        <v>-8.8010000000000002</v>
      </c>
      <c r="H19" s="36">
        <f t="shared" si="0"/>
        <v>1.3004411078658993</v>
      </c>
      <c r="I19" s="33">
        <f t="shared" si="1"/>
        <v>1.0715193052376031</v>
      </c>
      <c r="J19" s="33">
        <f t="shared" si="1"/>
        <v>1.58124803927038</v>
      </c>
      <c r="K19" s="28"/>
      <c r="M19" s="3"/>
      <c r="N19" s="37"/>
    </row>
    <row r="20" spans="1:15" ht="15" x14ac:dyDescent="0.15">
      <c r="A20" s="29" t="s">
        <v>174</v>
      </c>
      <c r="B20" s="30" t="s">
        <v>13</v>
      </c>
      <c r="C20" s="31" t="s">
        <v>16</v>
      </c>
      <c r="D20" s="32">
        <v>-8.6286054871257001</v>
      </c>
      <c r="E20" s="32">
        <v>2.66191312703754E-2</v>
      </c>
      <c r="F20" s="33">
        <v>-8.6850000000000005</v>
      </c>
      <c r="G20" s="35">
        <v>-8.57</v>
      </c>
      <c r="H20" s="36">
        <f t="shared" si="0"/>
        <v>2.3517681957817329</v>
      </c>
      <c r="I20" s="33">
        <f t="shared" si="1"/>
        <v>2.0653801558105247</v>
      </c>
      <c r="J20" s="33">
        <f t="shared" si="1"/>
        <v>2.6915348039269062</v>
      </c>
      <c r="K20" s="28"/>
    </row>
    <row r="21" spans="1:15" x14ac:dyDescent="0.15">
      <c r="A21" s="29" t="s">
        <v>7</v>
      </c>
      <c r="B21" s="30">
        <f>AVERAGE(414140,401020)</f>
        <v>407580</v>
      </c>
      <c r="C21" s="31" t="s">
        <v>16</v>
      </c>
      <c r="D21" s="32">
        <v>-7.5371884875300701</v>
      </c>
      <c r="E21" s="32">
        <v>6.0400113560553997E-2</v>
      </c>
      <c r="F21" s="33">
        <v>-7.6890000000000001</v>
      </c>
      <c r="G21" s="35">
        <v>-7.3970000000000002</v>
      </c>
      <c r="H21" s="34">
        <f t="shared" si="0"/>
        <v>29.027625571910285</v>
      </c>
      <c r="I21" s="38">
        <f t="shared" si="1"/>
        <v>20.464446367246733</v>
      </c>
      <c r="J21" s="38">
        <f t="shared" si="1"/>
        <v>40.086671762730212</v>
      </c>
      <c r="K21" s="28"/>
    </row>
    <row r="22" spans="1:15" ht="15" x14ac:dyDescent="0.15">
      <c r="A22" s="29" t="s">
        <v>175</v>
      </c>
      <c r="B22" s="30" t="s">
        <v>13</v>
      </c>
      <c r="C22" s="31" t="s">
        <v>17</v>
      </c>
      <c r="D22" s="32">
        <v>-9.0011480806640307</v>
      </c>
      <c r="E22" s="32">
        <v>2.2755469362841299E-2</v>
      </c>
      <c r="F22" s="33">
        <v>-9.0500000000000007</v>
      </c>
      <c r="G22" s="35">
        <v>-8.9529999999999994</v>
      </c>
      <c r="H22" s="36">
        <f t="shared" si="0"/>
        <v>0.99735993768780506</v>
      </c>
      <c r="I22" s="33">
        <f t="shared" si="1"/>
        <v>0.89125093813374334</v>
      </c>
      <c r="J22" s="33">
        <f t="shared" si="1"/>
        <v>1.1142945335917278</v>
      </c>
      <c r="K22" s="28"/>
      <c r="M22" s="3"/>
    </row>
    <row r="24" spans="1:15" ht="16" x14ac:dyDescent="0.2">
      <c r="A24" s="6" t="s">
        <v>285</v>
      </c>
      <c r="B24" s="6" t="s">
        <v>11</v>
      </c>
      <c r="C24" s="6" t="s">
        <v>10</v>
      </c>
      <c r="D24" s="6" t="s">
        <v>169</v>
      </c>
      <c r="E24" s="6" t="s">
        <v>5</v>
      </c>
      <c r="F24" s="6" t="s">
        <v>170</v>
      </c>
      <c r="G24" s="6" t="s">
        <v>171</v>
      </c>
      <c r="H24" s="6" t="s">
        <v>172</v>
      </c>
      <c r="I24" s="6" t="s">
        <v>170</v>
      </c>
      <c r="J24" s="6" t="s">
        <v>171</v>
      </c>
    </row>
    <row r="25" spans="1:15" x14ac:dyDescent="0.15">
      <c r="A25" s="29" t="s">
        <v>86</v>
      </c>
      <c r="B25" s="39"/>
      <c r="C25" s="40"/>
      <c r="D25" s="41">
        <v>-6.60042288937212</v>
      </c>
      <c r="E25" s="41">
        <v>0.38157123923994102</v>
      </c>
      <c r="F25" s="42">
        <f>10^(D25)*1000000000</f>
        <v>250.94417007775814</v>
      </c>
      <c r="G25" s="42">
        <f>(10^(D25+E25)*1000000000)-F25</f>
        <v>353.21079625944276</v>
      </c>
      <c r="H25" s="42">
        <f>F25-(10^(D25-E25)*1000000000)</f>
        <v>146.71101798136803</v>
      </c>
      <c r="I25" s="42">
        <f>AVERAGE(G25:H25)*1000000000</f>
        <v>249960907120.4054</v>
      </c>
      <c r="J25" s="43">
        <f>I25*SQRT(2)</f>
        <v>353498104912.75885</v>
      </c>
      <c r="K25" s="6" t="s">
        <v>19</v>
      </c>
    </row>
    <row r="26" spans="1:15" x14ac:dyDescent="0.15">
      <c r="A26" s="29" t="s">
        <v>1</v>
      </c>
      <c r="B26" s="29" t="s">
        <v>13</v>
      </c>
      <c r="C26" s="44" t="s">
        <v>18</v>
      </c>
      <c r="D26" s="45">
        <v>-7.1088730576770702</v>
      </c>
      <c r="E26" s="45">
        <v>2.2629171924349E-2</v>
      </c>
      <c r="F26" s="45">
        <v>-7.1559999999999997</v>
      </c>
      <c r="G26" s="28">
        <v>-7.0609999999999999</v>
      </c>
      <c r="H26" s="46">
        <f>(10^D26)*1000000000</f>
        <v>77.826400086251766</v>
      </c>
      <c r="I26" s="37">
        <f>10^F26*1000000000</f>
        <v>69.823240407717151</v>
      </c>
      <c r="J26" s="37">
        <f>10^G26*1000000000</f>
        <v>86.896042928630109</v>
      </c>
      <c r="O26" s="29"/>
    </row>
    <row r="27" spans="1:15" ht="15" x14ac:dyDescent="0.15">
      <c r="A27" s="29" t="s">
        <v>173</v>
      </c>
      <c r="B27" s="29" t="s">
        <v>13</v>
      </c>
      <c r="C27" s="44" t="s">
        <v>14</v>
      </c>
      <c r="D27" s="45">
        <v>-8.5248180596674796</v>
      </c>
      <c r="E27" s="45">
        <v>2.3889656656362199E-2</v>
      </c>
      <c r="F27" s="45">
        <v>-8.6219999999999999</v>
      </c>
      <c r="G27" s="28">
        <v>-8.49</v>
      </c>
      <c r="H27" s="46">
        <f>(10^D27)*1000000000</f>
        <v>2.9866335565169355</v>
      </c>
      <c r="I27" s="37">
        <f t="shared" ref="I27:J28" si="2">10^F27*1000000000</f>
        <v>2.3878112829131757</v>
      </c>
      <c r="J27" s="37">
        <f t="shared" si="2"/>
        <v>3.2359365692962809</v>
      </c>
    </row>
    <row r="28" spans="1:15" ht="15" x14ac:dyDescent="0.15">
      <c r="A28" s="29" t="s">
        <v>174</v>
      </c>
      <c r="B28" s="29" t="s">
        <v>13</v>
      </c>
      <c r="C28" s="44" t="s">
        <v>18</v>
      </c>
      <c r="D28" s="45">
        <v>-7.21452758843167</v>
      </c>
      <c r="E28" s="45">
        <v>6.8527196792712098E-3</v>
      </c>
      <c r="F28" s="45">
        <v>-7.2290000000000001</v>
      </c>
      <c r="G28" s="28">
        <v>-7.2</v>
      </c>
      <c r="H28" s="46">
        <f>(10^D28)*1000000000</f>
        <v>61.020029261589158</v>
      </c>
      <c r="I28" s="37">
        <f t="shared" si="2"/>
        <v>59.020108017184349</v>
      </c>
      <c r="J28" s="37">
        <f t="shared" si="2"/>
        <v>63.095734448019179</v>
      </c>
    </row>
    <row r="29" spans="1:15" ht="15" x14ac:dyDescent="0.15">
      <c r="A29" s="29" t="s">
        <v>175</v>
      </c>
      <c r="B29" s="39"/>
      <c r="C29" s="40"/>
      <c r="D29" s="41">
        <v>-7.3075633213630304</v>
      </c>
      <c r="E29" s="41">
        <v>1.2963742384307899</v>
      </c>
      <c r="F29" s="42">
        <f t="shared" ref="F29" si="3">10^(D29)*1000000000</f>
        <v>49.253452518809588</v>
      </c>
      <c r="G29" s="42">
        <f t="shared" ref="G29" si="4">(10^(D29+E29)*1000000000)-F29</f>
        <v>925.31178705135221</v>
      </c>
      <c r="H29" s="42">
        <f t="shared" ref="H29" si="5">F29-(10^(D29-E29)*1000000000)</f>
        <v>46.764237342109261</v>
      </c>
      <c r="I29" s="43">
        <f t="shared" ref="I29" si="6">AVERAGE(G29:H29)</f>
        <v>486.03801219673073</v>
      </c>
      <c r="J29" s="43">
        <f t="shared" ref="J29" si="7">I29*SQRT(2)</f>
        <v>687.36154867747643</v>
      </c>
      <c r="K29" s="6" t="s">
        <v>19</v>
      </c>
    </row>
    <row r="30" spans="1:15" x14ac:dyDescent="0.15">
      <c r="A30" s="29"/>
      <c r="B30" s="29"/>
      <c r="C30" s="44"/>
      <c r="D30" s="3"/>
      <c r="E30" s="3"/>
      <c r="I30" s="28"/>
      <c r="J30" s="28"/>
    </row>
    <row r="31" spans="1:15" x14ac:dyDescent="0.15">
      <c r="A31" s="29"/>
      <c r="B31" s="29"/>
      <c r="C31" s="44"/>
      <c r="D31" s="3"/>
      <c r="E31" s="3"/>
      <c r="I31" s="28"/>
      <c r="J31" s="28"/>
    </row>
    <row r="32" spans="1:15" x14ac:dyDescent="0.15">
      <c r="A32" s="29"/>
      <c r="B32" s="29"/>
      <c r="C32" s="44"/>
      <c r="D32" s="3"/>
      <c r="E32" s="3"/>
      <c r="I32" s="28"/>
      <c r="J32" s="28"/>
    </row>
    <row r="33" spans="1:12" ht="16" x14ac:dyDescent="0.2">
      <c r="A33" s="6" t="s">
        <v>176</v>
      </c>
      <c r="B33" s="6" t="s">
        <v>11</v>
      </c>
      <c r="C33" s="6" t="s">
        <v>10</v>
      </c>
      <c r="D33" s="6" t="s">
        <v>169</v>
      </c>
      <c r="E33" s="6" t="s">
        <v>5</v>
      </c>
      <c r="F33" s="6" t="s">
        <v>170</v>
      </c>
      <c r="G33" s="6" t="s">
        <v>171</v>
      </c>
      <c r="H33" s="6" t="s">
        <v>172</v>
      </c>
      <c r="I33" s="6" t="s">
        <v>170</v>
      </c>
      <c r="J33" s="6" t="s">
        <v>171</v>
      </c>
    </row>
    <row r="34" spans="1:12" x14ac:dyDescent="0.15">
      <c r="A34" s="29" t="s">
        <v>28</v>
      </c>
      <c r="B34" s="30" t="s">
        <v>13</v>
      </c>
      <c r="C34" s="31" t="s">
        <v>15</v>
      </c>
      <c r="D34" s="32">
        <v>-9.0568663643150806</v>
      </c>
      <c r="E34" s="32">
        <v>3.1116378014934699E-2</v>
      </c>
      <c r="F34" s="33">
        <v>-9.1229999999999993</v>
      </c>
      <c r="G34" s="35">
        <v>-8.99</v>
      </c>
      <c r="H34" s="36">
        <f t="shared" ref="H34" si="8">(10^D34)*1000000000</f>
        <v>0.87727072242856552</v>
      </c>
      <c r="I34" s="33">
        <f t="shared" ref="I34" si="9">10^F34*1000000000</f>
        <v>0.75335556373371715</v>
      </c>
      <c r="J34" s="33">
        <f t="shared" ref="J34" si="10">10^G34*1000000000</f>
        <v>1.0232929922807512</v>
      </c>
      <c r="L34" s="21"/>
    </row>
    <row r="35" spans="1:12" x14ac:dyDescent="0.15">
      <c r="A35" s="6" t="s">
        <v>37</v>
      </c>
      <c r="B35" s="30" t="s">
        <v>13</v>
      </c>
      <c r="C35" s="31" t="s">
        <v>15</v>
      </c>
      <c r="D35" s="32">
        <v>-9.4639487717483401</v>
      </c>
      <c r="E35" s="32">
        <v>1.39727084623578E-2</v>
      </c>
      <c r="F35" s="33">
        <v>-9.4939999999999998</v>
      </c>
      <c r="G35" s="35">
        <v>-9.4329999999999998</v>
      </c>
      <c r="H35" s="36">
        <f>(10^D35)*1000000000</f>
        <v>0.34359847549533473</v>
      </c>
      <c r="I35" s="33">
        <f>10^F35*1000000000</f>
        <v>0.3206269324505463</v>
      </c>
      <c r="J35" s="33">
        <f>10^G35*1000000000</f>
        <v>0.36897759857015006</v>
      </c>
      <c r="L35" s="21"/>
    </row>
    <row r="36" spans="1:12" x14ac:dyDescent="0.15">
      <c r="A36" s="6" t="s">
        <v>36</v>
      </c>
      <c r="B36" s="30" t="s">
        <v>13</v>
      </c>
      <c r="C36" s="31" t="s">
        <v>15</v>
      </c>
      <c r="D36" s="32">
        <v>-9.4459539121643807</v>
      </c>
      <c r="E36" s="32">
        <v>1.80441958827505E-2</v>
      </c>
      <c r="F36" s="33">
        <v>-9.4849999999999994</v>
      </c>
      <c r="G36" s="35">
        <v>-9.407</v>
      </c>
      <c r="H36" s="36">
        <f t="shared" ref="H36:H39" si="11">(10^D36)*1000000000</f>
        <v>0.35813444072956085</v>
      </c>
      <c r="I36" s="33">
        <f t="shared" ref="I36:I39" si="12">10^F36*1000000000</f>
        <v>0.3273406948788376</v>
      </c>
      <c r="J36" s="33">
        <f t="shared" ref="J36:J39" si="13">10^G36*1000000000</f>
        <v>0.39174187710778297</v>
      </c>
      <c r="L36" s="21"/>
    </row>
    <row r="37" spans="1:12" ht="15" x14ac:dyDescent="0.15">
      <c r="A37" s="29" t="s">
        <v>177</v>
      </c>
      <c r="B37" s="30" t="s">
        <v>13</v>
      </c>
      <c r="C37" s="31" t="s">
        <v>15</v>
      </c>
      <c r="D37" s="32">
        <v>-8.8859093106022797</v>
      </c>
      <c r="E37" s="32">
        <v>4.0612016387972301E-2</v>
      </c>
      <c r="F37" s="33">
        <v>-8.9700000000000006</v>
      </c>
      <c r="G37" s="35">
        <v>-8.8010000000000002</v>
      </c>
      <c r="H37" s="36">
        <f t="shared" si="11"/>
        <v>1.3004411078658993</v>
      </c>
      <c r="I37" s="33">
        <f t="shared" si="12"/>
        <v>1.0715193052376031</v>
      </c>
      <c r="J37" s="33">
        <f t="shared" si="13"/>
        <v>1.58124803927038</v>
      </c>
      <c r="L37" s="21"/>
    </row>
    <row r="38" spans="1:12" ht="15" x14ac:dyDescent="0.15">
      <c r="A38" s="29" t="s">
        <v>178</v>
      </c>
      <c r="B38" s="30" t="s">
        <v>13</v>
      </c>
      <c r="C38" s="31" t="s">
        <v>16</v>
      </c>
      <c r="D38" s="32">
        <v>-8.6286054871257001</v>
      </c>
      <c r="E38" s="32">
        <v>2.66191312703754E-2</v>
      </c>
      <c r="F38" s="33">
        <v>-8.6850000000000005</v>
      </c>
      <c r="G38" s="35">
        <v>-8.57</v>
      </c>
      <c r="H38" s="36">
        <f t="shared" si="11"/>
        <v>2.3517681957817329</v>
      </c>
      <c r="I38" s="33">
        <f t="shared" si="12"/>
        <v>2.0653801558105247</v>
      </c>
      <c r="J38" s="33">
        <f t="shared" si="13"/>
        <v>2.6915348039269062</v>
      </c>
      <c r="L38" s="21"/>
    </row>
    <row r="39" spans="1:12" ht="15" x14ac:dyDescent="0.15">
      <c r="A39" s="29" t="s">
        <v>179</v>
      </c>
      <c r="B39" s="30" t="s">
        <v>13</v>
      </c>
      <c r="C39" s="31" t="s">
        <v>17</v>
      </c>
      <c r="D39" s="32">
        <v>-9.0011480806640307</v>
      </c>
      <c r="E39" s="32">
        <v>2.2755469362841299E-2</v>
      </c>
      <c r="F39" s="33">
        <v>-9.0500000000000007</v>
      </c>
      <c r="G39" s="35">
        <v>-8.9529999999999994</v>
      </c>
      <c r="H39" s="36">
        <f t="shared" si="11"/>
        <v>0.99735993768780506</v>
      </c>
      <c r="I39" s="33">
        <f t="shared" si="12"/>
        <v>0.89125093813374334</v>
      </c>
      <c r="J39" s="33">
        <f t="shared" si="13"/>
        <v>1.1142945335917278</v>
      </c>
      <c r="L39" s="21"/>
    </row>
    <row r="40" spans="1:12" x14ac:dyDescent="0.15">
      <c r="A40" s="29" t="s">
        <v>6</v>
      </c>
      <c r="B40" s="30">
        <f>AVERAGE(301547,290620)</f>
        <v>296083.5</v>
      </c>
      <c r="C40" s="31" t="s">
        <v>14</v>
      </c>
      <c r="D40" s="32">
        <v>-6.85022176529466</v>
      </c>
      <c r="E40" s="32">
        <v>0.63593420689102298</v>
      </c>
      <c r="F40" s="33" t="s">
        <v>81</v>
      </c>
      <c r="G40" s="33" t="s">
        <v>81</v>
      </c>
      <c r="H40" s="34">
        <f>(10^D40)*1000000000</f>
        <v>141.18164398124549</v>
      </c>
      <c r="I40" s="33" t="s">
        <v>81</v>
      </c>
      <c r="J40" s="33" t="s">
        <v>81</v>
      </c>
      <c r="L40" s="21"/>
    </row>
    <row r="41" spans="1:12" x14ac:dyDescent="0.15">
      <c r="A41" s="29" t="s">
        <v>7</v>
      </c>
      <c r="B41" s="30">
        <f>AVERAGE(414140,401020)</f>
        <v>407580</v>
      </c>
      <c r="C41" s="31" t="s">
        <v>16</v>
      </c>
      <c r="D41" s="32">
        <v>-7.5371884875300701</v>
      </c>
      <c r="E41" s="32">
        <v>6.0400113560553997E-2</v>
      </c>
      <c r="F41" s="33">
        <v>-7.6890000000000001</v>
      </c>
      <c r="G41" s="35">
        <v>-7.3970000000000002</v>
      </c>
      <c r="H41" s="34">
        <f t="shared" ref="H41" si="14">(10^D41)*1000000000</f>
        <v>29.027625571910285</v>
      </c>
      <c r="I41" s="38">
        <f t="shared" ref="I41" si="15">10^F41*1000000000</f>
        <v>20.464446367246733</v>
      </c>
      <c r="J41" s="38">
        <f t="shared" ref="J41" si="16">10^G41*1000000000</f>
        <v>40.086671762730212</v>
      </c>
      <c r="L41" s="21"/>
    </row>
    <row r="42" spans="1:12" x14ac:dyDescent="0.15">
      <c r="A42" s="29" t="s">
        <v>1</v>
      </c>
      <c r="B42" s="30" t="s">
        <v>13</v>
      </c>
      <c r="C42" s="31" t="s">
        <v>18</v>
      </c>
      <c r="D42" s="32">
        <v>-7.1088730576770702</v>
      </c>
      <c r="E42" s="32">
        <v>2.2629171924349E-2</v>
      </c>
      <c r="F42" s="32">
        <v>-7.1559999999999997</v>
      </c>
      <c r="G42" s="33">
        <v>-7.0609999999999999</v>
      </c>
      <c r="H42" s="34">
        <f>(10^D42)*1000000000</f>
        <v>77.826400086251766</v>
      </c>
      <c r="I42" s="38">
        <f>10^F42*1000000000</f>
        <v>69.823240407717151</v>
      </c>
      <c r="J42" s="38">
        <f>10^G42*1000000000</f>
        <v>86.896042928630109</v>
      </c>
      <c r="L42" s="21"/>
    </row>
    <row r="43" spans="1:12" x14ac:dyDescent="0.15">
      <c r="A43" s="29" t="s">
        <v>35</v>
      </c>
      <c r="B43" s="39"/>
      <c r="C43" s="40"/>
      <c r="D43" s="41"/>
      <c r="E43" s="41"/>
      <c r="F43" s="43"/>
      <c r="G43" s="42"/>
      <c r="H43" s="42"/>
      <c r="I43" s="43"/>
      <c r="J43" s="43"/>
      <c r="K43" s="6" t="s">
        <v>19</v>
      </c>
      <c r="L43" s="21"/>
    </row>
    <row r="44" spans="1:12" x14ac:dyDescent="0.15">
      <c r="A44" s="29" t="s">
        <v>34</v>
      </c>
      <c r="B44" s="39"/>
      <c r="C44" s="40"/>
      <c r="D44" s="41"/>
      <c r="E44" s="41"/>
      <c r="F44" s="43"/>
      <c r="G44" s="42"/>
      <c r="H44" s="42"/>
      <c r="I44" s="43"/>
      <c r="J44" s="43"/>
      <c r="K44" s="6" t="s">
        <v>19</v>
      </c>
      <c r="L44" s="21"/>
    </row>
    <row r="45" spans="1:12" ht="15" x14ac:dyDescent="0.15">
      <c r="A45" s="29" t="s">
        <v>173</v>
      </c>
      <c r="B45" s="29" t="s">
        <v>13</v>
      </c>
      <c r="C45" s="44" t="s">
        <v>14</v>
      </c>
      <c r="D45" s="45">
        <v>-8.5248180596674796</v>
      </c>
      <c r="E45" s="45">
        <v>2.3889656656362199E-2</v>
      </c>
      <c r="F45" s="45">
        <v>-8.6219999999999999</v>
      </c>
      <c r="G45" s="28">
        <v>-8.49</v>
      </c>
      <c r="H45" s="47">
        <f>(10^D45)*1000000000</f>
        <v>2.9866335565169355</v>
      </c>
      <c r="I45" s="37">
        <f t="shared" ref="I45:I46" si="17">10^F45*1000000000</f>
        <v>2.3878112829131757</v>
      </c>
      <c r="J45" s="37">
        <f t="shared" ref="J45:J46" si="18">10^G45*1000000000</f>
        <v>3.2359365692962809</v>
      </c>
      <c r="L45" s="21"/>
    </row>
    <row r="46" spans="1:12" ht="15" x14ac:dyDescent="0.15">
      <c r="A46" s="29" t="s">
        <v>174</v>
      </c>
      <c r="B46" s="29" t="s">
        <v>13</v>
      </c>
      <c r="C46" s="44" t="s">
        <v>18</v>
      </c>
      <c r="D46" s="45">
        <v>-7.21452758843167</v>
      </c>
      <c r="E46" s="45">
        <v>6.8527196792712098E-3</v>
      </c>
      <c r="F46" s="45">
        <v>-7.2290000000000001</v>
      </c>
      <c r="G46" s="28">
        <v>-7.2</v>
      </c>
      <c r="H46" s="47">
        <f>(10^D46)*1000000000</f>
        <v>61.020029261589158</v>
      </c>
      <c r="I46" s="37">
        <f t="shared" si="17"/>
        <v>59.020108017184349</v>
      </c>
      <c r="J46" s="37">
        <f t="shared" si="18"/>
        <v>63.095734448019179</v>
      </c>
      <c r="L46" s="21"/>
    </row>
    <row r="47" spans="1:12" ht="15" x14ac:dyDescent="0.15">
      <c r="A47" s="29" t="s">
        <v>175</v>
      </c>
      <c r="B47" s="39"/>
      <c r="C47" s="40"/>
      <c r="D47" s="41">
        <v>-7.3075633213630304</v>
      </c>
      <c r="E47" s="41">
        <v>1.2963742384307899</v>
      </c>
      <c r="F47" s="42">
        <f t="shared" ref="F47" si="19">10^(D47)*1000000000</f>
        <v>49.253452518809588</v>
      </c>
      <c r="G47" s="42">
        <f t="shared" ref="G47" si="20">(10^(D47+E47)*1000000000)-F47</f>
        <v>925.31178705135221</v>
      </c>
      <c r="H47" s="42">
        <f t="shared" ref="H47" si="21">F47-(10^(D47-E47)*1000000000)</f>
        <v>46.764237342109261</v>
      </c>
      <c r="I47" s="43">
        <f t="shared" ref="I47" si="22">AVERAGE(G47:H47)</f>
        <v>486.03801219673073</v>
      </c>
      <c r="J47" s="43">
        <f t="shared" ref="J47" si="23">I47*SQRT(2)</f>
        <v>687.36154867747643</v>
      </c>
      <c r="K47" s="6" t="s">
        <v>19</v>
      </c>
      <c r="L47" s="21"/>
    </row>
    <row r="48" spans="1:12" x14ac:dyDescent="0.15">
      <c r="A48" s="29" t="s">
        <v>86</v>
      </c>
      <c r="B48" s="39"/>
      <c r="C48" s="40"/>
      <c r="D48" s="41">
        <v>-6.60042288937212</v>
      </c>
      <c r="E48" s="41">
        <v>0.38157123923994102</v>
      </c>
      <c r="F48" s="42">
        <f>10^(D48)*1000000000</f>
        <v>250.94417007775814</v>
      </c>
      <c r="G48" s="42">
        <f>(10^(D48+E48)*1000000000)-F48</f>
        <v>353.21079625944276</v>
      </c>
      <c r="H48" s="42">
        <f>F48-(10^(D48-E48)*1000000000)</f>
        <v>146.71101798136803</v>
      </c>
      <c r="I48" s="42">
        <f>AVERAGE(G48:H48)*1000000000</f>
        <v>249960907120.4054</v>
      </c>
      <c r="J48" s="43">
        <f>I48*SQRT(2)</f>
        <v>353498104912.75885</v>
      </c>
      <c r="K48" s="6" t="s">
        <v>19</v>
      </c>
      <c r="L48" s="21"/>
    </row>
    <row r="49" spans="1:12" x14ac:dyDescent="0.15">
      <c r="A49" s="48"/>
      <c r="B49" s="29"/>
      <c r="C49" s="44"/>
      <c r="D49" s="3"/>
      <c r="E49" s="3"/>
      <c r="L49" s="21"/>
    </row>
    <row r="50" spans="1:12" x14ac:dyDescent="0.15">
      <c r="A50" s="29"/>
      <c r="B50" s="29"/>
      <c r="C50" s="44"/>
      <c r="D50" s="3"/>
      <c r="E50" s="3"/>
      <c r="I50" s="28"/>
      <c r="J50" s="28"/>
    </row>
    <row r="51" spans="1:12" x14ac:dyDescent="0.15">
      <c r="A51" s="26" t="s">
        <v>79</v>
      </c>
      <c r="B51" s="49"/>
      <c r="C51" s="50"/>
      <c r="D51" s="50"/>
      <c r="E51" s="50"/>
      <c r="F51" s="50"/>
      <c r="G51" s="50"/>
      <c r="H51" s="50"/>
      <c r="I51" s="50"/>
      <c r="J51" s="50"/>
    </row>
    <row r="52" spans="1:12" ht="16" x14ac:dyDescent="0.2">
      <c r="A52" s="6" t="s">
        <v>180</v>
      </c>
      <c r="B52" s="6" t="s">
        <v>11</v>
      </c>
      <c r="C52" s="6" t="s">
        <v>10</v>
      </c>
      <c r="D52" s="6" t="s">
        <v>169</v>
      </c>
      <c r="E52" s="6" t="s">
        <v>5</v>
      </c>
      <c r="F52" s="6" t="s">
        <v>170</v>
      </c>
      <c r="G52" s="6" t="s">
        <v>171</v>
      </c>
      <c r="H52" s="6" t="s">
        <v>172</v>
      </c>
      <c r="I52" s="6" t="s">
        <v>170</v>
      </c>
      <c r="J52" s="6" t="s">
        <v>171</v>
      </c>
    </row>
    <row r="53" spans="1:12" x14ac:dyDescent="0.15">
      <c r="A53" s="29" t="s">
        <v>302</v>
      </c>
      <c r="B53" s="42">
        <v>-7.32537473246009</v>
      </c>
      <c r="C53" s="42">
        <v>-7.32537473246009</v>
      </c>
      <c r="D53" s="42">
        <v>-7.32537473246009</v>
      </c>
      <c r="E53" s="42">
        <v>5.1688876332191098E+17</v>
      </c>
      <c r="F53" s="43"/>
      <c r="G53" s="42"/>
      <c r="H53" s="42">
        <f>D53-10^(D53-E53)</f>
        <v>-7.32537473246009</v>
      </c>
      <c r="I53" s="43"/>
      <c r="J53" s="43"/>
      <c r="K53" s="6" t="s">
        <v>19</v>
      </c>
    </row>
    <row r="54" spans="1:12" x14ac:dyDescent="0.15">
      <c r="A54" s="29" t="s">
        <v>1</v>
      </c>
      <c r="B54" s="29" t="s">
        <v>13</v>
      </c>
      <c r="C54" s="44" t="s">
        <v>18</v>
      </c>
      <c r="D54" s="51">
        <v>-7.41579687444254</v>
      </c>
      <c r="E54" s="51">
        <v>8.9782073324275492E-3</v>
      </c>
      <c r="F54" s="28">
        <v>-7.4340000000000002</v>
      </c>
      <c r="G54" s="6">
        <v>-7.3949999999999996</v>
      </c>
      <c r="H54" s="47">
        <f>(10^D54)*1000000000</f>
        <v>38.388675267281485</v>
      </c>
      <c r="I54" s="37">
        <f t="shared" ref="I54:J54" si="24">10^F54*1000000000</f>
        <v>36.81289736425304</v>
      </c>
      <c r="J54" s="37">
        <f t="shared" si="24"/>
        <v>40.271703432545891</v>
      </c>
    </row>
    <row r="55" spans="1:12" ht="15" x14ac:dyDescent="0.15">
      <c r="A55" s="29" t="s">
        <v>174</v>
      </c>
      <c r="B55" s="42">
        <v>-7.32537473246009</v>
      </c>
      <c r="C55" s="42">
        <v>-7.32537473246009</v>
      </c>
      <c r="D55" s="52">
        <v>-7.32537473246009</v>
      </c>
      <c r="E55" s="52">
        <v>-7.32537473246009</v>
      </c>
      <c r="F55" s="42"/>
      <c r="G55" s="42"/>
      <c r="H55" s="42">
        <v>-7.32537473246009</v>
      </c>
      <c r="I55" s="42"/>
      <c r="J55" s="42"/>
      <c r="K55" s="6" t="s">
        <v>19</v>
      </c>
    </row>
    <row r="56" spans="1:12" ht="15" x14ac:dyDescent="0.15">
      <c r="A56" s="29" t="s">
        <v>173</v>
      </c>
      <c r="B56" s="29" t="s">
        <v>13</v>
      </c>
      <c r="C56" s="44" t="s">
        <v>18</v>
      </c>
      <c r="D56" s="51">
        <v>-7.9353455568668103</v>
      </c>
      <c r="E56" s="51">
        <v>4.3837853113773799E-3</v>
      </c>
      <c r="F56" s="28">
        <v>-7.9450000000000003</v>
      </c>
      <c r="G56" s="6">
        <v>-7.9260000000000002</v>
      </c>
      <c r="H56" s="47">
        <f>(10^D56)*1000000000</f>
        <v>11.605248468285689</v>
      </c>
      <c r="I56" s="37">
        <f t="shared" ref="I56:J56" si="25">10^F56*1000000000</f>
        <v>11.350108156723126</v>
      </c>
      <c r="J56" s="37">
        <f t="shared" si="25"/>
        <v>11.857687481671563</v>
      </c>
      <c r="K56" s="28"/>
    </row>
    <row r="57" spans="1:12" ht="15" x14ac:dyDescent="0.15">
      <c r="A57" s="29" t="s">
        <v>175</v>
      </c>
      <c r="B57" s="42">
        <v>-7.32537473246009</v>
      </c>
      <c r="C57" s="42">
        <v>-7.32537473246009</v>
      </c>
      <c r="D57" s="42">
        <v>-7.32537473246009</v>
      </c>
      <c r="E57" s="42">
        <v>-7.32537473246009</v>
      </c>
      <c r="F57" s="42">
        <v>-7.32537473246009</v>
      </c>
      <c r="G57" s="42">
        <v>-7.32537473246009</v>
      </c>
      <c r="H57" s="42">
        <v>-7.32537473246009</v>
      </c>
      <c r="I57" s="42"/>
      <c r="J57" s="42"/>
      <c r="K57" s="6" t="s">
        <v>19</v>
      </c>
    </row>
    <row r="58" spans="1:12" x14ac:dyDescent="0.15">
      <c r="A58" s="29"/>
      <c r="B58" s="29"/>
      <c r="C58" s="44"/>
      <c r="D58" s="3"/>
      <c r="E58" s="3"/>
      <c r="I58" s="28"/>
      <c r="J58" s="28"/>
    </row>
    <row r="59" spans="1:12" ht="16" x14ac:dyDescent="0.2">
      <c r="A59" s="6" t="s">
        <v>181</v>
      </c>
      <c r="B59" s="6" t="s">
        <v>11</v>
      </c>
      <c r="C59" s="6" t="s">
        <v>10</v>
      </c>
      <c r="D59" s="6" t="s">
        <v>169</v>
      </c>
      <c r="E59" s="6" t="s">
        <v>5</v>
      </c>
      <c r="F59" s="6" t="s">
        <v>170</v>
      </c>
      <c r="G59" s="6" t="s">
        <v>171</v>
      </c>
      <c r="H59" s="6" t="s">
        <v>172</v>
      </c>
      <c r="I59" s="6" t="s">
        <v>170</v>
      </c>
      <c r="J59" s="6" t="s">
        <v>171</v>
      </c>
      <c r="K59" s="28"/>
    </row>
    <row r="60" spans="1:12" x14ac:dyDescent="0.15">
      <c r="A60" s="29" t="s">
        <v>302</v>
      </c>
      <c r="B60" s="42"/>
      <c r="C60" s="42"/>
      <c r="D60" s="42"/>
      <c r="E60" s="42"/>
      <c r="F60" s="42"/>
      <c r="G60" s="42"/>
      <c r="H60" s="42"/>
      <c r="I60" s="42"/>
      <c r="J60" s="42"/>
      <c r="K60" s="6" t="s">
        <v>19</v>
      </c>
    </row>
    <row r="61" spans="1:12" x14ac:dyDescent="0.15">
      <c r="A61" s="29" t="s">
        <v>1</v>
      </c>
      <c r="B61" s="42"/>
      <c r="C61" s="42"/>
      <c r="D61" s="42"/>
      <c r="E61" s="42"/>
      <c r="F61" s="42"/>
      <c r="G61" s="42"/>
      <c r="H61" s="42"/>
      <c r="I61" s="42"/>
      <c r="J61" s="42"/>
      <c r="K61" s="6" t="s">
        <v>19</v>
      </c>
    </row>
    <row r="62" spans="1:12" ht="15" x14ac:dyDescent="0.15">
      <c r="A62" s="29" t="s">
        <v>174</v>
      </c>
      <c r="B62" s="42"/>
      <c r="C62" s="42"/>
      <c r="D62" s="42"/>
      <c r="E62" s="42"/>
      <c r="F62" s="42"/>
      <c r="G62" s="42"/>
      <c r="H62" s="42"/>
      <c r="I62" s="42"/>
      <c r="J62" s="42"/>
      <c r="K62" s="6" t="s">
        <v>19</v>
      </c>
    </row>
    <row r="63" spans="1:12" ht="15" x14ac:dyDescent="0.15">
      <c r="A63" s="29" t="s">
        <v>173</v>
      </c>
      <c r="B63" s="42"/>
      <c r="C63" s="42"/>
      <c r="D63" s="42"/>
      <c r="E63" s="42"/>
      <c r="F63" s="42"/>
      <c r="G63" s="42"/>
      <c r="H63" s="42"/>
      <c r="I63" s="42"/>
      <c r="J63" s="42"/>
      <c r="K63" s="6" t="s">
        <v>19</v>
      </c>
    </row>
    <row r="64" spans="1:12" ht="15" x14ac:dyDescent="0.15">
      <c r="A64" s="29" t="s">
        <v>175</v>
      </c>
      <c r="B64" s="42"/>
      <c r="C64" s="42"/>
      <c r="D64" s="42"/>
      <c r="E64" s="42"/>
      <c r="F64" s="42"/>
      <c r="G64" s="42"/>
      <c r="H64" s="42"/>
      <c r="I64" s="42"/>
      <c r="J64" s="42"/>
      <c r="K64" s="6" t="s">
        <v>19</v>
      </c>
    </row>
    <row r="65" spans="1:14" x14ac:dyDescent="0.15">
      <c r="A65" s="29"/>
      <c r="B65" s="29"/>
      <c r="C65" s="44"/>
      <c r="D65" s="3"/>
      <c r="E65" s="3"/>
      <c r="I65" s="28"/>
      <c r="J65" s="28"/>
    </row>
    <row r="66" spans="1:14" x14ac:dyDescent="0.15">
      <c r="A66" s="29"/>
      <c r="B66" s="29"/>
      <c r="C66" s="44"/>
      <c r="D66" s="3"/>
      <c r="E66" s="3"/>
      <c r="I66" s="28"/>
      <c r="J66" s="28"/>
    </row>
    <row r="67" spans="1:14" ht="16" x14ac:dyDescent="0.2">
      <c r="A67" s="6" t="s">
        <v>182</v>
      </c>
      <c r="B67" s="6" t="s">
        <v>11</v>
      </c>
      <c r="C67" s="6" t="s">
        <v>10</v>
      </c>
      <c r="D67" s="6" t="s">
        <v>169</v>
      </c>
      <c r="E67" s="6" t="s">
        <v>5</v>
      </c>
      <c r="F67" s="6" t="s">
        <v>170</v>
      </c>
      <c r="G67" s="6" t="s">
        <v>171</v>
      </c>
      <c r="H67" s="6" t="s">
        <v>172</v>
      </c>
      <c r="I67" s="6" t="s">
        <v>170</v>
      </c>
      <c r="J67" s="6" t="s">
        <v>171</v>
      </c>
      <c r="M67" s="3"/>
      <c r="N67" s="3"/>
    </row>
    <row r="68" spans="1:14" ht="15" x14ac:dyDescent="0.15">
      <c r="A68" s="29" t="s">
        <v>183</v>
      </c>
      <c r="B68" s="29" t="s">
        <v>13</v>
      </c>
      <c r="C68" s="44" t="s">
        <v>18</v>
      </c>
      <c r="D68" s="51">
        <v>-7.41579687444254</v>
      </c>
      <c r="E68" s="51">
        <v>8.9782073324275492E-3</v>
      </c>
      <c r="F68" s="28">
        <v>-7.4340000000000002</v>
      </c>
      <c r="G68" s="6">
        <v>-7.3949999999999996</v>
      </c>
      <c r="H68" s="47">
        <f>(10^D68)*1000000000</f>
        <v>38.388675267281485</v>
      </c>
      <c r="I68" s="37">
        <f t="shared" ref="I68:I69" si="26">10^F68*1000000000</f>
        <v>36.81289736425304</v>
      </c>
      <c r="J68" s="37">
        <f t="shared" ref="J68:J69" si="27">10^G68*1000000000</f>
        <v>40.271703432545891</v>
      </c>
      <c r="M68" s="3"/>
      <c r="N68" s="3"/>
    </row>
    <row r="69" spans="1:14" ht="15" x14ac:dyDescent="0.15">
      <c r="A69" s="29" t="s">
        <v>184</v>
      </c>
      <c r="B69" s="29" t="s">
        <v>13</v>
      </c>
      <c r="C69" s="44" t="s">
        <v>18</v>
      </c>
      <c r="D69" s="51">
        <v>-7.9353455568668103</v>
      </c>
      <c r="E69" s="51">
        <v>4.3837853113773799E-3</v>
      </c>
      <c r="F69" s="28">
        <v>-7.9450000000000003</v>
      </c>
      <c r="G69" s="6">
        <v>-7.9260000000000002</v>
      </c>
      <c r="H69" s="47">
        <f>(10^D69)*1000000000</f>
        <v>11.605248468285689</v>
      </c>
      <c r="I69" s="37">
        <f t="shared" si="26"/>
        <v>11.350108156723126</v>
      </c>
      <c r="J69" s="37">
        <f t="shared" si="27"/>
        <v>11.857687481671563</v>
      </c>
      <c r="K69" s="28"/>
      <c r="M69" s="3"/>
      <c r="N69" s="3"/>
    </row>
    <row r="70" spans="1:14" ht="15" x14ac:dyDescent="0.15">
      <c r="A70" s="29" t="s">
        <v>185</v>
      </c>
      <c r="B70" s="42">
        <v>-7.32537473246009</v>
      </c>
      <c r="C70" s="42">
        <v>-7.32537473246009</v>
      </c>
      <c r="D70" s="42">
        <v>-7.32537473246009</v>
      </c>
      <c r="E70" s="42">
        <v>-7.32537473246009</v>
      </c>
      <c r="F70" s="42">
        <v>-7.32537473246009</v>
      </c>
      <c r="G70" s="42">
        <v>-7.32537473246009</v>
      </c>
      <c r="H70" s="42">
        <v>-7.32537473246009</v>
      </c>
      <c r="I70" s="42"/>
      <c r="J70" s="42"/>
      <c r="K70" s="6" t="s">
        <v>19</v>
      </c>
      <c r="M70" s="3"/>
      <c r="N70" s="3"/>
    </row>
    <row r="71" spans="1:14" ht="15" x14ac:dyDescent="0.15">
      <c r="A71" s="29" t="s">
        <v>186</v>
      </c>
      <c r="B71" s="42">
        <v>-7.32537473246009</v>
      </c>
      <c r="C71" s="42">
        <v>-7.32537473246009</v>
      </c>
      <c r="D71" s="42">
        <v>-7.32537473246009</v>
      </c>
      <c r="E71" s="42">
        <v>-7.32537473246009</v>
      </c>
      <c r="F71" s="42">
        <v>-7.32537473246009</v>
      </c>
      <c r="G71" s="42">
        <v>-7.32537473246009</v>
      </c>
      <c r="H71" s="42">
        <v>-7.32537473246009</v>
      </c>
      <c r="I71" s="42"/>
      <c r="J71" s="42"/>
      <c r="K71" s="6" t="s">
        <v>19</v>
      </c>
      <c r="M71" s="3"/>
      <c r="N71" s="3"/>
    </row>
    <row r="72" spans="1:14" ht="15" x14ac:dyDescent="0.15">
      <c r="A72" s="29" t="s">
        <v>303</v>
      </c>
      <c r="B72" s="42">
        <v>-7.32537473246009</v>
      </c>
      <c r="C72" s="42">
        <v>-7.32537473246009</v>
      </c>
      <c r="D72" s="42">
        <v>-7.32537473246009</v>
      </c>
      <c r="E72" s="42">
        <v>-7.32537473246009</v>
      </c>
      <c r="F72" s="42">
        <v>-7.32537473246009</v>
      </c>
      <c r="G72" s="42">
        <v>-7.32537473246009</v>
      </c>
      <c r="H72" s="42">
        <v>-7.32537473246009</v>
      </c>
      <c r="I72" s="42"/>
      <c r="J72" s="42"/>
      <c r="K72" s="6" t="s">
        <v>19</v>
      </c>
      <c r="M72" s="3"/>
      <c r="N72" s="3"/>
    </row>
    <row r="73" spans="1:14" ht="15" x14ac:dyDescent="0.15">
      <c r="A73" s="29" t="s">
        <v>187</v>
      </c>
      <c r="B73" s="42">
        <v>-7.32537473246009</v>
      </c>
      <c r="C73" s="42">
        <v>-7.32537473246009</v>
      </c>
      <c r="D73" s="42">
        <v>-7.32537473246009</v>
      </c>
      <c r="E73" s="42">
        <v>-7.32537473246009</v>
      </c>
      <c r="F73" s="42">
        <v>-7.32537473246009</v>
      </c>
      <c r="G73" s="42">
        <v>-7.32537473246009</v>
      </c>
      <c r="H73" s="42">
        <v>-7.32537473246009</v>
      </c>
      <c r="I73" s="42"/>
      <c r="J73" s="42"/>
      <c r="K73" s="6" t="s">
        <v>19</v>
      </c>
      <c r="M73" s="3"/>
      <c r="N73" s="3"/>
    </row>
    <row r="74" spans="1:14" ht="15" x14ac:dyDescent="0.15">
      <c r="A74" s="29" t="s">
        <v>188</v>
      </c>
      <c r="B74" s="42">
        <v>-7.32537473246009</v>
      </c>
      <c r="C74" s="42">
        <v>-7.32537473246009</v>
      </c>
      <c r="D74" s="42">
        <v>-7.32537473246009</v>
      </c>
      <c r="E74" s="42">
        <v>-7.32537473246009</v>
      </c>
      <c r="F74" s="42">
        <v>-7.32537473246009</v>
      </c>
      <c r="G74" s="42">
        <v>-7.32537473246009</v>
      </c>
      <c r="H74" s="42">
        <v>-7.32537473246009</v>
      </c>
      <c r="I74" s="42"/>
      <c r="J74" s="42"/>
      <c r="K74" s="6" t="s">
        <v>19</v>
      </c>
      <c r="M74" s="3"/>
      <c r="N74" s="3"/>
    </row>
    <row r="75" spans="1:14" ht="15" x14ac:dyDescent="0.15">
      <c r="A75" s="29" t="s">
        <v>189</v>
      </c>
      <c r="B75" s="42">
        <v>-7.32537473246009</v>
      </c>
      <c r="C75" s="42">
        <v>-7.32537473246009</v>
      </c>
      <c r="D75" s="42">
        <v>-7.32537473246009</v>
      </c>
      <c r="E75" s="42">
        <v>-7.32537473246009</v>
      </c>
      <c r="F75" s="42">
        <v>-7.32537473246009</v>
      </c>
      <c r="G75" s="42">
        <v>-7.32537473246009</v>
      </c>
      <c r="H75" s="42">
        <v>-7.32537473246009</v>
      </c>
      <c r="I75" s="42"/>
      <c r="J75" s="42"/>
      <c r="K75" s="6" t="s">
        <v>19</v>
      </c>
      <c r="M75" s="3"/>
      <c r="N75" s="3"/>
    </row>
    <row r="76" spans="1:14" ht="15" x14ac:dyDescent="0.15">
      <c r="A76" s="29" t="s">
        <v>190</v>
      </c>
      <c r="B76" s="42">
        <v>-7.32537473246009</v>
      </c>
      <c r="C76" s="42">
        <v>-7.32537473246009</v>
      </c>
      <c r="D76" s="42">
        <v>-7.32537473246009</v>
      </c>
      <c r="E76" s="42">
        <v>-7.32537473246009</v>
      </c>
      <c r="F76" s="42">
        <v>-7.32537473246009</v>
      </c>
      <c r="G76" s="42">
        <v>-7.32537473246009</v>
      </c>
      <c r="H76" s="42">
        <v>-7.32537473246009</v>
      </c>
      <c r="I76" s="42"/>
      <c r="J76" s="42"/>
      <c r="K76" s="6" t="s">
        <v>19</v>
      </c>
      <c r="M76" s="3"/>
      <c r="N76" s="3"/>
    </row>
    <row r="77" spans="1:14" ht="15" x14ac:dyDescent="0.15">
      <c r="A77" s="29" t="s">
        <v>304</v>
      </c>
      <c r="B77" s="42">
        <v>-7.32537473246009</v>
      </c>
      <c r="C77" s="42">
        <v>-7.32537473246009</v>
      </c>
      <c r="D77" s="42">
        <v>-7.32537473246009</v>
      </c>
      <c r="E77" s="42">
        <v>-7.32537473246009</v>
      </c>
      <c r="F77" s="42">
        <v>-7.32537473246009</v>
      </c>
      <c r="G77" s="42">
        <v>-7.32537473246009</v>
      </c>
      <c r="H77" s="42">
        <v>-7.32537473246009</v>
      </c>
      <c r="I77" s="42"/>
      <c r="J77" s="42"/>
      <c r="K77" s="6" t="s">
        <v>19</v>
      </c>
      <c r="M77" s="3"/>
      <c r="N77" s="3"/>
    </row>
    <row r="78" spans="1:14" x14ac:dyDescent="0.15">
      <c r="A78" s="29"/>
      <c r="B78" s="29"/>
      <c r="C78" s="44"/>
      <c r="D78" s="3"/>
      <c r="E78" s="3"/>
      <c r="I78" s="28"/>
      <c r="J78" s="28"/>
      <c r="M78" s="3"/>
      <c r="N78" s="3"/>
    </row>
    <row r="79" spans="1:14" x14ac:dyDescent="0.15">
      <c r="A79" s="29"/>
      <c r="B79" s="29"/>
      <c r="C79" s="44"/>
      <c r="D79" s="3"/>
      <c r="E79" s="3"/>
      <c r="I79" s="28"/>
      <c r="J79" s="28"/>
    </row>
    <row r="80" spans="1:14" x14ac:dyDescent="0.15">
      <c r="A80" s="29"/>
      <c r="B80" s="6" t="s">
        <v>87</v>
      </c>
    </row>
    <row r="81" spans="1:13" x14ac:dyDescent="0.15">
      <c r="A81" s="29"/>
    </row>
    <row r="82" spans="1:13" x14ac:dyDescent="0.15">
      <c r="A82" s="29"/>
    </row>
    <row r="83" spans="1:13" x14ac:dyDescent="0.15">
      <c r="A83" s="26" t="s">
        <v>8</v>
      </c>
      <c r="B83" s="49"/>
      <c r="C83" s="50"/>
      <c r="D83" s="50"/>
      <c r="E83" s="50"/>
      <c r="F83" s="50"/>
      <c r="G83" s="50"/>
      <c r="H83" s="50"/>
      <c r="I83" s="50"/>
      <c r="J83" s="50"/>
      <c r="K83" s="28"/>
    </row>
    <row r="84" spans="1:13" ht="16" x14ac:dyDescent="0.2">
      <c r="A84" s="6" t="s">
        <v>289</v>
      </c>
      <c r="B84" s="6" t="s">
        <v>11</v>
      </c>
      <c r="C84" s="6" t="s">
        <v>10</v>
      </c>
      <c r="D84" s="6" t="s">
        <v>169</v>
      </c>
      <c r="E84" s="6" t="s">
        <v>5</v>
      </c>
      <c r="F84" s="6" t="s">
        <v>170</v>
      </c>
      <c r="G84" s="6" t="s">
        <v>171</v>
      </c>
      <c r="H84" s="6" t="s">
        <v>172</v>
      </c>
      <c r="I84" s="6" t="s">
        <v>170</v>
      </c>
      <c r="J84" s="6" t="s">
        <v>171</v>
      </c>
      <c r="K84" s="28"/>
    </row>
    <row r="85" spans="1:13" x14ac:dyDescent="0.15">
      <c r="A85" s="29" t="s">
        <v>302</v>
      </c>
      <c r="B85" s="58"/>
      <c r="C85" s="58"/>
      <c r="D85" s="58"/>
      <c r="E85" s="58"/>
      <c r="F85" s="58"/>
      <c r="G85" s="58"/>
      <c r="H85" s="58"/>
      <c r="I85" s="58"/>
      <c r="J85" s="58"/>
      <c r="K85" s="6" t="s">
        <v>19</v>
      </c>
    </row>
    <row r="86" spans="1:13" x14ac:dyDescent="0.15">
      <c r="A86" s="29" t="s">
        <v>1</v>
      </c>
      <c r="B86" s="35" t="s">
        <v>13</v>
      </c>
      <c r="C86" s="31" t="s">
        <v>14</v>
      </c>
      <c r="D86" s="23">
        <v>-7.1619999999999999</v>
      </c>
      <c r="E86" s="23">
        <v>2E-3</v>
      </c>
      <c r="F86" s="33">
        <v>-7.165</v>
      </c>
      <c r="G86" s="35">
        <v>-7.1580000000000004</v>
      </c>
      <c r="H86" s="34">
        <v>68.900000000000006</v>
      </c>
      <c r="I86" s="37">
        <f t="shared" ref="I86" si="28">10^F86*1000000000</f>
        <v>68.391164728142755</v>
      </c>
      <c r="J86" s="37">
        <f t="shared" ref="J86" si="29">10^G86*1000000000</f>
        <v>69.502431758879595</v>
      </c>
    </row>
    <row r="87" spans="1:13" x14ac:dyDescent="0.15">
      <c r="A87" s="29" t="s">
        <v>68</v>
      </c>
      <c r="B87" s="58"/>
      <c r="C87" s="58"/>
      <c r="D87" s="58"/>
      <c r="E87" s="58"/>
      <c r="F87" s="58"/>
      <c r="G87" s="58"/>
      <c r="H87" s="58"/>
      <c r="I87" s="58"/>
      <c r="J87" s="58"/>
      <c r="K87" s="6" t="s">
        <v>19</v>
      </c>
    </row>
    <row r="88" spans="1:13" ht="15" x14ac:dyDescent="0.15">
      <c r="A88" s="29" t="s">
        <v>195</v>
      </c>
      <c r="B88" s="58"/>
      <c r="C88" s="58"/>
      <c r="D88" s="58"/>
      <c r="E88" s="58"/>
      <c r="F88" s="58"/>
      <c r="G88" s="58"/>
      <c r="H88" s="58"/>
      <c r="I88" s="58"/>
      <c r="J88" s="58"/>
      <c r="K88" s="6" t="s">
        <v>19</v>
      </c>
    </row>
    <row r="89" spans="1:13" x14ac:dyDescent="0.15">
      <c r="A89" s="29" t="s">
        <v>44</v>
      </c>
      <c r="B89" s="35" t="s">
        <v>13</v>
      </c>
      <c r="C89" s="35">
        <v>2</v>
      </c>
      <c r="D89" s="35">
        <v>-8.1359999999999992</v>
      </c>
      <c r="E89" s="35">
        <v>7.0000000000000001E-3</v>
      </c>
      <c r="F89" s="35">
        <v>-8.1519999999999992</v>
      </c>
      <c r="G89" s="35">
        <v>-8.1199999999999992</v>
      </c>
      <c r="H89" s="87">
        <v>7.31</v>
      </c>
      <c r="I89" s="37">
        <f t="shared" ref="I89:I91" si="30">10^F89*1000000000</f>
        <v>7.0469306896714565</v>
      </c>
      <c r="J89" s="37">
        <f t="shared" ref="J89:J91" si="31">10^G89*1000000000</f>
        <v>7.5857757502918339</v>
      </c>
    </row>
    <row r="90" spans="1:13" ht="15" x14ac:dyDescent="0.15">
      <c r="A90" s="29" t="s">
        <v>173</v>
      </c>
      <c r="B90" s="35" t="s">
        <v>13</v>
      </c>
      <c r="C90" s="35">
        <v>2</v>
      </c>
      <c r="D90" s="35">
        <v>-8.3140000000000001</v>
      </c>
      <c r="E90" s="35">
        <v>1.6E-2</v>
      </c>
      <c r="F90" s="35">
        <v>-8.3480000000000008</v>
      </c>
      <c r="G90" s="35">
        <v>-8.2799999999999994</v>
      </c>
      <c r="H90" s="87">
        <v>4.8499999999999996</v>
      </c>
      <c r="I90" s="37">
        <f t="shared" si="30"/>
        <v>4.4874538993313031</v>
      </c>
      <c r="J90" s="37">
        <f t="shared" si="31"/>
        <v>5.2480746024977307</v>
      </c>
    </row>
    <row r="91" spans="1:13" x14ac:dyDescent="0.15">
      <c r="A91" s="29" t="s">
        <v>291</v>
      </c>
      <c r="B91" s="35" t="s">
        <v>13</v>
      </c>
      <c r="C91" s="31" t="s">
        <v>18</v>
      </c>
      <c r="D91" s="35">
        <v>-6.5540000000000003</v>
      </c>
      <c r="E91" s="35">
        <v>2E-3</v>
      </c>
      <c r="F91" s="35">
        <v>-6.5579999999999998</v>
      </c>
      <c r="G91" s="35">
        <v>-6.55</v>
      </c>
      <c r="H91" s="87">
        <v>280</v>
      </c>
      <c r="I91" s="37">
        <f t="shared" si="30"/>
        <v>276.69416454115071</v>
      </c>
      <c r="J91" s="37">
        <f t="shared" si="31"/>
        <v>281.83829312644502</v>
      </c>
      <c r="M91" s="86"/>
    </row>
    <row r="92" spans="1:13" x14ac:dyDescent="0.15">
      <c r="A92" s="29" t="s">
        <v>292</v>
      </c>
      <c r="B92" s="58"/>
      <c r="C92" s="58"/>
      <c r="D92" s="58"/>
      <c r="E92" s="58"/>
      <c r="F92" s="58"/>
      <c r="G92" s="58"/>
      <c r="H92" s="58"/>
      <c r="I92" s="58"/>
      <c r="J92" s="58"/>
      <c r="K92" s="6" t="s">
        <v>19</v>
      </c>
      <c r="M92" s="86"/>
    </row>
    <row r="93" spans="1:13" x14ac:dyDescent="0.15">
      <c r="A93" s="29" t="s">
        <v>293</v>
      </c>
      <c r="B93" s="35" t="s">
        <v>13</v>
      </c>
      <c r="C93" s="35">
        <v>2</v>
      </c>
      <c r="D93" s="35">
        <v>-7.968</v>
      </c>
      <c r="E93" s="35">
        <v>6.0000000000000001E-3</v>
      </c>
      <c r="F93" s="35">
        <v>-7.9809999999999999</v>
      </c>
      <c r="G93" s="35">
        <v>-7.9550000000000001</v>
      </c>
      <c r="H93" s="87">
        <v>10.8</v>
      </c>
      <c r="I93" s="37">
        <f t="shared" ref="I93:I95" si="32">10^F93*1000000000</f>
        <v>10.447202192207973</v>
      </c>
      <c r="J93" s="37">
        <f t="shared" ref="J93:J95" si="33">10^G93*1000000000</f>
        <v>11.091748152623987</v>
      </c>
      <c r="M93" s="86"/>
    </row>
    <row r="94" spans="1:13" x14ac:dyDescent="0.15">
      <c r="A94" s="29" t="s">
        <v>290</v>
      </c>
      <c r="B94" s="35" t="s">
        <v>13</v>
      </c>
      <c r="C94" s="31" t="s">
        <v>18</v>
      </c>
      <c r="D94" s="35">
        <v>-6.5810000000000004</v>
      </c>
      <c r="E94" s="35">
        <v>5.0000000000000001E-3</v>
      </c>
      <c r="F94" s="35">
        <v>-6.59</v>
      </c>
      <c r="G94" s="35">
        <v>-6.5720000000000001</v>
      </c>
      <c r="H94" s="87">
        <v>263</v>
      </c>
      <c r="I94" s="37">
        <f t="shared" si="32"/>
        <v>257.03957827688612</v>
      </c>
      <c r="J94" s="37">
        <f t="shared" si="33"/>
        <v>267.91683248190299</v>
      </c>
      <c r="M94" s="86"/>
    </row>
    <row r="95" spans="1:13" ht="15" x14ac:dyDescent="0.15">
      <c r="A95" s="29" t="s">
        <v>294</v>
      </c>
      <c r="B95" s="35" t="s">
        <v>13</v>
      </c>
      <c r="C95" s="31" t="s">
        <v>18</v>
      </c>
      <c r="D95" s="35">
        <v>-6.8040000000000003</v>
      </c>
      <c r="E95" s="35">
        <v>5.0000000000000001E-3</v>
      </c>
      <c r="F95" s="35">
        <v>-6.8159999999999998</v>
      </c>
      <c r="G95" s="35">
        <v>-6.7930000000000001</v>
      </c>
      <c r="H95" s="87">
        <v>157</v>
      </c>
      <c r="I95" s="37">
        <f t="shared" si="32"/>
        <v>152.75660582380709</v>
      </c>
      <c r="J95" s="37">
        <f t="shared" si="33"/>
        <v>161.06456351782685</v>
      </c>
      <c r="M95" s="86"/>
    </row>
    <row r="96" spans="1:13" x14ac:dyDescent="0.15">
      <c r="A96" s="29"/>
      <c r="B96" s="29"/>
      <c r="C96" s="44"/>
      <c r="D96" s="3"/>
      <c r="E96" s="3"/>
      <c r="I96" s="28"/>
      <c r="J96" s="28"/>
      <c r="M96" s="86"/>
    </row>
    <row r="97" spans="1:13" x14ac:dyDescent="0.15">
      <c r="A97" s="26" t="s">
        <v>8</v>
      </c>
      <c r="B97" s="49"/>
      <c r="C97" s="50"/>
      <c r="D97" s="50"/>
      <c r="E97" s="50"/>
      <c r="F97" s="50"/>
      <c r="G97" s="50"/>
      <c r="H97" s="50"/>
      <c r="I97" s="50"/>
      <c r="J97" s="50"/>
      <c r="K97" s="28"/>
      <c r="M97" s="86"/>
    </row>
    <row r="98" spans="1:13" ht="16" x14ac:dyDescent="0.2">
      <c r="A98" s="6" t="s">
        <v>301</v>
      </c>
      <c r="B98" s="6" t="s">
        <v>11</v>
      </c>
      <c r="C98" s="6" t="s">
        <v>10</v>
      </c>
      <c r="D98" s="6" t="s">
        <v>169</v>
      </c>
      <c r="E98" s="6" t="s">
        <v>5</v>
      </c>
      <c r="F98" s="6" t="s">
        <v>170</v>
      </c>
      <c r="G98" s="6" t="s">
        <v>171</v>
      </c>
      <c r="H98" s="6" t="s">
        <v>172</v>
      </c>
      <c r="I98" s="6" t="s">
        <v>170</v>
      </c>
      <c r="J98" s="6" t="s">
        <v>171</v>
      </c>
      <c r="K98" s="28"/>
      <c r="M98" s="86"/>
    </row>
    <row r="99" spans="1:13" x14ac:dyDescent="0.15">
      <c r="A99" s="29" t="s">
        <v>302</v>
      </c>
      <c r="B99" s="42">
        <v>-7.32537473246009</v>
      </c>
      <c r="C99" s="42">
        <v>-7.32537473246009</v>
      </c>
      <c r="D99" s="42">
        <v>-7.32537473246009</v>
      </c>
      <c r="E99" s="42">
        <v>-7.32537473246009</v>
      </c>
      <c r="F99" s="42"/>
      <c r="G99" s="42"/>
      <c r="H99" s="42">
        <v>-7.32537473246009</v>
      </c>
      <c r="I99" s="42"/>
      <c r="J99" s="42"/>
      <c r="K99" s="6" t="s">
        <v>19</v>
      </c>
      <c r="M99" s="86"/>
    </row>
    <row r="100" spans="1:13" x14ac:dyDescent="0.15">
      <c r="A100" s="29" t="s">
        <v>1</v>
      </c>
      <c r="B100" s="53">
        <v>260442</v>
      </c>
      <c r="C100" s="44" t="s">
        <v>18</v>
      </c>
      <c r="D100" s="51">
        <v>-5.78158070200839</v>
      </c>
      <c r="E100" s="51">
        <v>1.47138864568032E-2</v>
      </c>
      <c r="F100" s="28">
        <v>-5.8109999999999999</v>
      </c>
      <c r="G100" s="6">
        <v>-5.7489999999999997</v>
      </c>
      <c r="H100" s="36" t="s">
        <v>42</v>
      </c>
      <c r="I100" s="37" t="s">
        <v>46</v>
      </c>
      <c r="J100" s="37" t="s">
        <v>46</v>
      </c>
      <c r="K100" s="6" t="s">
        <v>20</v>
      </c>
      <c r="M100" s="86"/>
    </row>
    <row r="101" spans="1:13" ht="15" x14ac:dyDescent="0.15">
      <c r="A101" s="29" t="s">
        <v>173</v>
      </c>
      <c r="B101" s="29" t="s">
        <v>13</v>
      </c>
      <c r="C101" s="44" t="s">
        <v>14</v>
      </c>
      <c r="D101" s="51">
        <v>-7.81629441088349</v>
      </c>
      <c r="E101" s="51">
        <v>1.5062602738449201E-2</v>
      </c>
      <c r="F101" s="28">
        <v>-7.8479999999999999</v>
      </c>
      <c r="G101" s="6">
        <v>-7.7830000000000004</v>
      </c>
      <c r="H101" s="34">
        <f>(10^D101)*1000000000</f>
        <v>15.265308627937129</v>
      </c>
      <c r="I101" s="37">
        <f t="shared" ref="I101:J101" si="34">10^F101*1000000000</f>
        <v>14.190575216890895</v>
      </c>
      <c r="J101" s="37">
        <f t="shared" si="34"/>
        <v>16.481623915255042</v>
      </c>
      <c r="M101" s="86"/>
    </row>
    <row r="102" spans="1:13" ht="15" x14ac:dyDescent="0.15">
      <c r="A102" s="29" t="s">
        <v>191</v>
      </c>
      <c r="B102" s="42">
        <v>-7.32537473246009</v>
      </c>
      <c r="C102" s="42">
        <v>-7.32537473246009</v>
      </c>
      <c r="D102" s="42">
        <v>-7.32537473246009</v>
      </c>
      <c r="E102" s="42">
        <v>-7.32537473246009</v>
      </c>
      <c r="F102" s="42"/>
      <c r="G102" s="42"/>
      <c r="H102" s="42">
        <v>-7.32537473246009</v>
      </c>
      <c r="I102" s="42">
        <v>-7.32537473246009</v>
      </c>
      <c r="J102" s="42">
        <v>-7.32537473246009</v>
      </c>
      <c r="K102" s="6" t="s">
        <v>19</v>
      </c>
      <c r="M102" s="86"/>
    </row>
    <row r="103" spans="1:13" x14ac:dyDescent="0.15">
      <c r="A103" s="29"/>
      <c r="B103" s="29"/>
      <c r="C103" s="44"/>
      <c r="D103" s="3"/>
      <c r="E103" s="3"/>
      <c r="I103" s="28"/>
      <c r="J103" s="28"/>
      <c r="M103" s="86"/>
    </row>
    <row r="104" spans="1:13" x14ac:dyDescent="0.15">
      <c r="A104" s="26" t="s">
        <v>82</v>
      </c>
      <c r="B104" s="49"/>
      <c r="C104" s="50"/>
      <c r="D104" s="50"/>
      <c r="E104" s="50"/>
      <c r="F104" s="50"/>
      <c r="G104" s="50"/>
      <c r="H104" s="50"/>
      <c r="I104" s="50"/>
      <c r="J104" s="50"/>
      <c r="M104" s="86"/>
    </row>
    <row r="105" spans="1:13" x14ac:dyDescent="0.15">
      <c r="A105" s="6" t="s">
        <v>192</v>
      </c>
      <c r="M105" s="86"/>
    </row>
    <row r="106" spans="1:13" ht="16" x14ac:dyDescent="0.2">
      <c r="A106" s="6" t="s">
        <v>33</v>
      </c>
      <c r="B106" s="6" t="s">
        <v>11</v>
      </c>
      <c r="C106" s="6" t="s">
        <v>10</v>
      </c>
      <c r="D106" s="6" t="s">
        <v>169</v>
      </c>
      <c r="E106" s="6" t="s">
        <v>5</v>
      </c>
      <c r="F106" s="6" t="s">
        <v>170</v>
      </c>
      <c r="G106" s="6" t="s">
        <v>171</v>
      </c>
      <c r="H106" s="6" t="s">
        <v>172</v>
      </c>
      <c r="I106" s="6" t="s">
        <v>170</v>
      </c>
      <c r="J106" s="6" t="s">
        <v>171</v>
      </c>
      <c r="M106" s="86"/>
    </row>
    <row r="107" spans="1:13" x14ac:dyDescent="0.15">
      <c r="A107" s="6" t="s">
        <v>27</v>
      </c>
      <c r="B107" s="29">
        <v>232704.5</v>
      </c>
      <c r="C107" s="44" t="s">
        <v>14</v>
      </c>
      <c r="D107" s="45">
        <v>-6.8571990139968904</v>
      </c>
      <c r="E107" s="45">
        <v>0.298083698835369</v>
      </c>
      <c r="F107" s="28" t="s">
        <v>81</v>
      </c>
      <c r="G107" s="6" t="s">
        <v>81</v>
      </c>
      <c r="H107" s="47">
        <f t="shared" ref="H107:H110" si="35">(10^D107)*1000000000</f>
        <v>138.9315835974802</v>
      </c>
      <c r="I107" s="37" t="s">
        <v>81</v>
      </c>
      <c r="J107" s="37" t="s">
        <v>81</v>
      </c>
      <c r="M107" s="86"/>
    </row>
    <row r="108" spans="1:13" x14ac:dyDescent="0.15">
      <c r="A108" s="6" t="s">
        <v>36</v>
      </c>
      <c r="B108" s="29" t="s">
        <v>13</v>
      </c>
      <c r="C108" s="44" t="s">
        <v>15</v>
      </c>
      <c r="D108" s="45">
        <v>-9.4459539121643807</v>
      </c>
      <c r="E108" s="45">
        <v>1.80441958827505E-2</v>
      </c>
      <c r="F108" s="28">
        <v>-9.4849999999999994</v>
      </c>
      <c r="G108" s="6">
        <v>-9.407</v>
      </c>
      <c r="H108" s="46">
        <f t="shared" si="35"/>
        <v>0.35813444072956085</v>
      </c>
      <c r="I108" s="28">
        <f t="shared" ref="I108:J110" si="36">10^F108*1000000000</f>
        <v>0.3273406948788376</v>
      </c>
      <c r="J108" s="28">
        <f t="shared" si="36"/>
        <v>0.39174187710778297</v>
      </c>
      <c r="M108" s="86"/>
    </row>
    <row r="109" spans="1:13" x14ac:dyDescent="0.15">
      <c r="A109" s="6" t="s">
        <v>37</v>
      </c>
      <c r="B109" s="29" t="s">
        <v>13</v>
      </c>
      <c r="C109" s="44" t="s">
        <v>15</v>
      </c>
      <c r="D109" s="45">
        <v>-9.4639487717483401</v>
      </c>
      <c r="E109" s="45">
        <v>1.39727084623578E-2</v>
      </c>
      <c r="F109" s="28">
        <v>-9.4939999999999998</v>
      </c>
      <c r="G109" s="6">
        <v>-9.4329999999999998</v>
      </c>
      <c r="H109" s="46">
        <f t="shared" si="35"/>
        <v>0.34359847549533473</v>
      </c>
      <c r="I109" s="28">
        <f t="shared" si="36"/>
        <v>0.3206269324505463</v>
      </c>
      <c r="J109" s="28">
        <f t="shared" si="36"/>
        <v>0.36897759857015006</v>
      </c>
      <c r="M109" s="86"/>
    </row>
    <row r="110" spans="1:13" x14ac:dyDescent="0.15">
      <c r="A110" s="6" t="s">
        <v>28</v>
      </c>
      <c r="B110" s="29" t="s">
        <v>13</v>
      </c>
      <c r="C110" s="44" t="s">
        <v>15</v>
      </c>
      <c r="D110" s="45">
        <v>-9.3753316975484005</v>
      </c>
      <c r="E110" s="45">
        <v>3.3306111602186501E-2</v>
      </c>
      <c r="F110" s="28">
        <v>-9.4459999999999997</v>
      </c>
      <c r="G110" s="6">
        <v>-9.3019999999999996</v>
      </c>
      <c r="H110" s="46">
        <f t="shared" si="35"/>
        <v>0.42137455069853325</v>
      </c>
      <c r="I110" s="28">
        <f t="shared" si="36"/>
        <v>0.358096437102635</v>
      </c>
      <c r="J110" s="28">
        <f t="shared" si="36"/>
        <v>0.49888448746001152</v>
      </c>
      <c r="M110" s="86"/>
    </row>
    <row r="111" spans="1:13" x14ac:dyDescent="0.15">
      <c r="B111" s="29" t="s">
        <v>88</v>
      </c>
      <c r="K111" s="28"/>
      <c r="M111" s="86"/>
    </row>
    <row r="112" spans="1:13" x14ac:dyDescent="0.15">
      <c r="K112" s="28"/>
      <c r="M112" s="86"/>
    </row>
    <row r="113" spans="1:14" ht="16" x14ac:dyDescent="0.2">
      <c r="A113" s="6" t="s">
        <v>193</v>
      </c>
      <c r="B113" s="6" t="s">
        <v>11</v>
      </c>
      <c r="C113" s="6" t="s">
        <v>10</v>
      </c>
      <c r="D113" s="6" t="s">
        <v>169</v>
      </c>
      <c r="E113" s="6" t="s">
        <v>5</v>
      </c>
      <c r="F113" s="6" t="s">
        <v>170</v>
      </c>
      <c r="G113" s="6" t="s">
        <v>171</v>
      </c>
      <c r="H113" s="6" t="s">
        <v>172</v>
      </c>
      <c r="I113" s="6" t="s">
        <v>170</v>
      </c>
      <c r="J113" s="6" t="s">
        <v>171</v>
      </c>
      <c r="K113" s="28"/>
    </row>
    <row r="114" spans="1:14" x14ac:dyDescent="0.15">
      <c r="A114" s="29" t="s">
        <v>302</v>
      </c>
      <c r="B114" s="39"/>
      <c r="C114" s="40"/>
      <c r="D114" s="41"/>
      <c r="E114" s="41"/>
      <c r="F114" s="43"/>
      <c r="G114" s="42"/>
      <c r="H114" s="42"/>
      <c r="I114" s="43"/>
      <c r="J114" s="43"/>
      <c r="K114" s="28"/>
    </row>
    <row r="115" spans="1:14" x14ac:dyDescent="0.15">
      <c r="A115" s="29" t="s">
        <v>34</v>
      </c>
      <c r="B115" s="39"/>
      <c r="C115" s="40"/>
      <c r="D115" s="41"/>
      <c r="E115" s="41"/>
      <c r="F115" s="43"/>
      <c r="G115" s="42"/>
      <c r="H115" s="42"/>
      <c r="I115" s="43"/>
      <c r="J115" s="43"/>
      <c r="K115" s="28"/>
    </row>
    <row r="116" spans="1:14" x14ac:dyDescent="0.15">
      <c r="A116" s="29" t="s">
        <v>35</v>
      </c>
      <c r="B116" s="39"/>
      <c r="C116" s="40"/>
      <c r="D116" s="41"/>
      <c r="E116" s="41"/>
      <c r="F116" s="43"/>
      <c r="G116" s="42"/>
      <c r="H116" s="42"/>
      <c r="I116" s="43"/>
      <c r="J116" s="43"/>
    </row>
    <row r="117" spans="1:14" x14ac:dyDescent="0.15">
      <c r="A117" s="29" t="s">
        <v>1</v>
      </c>
      <c r="B117" s="29" t="s">
        <v>13</v>
      </c>
      <c r="C117" s="44" t="s">
        <v>18</v>
      </c>
      <c r="D117" s="45">
        <v>-7.6349327132711897</v>
      </c>
      <c r="E117" s="45">
        <v>1.00711907022231E-2</v>
      </c>
      <c r="F117" s="28">
        <v>-7.6559999999999997</v>
      </c>
      <c r="G117" s="6">
        <v>-7.6139999999999999</v>
      </c>
      <c r="H117" s="47">
        <f>(10^D117)*1000000000</f>
        <v>23.177537196593313</v>
      </c>
      <c r="I117" s="37">
        <f t="shared" ref="I117:J117" si="37">10^F117*1000000000</f>
        <v>22.08004733018895</v>
      </c>
      <c r="J117" s="37">
        <f t="shared" si="37"/>
        <v>24.322040090738124</v>
      </c>
    </row>
    <row r="120" spans="1:14" ht="16" x14ac:dyDescent="0.2">
      <c r="A120" s="6" t="s">
        <v>194</v>
      </c>
      <c r="B120" s="6" t="s">
        <v>11</v>
      </c>
      <c r="C120" s="6" t="s">
        <v>10</v>
      </c>
      <c r="D120" s="6" t="s">
        <v>169</v>
      </c>
      <c r="E120" s="6" t="s">
        <v>5</v>
      </c>
      <c r="F120" s="6" t="s">
        <v>170</v>
      </c>
      <c r="G120" s="6" t="s">
        <v>171</v>
      </c>
      <c r="H120" s="6" t="s">
        <v>172</v>
      </c>
      <c r="I120" s="6" t="s">
        <v>170</v>
      </c>
      <c r="J120" s="6" t="s">
        <v>171</v>
      </c>
    </row>
    <row r="121" spans="1:14" x14ac:dyDescent="0.15">
      <c r="A121" s="29" t="s">
        <v>302</v>
      </c>
      <c r="B121" s="39"/>
      <c r="C121" s="40"/>
      <c r="D121" s="41"/>
      <c r="E121" s="41"/>
      <c r="F121" s="43"/>
      <c r="G121" s="42"/>
      <c r="H121" s="42"/>
      <c r="I121" s="43"/>
      <c r="J121" s="43"/>
      <c r="K121" s="6" t="s">
        <v>19</v>
      </c>
    </row>
    <row r="122" spans="1:14" x14ac:dyDescent="0.15">
      <c r="A122" s="29" t="s">
        <v>43</v>
      </c>
      <c r="B122" s="29" t="s">
        <v>13</v>
      </c>
      <c r="C122" s="29" t="s">
        <v>18</v>
      </c>
      <c r="D122" s="32">
        <v>-7.5829302402788699</v>
      </c>
      <c r="E122" s="23">
        <v>9.9868378684615702E-3</v>
      </c>
      <c r="F122" s="33">
        <v>-7.6040000000000001</v>
      </c>
      <c r="G122" s="35">
        <v>-7.5629999999999997</v>
      </c>
      <c r="H122" s="34">
        <f t="shared" ref="H122:H126" si="38">(10^D122)*1000000000</f>
        <v>26.125809735541537</v>
      </c>
      <c r="I122" s="38">
        <f t="shared" ref="I122:J126" si="39">10^F122*1000000000</f>
        <v>24.888573182823876</v>
      </c>
      <c r="J122" s="38">
        <f t="shared" si="39"/>
        <v>27.352687263067093</v>
      </c>
      <c r="N122" s="24"/>
    </row>
    <row r="123" spans="1:14" x14ac:dyDescent="0.15">
      <c r="A123" s="29" t="s">
        <v>44</v>
      </c>
      <c r="B123" s="29" t="s">
        <v>13</v>
      </c>
      <c r="C123" s="29" t="s">
        <v>18</v>
      </c>
      <c r="D123" s="32">
        <v>-8.2015328924581592</v>
      </c>
      <c r="E123" s="23">
        <v>4.5605633363777001E-3</v>
      </c>
      <c r="F123" s="33">
        <v>-8.2110000000000003</v>
      </c>
      <c r="G123" s="35">
        <v>-8.1920000000000002</v>
      </c>
      <c r="H123" s="36">
        <f t="shared" si="38"/>
        <v>6.2873423344014236</v>
      </c>
      <c r="I123" s="38">
        <f t="shared" si="39"/>
        <v>6.1517687270986574</v>
      </c>
      <c r="J123" s="38">
        <f t="shared" si="39"/>
        <v>6.4268771731701877</v>
      </c>
      <c r="N123" s="54"/>
    </row>
    <row r="124" spans="1:14" x14ac:dyDescent="0.15">
      <c r="A124" s="29" t="s">
        <v>45</v>
      </c>
      <c r="B124" s="29" t="s">
        <v>13</v>
      </c>
      <c r="C124" s="29" t="s">
        <v>18</v>
      </c>
      <c r="D124" s="32">
        <v>-8.1504106127559108</v>
      </c>
      <c r="E124" s="23">
        <v>1.2651488727780401E-2</v>
      </c>
      <c r="F124" s="33">
        <v>-8.1769999999999996</v>
      </c>
      <c r="G124" s="35">
        <v>-8.1240000000000006</v>
      </c>
      <c r="H124" s="36">
        <f t="shared" si="38"/>
        <v>7.0727675863140327</v>
      </c>
      <c r="I124" s="38">
        <f t="shared" si="39"/>
        <v>6.6527315620174035</v>
      </c>
      <c r="J124" s="38">
        <f t="shared" si="39"/>
        <v>7.5162289401820299</v>
      </c>
      <c r="M124" s="3"/>
    </row>
    <row r="125" spans="1:14" x14ac:dyDescent="0.15">
      <c r="A125" s="29" t="s">
        <v>1</v>
      </c>
      <c r="B125" s="29" t="s">
        <v>13</v>
      </c>
      <c r="C125" s="29" t="s">
        <v>18</v>
      </c>
      <c r="D125" s="32">
        <v>-7.1885080484761898</v>
      </c>
      <c r="E125" s="23">
        <v>4.1486572360010902E-3</v>
      </c>
      <c r="F125" s="33">
        <v>-7.1970000000000001</v>
      </c>
      <c r="G125" s="35">
        <v>-7.18</v>
      </c>
      <c r="H125" s="34">
        <f t="shared" si="38"/>
        <v>64.787608852264853</v>
      </c>
      <c r="I125" s="38">
        <f t="shared" si="39"/>
        <v>63.533093185174359</v>
      </c>
      <c r="J125" s="38">
        <f t="shared" si="39"/>
        <v>66.069344800759424</v>
      </c>
    </row>
    <row r="126" spans="1:14" ht="15" x14ac:dyDescent="0.15">
      <c r="A126" s="29" t="s">
        <v>173</v>
      </c>
      <c r="B126" s="29" t="s">
        <v>13</v>
      </c>
      <c r="C126" s="29">
        <v>1</v>
      </c>
      <c r="D126" s="32">
        <v>-8.3085684413162895</v>
      </c>
      <c r="E126" s="23">
        <v>1.5851056318997199E-2</v>
      </c>
      <c r="F126" s="33">
        <v>-8.3420000000000005</v>
      </c>
      <c r="G126" s="35">
        <v>-8.2750000000000004</v>
      </c>
      <c r="H126" s="36">
        <f t="shared" si="38"/>
        <v>4.9139593405123598</v>
      </c>
      <c r="I126" s="38">
        <f t="shared" si="39"/>
        <v>4.5498806015004707</v>
      </c>
      <c r="J126" s="38">
        <f t="shared" si="39"/>
        <v>5.3088444423098684</v>
      </c>
    </row>
    <row r="127" spans="1:14" ht="15" x14ac:dyDescent="0.15">
      <c r="A127" s="29" t="s">
        <v>195</v>
      </c>
      <c r="B127" s="39"/>
      <c r="C127" s="39"/>
      <c r="D127" s="55"/>
      <c r="E127" s="56"/>
      <c r="F127" s="57"/>
      <c r="G127" s="58"/>
      <c r="H127" s="58"/>
      <c r="I127" s="57"/>
      <c r="J127" s="57"/>
      <c r="K127" s="6" t="s">
        <v>19</v>
      </c>
    </row>
    <row r="128" spans="1:14" ht="15" x14ac:dyDescent="0.15">
      <c r="A128" s="29" t="s">
        <v>174</v>
      </c>
      <c r="B128" s="29" t="s">
        <v>13</v>
      </c>
      <c r="C128" s="44" t="s">
        <v>18</v>
      </c>
      <c r="D128" s="32">
        <v>-6.8905418796623499</v>
      </c>
      <c r="E128" s="23">
        <v>1.9767669110590198E-2</v>
      </c>
      <c r="F128" s="33">
        <v>-6.9320000000000004</v>
      </c>
      <c r="G128" s="35">
        <v>-6.843</v>
      </c>
      <c r="H128" s="34">
        <f>(10^D128)*1000000000</f>
        <v>128.66431741336859</v>
      </c>
      <c r="I128" s="38">
        <f t="shared" ref="I128:J128" si="40">10^F128*1000000000</f>
        <v>116.94993910198679</v>
      </c>
      <c r="J128" s="38">
        <f t="shared" si="40"/>
        <v>143.54894333536549</v>
      </c>
    </row>
    <row r="130" spans="1:11" x14ac:dyDescent="0.15">
      <c r="A130" s="21"/>
    </row>
    <row r="131" spans="1:11" ht="16" x14ac:dyDescent="0.2">
      <c r="A131" s="59" t="s">
        <v>196</v>
      </c>
      <c r="B131" s="59" t="s">
        <v>11</v>
      </c>
      <c r="C131" s="59" t="s">
        <v>10</v>
      </c>
      <c r="D131" s="59" t="s">
        <v>197</v>
      </c>
      <c r="E131" s="59" t="s">
        <v>5</v>
      </c>
      <c r="F131" s="59" t="s">
        <v>198</v>
      </c>
      <c r="G131" s="59" t="s">
        <v>199</v>
      </c>
      <c r="H131" s="59" t="s">
        <v>200</v>
      </c>
      <c r="I131" s="59" t="s">
        <v>198</v>
      </c>
      <c r="J131" s="59" t="s">
        <v>199</v>
      </c>
      <c r="K131" s="59"/>
    </row>
    <row r="132" spans="1:11" x14ac:dyDescent="0.15">
      <c r="A132" s="29" t="s">
        <v>1</v>
      </c>
      <c r="B132" s="29" t="s">
        <v>13</v>
      </c>
      <c r="C132" s="29" t="s">
        <v>18</v>
      </c>
      <c r="D132" s="32">
        <v>-7.1885080484761898</v>
      </c>
      <c r="E132" s="23">
        <v>4.1486572360010902E-3</v>
      </c>
      <c r="F132" s="33">
        <v>-7.1970000000000001</v>
      </c>
      <c r="G132" s="35">
        <v>-7.18</v>
      </c>
      <c r="H132" s="60">
        <f t="shared" ref="H132:H136" si="41">(10^D132)*1000000000</f>
        <v>64.787608852264853</v>
      </c>
      <c r="I132" s="38">
        <f t="shared" ref="I132:I136" si="42">10^F132*1000000000</f>
        <v>63.533093185174359</v>
      </c>
      <c r="J132" s="38">
        <f t="shared" ref="J132:J136" si="43">10^G132*1000000000</f>
        <v>66.069344800759424</v>
      </c>
      <c r="K132" s="59"/>
    </row>
    <row r="133" spans="1:11" ht="15" x14ac:dyDescent="0.15">
      <c r="A133" s="29" t="s">
        <v>173</v>
      </c>
      <c r="B133" s="29" t="s">
        <v>13</v>
      </c>
      <c r="C133" s="29">
        <v>1</v>
      </c>
      <c r="D133" s="32">
        <v>-8.3085684413162895</v>
      </c>
      <c r="E133" s="23">
        <v>1.5851056318997199E-2</v>
      </c>
      <c r="F133" s="33">
        <v>-8.3420000000000005</v>
      </c>
      <c r="G133" s="35">
        <v>-8.2750000000000004</v>
      </c>
      <c r="H133" s="34">
        <f t="shared" si="41"/>
        <v>4.9139593405123598</v>
      </c>
      <c r="I133" s="38">
        <f t="shared" si="42"/>
        <v>4.5498806015004707</v>
      </c>
      <c r="J133" s="38">
        <f t="shared" si="43"/>
        <v>5.3088444423098684</v>
      </c>
      <c r="K133" s="61"/>
    </row>
    <row r="134" spans="1:11" x14ac:dyDescent="0.15">
      <c r="A134" s="29" t="s">
        <v>44</v>
      </c>
      <c r="B134" s="29" t="s">
        <v>13</v>
      </c>
      <c r="C134" s="29" t="s">
        <v>18</v>
      </c>
      <c r="D134" s="32">
        <v>-8.2015328924581592</v>
      </c>
      <c r="E134" s="23">
        <v>4.5605633363777001E-3</v>
      </c>
      <c r="F134" s="33">
        <v>-8.2110000000000003</v>
      </c>
      <c r="G134" s="35">
        <v>-8.1920000000000002</v>
      </c>
      <c r="H134" s="34">
        <f t="shared" si="41"/>
        <v>6.2873423344014236</v>
      </c>
      <c r="I134" s="38">
        <f t="shared" si="42"/>
        <v>6.1517687270986574</v>
      </c>
      <c r="J134" s="38">
        <f t="shared" si="43"/>
        <v>6.4268771731701877</v>
      </c>
      <c r="K134" s="59"/>
    </row>
    <row r="135" spans="1:11" x14ac:dyDescent="0.15">
      <c r="A135" s="29" t="s">
        <v>45</v>
      </c>
      <c r="B135" s="29" t="s">
        <v>13</v>
      </c>
      <c r="C135" s="29" t="s">
        <v>18</v>
      </c>
      <c r="D135" s="32">
        <v>-8.1504106127559108</v>
      </c>
      <c r="E135" s="23">
        <v>1.2651488727780401E-2</v>
      </c>
      <c r="F135" s="33">
        <v>-8.1769999999999996</v>
      </c>
      <c r="G135" s="35">
        <v>-8.1240000000000006</v>
      </c>
      <c r="H135" s="34">
        <f t="shared" si="41"/>
        <v>7.0727675863140327</v>
      </c>
      <c r="I135" s="38">
        <f t="shared" si="42"/>
        <v>6.6527315620174035</v>
      </c>
      <c r="J135" s="38">
        <f t="shared" si="43"/>
        <v>7.5162289401820299</v>
      </c>
      <c r="K135" s="59"/>
    </row>
    <row r="136" spans="1:11" x14ac:dyDescent="0.15">
      <c r="A136" s="29" t="s">
        <v>43</v>
      </c>
      <c r="B136" s="29" t="s">
        <v>13</v>
      </c>
      <c r="C136" s="29" t="s">
        <v>18</v>
      </c>
      <c r="D136" s="32">
        <v>-7.5829302402788699</v>
      </c>
      <c r="E136" s="23">
        <v>9.9868378684615702E-3</v>
      </c>
      <c r="F136" s="33">
        <v>-7.6040000000000001</v>
      </c>
      <c r="G136" s="35">
        <v>-7.5629999999999997</v>
      </c>
      <c r="H136" s="60">
        <f t="shared" si="41"/>
        <v>26.125809735541537</v>
      </c>
      <c r="I136" s="38">
        <f t="shared" si="42"/>
        <v>24.888573182823876</v>
      </c>
      <c r="J136" s="38">
        <f t="shared" si="43"/>
        <v>27.352687263067093</v>
      </c>
      <c r="K136" s="59"/>
    </row>
    <row r="137" spans="1:11" ht="15" x14ac:dyDescent="0.15">
      <c r="A137" s="29" t="s">
        <v>195</v>
      </c>
      <c r="B137" s="39"/>
      <c r="C137" s="39"/>
      <c r="D137" s="55"/>
      <c r="E137" s="56"/>
      <c r="F137" s="57"/>
      <c r="G137" s="58"/>
      <c r="H137" s="58"/>
      <c r="I137" s="57"/>
      <c r="J137" s="57"/>
      <c r="K137" s="6" t="s">
        <v>19</v>
      </c>
    </row>
    <row r="138" spans="1:11" ht="15" x14ac:dyDescent="0.15">
      <c r="A138" s="29" t="s">
        <v>174</v>
      </c>
      <c r="B138" s="29" t="s">
        <v>13</v>
      </c>
      <c r="C138" s="44" t="s">
        <v>18</v>
      </c>
      <c r="D138" s="32">
        <v>-6.8905418796623499</v>
      </c>
      <c r="E138" s="23">
        <v>1.9767669110590198E-2</v>
      </c>
      <c r="F138" s="33">
        <v>-6.9320000000000004</v>
      </c>
      <c r="G138" s="35">
        <v>-6.843</v>
      </c>
      <c r="H138" s="34">
        <f>(10^D138)*1000000000</f>
        <v>128.66431741336859</v>
      </c>
      <c r="I138" s="38">
        <f t="shared" ref="I138" si="44">10^F138*1000000000</f>
        <v>116.94993910198679</v>
      </c>
      <c r="J138" s="38">
        <f t="shared" ref="J138" si="45">10^G138*1000000000</f>
        <v>143.54894333536549</v>
      </c>
    </row>
    <row r="139" spans="1:11" x14ac:dyDescent="0.15">
      <c r="A139" s="29" t="s">
        <v>302</v>
      </c>
      <c r="B139" s="39"/>
      <c r="C139" s="40"/>
      <c r="D139" s="41"/>
      <c r="E139" s="41"/>
      <c r="F139" s="43"/>
      <c r="G139" s="42"/>
      <c r="H139" s="42"/>
      <c r="I139" s="43"/>
      <c r="J139" s="43"/>
      <c r="K139" s="6" t="s">
        <v>19</v>
      </c>
    </row>
    <row r="145" spans="1:11" x14ac:dyDescent="0.15">
      <c r="A145" s="26" t="s">
        <v>83</v>
      </c>
      <c r="B145" s="49"/>
      <c r="C145" s="50"/>
      <c r="D145" s="50"/>
      <c r="E145" s="50"/>
      <c r="F145" s="50"/>
      <c r="G145" s="50"/>
      <c r="H145" s="50"/>
      <c r="I145" s="50"/>
      <c r="J145" s="50"/>
    </row>
    <row r="146" spans="1:11" ht="16" x14ac:dyDescent="0.2">
      <c r="A146" s="6" t="s">
        <v>201</v>
      </c>
      <c r="B146" s="59" t="s">
        <v>11</v>
      </c>
      <c r="C146" s="59" t="s">
        <v>10</v>
      </c>
      <c r="D146" s="59" t="s">
        <v>197</v>
      </c>
      <c r="E146" s="59" t="s">
        <v>5</v>
      </c>
      <c r="F146" s="59" t="s">
        <v>198</v>
      </c>
      <c r="G146" s="59" t="s">
        <v>199</v>
      </c>
      <c r="H146" s="59" t="s">
        <v>200</v>
      </c>
      <c r="I146" s="59" t="s">
        <v>198</v>
      </c>
      <c r="J146" s="59" t="s">
        <v>199</v>
      </c>
    </row>
    <row r="147" spans="1:11" x14ac:dyDescent="0.15">
      <c r="A147" s="29" t="s">
        <v>89</v>
      </c>
      <c r="B147" s="29" t="s">
        <v>13</v>
      </c>
      <c r="C147" s="44" t="s">
        <v>18</v>
      </c>
      <c r="D147" s="23">
        <v>-7.3791681787611596</v>
      </c>
      <c r="E147" s="23">
        <v>1.3932793661346201E-2</v>
      </c>
      <c r="F147" s="33">
        <v>-7.4080000000000004</v>
      </c>
      <c r="G147" s="35">
        <v>-7.3490000000000002</v>
      </c>
      <c r="H147" s="60">
        <f t="shared" ref="H147" si="46">(10^D147)*1000000000</f>
        <v>41.766859487148054</v>
      </c>
      <c r="I147" s="38">
        <f t="shared" ref="I147:I148" si="47">10^F147*1000000000</f>
        <v>39.084089579240107</v>
      </c>
      <c r="J147" s="38">
        <f t="shared" ref="J147:J148" si="48">10^G147*1000000000</f>
        <v>44.771330417636086</v>
      </c>
    </row>
    <row r="148" spans="1:11" x14ac:dyDescent="0.15">
      <c r="A148" s="29" t="s">
        <v>90</v>
      </c>
      <c r="B148" s="29" t="s">
        <v>13</v>
      </c>
      <c r="C148" s="44" t="s">
        <v>18</v>
      </c>
      <c r="D148" s="23">
        <v>-6.9999186845749</v>
      </c>
      <c r="E148" s="23">
        <v>8.1186009999380596E-3</v>
      </c>
      <c r="F148" s="33">
        <v>-7.0170000000000003</v>
      </c>
      <c r="G148" s="35">
        <v>-6.9820000000000002</v>
      </c>
      <c r="H148" s="60">
        <f>(10^D148)*1000000000</f>
        <v>100.01872532153597</v>
      </c>
      <c r="I148" s="38">
        <f t="shared" si="47"/>
        <v>96.161227838366287</v>
      </c>
      <c r="J148" s="38">
        <f t="shared" si="48"/>
        <v>104.23174293933018</v>
      </c>
    </row>
    <row r="149" spans="1:11" x14ac:dyDescent="0.15">
      <c r="A149" s="29" t="s">
        <v>91</v>
      </c>
      <c r="B149" s="39"/>
      <c r="C149" s="40"/>
      <c r="D149" s="56"/>
      <c r="E149" s="56"/>
      <c r="F149" s="57"/>
      <c r="G149" s="58"/>
      <c r="H149" s="58"/>
      <c r="I149" s="57"/>
      <c r="J149" s="57"/>
      <c r="K149" s="6" t="s">
        <v>19</v>
      </c>
    </row>
    <row r="150" spans="1:11" x14ac:dyDescent="0.15">
      <c r="A150" s="29" t="s">
        <v>92</v>
      </c>
      <c r="B150" s="53">
        <v>426889</v>
      </c>
      <c r="C150" s="44" t="s">
        <v>18</v>
      </c>
      <c r="D150" s="23">
        <v>-5.5789253714038098</v>
      </c>
      <c r="E150" s="23">
        <v>2.7483883194317299E-2</v>
      </c>
      <c r="F150" s="33">
        <v>-5.641</v>
      </c>
      <c r="G150" s="35">
        <v>-5.5259999999999998</v>
      </c>
      <c r="H150" s="36" t="s">
        <v>46</v>
      </c>
      <c r="I150" s="38" t="s">
        <v>46</v>
      </c>
      <c r="J150" s="38" t="s">
        <v>46</v>
      </c>
    </row>
    <row r="151" spans="1:11" x14ac:dyDescent="0.15">
      <c r="A151" s="29" t="s">
        <v>93</v>
      </c>
      <c r="B151" s="29">
        <v>496105.5</v>
      </c>
      <c r="C151" s="44" t="s">
        <v>18</v>
      </c>
      <c r="D151" s="23">
        <v>-5.8113789205657103</v>
      </c>
      <c r="E151" s="23">
        <v>2.0950807168792201E-3</v>
      </c>
      <c r="F151" s="33">
        <v>-5.8159999999999998</v>
      </c>
      <c r="G151" s="35">
        <v>-5.8070000000000004</v>
      </c>
      <c r="H151" s="36" t="s">
        <v>46</v>
      </c>
      <c r="I151" s="38" t="s">
        <v>46</v>
      </c>
      <c r="J151" s="38" t="s">
        <v>46</v>
      </c>
    </row>
    <row r="152" spans="1:11" x14ac:dyDescent="0.15">
      <c r="A152" s="29" t="s">
        <v>94</v>
      </c>
      <c r="B152" s="53">
        <v>496105.5</v>
      </c>
      <c r="C152" s="44" t="s">
        <v>18</v>
      </c>
      <c r="D152" s="23">
        <v>-5.7935152950436004</v>
      </c>
      <c r="E152" s="23">
        <v>1.89047567748591E-3</v>
      </c>
      <c r="F152" s="33">
        <v>-5.7969999999999997</v>
      </c>
      <c r="G152" s="35">
        <v>-5.79</v>
      </c>
      <c r="H152" s="36" t="s">
        <v>46</v>
      </c>
      <c r="I152" s="38" t="s">
        <v>46</v>
      </c>
      <c r="J152" s="38" t="s">
        <v>46</v>
      </c>
    </row>
    <row r="153" spans="1:11" x14ac:dyDescent="0.15">
      <c r="A153" s="29" t="s">
        <v>95</v>
      </c>
      <c r="B153" s="29">
        <v>496105.5</v>
      </c>
      <c r="C153" s="44" t="s">
        <v>18</v>
      </c>
      <c r="D153" s="23">
        <v>-6.6490105558493298</v>
      </c>
      <c r="E153" s="23">
        <v>7.9581154657543292E-3</v>
      </c>
      <c r="F153" s="33">
        <v>-6.6660000000000004</v>
      </c>
      <c r="G153" s="35">
        <v>-6.6319999999999997</v>
      </c>
      <c r="H153" s="60">
        <f>(10^D153)*1000000000</f>
        <v>224.38273852319935</v>
      </c>
      <c r="I153" s="38">
        <f t="shared" ref="I153" si="49">10^F153*1000000000</f>
        <v>215.77444091526601</v>
      </c>
      <c r="J153" s="38">
        <f t="shared" ref="J153" si="50">10^G153*1000000000</f>
        <v>233.34580622810023</v>
      </c>
    </row>
    <row r="154" spans="1:11" x14ac:dyDescent="0.15">
      <c r="A154" s="29" t="s">
        <v>96</v>
      </c>
      <c r="B154" s="41"/>
      <c r="C154" s="40"/>
      <c r="D154" s="41"/>
      <c r="E154" s="41"/>
      <c r="F154" s="43"/>
      <c r="G154" s="42"/>
      <c r="H154" s="42"/>
      <c r="I154" s="43"/>
      <c r="J154" s="43"/>
      <c r="K154" s="6" t="s">
        <v>19</v>
      </c>
    </row>
    <row r="155" spans="1:11" x14ac:dyDescent="0.15">
      <c r="A155" s="29" t="s">
        <v>97</v>
      </c>
      <c r="B155" s="41"/>
      <c r="C155" s="40"/>
      <c r="D155" s="41"/>
      <c r="E155" s="41"/>
      <c r="F155" s="43"/>
      <c r="G155" s="42"/>
      <c r="H155" s="42"/>
      <c r="I155" s="43"/>
      <c r="J155" s="43"/>
      <c r="K155" s="6" t="s">
        <v>19</v>
      </c>
    </row>
    <row r="156" spans="1:11" x14ac:dyDescent="0.15">
      <c r="B156" s="29"/>
    </row>
    <row r="157" spans="1:11" x14ac:dyDescent="0.15">
      <c r="B157" s="29"/>
    </row>
    <row r="158" spans="1:11" ht="16" x14ac:dyDescent="0.2">
      <c r="A158" s="6" t="s">
        <v>202</v>
      </c>
      <c r="B158" s="59" t="s">
        <v>11</v>
      </c>
      <c r="C158" s="59" t="s">
        <v>10</v>
      </c>
      <c r="D158" s="59" t="s">
        <v>197</v>
      </c>
      <c r="E158" s="59" t="s">
        <v>5</v>
      </c>
      <c r="F158" s="59" t="s">
        <v>198</v>
      </c>
      <c r="G158" s="59" t="s">
        <v>199</v>
      </c>
      <c r="H158" s="59" t="s">
        <v>200</v>
      </c>
      <c r="I158" s="59" t="s">
        <v>198</v>
      </c>
      <c r="J158" s="59" t="s">
        <v>199</v>
      </c>
    </row>
    <row r="159" spans="1:11" x14ac:dyDescent="0.15">
      <c r="A159" s="29" t="s">
        <v>98</v>
      </c>
      <c r="B159" s="35">
        <v>340702</v>
      </c>
      <c r="C159" s="31" t="s">
        <v>18</v>
      </c>
      <c r="D159" s="23">
        <v>-5.1967157896734699</v>
      </c>
      <c r="E159" s="23">
        <v>2.15797370202719E-2</v>
      </c>
      <c r="F159" s="33">
        <v>-5.242</v>
      </c>
      <c r="G159" s="35">
        <v>-5.1509999999999998</v>
      </c>
      <c r="H159" s="36" t="s">
        <v>46</v>
      </c>
      <c r="I159" s="38" t="s">
        <v>46</v>
      </c>
      <c r="J159" s="38" t="s">
        <v>46</v>
      </c>
    </row>
    <row r="160" spans="1:11" ht="15" x14ac:dyDescent="0.15">
      <c r="A160" s="29" t="s">
        <v>203</v>
      </c>
      <c r="B160" s="30">
        <v>340702</v>
      </c>
      <c r="C160" s="31" t="s">
        <v>18</v>
      </c>
      <c r="D160" s="23">
        <v>-6.4877196153811196</v>
      </c>
      <c r="E160" s="23">
        <v>6.0603568836433601E-3</v>
      </c>
      <c r="F160" s="33">
        <v>-6.5010000000000003</v>
      </c>
      <c r="G160" s="35">
        <v>-6.4749999999999996</v>
      </c>
      <c r="H160" s="36">
        <f>(10^D160)*1000000000</f>
        <v>325.29724457931883</v>
      </c>
      <c r="I160" s="38">
        <f t="shared" ref="I160" si="51">10^F160*1000000000</f>
        <v>315.50046233746178</v>
      </c>
      <c r="J160" s="38">
        <f t="shared" ref="J160" si="52">10^G160*1000000000</f>
        <v>334.96543915782757</v>
      </c>
    </row>
    <row r="161" spans="1:11" ht="15" x14ac:dyDescent="0.15">
      <c r="A161" s="29" t="s">
        <v>204</v>
      </c>
      <c r="B161" s="62"/>
      <c r="C161" s="63"/>
      <c r="D161" s="56"/>
      <c r="E161" s="56"/>
      <c r="F161" s="57"/>
      <c r="G161" s="58"/>
      <c r="H161" s="58"/>
      <c r="I161" s="57"/>
      <c r="J161" s="57"/>
      <c r="K161" s="6" t="s">
        <v>19</v>
      </c>
    </row>
    <row r="162" spans="1:11" x14ac:dyDescent="0.15">
      <c r="A162" s="29" t="s">
        <v>307</v>
      </c>
      <c r="B162" s="62"/>
      <c r="C162" s="63"/>
      <c r="D162" s="56"/>
      <c r="E162" s="56"/>
      <c r="F162" s="57"/>
      <c r="G162" s="58"/>
      <c r="H162" s="58"/>
      <c r="I162" s="57"/>
      <c r="J162" s="57"/>
      <c r="K162" s="6" t="s">
        <v>19</v>
      </c>
    </row>
    <row r="163" spans="1:11" x14ac:dyDescent="0.15">
      <c r="A163" s="29" t="s">
        <v>99</v>
      </c>
      <c r="B163" s="62"/>
      <c r="C163" s="63"/>
      <c r="D163" s="56"/>
      <c r="E163" s="56"/>
      <c r="F163" s="57"/>
      <c r="G163" s="58"/>
      <c r="H163" s="58"/>
      <c r="I163" s="57"/>
      <c r="J163" s="57"/>
      <c r="K163" s="6" t="s">
        <v>19</v>
      </c>
    </row>
    <row r="164" spans="1:11" ht="15" x14ac:dyDescent="0.15">
      <c r="A164" s="29" t="s">
        <v>205</v>
      </c>
      <c r="B164" s="62"/>
      <c r="C164" s="63"/>
      <c r="D164" s="56"/>
      <c r="E164" s="56"/>
      <c r="F164" s="57"/>
      <c r="G164" s="58"/>
      <c r="H164" s="58"/>
      <c r="I164" s="57"/>
      <c r="J164" s="57"/>
      <c r="K164" s="6" t="s">
        <v>19</v>
      </c>
    </row>
    <row r="165" spans="1:11" ht="15" x14ac:dyDescent="0.15">
      <c r="A165" s="29" t="s">
        <v>206</v>
      </c>
      <c r="B165" s="62"/>
      <c r="C165" s="63"/>
      <c r="D165" s="56"/>
      <c r="E165" s="56"/>
      <c r="F165" s="57"/>
      <c r="G165" s="58"/>
      <c r="H165" s="58"/>
      <c r="I165" s="57"/>
      <c r="J165" s="57"/>
      <c r="K165" s="6" t="s">
        <v>19</v>
      </c>
    </row>
    <row r="166" spans="1:11" ht="15" x14ac:dyDescent="0.15">
      <c r="A166" s="29" t="s">
        <v>207</v>
      </c>
      <c r="B166" s="62"/>
      <c r="C166" s="63"/>
      <c r="D166" s="56"/>
      <c r="E166" s="56"/>
      <c r="F166" s="57"/>
      <c r="G166" s="58"/>
      <c r="H166" s="58"/>
      <c r="I166" s="57"/>
      <c r="J166" s="57"/>
      <c r="K166" s="6" t="s">
        <v>19</v>
      </c>
    </row>
    <row r="167" spans="1:11" ht="15" x14ac:dyDescent="0.15">
      <c r="A167" s="29" t="s">
        <v>208</v>
      </c>
      <c r="B167" s="62"/>
      <c r="C167" s="63"/>
      <c r="D167" s="56"/>
      <c r="E167" s="56"/>
      <c r="F167" s="57"/>
      <c r="G167" s="58"/>
      <c r="H167" s="58"/>
      <c r="I167" s="57"/>
      <c r="J167" s="57"/>
      <c r="K167" s="6" t="s">
        <v>19</v>
      </c>
    </row>
    <row r="168" spans="1:11" x14ac:dyDescent="0.15">
      <c r="A168" s="29" t="s">
        <v>306</v>
      </c>
      <c r="B168" s="62"/>
      <c r="C168" s="63"/>
      <c r="D168" s="56"/>
      <c r="E168" s="56"/>
      <c r="F168" s="57"/>
      <c r="G168" s="58"/>
      <c r="H168" s="58"/>
      <c r="I168" s="57"/>
      <c r="J168" s="57"/>
      <c r="K168" s="6" t="s">
        <v>19</v>
      </c>
    </row>
    <row r="169" spans="1:11" x14ac:dyDescent="0.15">
      <c r="A169" s="29" t="s">
        <v>100</v>
      </c>
      <c r="B169" s="64">
        <v>766747.20175719995</v>
      </c>
      <c r="C169" s="31" t="s">
        <v>18</v>
      </c>
      <c r="D169" s="23">
        <v>-6.4611144128927398</v>
      </c>
      <c r="E169" s="23">
        <v>1.0131248528147401E-3</v>
      </c>
      <c r="F169" s="33">
        <v>-6.4630000000000001</v>
      </c>
      <c r="G169" s="35">
        <v>-6.4589999999999996</v>
      </c>
      <c r="H169" s="60">
        <f t="shared" ref="H169:H173" si="53">(10^D169)*1000000000</f>
        <v>345.8482536846422</v>
      </c>
      <c r="I169" s="38">
        <f t="shared" ref="I169:I173" si="54">10^F169*1000000000</f>
        <v>344.34993076333819</v>
      </c>
      <c r="J169" s="38">
        <f t="shared" ref="J169:J173" si="55">10^G169*1000000000</f>
        <v>347.53616144320591</v>
      </c>
    </row>
    <row r="170" spans="1:11" ht="15" x14ac:dyDescent="0.15">
      <c r="A170" s="29" t="s">
        <v>209</v>
      </c>
      <c r="B170" s="64">
        <v>766747.20175719995</v>
      </c>
      <c r="C170" s="31" t="s">
        <v>18</v>
      </c>
      <c r="D170" s="23">
        <v>-7.4125643723017198</v>
      </c>
      <c r="E170" s="23">
        <v>2.25997471922685E-3</v>
      </c>
      <c r="F170" s="33">
        <v>-7.4169999999999998</v>
      </c>
      <c r="G170" s="35">
        <v>-7.4080000000000004</v>
      </c>
      <c r="H170" s="60">
        <f t="shared" si="53"/>
        <v>38.675472455393006</v>
      </c>
      <c r="I170" s="38">
        <f t="shared" si="54"/>
        <v>38.282474331682202</v>
      </c>
      <c r="J170" s="38">
        <f t="shared" si="55"/>
        <v>39.084089579240107</v>
      </c>
    </row>
    <row r="171" spans="1:11" x14ac:dyDescent="0.15">
      <c r="A171" s="29" t="s">
        <v>101</v>
      </c>
      <c r="B171" s="64">
        <v>766747.20175719995</v>
      </c>
      <c r="C171" s="31" t="s">
        <v>18</v>
      </c>
      <c r="D171" s="23">
        <v>-7.00894343485081</v>
      </c>
      <c r="E171" s="23">
        <v>1.33748975113168E-2</v>
      </c>
      <c r="F171" s="33">
        <v>-7.0359999999999996</v>
      </c>
      <c r="G171" s="35">
        <v>-6.9820000000000002</v>
      </c>
      <c r="H171" s="60">
        <f t="shared" si="53"/>
        <v>97.961756843763823</v>
      </c>
      <c r="I171" s="38">
        <f t="shared" si="54"/>
        <v>92.044957175317037</v>
      </c>
      <c r="J171" s="38">
        <f t="shared" si="55"/>
        <v>104.23174293933018</v>
      </c>
    </row>
    <row r="172" spans="1:11" x14ac:dyDescent="0.15">
      <c r="A172" s="29" t="s">
        <v>102</v>
      </c>
      <c r="B172" s="64">
        <v>766747.20175719995</v>
      </c>
      <c r="C172" s="31" t="s">
        <v>18</v>
      </c>
      <c r="D172" s="23">
        <v>-6.9403342663471301</v>
      </c>
      <c r="E172" s="23">
        <v>1.3677563327595101E-2</v>
      </c>
      <c r="F172" s="33">
        <v>-6.9690000000000003</v>
      </c>
      <c r="G172" s="35">
        <v>-6.9109999999999996</v>
      </c>
      <c r="H172" s="60">
        <f t="shared" si="53"/>
        <v>114.72702543943704</v>
      </c>
      <c r="I172" s="38">
        <f t="shared" si="54"/>
        <v>107.39894123412407</v>
      </c>
      <c r="J172" s="38">
        <f t="shared" si="55"/>
        <v>122.74392311584066</v>
      </c>
    </row>
    <row r="173" spans="1:11" x14ac:dyDescent="0.15">
      <c r="A173" s="29" t="s">
        <v>103</v>
      </c>
      <c r="B173" s="64">
        <v>766747.20175719995</v>
      </c>
      <c r="C173" s="31" t="s">
        <v>18</v>
      </c>
      <c r="D173" s="23">
        <v>-6.9950353907284102</v>
      </c>
      <c r="E173" s="23">
        <v>1.18174184926957E-2</v>
      </c>
      <c r="F173" s="33">
        <v>-7.0190000000000001</v>
      </c>
      <c r="G173" s="35">
        <v>-6.9710000000000001</v>
      </c>
      <c r="H173" s="60">
        <f t="shared" si="53"/>
        <v>101.14970238432852</v>
      </c>
      <c r="I173" s="38">
        <f t="shared" si="54"/>
        <v>95.719407129484139</v>
      </c>
      <c r="J173" s="38">
        <f t="shared" si="55"/>
        <v>106.90548792226564</v>
      </c>
    </row>
    <row r="174" spans="1:11" ht="15" x14ac:dyDescent="0.15">
      <c r="A174" s="29" t="s">
        <v>210</v>
      </c>
      <c r="B174" s="41"/>
      <c r="C174" s="40"/>
      <c r="D174" s="41"/>
      <c r="E174" s="41"/>
      <c r="F174" s="43"/>
      <c r="G174" s="42"/>
      <c r="H174" s="42"/>
      <c r="I174" s="43"/>
      <c r="J174" s="43"/>
      <c r="K174" s="6" t="s">
        <v>19</v>
      </c>
    </row>
    <row r="175" spans="1:11" x14ac:dyDescent="0.15">
      <c r="A175" s="29" t="s">
        <v>305</v>
      </c>
      <c r="B175" s="41"/>
      <c r="C175" s="40"/>
      <c r="D175" s="41"/>
      <c r="E175" s="41"/>
      <c r="F175" s="43"/>
      <c r="G175" s="42"/>
      <c r="H175" s="42"/>
      <c r="I175" s="43"/>
      <c r="J175" s="43"/>
      <c r="K175" s="6" t="s">
        <v>19</v>
      </c>
    </row>
    <row r="176" spans="1:11" x14ac:dyDescent="0.15">
      <c r="B176" s="29"/>
    </row>
    <row r="177" spans="1:11" x14ac:dyDescent="0.15">
      <c r="A177" s="65"/>
      <c r="B177" s="29"/>
    </row>
    <row r="178" spans="1:11" ht="16" x14ac:dyDescent="0.2">
      <c r="A178" s="6" t="s">
        <v>211</v>
      </c>
      <c r="B178" s="6" t="s">
        <v>11</v>
      </c>
      <c r="C178" s="6" t="s">
        <v>10</v>
      </c>
      <c r="D178" s="6" t="s">
        <v>169</v>
      </c>
      <c r="E178" s="6" t="s">
        <v>5</v>
      </c>
      <c r="F178" s="6" t="s">
        <v>170</v>
      </c>
      <c r="G178" s="6" t="s">
        <v>171</v>
      </c>
      <c r="H178" s="6" t="s">
        <v>172</v>
      </c>
      <c r="I178" s="6" t="s">
        <v>170</v>
      </c>
      <c r="J178" s="6" t="s">
        <v>171</v>
      </c>
    </row>
    <row r="179" spans="1:11" x14ac:dyDescent="0.15">
      <c r="A179" s="29" t="s">
        <v>6</v>
      </c>
      <c r="B179" s="35">
        <v>426889</v>
      </c>
      <c r="C179" s="31" t="s">
        <v>18</v>
      </c>
      <c r="D179" s="23">
        <v>-5.5789253714038098</v>
      </c>
      <c r="E179" s="23">
        <v>2.7483883194317299E-2</v>
      </c>
      <c r="F179" s="33">
        <v>-5.641</v>
      </c>
      <c r="G179" s="35">
        <v>-5.5259999999999998</v>
      </c>
      <c r="H179" s="36" t="s">
        <v>46</v>
      </c>
      <c r="I179" s="38" t="s">
        <v>46</v>
      </c>
      <c r="J179" s="38" t="s">
        <v>46</v>
      </c>
    </row>
    <row r="180" spans="1:11" x14ac:dyDescent="0.15">
      <c r="A180" s="29" t="s">
        <v>1</v>
      </c>
      <c r="B180" s="30" t="s">
        <v>13</v>
      </c>
      <c r="C180" s="31" t="s">
        <v>18</v>
      </c>
      <c r="D180" s="23">
        <v>-7.3791681787611596</v>
      </c>
      <c r="E180" s="23">
        <v>1.3932793661346201E-2</v>
      </c>
      <c r="F180" s="33">
        <v>-7.4080000000000004</v>
      </c>
      <c r="G180" s="35">
        <v>-7.3490000000000002</v>
      </c>
      <c r="H180" s="36">
        <f t="shared" ref="H180" si="56">(10^D180)*1000000000</f>
        <v>41.766859487148054</v>
      </c>
      <c r="I180" s="38">
        <f t="shared" ref="I180:J180" si="57">10^F180*1000000000</f>
        <v>39.084089579240107</v>
      </c>
      <c r="J180" s="38">
        <f t="shared" si="57"/>
        <v>44.771330417636086</v>
      </c>
    </row>
    <row r="181" spans="1:11" ht="15" x14ac:dyDescent="0.15">
      <c r="A181" s="29" t="s">
        <v>174</v>
      </c>
      <c r="B181" s="62"/>
      <c r="C181" s="63"/>
      <c r="D181" s="56"/>
      <c r="E181" s="56"/>
      <c r="F181" s="57"/>
      <c r="G181" s="58"/>
      <c r="H181" s="58"/>
      <c r="I181" s="57"/>
      <c r="J181" s="57"/>
      <c r="K181" s="6" t="s">
        <v>19</v>
      </c>
    </row>
    <row r="182" spans="1:11" ht="15" x14ac:dyDescent="0.15">
      <c r="A182" s="29" t="s">
        <v>173</v>
      </c>
      <c r="B182" s="30" t="s">
        <v>13</v>
      </c>
      <c r="C182" s="31" t="s">
        <v>18</v>
      </c>
      <c r="D182" s="23">
        <v>-6.9999186845749</v>
      </c>
      <c r="E182" s="23">
        <v>8.1186009999380596E-3</v>
      </c>
      <c r="F182" s="33">
        <v>-7.0170000000000003</v>
      </c>
      <c r="G182" s="35">
        <v>-6.9820000000000002</v>
      </c>
      <c r="H182" s="36">
        <f>(10^D182)*1000000000</f>
        <v>100.01872532153597</v>
      </c>
      <c r="I182" s="38">
        <f t="shared" ref="I182:J182" si="58">10^F182*1000000000</f>
        <v>96.161227838366287</v>
      </c>
      <c r="J182" s="38">
        <f t="shared" si="58"/>
        <v>104.23174293933018</v>
      </c>
    </row>
    <row r="185" spans="1:11" ht="16" x14ac:dyDescent="0.2">
      <c r="A185" s="6" t="s">
        <v>212</v>
      </c>
      <c r="B185" s="6" t="s">
        <v>11</v>
      </c>
      <c r="C185" s="6" t="s">
        <v>10</v>
      </c>
      <c r="D185" s="6" t="s">
        <v>169</v>
      </c>
      <c r="E185" s="6" t="s">
        <v>5</v>
      </c>
      <c r="F185" s="6" t="s">
        <v>170</v>
      </c>
      <c r="G185" s="6" t="s">
        <v>171</v>
      </c>
      <c r="H185" s="6" t="s">
        <v>172</v>
      </c>
      <c r="I185" s="6" t="s">
        <v>170</v>
      </c>
      <c r="J185" s="6" t="s">
        <v>171</v>
      </c>
    </row>
    <row r="186" spans="1:11" x14ac:dyDescent="0.15">
      <c r="A186" s="29" t="s">
        <v>302</v>
      </c>
      <c r="B186" s="62"/>
      <c r="C186" s="63"/>
      <c r="D186" s="62"/>
      <c r="E186" s="62"/>
      <c r="F186" s="57"/>
      <c r="G186" s="58"/>
      <c r="H186" s="58"/>
      <c r="I186" s="57"/>
      <c r="J186" s="57"/>
      <c r="K186" s="6" t="s">
        <v>19</v>
      </c>
    </row>
    <row r="187" spans="1:11" x14ac:dyDescent="0.15">
      <c r="A187" s="29" t="s">
        <v>1</v>
      </c>
      <c r="B187" s="35">
        <v>340702</v>
      </c>
      <c r="C187" s="31" t="s">
        <v>18</v>
      </c>
      <c r="D187" s="23">
        <v>-5.1967157896734699</v>
      </c>
      <c r="E187" s="23">
        <v>2.15797370202719E-2</v>
      </c>
      <c r="F187" s="33">
        <v>-5.242</v>
      </c>
      <c r="G187" s="35">
        <v>-5.1509999999999998</v>
      </c>
      <c r="H187" s="36" t="s">
        <v>46</v>
      </c>
      <c r="I187" s="38" t="s">
        <v>46</v>
      </c>
      <c r="J187" s="38" t="s">
        <v>46</v>
      </c>
    </row>
    <row r="188" spans="1:11" ht="15" x14ac:dyDescent="0.15">
      <c r="A188" s="29" t="s">
        <v>174</v>
      </c>
      <c r="B188" s="62"/>
      <c r="C188" s="63"/>
      <c r="D188" s="56"/>
      <c r="E188" s="56"/>
      <c r="F188" s="57"/>
      <c r="G188" s="58"/>
      <c r="H188" s="58"/>
      <c r="I188" s="57"/>
      <c r="J188" s="57"/>
      <c r="K188" s="6" t="s">
        <v>19</v>
      </c>
    </row>
    <row r="189" spans="1:11" ht="15" x14ac:dyDescent="0.15">
      <c r="A189" s="29" t="s">
        <v>173</v>
      </c>
      <c r="B189" s="30">
        <v>340702</v>
      </c>
      <c r="C189" s="31" t="s">
        <v>18</v>
      </c>
      <c r="D189" s="23">
        <v>-6.4877196153811196</v>
      </c>
      <c r="E189" s="23">
        <v>6.0603568836433601E-3</v>
      </c>
      <c r="F189" s="33">
        <v>-6.5010000000000003</v>
      </c>
      <c r="G189" s="35">
        <v>-6.4749999999999996</v>
      </c>
      <c r="H189" s="36">
        <f>(10^D189)*1000000000</f>
        <v>325.29724457931883</v>
      </c>
      <c r="I189" s="38">
        <f t="shared" ref="I189:J189" si="59">10^F189*1000000000</f>
        <v>315.50046233746178</v>
      </c>
      <c r="J189" s="38">
        <f t="shared" si="59"/>
        <v>334.96543915782757</v>
      </c>
    </row>
    <row r="192" spans="1:11" ht="16" x14ac:dyDescent="0.2">
      <c r="A192" s="6" t="s">
        <v>213</v>
      </c>
      <c r="B192" s="6" t="s">
        <v>11</v>
      </c>
      <c r="C192" s="6" t="s">
        <v>10</v>
      </c>
      <c r="D192" s="6" t="s">
        <v>169</v>
      </c>
      <c r="E192" s="6" t="s">
        <v>5</v>
      </c>
      <c r="F192" s="6" t="s">
        <v>170</v>
      </c>
      <c r="G192" s="6" t="s">
        <v>171</v>
      </c>
      <c r="H192" s="6" t="s">
        <v>172</v>
      </c>
      <c r="I192" s="6" t="s">
        <v>170</v>
      </c>
      <c r="J192" s="6" t="s">
        <v>171</v>
      </c>
    </row>
    <row r="193" spans="1:13" x14ac:dyDescent="0.15">
      <c r="A193" s="29" t="s">
        <v>302</v>
      </c>
      <c r="B193" s="62"/>
      <c r="C193" s="63"/>
      <c r="D193" s="62"/>
      <c r="E193" s="62"/>
      <c r="F193" s="57"/>
      <c r="G193" s="58"/>
      <c r="H193" s="58"/>
      <c r="I193" s="57"/>
      <c r="J193" s="57"/>
      <c r="K193" s="6" t="s">
        <v>19</v>
      </c>
    </row>
    <row r="194" spans="1:13" x14ac:dyDescent="0.15">
      <c r="A194" s="29" t="s">
        <v>43</v>
      </c>
      <c r="B194" s="64">
        <v>766747.20175719995</v>
      </c>
      <c r="C194" s="31" t="s">
        <v>18</v>
      </c>
      <c r="D194" s="23">
        <v>-6.9950353907284102</v>
      </c>
      <c r="E194" s="23">
        <v>1.18174184926957E-2</v>
      </c>
      <c r="F194" s="33">
        <v>-7.0190000000000001</v>
      </c>
      <c r="G194" s="35">
        <v>-6.9710000000000001</v>
      </c>
      <c r="H194" s="36">
        <f t="shared" ref="H194:H198" si="60">(10^D194)*1000000000</f>
        <v>101.14970238432852</v>
      </c>
      <c r="I194" s="38">
        <f t="shared" ref="I194:J198" si="61">10^F194*1000000000</f>
        <v>95.719407129484139</v>
      </c>
      <c r="J194" s="38">
        <f t="shared" si="61"/>
        <v>106.90548792226564</v>
      </c>
    </row>
    <row r="195" spans="1:13" x14ac:dyDescent="0.15">
      <c r="A195" s="29" t="s">
        <v>44</v>
      </c>
      <c r="B195" s="64">
        <v>766747.20175719995</v>
      </c>
      <c r="C195" s="31" t="s">
        <v>18</v>
      </c>
      <c r="D195" s="23">
        <v>-7.00894343485081</v>
      </c>
      <c r="E195" s="23">
        <v>1.33748975113168E-2</v>
      </c>
      <c r="F195" s="33">
        <v>-7.0359999999999996</v>
      </c>
      <c r="G195" s="35">
        <v>-6.9820000000000002</v>
      </c>
      <c r="H195" s="36">
        <f t="shared" si="60"/>
        <v>97.961756843763823</v>
      </c>
      <c r="I195" s="38">
        <f t="shared" si="61"/>
        <v>92.044957175317037</v>
      </c>
      <c r="J195" s="38">
        <f t="shared" si="61"/>
        <v>104.23174293933018</v>
      </c>
    </row>
    <row r="196" spans="1:13" x14ac:dyDescent="0.15">
      <c r="A196" s="29" t="s">
        <v>45</v>
      </c>
      <c r="B196" s="64">
        <v>766747.20175719995</v>
      </c>
      <c r="C196" s="31" t="s">
        <v>18</v>
      </c>
      <c r="D196" s="23">
        <v>-6.9403342663471301</v>
      </c>
      <c r="E196" s="23">
        <v>1.3677563327595101E-2</v>
      </c>
      <c r="F196" s="33">
        <v>-6.9690000000000003</v>
      </c>
      <c r="G196" s="35">
        <v>-6.9109999999999996</v>
      </c>
      <c r="H196" s="36">
        <f t="shared" si="60"/>
        <v>114.72702543943704</v>
      </c>
      <c r="I196" s="38">
        <f t="shared" si="61"/>
        <v>107.39894123412407</v>
      </c>
      <c r="J196" s="38">
        <f t="shared" si="61"/>
        <v>122.74392311584066</v>
      </c>
    </row>
    <row r="197" spans="1:13" x14ac:dyDescent="0.15">
      <c r="A197" s="29" t="s">
        <v>1</v>
      </c>
      <c r="B197" s="64">
        <v>766747.20175719995</v>
      </c>
      <c r="C197" s="31" t="s">
        <v>18</v>
      </c>
      <c r="D197" s="23">
        <v>-6.4611144128927398</v>
      </c>
      <c r="E197" s="23">
        <v>1.0131248528147401E-3</v>
      </c>
      <c r="F197" s="33">
        <v>-6.4630000000000001</v>
      </c>
      <c r="G197" s="35">
        <v>-6.4589999999999996</v>
      </c>
      <c r="H197" s="36">
        <f t="shared" si="60"/>
        <v>345.8482536846422</v>
      </c>
      <c r="I197" s="38">
        <f t="shared" si="61"/>
        <v>344.34993076333819</v>
      </c>
      <c r="J197" s="38">
        <f t="shared" si="61"/>
        <v>347.53616144320591</v>
      </c>
    </row>
    <row r="198" spans="1:13" ht="15" x14ac:dyDescent="0.15">
      <c r="A198" s="29" t="s">
        <v>173</v>
      </c>
      <c r="B198" s="64">
        <v>766747.20175719995</v>
      </c>
      <c r="C198" s="31" t="s">
        <v>18</v>
      </c>
      <c r="D198" s="23">
        <v>-7.4125643723017198</v>
      </c>
      <c r="E198" s="23">
        <v>2.25997471922685E-3</v>
      </c>
      <c r="F198" s="33">
        <v>-7.4169999999999998</v>
      </c>
      <c r="G198" s="35">
        <v>-7.4080000000000004</v>
      </c>
      <c r="H198" s="36">
        <f t="shared" si="60"/>
        <v>38.675472455393006</v>
      </c>
      <c r="I198" s="38">
        <f t="shared" si="61"/>
        <v>38.282474331682202</v>
      </c>
      <c r="J198" s="38">
        <f t="shared" si="61"/>
        <v>39.084089579240107</v>
      </c>
    </row>
    <row r="199" spans="1:13" ht="15" x14ac:dyDescent="0.15">
      <c r="A199" s="29" t="s">
        <v>195</v>
      </c>
      <c r="B199" s="62"/>
      <c r="C199" s="63"/>
      <c r="D199" s="62"/>
      <c r="E199" s="62"/>
      <c r="F199" s="57"/>
      <c r="G199" s="58"/>
      <c r="H199" s="58"/>
      <c r="I199" s="57"/>
      <c r="J199" s="57"/>
      <c r="K199" s="6" t="s">
        <v>19</v>
      </c>
      <c r="M199" s="3"/>
    </row>
    <row r="200" spans="1:13" x14ac:dyDescent="0.15">
      <c r="B200" s="24" t="s">
        <v>214</v>
      </c>
    </row>
    <row r="202" spans="1:13" ht="16" x14ac:dyDescent="0.2">
      <c r="A202" s="29" t="s">
        <v>215</v>
      </c>
      <c r="B202" s="6" t="s">
        <v>11</v>
      </c>
      <c r="C202" s="6" t="s">
        <v>10</v>
      </c>
      <c r="D202" s="6" t="s">
        <v>169</v>
      </c>
      <c r="E202" s="6" t="s">
        <v>5</v>
      </c>
      <c r="F202" s="6" t="s">
        <v>170</v>
      </c>
      <c r="G202" s="6" t="s">
        <v>171</v>
      </c>
      <c r="H202" s="6" t="s">
        <v>172</v>
      </c>
      <c r="I202" s="6" t="s">
        <v>170</v>
      </c>
      <c r="J202" s="6" t="s">
        <v>171</v>
      </c>
    </row>
    <row r="203" spans="1:13" x14ac:dyDescent="0.15">
      <c r="A203" s="29" t="s">
        <v>6</v>
      </c>
      <c r="B203" s="62">
        <v>516288.94784193701</v>
      </c>
      <c r="C203" s="63" t="s">
        <v>18</v>
      </c>
      <c r="D203" s="62">
        <v>-12938.604192181299</v>
      </c>
      <c r="E203" s="62">
        <v>1315852.8531851</v>
      </c>
      <c r="F203" s="57"/>
      <c r="G203" s="58"/>
      <c r="H203" s="58"/>
      <c r="I203" s="57"/>
      <c r="J203" s="57"/>
      <c r="K203" s="6" t="s">
        <v>19</v>
      </c>
    </row>
    <row r="204" spans="1:13" x14ac:dyDescent="0.15">
      <c r="A204" s="29" t="s">
        <v>3</v>
      </c>
      <c r="B204" s="35">
        <v>496105.5</v>
      </c>
      <c r="C204" s="31" t="s">
        <v>18</v>
      </c>
      <c r="D204" s="23">
        <v>-5.7935152950436004</v>
      </c>
      <c r="E204" s="23">
        <v>1.89047567748591E-3</v>
      </c>
      <c r="F204" s="33">
        <v>-5.7969999999999997</v>
      </c>
      <c r="G204" s="35">
        <v>-5.79</v>
      </c>
      <c r="H204" s="36" t="s">
        <v>46</v>
      </c>
      <c r="I204" s="38" t="s">
        <v>46</v>
      </c>
      <c r="J204" s="38" t="s">
        <v>46</v>
      </c>
      <c r="M204" s="3"/>
    </row>
    <row r="205" spans="1:13" ht="15" x14ac:dyDescent="0.15">
      <c r="A205" s="29" t="s">
        <v>173</v>
      </c>
      <c r="B205" s="30">
        <v>496105.5</v>
      </c>
      <c r="C205" s="31" t="s">
        <v>18</v>
      </c>
      <c r="D205" s="23">
        <v>-5.8113789205657103</v>
      </c>
      <c r="E205" s="23">
        <v>2.0950807168792201E-3</v>
      </c>
      <c r="F205" s="33">
        <v>-5.8159999999999998</v>
      </c>
      <c r="G205" s="35">
        <v>-5.8070000000000004</v>
      </c>
      <c r="H205" s="36" t="s">
        <v>46</v>
      </c>
      <c r="I205" s="38" t="s">
        <v>46</v>
      </c>
      <c r="J205" s="38" t="s">
        <v>46</v>
      </c>
    </row>
    <row r="206" spans="1:13" x14ac:dyDescent="0.15">
      <c r="A206" s="29" t="s">
        <v>7</v>
      </c>
      <c r="B206" s="62">
        <v>516288.94784193701</v>
      </c>
      <c r="C206" s="63" t="s">
        <v>18</v>
      </c>
      <c r="D206" s="56"/>
      <c r="E206" s="56"/>
      <c r="F206" s="57"/>
      <c r="G206" s="58"/>
      <c r="H206" s="58"/>
      <c r="I206" s="57"/>
      <c r="J206" s="57"/>
      <c r="K206" s="6" t="s">
        <v>19</v>
      </c>
    </row>
    <row r="207" spans="1:13" x14ac:dyDescent="0.15">
      <c r="A207" s="29" t="s">
        <v>4</v>
      </c>
      <c r="B207" s="30">
        <v>496105.5</v>
      </c>
      <c r="C207" s="31" t="s">
        <v>18</v>
      </c>
      <c r="D207" s="23">
        <v>-6.6490105558493298</v>
      </c>
      <c r="E207" s="23">
        <v>7.9581154657543292E-3</v>
      </c>
      <c r="F207" s="33">
        <v>-6.6660000000000004</v>
      </c>
      <c r="G207" s="35">
        <v>-6.6319999999999997</v>
      </c>
      <c r="H207" s="36">
        <f>(10^D207)*1000000000</f>
        <v>224.38273852319935</v>
      </c>
      <c r="I207" s="38">
        <f t="shared" ref="I207:J207" si="62">10^F207*1000000000</f>
        <v>215.77444091526601</v>
      </c>
      <c r="J207" s="38">
        <f t="shared" si="62"/>
        <v>233.34580622810023</v>
      </c>
    </row>
    <row r="208" spans="1:13" x14ac:dyDescent="0.15">
      <c r="B208" s="35"/>
      <c r="C208" s="35"/>
      <c r="D208" s="35"/>
      <c r="E208" s="35"/>
      <c r="F208" s="35"/>
      <c r="G208" s="35"/>
      <c r="H208" s="35"/>
      <c r="I208" s="35"/>
      <c r="J208" s="35"/>
    </row>
    <row r="210" spans="1:13" ht="16" x14ac:dyDescent="0.2">
      <c r="A210" s="29" t="s">
        <v>216</v>
      </c>
      <c r="B210" s="6" t="s">
        <v>11</v>
      </c>
      <c r="C210" s="6" t="s">
        <v>10</v>
      </c>
      <c r="D210" s="6" t="s">
        <v>169</v>
      </c>
      <c r="E210" s="6" t="s">
        <v>5</v>
      </c>
      <c r="F210" s="6" t="s">
        <v>170</v>
      </c>
      <c r="G210" s="6" t="s">
        <v>171</v>
      </c>
      <c r="H210" s="6" t="s">
        <v>172</v>
      </c>
      <c r="I210" s="6" t="s">
        <v>170</v>
      </c>
      <c r="J210" s="6" t="s">
        <v>171</v>
      </c>
    </row>
    <row r="211" spans="1:13" x14ac:dyDescent="0.15">
      <c r="A211" s="29" t="s">
        <v>302</v>
      </c>
      <c r="B211" s="41"/>
      <c r="C211" s="40"/>
      <c r="D211" s="41"/>
      <c r="E211" s="41"/>
      <c r="F211" s="43"/>
      <c r="G211" s="42"/>
      <c r="H211" s="42"/>
      <c r="I211" s="43"/>
      <c r="J211" s="43"/>
      <c r="K211" s="6" t="s">
        <v>19</v>
      </c>
    </row>
    <row r="212" spans="1:13" x14ac:dyDescent="0.15">
      <c r="A212" s="29" t="s">
        <v>1</v>
      </c>
      <c r="B212" s="41"/>
      <c r="C212" s="40"/>
      <c r="D212" s="41"/>
      <c r="E212" s="41"/>
      <c r="F212" s="43"/>
      <c r="G212" s="42"/>
      <c r="H212" s="42"/>
      <c r="I212" s="43"/>
      <c r="J212" s="43"/>
      <c r="K212" s="6" t="s">
        <v>19</v>
      </c>
    </row>
    <row r="213" spans="1:13" ht="15" x14ac:dyDescent="0.15">
      <c r="A213" s="29" t="s">
        <v>195</v>
      </c>
      <c r="B213" s="41"/>
      <c r="C213" s="40"/>
      <c r="D213" s="41"/>
      <c r="E213" s="41"/>
      <c r="F213" s="43"/>
      <c r="G213" s="42"/>
      <c r="H213" s="42"/>
      <c r="I213" s="43"/>
      <c r="J213" s="43"/>
      <c r="K213" s="6" t="s">
        <v>19</v>
      </c>
    </row>
    <row r="214" spans="1:13" ht="15" x14ac:dyDescent="0.15">
      <c r="A214" s="29" t="s">
        <v>174</v>
      </c>
      <c r="B214" s="41"/>
      <c r="C214" s="40"/>
      <c r="D214" s="41"/>
      <c r="E214" s="41"/>
      <c r="F214" s="43"/>
      <c r="G214" s="42"/>
      <c r="H214" s="42"/>
      <c r="I214" s="43"/>
      <c r="J214" s="43"/>
      <c r="K214" s="6" t="s">
        <v>19</v>
      </c>
      <c r="M214" s="3"/>
    </row>
    <row r="215" spans="1:13" ht="15" x14ac:dyDescent="0.15">
      <c r="A215" s="29" t="s">
        <v>173</v>
      </c>
      <c r="B215" s="41"/>
      <c r="C215" s="40"/>
      <c r="D215" s="41"/>
      <c r="E215" s="41"/>
      <c r="F215" s="43"/>
      <c r="G215" s="42"/>
      <c r="H215" s="42"/>
      <c r="I215" s="43"/>
      <c r="J215" s="43"/>
      <c r="K215" s="6" t="s">
        <v>19</v>
      </c>
    </row>
    <row r="216" spans="1:13" ht="15" x14ac:dyDescent="0.15">
      <c r="A216" s="29" t="s">
        <v>175</v>
      </c>
      <c r="B216" s="41"/>
      <c r="C216" s="40"/>
      <c r="D216" s="41"/>
      <c r="E216" s="41"/>
      <c r="F216" s="43"/>
      <c r="G216" s="42"/>
      <c r="H216" s="42"/>
      <c r="I216" s="43"/>
      <c r="J216" s="43"/>
      <c r="K216" s="6" t="s">
        <v>19</v>
      </c>
    </row>
    <row r="220" spans="1:13" x14ac:dyDescent="0.15">
      <c r="A220" s="26" t="s">
        <v>84</v>
      </c>
      <c r="B220" s="49"/>
      <c r="C220" s="50"/>
      <c r="D220" s="50"/>
      <c r="E220" s="50"/>
      <c r="F220" s="50"/>
      <c r="G220" s="50"/>
      <c r="H220" s="50"/>
      <c r="I220" s="50"/>
      <c r="J220" s="50"/>
    </row>
    <row r="221" spans="1:13" ht="16" x14ac:dyDescent="0.2">
      <c r="A221" s="6" t="s">
        <v>217</v>
      </c>
      <c r="B221" s="6" t="s">
        <v>11</v>
      </c>
      <c r="C221" s="6" t="s">
        <v>10</v>
      </c>
      <c r="D221" s="6" t="s">
        <v>169</v>
      </c>
      <c r="E221" s="6" t="s">
        <v>5</v>
      </c>
      <c r="F221" s="6" t="s">
        <v>170</v>
      </c>
      <c r="G221" s="6" t="s">
        <v>171</v>
      </c>
      <c r="H221" s="6" t="s">
        <v>172</v>
      </c>
      <c r="I221" s="6" t="s">
        <v>170</v>
      </c>
      <c r="J221" s="6" t="s">
        <v>171</v>
      </c>
    </row>
    <row r="222" spans="1:13" x14ac:dyDescent="0.15">
      <c r="A222" s="29" t="s">
        <v>302</v>
      </c>
      <c r="B222" s="39"/>
      <c r="C222" s="40"/>
      <c r="D222" s="41"/>
      <c r="E222" s="41"/>
      <c r="F222" s="43"/>
      <c r="G222" s="42"/>
      <c r="H222" s="42"/>
      <c r="I222" s="43"/>
      <c r="J222" s="43"/>
    </row>
    <row r="223" spans="1:13" x14ac:dyDescent="0.15">
      <c r="A223" s="29" t="s">
        <v>1</v>
      </c>
      <c r="B223" s="30" t="s">
        <v>13</v>
      </c>
      <c r="C223" s="31" t="s">
        <v>14</v>
      </c>
      <c r="D223" s="32">
        <v>-9.4093124715172607</v>
      </c>
      <c r="E223" s="32">
        <v>2.38128870262286E-2</v>
      </c>
      <c r="F223" s="33">
        <v>-9.4589999999999996</v>
      </c>
      <c r="G223" s="35">
        <v>-9.359</v>
      </c>
      <c r="H223" s="36">
        <f t="shared" ref="H223:H225" si="63">(10^D223)*1000000000</f>
        <v>0.3896615273424624</v>
      </c>
      <c r="I223" s="33">
        <f t="shared" ref="I223:J225" si="64">10^F223*1000000000</f>
        <v>0.34753616144320537</v>
      </c>
      <c r="J223" s="33">
        <f t="shared" si="64"/>
        <v>0.43752210515825107</v>
      </c>
    </row>
    <row r="224" spans="1:13" ht="15" x14ac:dyDescent="0.15">
      <c r="A224" s="29" t="s">
        <v>173</v>
      </c>
      <c r="B224" s="30" t="s">
        <v>13</v>
      </c>
      <c r="C224" s="31" t="s">
        <v>14</v>
      </c>
      <c r="D224" s="32">
        <v>-9.4588122455737196</v>
      </c>
      <c r="E224" s="32">
        <v>1.66765543686129E-2</v>
      </c>
      <c r="F224" s="33">
        <v>-9.4939999999999998</v>
      </c>
      <c r="G224" s="35">
        <v>-9.423</v>
      </c>
      <c r="H224" s="36">
        <f t="shared" si="63"/>
        <v>0.34768644094738443</v>
      </c>
      <c r="I224" s="33">
        <f t="shared" si="64"/>
        <v>0.3206269324505463</v>
      </c>
      <c r="J224" s="33">
        <f t="shared" si="64"/>
        <v>0.37757219092541566</v>
      </c>
    </row>
    <row r="225" spans="1:13" ht="15" x14ac:dyDescent="0.15">
      <c r="A225" s="29" t="s">
        <v>218</v>
      </c>
      <c r="B225" s="30" t="s">
        <v>13</v>
      </c>
      <c r="C225" s="31" t="s">
        <v>14</v>
      </c>
      <c r="D225" s="32">
        <v>-9.4938390801797592</v>
      </c>
      <c r="E225" s="32">
        <v>2.1992312025112499E-2</v>
      </c>
      <c r="F225" s="33">
        <v>-9.5399999999999991</v>
      </c>
      <c r="G225" s="35">
        <v>-9.4469999999999992</v>
      </c>
      <c r="H225" s="36">
        <f t="shared" si="63"/>
        <v>0.32074575686691825</v>
      </c>
      <c r="I225" s="33">
        <f t="shared" si="64"/>
        <v>0.28840315031266023</v>
      </c>
      <c r="J225" s="33">
        <f t="shared" si="64"/>
        <v>0.3572728381519289</v>
      </c>
      <c r="M225" s="3"/>
    </row>
    <row r="228" spans="1:13" x14ac:dyDescent="0.15">
      <c r="A228" s="26" t="s">
        <v>85</v>
      </c>
      <c r="B228" s="49"/>
      <c r="C228" s="50"/>
      <c r="D228" s="50"/>
      <c r="E228" s="50"/>
      <c r="F228" s="50"/>
      <c r="G228" s="50"/>
      <c r="H228" s="50"/>
      <c r="I228" s="50"/>
      <c r="J228" s="50"/>
    </row>
    <row r="229" spans="1:13" ht="16" x14ac:dyDescent="0.2">
      <c r="A229" s="6" t="s">
        <v>219</v>
      </c>
      <c r="B229" s="6" t="s">
        <v>11</v>
      </c>
      <c r="C229" s="6" t="s">
        <v>10</v>
      </c>
      <c r="D229" s="6" t="s">
        <v>169</v>
      </c>
      <c r="E229" s="6" t="s">
        <v>5</v>
      </c>
      <c r="F229" s="6" t="s">
        <v>170</v>
      </c>
      <c r="G229" s="6" t="s">
        <v>171</v>
      </c>
      <c r="H229" s="6" t="s">
        <v>172</v>
      </c>
      <c r="I229" s="6" t="s">
        <v>170</v>
      </c>
      <c r="J229" s="6" t="s">
        <v>171</v>
      </c>
    </row>
    <row r="230" spans="1:13" x14ac:dyDescent="0.15">
      <c r="A230" s="29" t="s">
        <v>6</v>
      </c>
      <c r="B230" s="62"/>
      <c r="C230" s="63"/>
      <c r="D230" s="62"/>
      <c r="E230" s="62"/>
      <c r="F230" s="57"/>
      <c r="G230" s="58"/>
      <c r="H230" s="58"/>
      <c r="I230" s="57"/>
      <c r="J230" s="57"/>
      <c r="K230" s="6" t="s">
        <v>19</v>
      </c>
    </row>
    <row r="231" spans="1:13" ht="15" x14ac:dyDescent="0.15">
      <c r="A231" s="29" t="s">
        <v>174</v>
      </c>
      <c r="B231" s="64">
        <v>607899.52049208898</v>
      </c>
      <c r="C231" s="31" t="s">
        <v>18</v>
      </c>
      <c r="D231" s="23">
        <v>-4.7618335301171397</v>
      </c>
      <c r="E231" s="23">
        <v>0.15482337030683499</v>
      </c>
      <c r="F231" s="33">
        <v>-5.0110000000000001</v>
      </c>
      <c r="G231" s="35">
        <v>-4.4359999999999999</v>
      </c>
      <c r="H231" s="36" t="s">
        <v>46</v>
      </c>
      <c r="I231" s="38" t="s">
        <v>46</v>
      </c>
      <c r="J231" s="38" t="s">
        <v>46</v>
      </c>
      <c r="K231" s="6" t="s">
        <v>21</v>
      </c>
    </row>
    <row r="232" spans="1:13" x14ac:dyDescent="0.15">
      <c r="A232" s="29" t="s">
        <v>7</v>
      </c>
      <c r="B232" s="62"/>
      <c r="C232" s="63"/>
      <c r="D232" s="56"/>
      <c r="E232" s="56"/>
      <c r="F232" s="57"/>
      <c r="G232" s="58"/>
      <c r="H232" s="58"/>
      <c r="I232" s="57"/>
      <c r="J232" s="57"/>
      <c r="K232" s="6" t="s">
        <v>19</v>
      </c>
      <c r="M232" s="3"/>
    </row>
    <row r="233" spans="1:13" ht="15" x14ac:dyDescent="0.15">
      <c r="A233" s="29" t="s">
        <v>175</v>
      </c>
      <c r="B233" s="30" t="s">
        <v>13</v>
      </c>
      <c r="C233" s="31" t="s">
        <v>15</v>
      </c>
      <c r="D233" s="23">
        <v>-9.1644244324510904</v>
      </c>
      <c r="E233" s="23">
        <v>1.29210952347614E-2</v>
      </c>
      <c r="F233" s="33">
        <v>-9.1920000000000002</v>
      </c>
      <c r="G233" s="35">
        <v>-9.1359999999999992</v>
      </c>
      <c r="H233" s="34">
        <f>(10^D233)*1000000000</f>
        <v>0.68481863165411205</v>
      </c>
      <c r="I233" s="33">
        <f t="shared" ref="I233:J233" si="65">10^F233*1000000000</f>
        <v>0.64268771731701801</v>
      </c>
      <c r="J233" s="33">
        <f t="shared" si="65"/>
        <v>0.73113908348341838</v>
      </c>
    </row>
    <row r="234" spans="1:13" x14ac:dyDescent="0.15">
      <c r="B234" s="6" t="s">
        <v>344</v>
      </c>
    </row>
    <row r="235" spans="1:13" ht="16" x14ac:dyDescent="0.2">
      <c r="A235" s="6" t="s">
        <v>220</v>
      </c>
      <c r="B235" s="6" t="s">
        <v>11</v>
      </c>
      <c r="C235" s="6" t="s">
        <v>10</v>
      </c>
      <c r="D235" s="6" t="s">
        <v>221</v>
      </c>
      <c r="E235" s="6" t="s">
        <v>5</v>
      </c>
      <c r="F235" s="6" t="s">
        <v>170</v>
      </c>
      <c r="G235" s="6" t="s">
        <v>171</v>
      </c>
      <c r="H235" s="6" t="s">
        <v>222</v>
      </c>
      <c r="I235" s="6" t="s">
        <v>170</v>
      </c>
      <c r="J235" s="6" t="s">
        <v>171</v>
      </c>
    </row>
    <row r="236" spans="1:13" x14ac:dyDescent="0.15">
      <c r="A236" s="29" t="s">
        <v>302</v>
      </c>
      <c r="B236" s="39"/>
      <c r="C236" s="40"/>
      <c r="D236" s="41"/>
      <c r="E236" s="41"/>
      <c r="F236" s="43"/>
      <c r="G236" s="42"/>
      <c r="H236" s="42"/>
      <c r="I236" s="43"/>
      <c r="J236" s="43"/>
      <c r="K236" s="6" t="s">
        <v>19</v>
      </c>
    </row>
    <row r="237" spans="1:13" ht="15" x14ac:dyDescent="0.15">
      <c r="A237" s="29" t="s">
        <v>174</v>
      </c>
      <c r="B237" s="39"/>
      <c r="C237" s="40"/>
      <c r="D237" s="41"/>
      <c r="E237" s="41"/>
      <c r="F237" s="43"/>
      <c r="G237" s="42"/>
      <c r="H237" s="42"/>
      <c r="I237" s="43"/>
      <c r="J237" s="43"/>
      <c r="K237" s="6" t="s">
        <v>19</v>
      </c>
    </row>
    <row r="238" spans="1:13" ht="15" x14ac:dyDescent="0.15">
      <c r="A238" s="29" t="s">
        <v>175</v>
      </c>
      <c r="B238" s="30" t="s">
        <v>13</v>
      </c>
      <c r="C238" s="31" t="s">
        <v>22</v>
      </c>
      <c r="D238" s="23">
        <v>-8.1339735729648392</v>
      </c>
      <c r="E238" s="23">
        <v>8.1559107050116694E-3</v>
      </c>
      <c r="F238" s="33">
        <v>-8.1519999999999992</v>
      </c>
      <c r="G238" s="35">
        <v>-8.1170000000000009</v>
      </c>
      <c r="H238" s="34">
        <f>(10^D238)*1000000000</f>
        <v>7.345585650511004</v>
      </c>
      <c r="I238" s="33">
        <f t="shared" ref="I238:J238" si="66">10^F238*1000000000</f>
        <v>7.0469306896714565</v>
      </c>
      <c r="J238" s="33">
        <f t="shared" si="66"/>
        <v>7.6383578357768922</v>
      </c>
    </row>
    <row r="241" spans="1:11" x14ac:dyDescent="0.15">
      <c r="A241" s="6" t="s">
        <v>223</v>
      </c>
    </row>
    <row r="242" spans="1:11" ht="15" x14ac:dyDescent="0.15">
      <c r="A242" s="29" t="s">
        <v>178</v>
      </c>
      <c r="B242" s="64">
        <v>607899.52049208898</v>
      </c>
      <c r="C242" s="31" t="s">
        <v>18</v>
      </c>
      <c r="D242" s="23">
        <v>-4.7618335301171397</v>
      </c>
      <c r="E242" s="23">
        <v>0.15482337030683499</v>
      </c>
      <c r="F242" s="33">
        <v>-5.0110000000000001</v>
      </c>
      <c r="G242" s="35">
        <v>-4.4359999999999999</v>
      </c>
      <c r="H242" s="36" t="s">
        <v>46</v>
      </c>
      <c r="I242" s="38" t="s">
        <v>46</v>
      </c>
      <c r="J242" s="38" t="s">
        <v>46</v>
      </c>
      <c r="K242" s="6" t="s">
        <v>21</v>
      </c>
    </row>
    <row r="243" spans="1:11" ht="15" x14ac:dyDescent="0.15">
      <c r="A243" s="29" t="s">
        <v>179</v>
      </c>
      <c r="B243" s="30" t="s">
        <v>13</v>
      </c>
      <c r="C243" s="31" t="s">
        <v>15</v>
      </c>
      <c r="D243" s="23">
        <v>-9.1644244324510904</v>
      </c>
      <c r="E243" s="23">
        <v>1.29210952347614E-2</v>
      </c>
      <c r="F243" s="33">
        <v>-9.1920000000000002</v>
      </c>
      <c r="G243" s="35">
        <v>-9.1359999999999992</v>
      </c>
      <c r="H243" s="34">
        <f>(10^D243)*1000000000</f>
        <v>0.68481863165411205</v>
      </c>
      <c r="I243" s="33">
        <f t="shared" ref="I243" si="67">10^F243*1000000000</f>
        <v>0.64268771731701801</v>
      </c>
      <c r="J243" s="33">
        <f t="shared" ref="J243" si="68">10^G243*1000000000</f>
        <v>0.73113908348341838</v>
      </c>
    </row>
    <row r="244" spans="1:11" x14ac:dyDescent="0.15">
      <c r="A244" s="6" t="s">
        <v>6</v>
      </c>
      <c r="B244" s="62"/>
      <c r="C244" s="63"/>
      <c r="D244" s="62"/>
      <c r="E244" s="62"/>
      <c r="F244" s="57"/>
      <c r="G244" s="58"/>
      <c r="H244" s="58"/>
      <c r="I244" s="57"/>
      <c r="J244" s="57"/>
      <c r="K244" s="6" t="s">
        <v>19</v>
      </c>
    </row>
    <row r="245" spans="1:11" x14ac:dyDescent="0.15">
      <c r="A245" s="6" t="s">
        <v>7</v>
      </c>
      <c r="B245" s="62"/>
      <c r="C245" s="63"/>
      <c r="D245" s="62"/>
      <c r="E245" s="62"/>
      <c r="F245" s="57"/>
      <c r="G245" s="58"/>
      <c r="H245" s="58"/>
      <c r="I245" s="57"/>
      <c r="J245" s="57"/>
      <c r="K245" s="6" t="s">
        <v>19</v>
      </c>
    </row>
    <row r="246" spans="1:11" ht="15" x14ac:dyDescent="0.15">
      <c r="A246" s="29" t="s">
        <v>174</v>
      </c>
      <c r="B246" s="62"/>
      <c r="C246" s="63"/>
      <c r="D246" s="62"/>
      <c r="E246" s="62"/>
      <c r="F246" s="57"/>
      <c r="G246" s="58"/>
      <c r="H246" s="58"/>
      <c r="I246" s="57"/>
      <c r="J246" s="57"/>
      <c r="K246" s="6" t="s">
        <v>19</v>
      </c>
    </row>
    <row r="247" spans="1:11" ht="15" x14ac:dyDescent="0.15">
      <c r="A247" s="29" t="s">
        <v>175</v>
      </c>
      <c r="B247" s="30" t="s">
        <v>13</v>
      </c>
      <c r="C247" s="31" t="s">
        <v>22</v>
      </c>
      <c r="D247" s="23">
        <v>-8.1339735729648392</v>
      </c>
      <c r="E247" s="23">
        <v>8.1559107050116694E-3</v>
      </c>
      <c r="F247" s="33">
        <v>-8.1519999999999992</v>
      </c>
      <c r="G247" s="35">
        <v>-8.1170000000000009</v>
      </c>
      <c r="H247" s="34">
        <f>(10^D247)*1000000000</f>
        <v>7.345585650511004</v>
      </c>
      <c r="I247" s="33">
        <f t="shared" ref="I247" si="69">10^F247*1000000000</f>
        <v>7.0469306896714565</v>
      </c>
      <c r="J247" s="33">
        <f t="shared" ref="J247" si="70">10^G247*1000000000</f>
        <v>7.6383578357768922</v>
      </c>
    </row>
    <row r="248" spans="1:11" x14ac:dyDescent="0.15">
      <c r="A248" s="29" t="s">
        <v>302</v>
      </c>
      <c r="B248" s="62"/>
      <c r="C248" s="63"/>
      <c r="D248" s="62"/>
      <c r="E248" s="62"/>
      <c r="F248" s="57"/>
      <c r="G248" s="58"/>
      <c r="H248" s="58"/>
      <c r="I248" s="57"/>
      <c r="J248" s="57"/>
      <c r="K248" s="6" t="s">
        <v>19</v>
      </c>
    </row>
    <row r="255" spans="1:11" x14ac:dyDescent="0.15">
      <c r="A255" s="66" t="s">
        <v>31</v>
      </c>
      <c r="B255" s="66"/>
      <c r="C255" s="66"/>
      <c r="D255" s="66"/>
      <c r="E255" s="66"/>
      <c r="F255" s="66"/>
      <c r="G255" s="66"/>
      <c r="H255" s="66"/>
      <c r="I255" s="66"/>
      <c r="J255" s="66"/>
    </row>
    <row r="256" spans="1:11" ht="16" x14ac:dyDescent="0.2">
      <c r="A256" s="6" t="s">
        <v>117</v>
      </c>
      <c r="B256" s="6" t="s">
        <v>11</v>
      </c>
      <c r="C256" s="6" t="s">
        <v>10</v>
      </c>
      <c r="D256" s="6" t="s">
        <v>169</v>
      </c>
      <c r="E256" s="6" t="s">
        <v>5</v>
      </c>
      <c r="F256" s="6" t="s">
        <v>170</v>
      </c>
      <c r="G256" s="6" t="s">
        <v>171</v>
      </c>
      <c r="H256" s="6" t="s">
        <v>172</v>
      </c>
      <c r="I256" s="6" t="s">
        <v>170</v>
      </c>
      <c r="J256" s="6" t="s">
        <v>171</v>
      </c>
    </row>
    <row r="257" spans="1:11" x14ac:dyDescent="0.15">
      <c r="A257" s="6" t="s">
        <v>27</v>
      </c>
      <c r="B257" s="30">
        <v>232704.5</v>
      </c>
      <c r="C257" s="31" t="s">
        <v>14</v>
      </c>
      <c r="D257" s="23">
        <v>-6.8571990139968904</v>
      </c>
      <c r="E257" s="23">
        <v>0.298083698835369</v>
      </c>
      <c r="F257" s="33" t="s">
        <v>81</v>
      </c>
      <c r="G257" s="35" t="s">
        <v>81</v>
      </c>
      <c r="H257" s="36">
        <f t="shared" ref="H257:H260" si="71">(10^D257)*1000000000</f>
        <v>138.9315835974802</v>
      </c>
      <c r="I257" s="33" t="s">
        <v>81</v>
      </c>
      <c r="J257" s="33" t="s">
        <v>81</v>
      </c>
    </row>
    <row r="258" spans="1:11" x14ac:dyDescent="0.15">
      <c r="A258" s="6" t="s">
        <v>36</v>
      </c>
      <c r="B258" s="30" t="s">
        <v>13</v>
      </c>
      <c r="C258" s="31" t="s">
        <v>15</v>
      </c>
      <c r="D258" s="23">
        <v>-9.4567820493148407</v>
      </c>
      <c r="E258" s="23">
        <v>1.9224980580750999E-2</v>
      </c>
      <c r="F258" s="33">
        <v>-9.4990000000000006</v>
      </c>
      <c r="G258" s="35">
        <v>-9.4149999999999991</v>
      </c>
      <c r="H258" s="36">
        <f t="shared" si="71"/>
        <v>0.34931557551888581</v>
      </c>
      <c r="I258" s="33">
        <f t="shared" ref="I258:I260" si="72">10^F258*1000000000</f>
        <v>0.31695674630434767</v>
      </c>
      <c r="J258" s="33">
        <f t="shared" ref="J258:J260" si="73">10^G258*1000000000</f>
        <v>0.38459178204535405</v>
      </c>
    </row>
    <row r="259" spans="1:11" x14ac:dyDescent="0.15">
      <c r="A259" s="6" t="s">
        <v>37</v>
      </c>
      <c r="B259" s="30" t="s">
        <v>13</v>
      </c>
      <c r="C259" s="31" t="s">
        <v>15</v>
      </c>
      <c r="D259" s="23">
        <v>-9.4653432156748192</v>
      </c>
      <c r="E259" s="23">
        <v>1.4471146914146801E-2</v>
      </c>
      <c r="F259" s="33">
        <v>-9.4969999999999999</v>
      </c>
      <c r="G259" s="35">
        <v>-9.4339999999999993</v>
      </c>
      <c r="H259" s="36">
        <f t="shared" si="71"/>
        <v>0.34249700989938003</v>
      </c>
      <c r="I259" s="33">
        <f t="shared" si="72"/>
        <v>0.31841975217261148</v>
      </c>
      <c r="J259" s="33">
        <f t="shared" si="73"/>
        <v>0.36812897364253089</v>
      </c>
    </row>
    <row r="260" spans="1:11" x14ac:dyDescent="0.15">
      <c r="A260" s="6" t="s">
        <v>28</v>
      </c>
      <c r="B260" s="30" t="s">
        <v>13</v>
      </c>
      <c r="C260" s="31" t="s">
        <v>15</v>
      </c>
      <c r="D260" s="23">
        <v>-9.3783332846119407</v>
      </c>
      <c r="E260" s="23">
        <v>3.4258451067882098E-2</v>
      </c>
      <c r="F260" s="33">
        <v>-9.452</v>
      </c>
      <c r="G260" s="35">
        <v>-9.3030000000000008</v>
      </c>
      <c r="H260" s="36">
        <f t="shared" si="71"/>
        <v>0.41847229944831316</v>
      </c>
      <c r="I260" s="33">
        <f t="shared" si="72"/>
        <v>0.35318316979195574</v>
      </c>
      <c r="J260" s="33">
        <f t="shared" si="73"/>
        <v>0.49773708497893315</v>
      </c>
    </row>
    <row r="261" spans="1:11" x14ac:dyDescent="0.15">
      <c r="B261" s="29" t="s">
        <v>38</v>
      </c>
    </row>
    <row r="263" spans="1:11" ht="16" x14ac:dyDescent="0.2">
      <c r="A263" s="6" t="s">
        <v>114</v>
      </c>
      <c r="B263" s="6" t="s">
        <v>11</v>
      </c>
      <c r="C263" s="6" t="s">
        <v>10</v>
      </c>
      <c r="D263" s="6" t="s">
        <v>169</v>
      </c>
      <c r="E263" s="6" t="s">
        <v>5</v>
      </c>
      <c r="F263" s="6" t="s">
        <v>170</v>
      </c>
      <c r="G263" s="6" t="s">
        <v>171</v>
      </c>
      <c r="H263" s="6" t="s">
        <v>172</v>
      </c>
      <c r="I263" s="6" t="s">
        <v>170</v>
      </c>
      <c r="J263" s="6" t="s">
        <v>171</v>
      </c>
    </row>
    <row r="264" spans="1:11" x14ac:dyDescent="0.15">
      <c r="A264" s="6" t="s">
        <v>27</v>
      </c>
      <c r="B264" s="62"/>
      <c r="C264" s="63"/>
      <c r="D264" s="62"/>
      <c r="E264" s="62"/>
      <c r="F264" s="57"/>
      <c r="G264" s="58"/>
      <c r="H264" s="58"/>
      <c r="I264" s="57"/>
      <c r="J264" s="57"/>
      <c r="K264" s="6" t="s">
        <v>19</v>
      </c>
    </row>
    <row r="265" spans="1:11" x14ac:dyDescent="0.15">
      <c r="A265" s="6" t="s">
        <v>36</v>
      </c>
      <c r="B265" s="30" t="s">
        <v>13</v>
      </c>
      <c r="C265" s="31" t="s">
        <v>18</v>
      </c>
      <c r="D265" s="23">
        <v>-6.8365569302766902</v>
      </c>
      <c r="E265" s="23">
        <v>1.16192239019943E-2</v>
      </c>
      <c r="F265" s="33">
        <v>-6.8620000000000001</v>
      </c>
      <c r="G265" s="35">
        <v>-6.81</v>
      </c>
      <c r="H265" s="36">
        <f t="shared" ref="H265:H267" si="74">(10^D265)*1000000000</f>
        <v>145.69447059833081</v>
      </c>
      <c r="I265" s="33">
        <f t="shared" ref="I265:I267" si="75">10^F265*1000000000</f>
        <v>137.4041975012513</v>
      </c>
      <c r="J265" s="33">
        <f t="shared" ref="J265:J267" si="76">10^G265*1000000000</f>
        <v>154.88166189124806</v>
      </c>
    </row>
    <row r="266" spans="1:11" x14ac:dyDescent="0.15">
      <c r="A266" s="6" t="s">
        <v>37</v>
      </c>
      <c r="B266" s="30" t="s">
        <v>13</v>
      </c>
      <c r="C266" s="31" t="s">
        <v>18</v>
      </c>
      <c r="D266" s="23">
        <v>-7.1776732916578698</v>
      </c>
      <c r="E266" s="23">
        <v>7.8605487408772903E-3</v>
      </c>
      <c r="F266" s="33">
        <v>-7.194</v>
      </c>
      <c r="G266" s="35">
        <v>-7.1609999999999996</v>
      </c>
      <c r="H266" s="36">
        <f t="shared" si="74"/>
        <v>66.424257475450617</v>
      </c>
      <c r="I266" s="33">
        <f t="shared" si="75"/>
        <v>63.97348354826471</v>
      </c>
      <c r="J266" s="33">
        <f t="shared" si="76"/>
        <v>69.023980384024213</v>
      </c>
    </row>
    <row r="267" spans="1:11" x14ac:dyDescent="0.15">
      <c r="A267" s="6" t="s">
        <v>28</v>
      </c>
      <c r="B267" s="30" t="s">
        <v>13</v>
      </c>
      <c r="C267" s="31" t="s">
        <v>14</v>
      </c>
      <c r="D267" s="23">
        <v>-7.6786609390731604</v>
      </c>
      <c r="E267" s="23">
        <v>1.27756050505954E-2</v>
      </c>
      <c r="F267" s="33">
        <v>-7.7050000000000001</v>
      </c>
      <c r="G267" s="35">
        <v>-7.6520000000000001</v>
      </c>
      <c r="H267" s="36">
        <f t="shared" si="74"/>
        <v>20.957480026485403</v>
      </c>
      <c r="I267" s="33">
        <f t="shared" si="75"/>
        <v>19.724227361148515</v>
      </c>
      <c r="J267" s="33">
        <f t="shared" si="76"/>
        <v>22.284351492702971</v>
      </c>
    </row>
    <row r="268" spans="1:11" x14ac:dyDescent="0.15">
      <c r="B268" s="29" t="s">
        <v>40</v>
      </c>
    </row>
    <row r="270" spans="1:11" ht="16" x14ac:dyDescent="0.2">
      <c r="A270" s="6" t="s">
        <v>116</v>
      </c>
      <c r="B270" s="6" t="s">
        <v>11</v>
      </c>
      <c r="C270" s="6" t="s">
        <v>10</v>
      </c>
      <c r="D270" s="6" t="s">
        <v>169</v>
      </c>
      <c r="E270" s="6" t="s">
        <v>5</v>
      </c>
      <c r="F270" s="6" t="s">
        <v>170</v>
      </c>
      <c r="G270" s="6" t="s">
        <v>171</v>
      </c>
      <c r="H270" s="6" t="s">
        <v>172</v>
      </c>
      <c r="I270" s="6" t="s">
        <v>170</v>
      </c>
      <c r="J270" s="6" t="s">
        <v>171</v>
      </c>
    </row>
    <row r="271" spans="1:11" x14ac:dyDescent="0.15">
      <c r="A271" s="29" t="s">
        <v>302</v>
      </c>
      <c r="B271" s="62"/>
      <c r="C271" s="63"/>
      <c r="D271" s="62"/>
      <c r="E271" s="62"/>
      <c r="F271" s="57"/>
      <c r="G271" s="58"/>
      <c r="H271" s="58"/>
      <c r="I271" s="57"/>
      <c r="J271" s="57"/>
      <c r="K271" s="6" t="s">
        <v>19</v>
      </c>
    </row>
    <row r="272" spans="1:11" x14ac:dyDescent="0.15">
      <c r="A272" s="29" t="s">
        <v>1</v>
      </c>
      <c r="B272" s="30" t="s">
        <v>13</v>
      </c>
      <c r="C272" s="31" t="s">
        <v>18</v>
      </c>
      <c r="D272" s="23">
        <v>-7.2009887888585702</v>
      </c>
      <c r="E272" s="23">
        <v>3.3738874473918101E-3</v>
      </c>
      <c r="F272" s="33">
        <v>-7.2080000000000002</v>
      </c>
      <c r="G272" s="35">
        <v>-7.194</v>
      </c>
      <c r="H272" s="36">
        <f>(10^D272)*1000000000</f>
        <v>62.952243352174619</v>
      </c>
      <c r="I272" s="33">
        <f t="shared" ref="I272" si="77">10^F272*1000000000</f>
        <v>61.944107507678098</v>
      </c>
      <c r="J272" s="33">
        <f t="shared" ref="J272" si="78">10^G272*1000000000</f>
        <v>63.97348354826471</v>
      </c>
    </row>
    <row r="273" spans="1:11" ht="15" x14ac:dyDescent="0.15">
      <c r="A273" s="29" t="s">
        <v>224</v>
      </c>
      <c r="B273" s="62"/>
      <c r="C273" s="63"/>
      <c r="D273" s="56"/>
      <c r="E273" s="56"/>
      <c r="F273" s="57"/>
      <c r="G273" s="58"/>
      <c r="H273" s="58"/>
      <c r="I273" s="57"/>
      <c r="J273" s="57"/>
      <c r="K273" s="6" t="s">
        <v>19</v>
      </c>
    </row>
    <row r="274" spans="1:11" ht="15" x14ac:dyDescent="0.15">
      <c r="A274" s="29" t="s">
        <v>173</v>
      </c>
      <c r="B274" s="30" t="s">
        <v>13</v>
      </c>
      <c r="C274" s="31" t="s">
        <v>18</v>
      </c>
      <c r="D274" s="23">
        <v>-8.2362040207442107</v>
      </c>
      <c r="E274" s="23">
        <v>1.10767078757621E-2</v>
      </c>
      <c r="F274" s="33">
        <v>-8.2590000000000003</v>
      </c>
      <c r="G274" s="35">
        <v>-8.2129999999999992</v>
      </c>
      <c r="H274" s="36">
        <f t="shared" ref="H274:H277" si="79">(10^D274)*1000000000</f>
        <v>5.8049165291892013</v>
      </c>
      <c r="I274" s="33">
        <f t="shared" ref="I274:I276" si="80">10^F274*1000000000</f>
        <v>5.5080769640540224</v>
      </c>
      <c r="J274" s="33">
        <f t="shared" ref="J274:J276" si="81">10^G274*1000000000</f>
        <v>6.1235039172477457</v>
      </c>
    </row>
    <row r="275" spans="1:11" ht="15" x14ac:dyDescent="0.15">
      <c r="A275" s="29" t="s">
        <v>225</v>
      </c>
      <c r="B275" s="30" t="s">
        <v>13</v>
      </c>
      <c r="C275" s="31" t="s">
        <v>18</v>
      </c>
      <c r="D275" s="23">
        <v>-8.0882955744260503</v>
      </c>
      <c r="E275" s="23">
        <v>9.2410836732938102E-3</v>
      </c>
      <c r="F275" s="33">
        <v>-8.1080000000000005</v>
      </c>
      <c r="G275" s="35">
        <v>-8.0690000000000008</v>
      </c>
      <c r="H275" s="36">
        <f t="shared" si="79"/>
        <v>8.1602680650318415</v>
      </c>
      <c r="I275" s="33">
        <f t="shared" si="80"/>
        <v>7.7983011052325653</v>
      </c>
      <c r="J275" s="33">
        <f t="shared" si="81"/>
        <v>8.5310011401758601</v>
      </c>
    </row>
    <row r="276" spans="1:11" ht="15" x14ac:dyDescent="0.15">
      <c r="A276" s="29" t="s">
        <v>226</v>
      </c>
      <c r="B276" s="30" t="s">
        <v>13</v>
      </c>
      <c r="C276" s="31" t="s">
        <v>18</v>
      </c>
      <c r="D276" s="23">
        <v>-7.0442480969046599</v>
      </c>
      <c r="E276" s="23">
        <v>4.9682864399363596E-3</v>
      </c>
      <c r="F276" s="33">
        <v>-7.0549999999999997</v>
      </c>
      <c r="G276" s="35">
        <v>-7.0339999999999998</v>
      </c>
      <c r="H276" s="36">
        <f t="shared" si="79"/>
        <v>90.313339851931829</v>
      </c>
      <c r="I276" s="33">
        <f t="shared" si="80"/>
        <v>88.104887300801408</v>
      </c>
      <c r="J276" s="33">
        <f t="shared" si="81"/>
        <v>92.469817393822296</v>
      </c>
    </row>
    <row r="277" spans="1:11" ht="15" x14ac:dyDescent="0.15">
      <c r="A277" s="29" t="s">
        <v>228</v>
      </c>
      <c r="B277" s="30">
        <v>462518</v>
      </c>
      <c r="C277" s="31" t="s">
        <v>18</v>
      </c>
      <c r="D277" s="23">
        <v>-6.2438552995400398</v>
      </c>
      <c r="E277" s="23">
        <v>5.4328443993248397E-2</v>
      </c>
      <c r="F277" s="33" t="s">
        <v>81</v>
      </c>
      <c r="G277" s="33" t="s">
        <v>81</v>
      </c>
      <c r="H277" s="36">
        <f t="shared" si="79"/>
        <v>570.35427418454321</v>
      </c>
      <c r="I277" s="33" t="s">
        <v>81</v>
      </c>
      <c r="J277" s="33" t="s">
        <v>81</v>
      </c>
    </row>
    <row r="278" spans="1:11" ht="15" x14ac:dyDescent="0.15">
      <c r="A278" s="29" t="s">
        <v>229</v>
      </c>
      <c r="B278" s="39"/>
      <c r="C278" s="40"/>
      <c r="D278" s="41"/>
      <c r="E278" s="41"/>
      <c r="F278" s="43"/>
      <c r="G278" s="42"/>
      <c r="H278" s="42"/>
      <c r="I278" s="43"/>
      <c r="J278" s="43"/>
      <c r="K278" s="6" t="s">
        <v>19</v>
      </c>
    </row>
    <row r="279" spans="1:11" ht="15" x14ac:dyDescent="0.15">
      <c r="A279" s="29" t="s">
        <v>230</v>
      </c>
      <c r="B279" s="39"/>
      <c r="C279" s="40"/>
      <c r="D279" s="41"/>
      <c r="E279" s="41"/>
      <c r="F279" s="43"/>
      <c r="G279" s="42"/>
      <c r="H279" s="42"/>
      <c r="I279" s="43"/>
      <c r="J279" s="43"/>
      <c r="K279" s="6" t="s">
        <v>19</v>
      </c>
    </row>
    <row r="280" spans="1:11" ht="15" x14ac:dyDescent="0.15">
      <c r="A280" s="29" t="s">
        <v>231</v>
      </c>
      <c r="B280" s="39"/>
      <c r="C280" s="40"/>
      <c r="D280" s="41"/>
      <c r="E280" s="41"/>
      <c r="F280" s="43"/>
      <c r="G280" s="42"/>
      <c r="H280" s="42"/>
      <c r="I280" s="43"/>
      <c r="J280" s="43"/>
      <c r="K280" s="6" t="s">
        <v>19</v>
      </c>
    </row>
    <row r="281" spans="1:11" ht="15" x14ac:dyDescent="0.15">
      <c r="A281" s="29" t="s">
        <v>232</v>
      </c>
      <c r="B281" s="39"/>
      <c r="C281" s="40"/>
      <c r="D281" s="41"/>
      <c r="E281" s="41"/>
      <c r="F281" s="43"/>
      <c r="G281" s="42"/>
      <c r="H281" s="42"/>
      <c r="I281" s="43"/>
      <c r="J281" s="43"/>
      <c r="K281" s="6" t="s">
        <v>19</v>
      </c>
    </row>
    <row r="282" spans="1:11" ht="15" x14ac:dyDescent="0.15">
      <c r="A282" s="29" t="s">
        <v>233</v>
      </c>
      <c r="B282" s="39"/>
      <c r="C282" s="40"/>
      <c r="D282" s="41"/>
      <c r="E282" s="41"/>
      <c r="F282" s="43"/>
      <c r="G282" s="42"/>
      <c r="H282" s="42"/>
      <c r="I282" s="43"/>
      <c r="J282" s="43"/>
      <c r="K282" s="6" t="s">
        <v>19</v>
      </c>
    </row>
    <row r="285" spans="1:11" ht="16" x14ac:dyDescent="0.2">
      <c r="A285" s="6" t="s">
        <v>115</v>
      </c>
      <c r="B285" s="6" t="s">
        <v>11</v>
      </c>
      <c r="C285" s="6" t="s">
        <v>10</v>
      </c>
      <c r="D285" s="6" t="s">
        <v>169</v>
      </c>
      <c r="E285" s="6" t="s">
        <v>5</v>
      </c>
      <c r="F285" s="6" t="s">
        <v>170</v>
      </c>
      <c r="G285" s="6" t="s">
        <v>171</v>
      </c>
      <c r="H285" s="6" t="s">
        <v>172</v>
      </c>
      <c r="I285" s="6" t="s">
        <v>170</v>
      </c>
      <c r="J285" s="6" t="s">
        <v>171</v>
      </c>
    </row>
    <row r="286" spans="1:11" x14ac:dyDescent="0.15">
      <c r="A286" s="29" t="s">
        <v>302</v>
      </c>
      <c r="B286" s="62"/>
      <c r="C286" s="63"/>
      <c r="D286" s="62"/>
      <c r="E286" s="62"/>
      <c r="F286" s="57"/>
      <c r="G286" s="58"/>
      <c r="H286" s="58"/>
      <c r="I286" s="57"/>
      <c r="J286" s="57"/>
      <c r="K286" s="6" t="s">
        <v>19</v>
      </c>
    </row>
    <row r="287" spans="1:11" x14ac:dyDescent="0.15">
      <c r="A287" s="29" t="s">
        <v>43</v>
      </c>
      <c r="B287" s="35">
        <v>234442</v>
      </c>
      <c r="C287" s="30" t="s">
        <v>18</v>
      </c>
      <c r="D287" s="23">
        <v>-6.3815045005312596</v>
      </c>
      <c r="E287" s="23">
        <v>1.54007763250917E-2</v>
      </c>
      <c r="F287" s="33">
        <v>-6.4240000000000004</v>
      </c>
      <c r="G287" s="35">
        <v>-6.3490000000000002</v>
      </c>
      <c r="H287" s="36">
        <f t="shared" ref="H287:H290" si="82">(10^D287)*1000000000</f>
        <v>415.42774620156388</v>
      </c>
      <c r="I287" s="33">
        <f t="shared" ref="I287:I290" si="83">10^F287*1000000000</f>
        <v>376.70379898390814</v>
      </c>
      <c r="J287" s="33">
        <f t="shared" ref="J287:J290" si="84">10^G287*1000000000</f>
        <v>447.71330417636142</v>
      </c>
    </row>
    <row r="288" spans="1:11" x14ac:dyDescent="0.15">
      <c r="A288" s="29" t="s">
        <v>44</v>
      </c>
      <c r="B288" s="30" t="s">
        <v>13</v>
      </c>
      <c r="C288" s="31" t="s">
        <v>18</v>
      </c>
      <c r="D288" s="23">
        <v>-7.4337132262964998</v>
      </c>
      <c r="E288" s="23">
        <v>1.69882828951275E-2</v>
      </c>
      <c r="F288" s="33">
        <v>-7.47</v>
      </c>
      <c r="G288" s="35">
        <v>-7.3970000000000002</v>
      </c>
      <c r="H288" s="36">
        <f t="shared" si="82"/>
        <v>36.837213715519638</v>
      </c>
      <c r="I288" s="33">
        <f t="shared" si="83"/>
        <v>33.884415613920268</v>
      </c>
      <c r="J288" s="33">
        <f t="shared" si="84"/>
        <v>40.086671762730212</v>
      </c>
    </row>
    <row r="289" spans="1:11" x14ac:dyDescent="0.15">
      <c r="A289" s="29" t="s">
        <v>45</v>
      </c>
      <c r="B289" s="30" t="s">
        <v>13</v>
      </c>
      <c r="C289" s="31" t="s">
        <v>18</v>
      </c>
      <c r="D289" s="23">
        <v>-7.37073513757732</v>
      </c>
      <c r="E289" s="23">
        <v>3.2789145344063797E-2</v>
      </c>
      <c r="F289" s="33">
        <v>-7.4409999999999998</v>
      </c>
      <c r="G289" s="35">
        <v>-7.2930000000000001</v>
      </c>
      <c r="H289" s="36">
        <f t="shared" si="82"/>
        <v>42.585805126452023</v>
      </c>
      <c r="I289" s="33">
        <f t="shared" si="83"/>
        <v>36.22429984166984</v>
      </c>
      <c r="J289" s="33">
        <f t="shared" si="84"/>
        <v>50.933087105719359</v>
      </c>
    </row>
    <row r="290" spans="1:11" ht="15" x14ac:dyDescent="0.15">
      <c r="A290" s="29" t="s">
        <v>173</v>
      </c>
      <c r="B290" s="30" t="s">
        <v>13</v>
      </c>
      <c r="C290" s="31" t="s">
        <v>18</v>
      </c>
      <c r="D290" s="23">
        <v>-7.8364536766540898</v>
      </c>
      <c r="E290" s="23">
        <v>1.76260213760801E-2</v>
      </c>
      <c r="F290" s="33">
        <v>-7.8730000000000002</v>
      </c>
      <c r="G290" s="35">
        <v>-7.7990000000000004</v>
      </c>
      <c r="H290" s="36">
        <f t="shared" si="82"/>
        <v>14.572911361348895</v>
      </c>
      <c r="I290" s="33">
        <f t="shared" si="83"/>
        <v>13.396766874259329</v>
      </c>
      <c r="J290" s="33">
        <f t="shared" si="84"/>
        <v>15.885467485977742</v>
      </c>
    </row>
    <row r="291" spans="1:11" ht="15" x14ac:dyDescent="0.15">
      <c r="A291" s="29" t="s">
        <v>224</v>
      </c>
      <c r="B291" s="62"/>
      <c r="C291" s="63"/>
      <c r="D291" s="56"/>
      <c r="E291" s="56"/>
      <c r="F291" s="57"/>
      <c r="G291" s="58"/>
      <c r="H291" s="58"/>
      <c r="I291" s="57"/>
      <c r="J291" s="57"/>
      <c r="K291" s="6" t="s">
        <v>19</v>
      </c>
    </row>
    <row r="292" spans="1:11" ht="15" x14ac:dyDescent="0.15">
      <c r="A292" s="29" t="s">
        <v>174</v>
      </c>
      <c r="B292" s="62"/>
      <c r="C292" s="63"/>
      <c r="D292" s="56"/>
      <c r="E292" s="56"/>
      <c r="F292" s="57"/>
      <c r="G292" s="58"/>
      <c r="H292" s="58"/>
      <c r="I292" s="57"/>
      <c r="J292" s="57"/>
      <c r="K292" s="6" t="s">
        <v>19</v>
      </c>
    </row>
    <row r="293" spans="1:11" ht="15" x14ac:dyDescent="0.15">
      <c r="A293" s="29" t="s">
        <v>225</v>
      </c>
      <c r="B293" s="30" t="s">
        <v>13</v>
      </c>
      <c r="C293" s="31" t="s">
        <v>18</v>
      </c>
      <c r="D293" s="23">
        <v>-7.2136005872809399</v>
      </c>
      <c r="E293" s="23">
        <v>6.40160040764522E-3</v>
      </c>
      <c r="F293" s="33">
        <v>-7.2270000000000003</v>
      </c>
      <c r="G293" s="35">
        <v>-7.2</v>
      </c>
      <c r="H293" s="36">
        <f t="shared" ref="H293" si="85">(10^D293)*1000000000</f>
        <v>61.150415560120678</v>
      </c>
      <c r="I293" s="33">
        <f t="shared" ref="I293" si="86">10^F293*1000000000</f>
        <v>59.292532457999769</v>
      </c>
      <c r="J293" s="33">
        <f t="shared" ref="J293" si="87">10^G293*1000000000</f>
        <v>63.095734448019179</v>
      </c>
    </row>
    <row r="294" spans="1:11" ht="15" x14ac:dyDescent="0.15">
      <c r="A294" s="29" t="s">
        <v>226</v>
      </c>
      <c r="B294" s="30">
        <v>257155.5</v>
      </c>
      <c r="C294" s="31" t="s">
        <v>18</v>
      </c>
      <c r="D294" s="23">
        <v>-5.5476780441844502</v>
      </c>
      <c r="E294" s="23">
        <v>4.1915630853873599E-2</v>
      </c>
      <c r="F294" s="33">
        <v>-5.641</v>
      </c>
      <c r="G294" s="35">
        <v>-5.4610000000000003</v>
      </c>
      <c r="H294" s="36" t="s">
        <v>46</v>
      </c>
      <c r="I294" s="33" t="s">
        <v>46</v>
      </c>
      <c r="J294" s="33" t="s">
        <v>46</v>
      </c>
    </row>
    <row r="295" spans="1:11" ht="15" x14ac:dyDescent="0.15">
      <c r="A295" s="29" t="s">
        <v>228</v>
      </c>
      <c r="B295" s="62"/>
      <c r="C295" s="63"/>
      <c r="D295" s="56"/>
      <c r="E295" s="56"/>
      <c r="F295" s="57"/>
      <c r="G295" s="58"/>
      <c r="H295" s="58"/>
      <c r="I295" s="57"/>
      <c r="J295" s="57"/>
      <c r="K295" s="6" t="s">
        <v>19</v>
      </c>
    </row>
    <row r="296" spans="1:11" ht="15" x14ac:dyDescent="0.15">
      <c r="A296" s="29" t="s">
        <v>229</v>
      </c>
      <c r="B296" s="62"/>
      <c r="C296" s="63"/>
      <c r="D296" s="56"/>
      <c r="E296" s="56"/>
      <c r="F296" s="57"/>
      <c r="G296" s="58"/>
      <c r="H296" s="58"/>
      <c r="I296" s="57"/>
      <c r="J296" s="57"/>
      <c r="K296" s="6" t="s">
        <v>19</v>
      </c>
    </row>
    <row r="297" spans="1:11" ht="15" x14ac:dyDescent="0.15">
      <c r="A297" s="29" t="s">
        <v>230</v>
      </c>
      <c r="B297" s="62"/>
      <c r="C297" s="63"/>
      <c r="D297" s="56"/>
      <c r="E297" s="56"/>
      <c r="F297" s="57"/>
      <c r="G297" s="58"/>
      <c r="H297" s="58"/>
      <c r="I297" s="57"/>
      <c r="J297" s="57"/>
      <c r="K297" s="6" t="s">
        <v>19</v>
      </c>
    </row>
    <row r="298" spans="1:11" ht="15" x14ac:dyDescent="0.15">
      <c r="A298" s="29" t="s">
        <v>231</v>
      </c>
      <c r="B298" s="39"/>
      <c r="C298" s="40"/>
      <c r="D298" s="67"/>
      <c r="E298" s="67"/>
      <c r="F298" s="43"/>
      <c r="G298" s="42"/>
      <c r="H298" s="42"/>
      <c r="I298" s="43"/>
      <c r="J298" s="43"/>
      <c r="K298" s="6" t="s">
        <v>19</v>
      </c>
    </row>
    <row r="299" spans="1:11" ht="15" x14ac:dyDescent="0.15">
      <c r="A299" s="29" t="s">
        <v>232</v>
      </c>
      <c r="B299" s="39"/>
      <c r="C299" s="40"/>
      <c r="D299" s="67"/>
      <c r="E299" s="67"/>
      <c r="F299" s="43"/>
      <c r="G299" s="42"/>
      <c r="H299" s="42"/>
      <c r="I299" s="43"/>
      <c r="J299" s="43"/>
      <c r="K299" s="6" t="s">
        <v>19</v>
      </c>
    </row>
    <row r="300" spans="1:11" ht="15" x14ac:dyDescent="0.15">
      <c r="A300" s="29" t="s">
        <v>233</v>
      </c>
      <c r="B300" s="39"/>
      <c r="C300" s="40"/>
      <c r="D300" s="67"/>
      <c r="E300" s="67"/>
      <c r="F300" s="43"/>
      <c r="G300" s="42"/>
      <c r="H300" s="42"/>
      <c r="I300" s="43"/>
      <c r="J300" s="43"/>
      <c r="K300" s="6" t="s">
        <v>19</v>
      </c>
    </row>
    <row r="301" spans="1:11" x14ac:dyDescent="0.15">
      <c r="A301" s="29" t="s">
        <v>34</v>
      </c>
      <c r="B301" s="62"/>
      <c r="C301" s="63"/>
      <c r="D301" s="56"/>
      <c r="E301" s="56"/>
      <c r="F301" s="57"/>
      <c r="G301" s="58"/>
      <c r="H301" s="58"/>
      <c r="I301" s="57"/>
      <c r="J301" s="57"/>
      <c r="K301" s="6" t="s">
        <v>19</v>
      </c>
    </row>
    <row r="302" spans="1:11" x14ac:dyDescent="0.15">
      <c r="A302" s="29" t="s">
        <v>35</v>
      </c>
      <c r="B302" s="62"/>
      <c r="C302" s="63"/>
      <c r="D302" s="56"/>
      <c r="E302" s="56"/>
      <c r="F302" s="57"/>
      <c r="G302" s="58"/>
      <c r="H302" s="58"/>
      <c r="I302" s="57"/>
      <c r="J302" s="57"/>
      <c r="K302" s="6" t="s">
        <v>19</v>
      </c>
    </row>
    <row r="303" spans="1:11" x14ac:dyDescent="0.15">
      <c r="A303" s="29" t="s">
        <v>1</v>
      </c>
      <c r="B303" s="35">
        <v>234442</v>
      </c>
      <c r="C303" s="30" t="s">
        <v>18</v>
      </c>
      <c r="D303" s="23">
        <v>-5.8206719839388104</v>
      </c>
      <c r="E303" s="23">
        <v>1.2128401448449301E-2</v>
      </c>
      <c r="F303" s="33">
        <v>-5.8449999999999998</v>
      </c>
      <c r="G303" s="35">
        <v>-5.7939999999999996</v>
      </c>
      <c r="H303" s="36" t="s">
        <v>46</v>
      </c>
      <c r="I303" s="33" t="s">
        <v>46</v>
      </c>
      <c r="J303" s="33" t="s">
        <v>46</v>
      </c>
    </row>
    <row r="306" spans="1:11" ht="16" x14ac:dyDescent="0.2">
      <c r="A306" s="6" t="s">
        <v>114</v>
      </c>
      <c r="B306" s="6" t="s">
        <v>11</v>
      </c>
      <c r="C306" s="6" t="s">
        <v>10</v>
      </c>
      <c r="D306" s="6" t="s">
        <v>169</v>
      </c>
      <c r="E306" s="6" t="s">
        <v>5</v>
      </c>
      <c r="F306" s="6" t="s">
        <v>170</v>
      </c>
      <c r="G306" s="6" t="s">
        <v>171</v>
      </c>
      <c r="H306" s="6" t="s">
        <v>172</v>
      </c>
      <c r="I306" s="6" t="s">
        <v>170</v>
      </c>
      <c r="J306" s="6" t="s">
        <v>171</v>
      </c>
    </row>
    <row r="307" spans="1:11" x14ac:dyDescent="0.15">
      <c r="A307" s="29" t="s">
        <v>6</v>
      </c>
      <c r="B307" s="62"/>
      <c r="C307" s="63"/>
      <c r="D307" s="62"/>
      <c r="E307" s="62"/>
      <c r="F307" s="57"/>
      <c r="G307" s="58"/>
      <c r="H307" s="58"/>
      <c r="I307" s="57"/>
      <c r="J307" s="57"/>
      <c r="K307" s="6" t="s">
        <v>19</v>
      </c>
    </row>
    <row r="308" spans="1:11" x14ac:dyDescent="0.15">
      <c r="A308" s="29" t="s">
        <v>41</v>
      </c>
      <c r="B308" s="30">
        <v>121063</v>
      </c>
      <c r="C308" s="30" t="s">
        <v>18</v>
      </c>
      <c r="D308" s="23">
        <v>-6.4623101929499702</v>
      </c>
      <c r="E308" s="23">
        <v>1.52189201311982E-2</v>
      </c>
      <c r="F308" s="33">
        <v>-6.4939999999999998</v>
      </c>
      <c r="G308" s="35">
        <v>-6.2480000000000002</v>
      </c>
      <c r="H308" s="36">
        <f t="shared" ref="H308:H312" si="88">(10^D308)*1000000000</f>
        <v>344.89730993312025</v>
      </c>
      <c r="I308" s="33">
        <f t="shared" ref="I308:I312" si="89">10^F308*1000000000</f>
        <v>320.62693245054618</v>
      </c>
      <c r="J308" s="33">
        <f t="shared" ref="J308:J312" si="90">10^G308*1000000000</f>
        <v>564.93697481230186</v>
      </c>
    </row>
    <row r="309" spans="1:11" x14ac:dyDescent="0.15">
      <c r="A309" s="29" t="s">
        <v>67</v>
      </c>
      <c r="B309" s="30">
        <v>121063</v>
      </c>
      <c r="C309" s="30" t="s">
        <v>18</v>
      </c>
      <c r="D309" s="23">
        <v>-6.4839850407952504</v>
      </c>
      <c r="E309" s="23">
        <v>1.4492323804939601E-2</v>
      </c>
      <c r="F309" s="33">
        <v>-6.5140000000000002</v>
      </c>
      <c r="G309" s="35">
        <v>-6.452</v>
      </c>
      <c r="H309" s="36">
        <f t="shared" si="88"/>
        <v>328.10659449824061</v>
      </c>
      <c r="I309" s="33">
        <f t="shared" si="89"/>
        <v>306.19634336906688</v>
      </c>
      <c r="J309" s="33">
        <f t="shared" si="90"/>
        <v>353.18316979195629</v>
      </c>
    </row>
    <row r="310" spans="1:11" x14ac:dyDescent="0.15">
      <c r="A310" s="29" t="s">
        <v>68</v>
      </c>
      <c r="B310" s="30">
        <v>121063</v>
      </c>
      <c r="C310" s="30" t="s">
        <v>18</v>
      </c>
      <c r="D310" s="23">
        <v>-6.3753546660309102</v>
      </c>
      <c r="E310" s="23">
        <v>9.2892148626946003E-3</v>
      </c>
      <c r="F310" s="33">
        <v>-6.3949999999999996</v>
      </c>
      <c r="G310" s="35">
        <v>-6.3550000000000004</v>
      </c>
      <c r="H310" s="36">
        <f t="shared" si="88"/>
        <v>421.35226610023125</v>
      </c>
      <c r="I310" s="33">
        <f t="shared" si="89"/>
        <v>402.71703432545866</v>
      </c>
      <c r="J310" s="33">
        <f t="shared" si="90"/>
        <v>441.57044735331101</v>
      </c>
    </row>
    <row r="311" spans="1:11" x14ac:dyDescent="0.15">
      <c r="A311" s="29" t="s">
        <v>69</v>
      </c>
      <c r="B311" s="30">
        <v>121063</v>
      </c>
      <c r="C311" s="30" t="s">
        <v>18</v>
      </c>
      <c r="D311" s="23">
        <v>-6.5485503175042297</v>
      </c>
      <c r="E311" s="23">
        <v>1.1870741701030601E-2</v>
      </c>
      <c r="F311" s="33">
        <v>-6.5720000000000001</v>
      </c>
      <c r="G311" s="35">
        <v>-6.5250000000000004</v>
      </c>
      <c r="H311" s="36">
        <f t="shared" si="88"/>
        <v>282.78064614626595</v>
      </c>
      <c r="I311" s="33">
        <f t="shared" si="89"/>
        <v>267.91683248190299</v>
      </c>
      <c r="J311" s="33">
        <f t="shared" si="90"/>
        <v>298.53826189179546</v>
      </c>
    </row>
    <row r="312" spans="1:11" ht="15" x14ac:dyDescent="0.15">
      <c r="A312" s="29" t="s">
        <v>174</v>
      </c>
      <c r="B312" s="30">
        <v>121063</v>
      </c>
      <c r="C312" s="30" t="s">
        <v>18</v>
      </c>
      <c r="D312" s="23">
        <v>-6.5100552316922098</v>
      </c>
      <c r="E312" s="23">
        <v>1.8993475722394002E-2</v>
      </c>
      <c r="F312" s="33">
        <v>-6.5490000000000004</v>
      </c>
      <c r="G312" s="35">
        <v>-6.468</v>
      </c>
      <c r="H312" s="36">
        <f t="shared" si="88"/>
        <v>308.99024471075478</v>
      </c>
      <c r="I312" s="33">
        <f t="shared" si="89"/>
        <v>282.48799749156996</v>
      </c>
      <c r="J312" s="33">
        <f t="shared" si="90"/>
        <v>340.40818970100065</v>
      </c>
    </row>
    <row r="313" spans="1:11" x14ac:dyDescent="0.15">
      <c r="A313" s="29" t="s">
        <v>7</v>
      </c>
      <c r="B313" s="62"/>
      <c r="C313" s="63"/>
      <c r="D313" s="56"/>
      <c r="E313" s="56"/>
      <c r="F313" s="57"/>
      <c r="G313" s="58"/>
      <c r="H313" s="58"/>
      <c r="I313" s="57"/>
      <c r="J313" s="57"/>
      <c r="K313" s="6" t="s">
        <v>19</v>
      </c>
    </row>
    <row r="314" spans="1:11" x14ac:dyDescent="0.15">
      <c r="A314" s="29" t="s">
        <v>70</v>
      </c>
      <c r="B314" s="30">
        <v>121063</v>
      </c>
      <c r="C314" s="30" t="s">
        <v>18</v>
      </c>
      <c r="D314" s="23">
        <v>-6.0392805850583002</v>
      </c>
      <c r="E314" s="23">
        <v>2.9933624555816302E-2</v>
      </c>
      <c r="F314" s="33">
        <v>-6.1</v>
      </c>
      <c r="G314" s="35">
        <v>-5.97</v>
      </c>
      <c r="H314" s="36">
        <f t="shared" ref="H314:H318" si="91">(10^D314)*1000000000</f>
        <v>913.52285017717713</v>
      </c>
      <c r="I314" s="33">
        <f t="shared" ref="I314:I318" si="92">10^F314*1000000000</f>
        <v>794.32823472428117</v>
      </c>
      <c r="J314" s="33" t="s">
        <v>46</v>
      </c>
    </row>
    <row r="315" spans="1:11" x14ac:dyDescent="0.15">
      <c r="A315" s="29" t="s">
        <v>71</v>
      </c>
      <c r="B315" s="30">
        <v>121063</v>
      </c>
      <c r="C315" s="30" t="s">
        <v>18</v>
      </c>
      <c r="D315" s="23">
        <v>-5.7780459094705998</v>
      </c>
      <c r="E315" s="23">
        <v>1.6280475330829901E-2</v>
      </c>
      <c r="F315" s="33">
        <v>-5.8090000000000002</v>
      </c>
      <c r="G315" s="35">
        <v>-5.7430000000000003</v>
      </c>
      <c r="H315" s="36" t="s">
        <v>46</v>
      </c>
      <c r="I315" s="33" t="s">
        <v>46</v>
      </c>
      <c r="J315" s="33" t="s">
        <v>46</v>
      </c>
    </row>
    <row r="316" spans="1:11" x14ac:dyDescent="0.15">
      <c r="A316" s="29" t="s">
        <v>72</v>
      </c>
      <c r="B316" s="30">
        <v>121063</v>
      </c>
      <c r="C316" s="30" t="s">
        <v>18</v>
      </c>
      <c r="D316" s="23">
        <v>-5.7284185779306096</v>
      </c>
      <c r="E316" s="23">
        <v>3.7172140012110902E-2</v>
      </c>
      <c r="F316" s="33">
        <v>-5.7939999999999996</v>
      </c>
      <c r="G316" s="35">
        <v>-5.6459999999999999</v>
      </c>
      <c r="H316" s="36" t="s">
        <v>46</v>
      </c>
      <c r="I316" s="33" t="s">
        <v>46</v>
      </c>
      <c r="J316" s="33" t="s">
        <v>46</v>
      </c>
    </row>
    <row r="317" spans="1:11" x14ac:dyDescent="0.15">
      <c r="A317" s="29" t="s">
        <v>73</v>
      </c>
      <c r="B317" s="30">
        <v>121063</v>
      </c>
      <c r="C317" s="30" t="s">
        <v>18</v>
      </c>
      <c r="D317" s="23">
        <v>-6.2814070109776301</v>
      </c>
      <c r="E317" s="23">
        <v>1.46374866027165E-2</v>
      </c>
      <c r="F317" s="33">
        <v>-6.3120000000000003</v>
      </c>
      <c r="G317" s="35">
        <v>-6.25</v>
      </c>
      <c r="H317" s="36">
        <f t="shared" si="91"/>
        <v>523.10995995254177</v>
      </c>
      <c r="I317" s="33">
        <f t="shared" si="92"/>
        <v>487.52849010338554</v>
      </c>
      <c r="J317" s="33">
        <f t="shared" ref="J317" si="93">10^G317*1000000000</f>
        <v>562.3413251903487</v>
      </c>
    </row>
    <row r="318" spans="1:11" ht="15" x14ac:dyDescent="0.15">
      <c r="A318" s="29" t="s">
        <v>175</v>
      </c>
      <c r="B318" s="30">
        <v>121063</v>
      </c>
      <c r="C318" s="30" t="s">
        <v>18</v>
      </c>
      <c r="D318" s="23">
        <v>-6.53315372301127</v>
      </c>
      <c r="E318" s="23">
        <v>6.1519398743631101E-3</v>
      </c>
      <c r="F318" s="33">
        <v>-6.5430000000000001</v>
      </c>
      <c r="G318" s="35" t="s">
        <v>81</v>
      </c>
      <c r="H318" s="36">
        <f t="shared" si="91"/>
        <v>292.98560089374143</v>
      </c>
      <c r="I318" s="33">
        <f t="shared" si="92"/>
        <v>286.41779699065756</v>
      </c>
      <c r="J318" s="33" t="s">
        <v>81</v>
      </c>
    </row>
    <row r="320" spans="1:11" ht="15" x14ac:dyDescent="0.15">
      <c r="B320" s="6" t="s">
        <v>227</v>
      </c>
    </row>
  </sheetData>
  <mergeCells count="2">
    <mergeCell ref="M15:N15"/>
    <mergeCell ref="O15:P15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DA7B-3D20-1B48-8B3A-C2683D43CBEB}">
  <dimension ref="B1:N14"/>
  <sheetViews>
    <sheetView workbookViewId="0">
      <selection activeCell="Q23" sqref="Q23"/>
    </sheetView>
  </sheetViews>
  <sheetFormatPr baseColWidth="10" defaultColWidth="8.83203125" defaultRowHeight="15" x14ac:dyDescent="0.2"/>
  <cols>
    <col min="1" max="1" width="8.83203125" style="11"/>
    <col min="2" max="2" width="12.1640625" style="11" bestFit="1" customWidth="1"/>
    <col min="3" max="16384" width="8.83203125" style="11"/>
  </cols>
  <sheetData>
    <row r="1" spans="2:14" x14ac:dyDescent="0.2">
      <c r="C1" s="11" t="s">
        <v>324</v>
      </c>
    </row>
    <row r="2" spans="2:14" ht="16" x14ac:dyDescent="0.2">
      <c r="B2" s="13" t="s">
        <v>77</v>
      </c>
      <c r="C2" s="105" t="s">
        <v>308</v>
      </c>
      <c r="D2" s="106"/>
      <c r="E2" s="101" t="s">
        <v>1</v>
      </c>
      <c r="F2" s="101"/>
      <c r="G2" s="101" t="s">
        <v>353</v>
      </c>
      <c r="H2" s="101"/>
      <c r="I2" s="101" t="s">
        <v>351</v>
      </c>
      <c r="J2" s="101"/>
      <c r="K2" s="101" t="s">
        <v>352</v>
      </c>
      <c r="L2" s="101"/>
      <c r="M2" s="101" t="s">
        <v>355</v>
      </c>
      <c r="N2" s="101"/>
    </row>
    <row r="3" spans="2:14" x14ac:dyDescent="0.2">
      <c r="B3" s="12">
        <v>9.9999999999999995E-7</v>
      </c>
      <c r="C3" s="12">
        <v>4503</v>
      </c>
      <c r="D3" s="12">
        <v>5528</v>
      </c>
      <c r="E3" s="12">
        <v>425</v>
      </c>
      <c r="F3" s="12">
        <v>410</v>
      </c>
      <c r="G3" s="12">
        <v>4285</v>
      </c>
      <c r="H3" s="12">
        <v>5982</v>
      </c>
      <c r="I3" s="12">
        <v>5937</v>
      </c>
      <c r="J3" s="12">
        <v>5945</v>
      </c>
      <c r="K3" s="12">
        <v>5768</v>
      </c>
      <c r="L3" s="12">
        <v>3636</v>
      </c>
      <c r="M3" s="12">
        <v>281</v>
      </c>
      <c r="N3" s="12">
        <v>268</v>
      </c>
    </row>
    <row r="4" spans="2:14" x14ac:dyDescent="0.2">
      <c r="B4" s="12">
        <v>3.3299999999999998E-7</v>
      </c>
      <c r="C4" s="12">
        <v>2935</v>
      </c>
      <c r="D4" s="12">
        <v>3121</v>
      </c>
      <c r="E4" s="12">
        <v>644</v>
      </c>
      <c r="F4" s="12">
        <v>590</v>
      </c>
      <c r="G4" s="12">
        <v>4562</v>
      </c>
      <c r="H4" s="12">
        <v>5510</v>
      </c>
      <c r="I4" s="12">
        <v>4748</v>
      </c>
      <c r="J4" s="12">
        <v>3649</v>
      </c>
      <c r="K4" s="12">
        <v>2733</v>
      </c>
      <c r="L4" s="12">
        <v>2916</v>
      </c>
      <c r="M4" s="12">
        <v>208</v>
      </c>
      <c r="N4" s="12">
        <v>170</v>
      </c>
    </row>
    <row r="5" spans="2:14" x14ac:dyDescent="0.2">
      <c r="B5" s="12">
        <v>1.11E-7</v>
      </c>
      <c r="C5" s="12">
        <v>2756</v>
      </c>
      <c r="D5" s="12">
        <v>2153</v>
      </c>
      <c r="E5" s="12">
        <v>611</v>
      </c>
      <c r="F5" s="12">
        <v>557</v>
      </c>
      <c r="G5" s="12">
        <v>2693</v>
      </c>
      <c r="H5" s="12">
        <v>2892</v>
      </c>
      <c r="I5" s="12">
        <v>2775</v>
      </c>
      <c r="J5" s="12">
        <v>3525</v>
      </c>
      <c r="K5" s="12">
        <v>4713</v>
      </c>
      <c r="L5" s="12">
        <v>3942</v>
      </c>
      <c r="M5" s="12">
        <v>229</v>
      </c>
      <c r="N5" s="12">
        <v>208</v>
      </c>
    </row>
    <row r="6" spans="2:14" x14ac:dyDescent="0.2">
      <c r="B6" s="12">
        <v>3.7E-8</v>
      </c>
      <c r="C6" s="12">
        <v>3820</v>
      </c>
      <c r="D6" s="12">
        <v>3322</v>
      </c>
      <c r="E6" s="12">
        <v>996</v>
      </c>
      <c r="F6" s="12">
        <v>1118</v>
      </c>
      <c r="G6" s="12">
        <v>3351</v>
      </c>
      <c r="H6" s="12">
        <v>3998</v>
      </c>
      <c r="I6" s="12">
        <v>3939</v>
      </c>
      <c r="J6" s="12">
        <v>3789</v>
      </c>
      <c r="K6" s="12">
        <v>4135</v>
      </c>
      <c r="L6" s="12">
        <v>3661</v>
      </c>
      <c r="M6" s="12">
        <v>197</v>
      </c>
      <c r="N6" s="12">
        <v>192</v>
      </c>
    </row>
    <row r="7" spans="2:14" x14ac:dyDescent="0.2">
      <c r="B7" s="12">
        <v>1.2299999999999999E-8</v>
      </c>
      <c r="C7" s="12">
        <v>4105</v>
      </c>
      <c r="D7" s="12">
        <v>4085</v>
      </c>
      <c r="E7" s="12">
        <v>1056</v>
      </c>
      <c r="F7" s="12">
        <v>927</v>
      </c>
      <c r="G7" s="12">
        <v>3704</v>
      </c>
      <c r="H7" s="12">
        <v>3380</v>
      </c>
      <c r="I7" s="12">
        <v>3366</v>
      </c>
      <c r="J7" s="12">
        <v>2924</v>
      </c>
      <c r="K7" s="12">
        <v>3398</v>
      </c>
      <c r="L7" s="12">
        <v>3687</v>
      </c>
      <c r="M7" s="12">
        <v>191</v>
      </c>
      <c r="N7" s="12">
        <v>171</v>
      </c>
    </row>
    <row r="8" spans="2:14" x14ac:dyDescent="0.2">
      <c r="B8" s="12">
        <v>4.1199999999999998E-9</v>
      </c>
      <c r="C8" s="12">
        <v>2758</v>
      </c>
      <c r="D8" s="12">
        <v>2375</v>
      </c>
      <c r="E8" s="12">
        <v>1079</v>
      </c>
      <c r="F8" s="12">
        <v>976</v>
      </c>
      <c r="G8" s="12">
        <v>4193</v>
      </c>
      <c r="H8" s="12">
        <v>3881</v>
      </c>
      <c r="I8" s="12">
        <v>4268</v>
      </c>
      <c r="J8" s="12">
        <v>4443</v>
      </c>
      <c r="K8" s="12">
        <v>4118</v>
      </c>
      <c r="L8" s="12">
        <v>4105</v>
      </c>
      <c r="M8" s="12">
        <v>151</v>
      </c>
      <c r="N8" s="12">
        <v>135</v>
      </c>
    </row>
    <row r="9" spans="2:14" x14ac:dyDescent="0.2">
      <c r="B9" s="12">
        <v>1.37E-9</v>
      </c>
      <c r="C9" s="12">
        <v>4506</v>
      </c>
      <c r="D9" s="12">
        <v>4503</v>
      </c>
      <c r="E9" s="12">
        <v>913</v>
      </c>
      <c r="F9" s="12">
        <v>895</v>
      </c>
      <c r="G9" s="12">
        <v>3921</v>
      </c>
      <c r="H9" s="12">
        <v>3871</v>
      </c>
      <c r="I9" s="12">
        <v>2620</v>
      </c>
      <c r="J9" s="12">
        <v>2992</v>
      </c>
      <c r="K9" s="12">
        <v>4282</v>
      </c>
      <c r="L9" s="12">
        <v>3843</v>
      </c>
      <c r="M9" s="12">
        <v>141</v>
      </c>
      <c r="N9" s="12">
        <v>166</v>
      </c>
    </row>
    <row r="10" spans="2:14" x14ac:dyDescent="0.2">
      <c r="B10" s="12">
        <v>4.5700000000000002E-10</v>
      </c>
      <c r="C10" s="12">
        <v>4238</v>
      </c>
      <c r="D10" s="12">
        <v>4270</v>
      </c>
      <c r="E10" s="12">
        <v>964</v>
      </c>
      <c r="F10" s="12">
        <v>922</v>
      </c>
      <c r="G10" s="12">
        <v>3716</v>
      </c>
      <c r="H10" s="12">
        <v>3978</v>
      </c>
      <c r="I10" s="12">
        <v>4002</v>
      </c>
      <c r="J10" s="12">
        <v>4169</v>
      </c>
      <c r="K10" s="12">
        <v>3775</v>
      </c>
      <c r="L10" s="12">
        <v>3385</v>
      </c>
      <c r="M10" s="12">
        <v>115</v>
      </c>
      <c r="N10" s="12">
        <v>156</v>
      </c>
    </row>
    <row r="11" spans="2:14" x14ac:dyDescent="0.2">
      <c r="B11" s="12">
        <v>1.5199999999999999E-10</v>
      </c>
      <c r="C11" s="12">
        <v>3830</v>
      </c>
      <c r="D11" s="12">
        <v>4083</v>
      </c>
      <c r="E11" s="12">
        <v>566</v>
      </c>
      <c r="F11" s="12">
        <v>540</v>
      </c>
      <c r="G11" s="12">
        <v>3719</v>
      </c>
      <c r="H11" s="12">
        <v>3298</v>
      </c>
      <c r="I11" s="12">
        <v>3248</v>
      </c>
      <c r="J11" s="12">
        <v>3596</v>
      </c>
      <c r="K11" s="12">
        <v>3308</v>
      </c>
      <c r="L11" s="12">
        <v>3650</v>
      </c>
      <c r="M11" s="12">
        <v>151</v>
      </c>
      <c r="N11" s="12">
        <v>150</v>
      </c>
    </row>
    <row r="12" spans="2:14" x14ac:dyDescent="0.2">
      <c r="B12" s="12">
        <v>5.0800000000000002E-11</v>
      </c>
      <c r="C12" s="12">
        <v>3928</v>
      </c>
      <c r="D12" s="12">
        <v>4178</v>
      </c>
      <c r="E12" s="12">
        <v>516</v>
      </c>
      <c r="F12" s="12">
        <v>506</v>
      </c>
      <c r="G12" s="12">
        <v>3831</v>
      </c>
      <c r="H12" s="12">
        <v>3142</v>
      </c>
      <c r="I12" s="12">
        <v>3550</v>
      </c>
      <c r="J12" s="12">
        <v>3909</v>
      </c>
      <c r="K12" s="12">
        <v>4031</v>
      </c>
      <c r="L12" s="12">
        <v>4100</v>
      </c>
      <c r="M12" s="12">
        <v>126</v>
      </c>
      <c r="N12" s="12">
        <v>95</v>
      </c>
    </row>
    <row r="13" spans="2:14" x14ac:dyDescent="0.2">
      <c r="B13" s="12">
        <v>1.6900000000000001E-11</v>
      </c>
      <c r="C13" s="12">
        <v>4800</v>
      </c>
      <c r="D13" s="12">
        <v>4611</v>
      </c>
      <c r="E13" s="12">
        <v>511</v>
      </c>
      <c r="F13" s="12">
        <v>510</v>
      </c>
      <c r="G13" s="12">
        <v>3843</v>
      </c>
      <c r="H13" s="12">
        <v>3561</v>
      </c>
      <c r="I13" s="12">
        <v>3874</v>
      </c>
      <c r="J13" s="12">
        <v>3796</v>
      </c>
      <c r="K13" s="12">
        <v>4462</v>
      </c>
      <c r="L13" s="12">
        <v>3769</v>
      </c>
      <c r="M13" s="12">
        <v>146</v>
      </c>
      <c r="N13" s="12">
        <v>146</v>
      </c>
    </row>
    <row r="14" spans="2:14" x14ac:dyDescent="0.2">
      <c r="B14" s="16">
        <v>9.9999999999999998E-13</v>
      </c>
      <c r="C14" s="12">
        <v>4729</v>
      </c>
      <c r="D14" s="12">
        <v>5279</v>
      </c>
      <c r="E14" s="12">
        <v>454</v>
      </c>
      <c r="F14" s="12">
        <v>460</v>
      </c>
      <c r="G14" s="12">
        <v>3817</v>
      </c>
      <c r="H14" s="12">
        <v>4259</v>
      </c>
      <c r="I14" s="12">
        <v>3942</v>
      </c>
      <c r="J14" s="12">
        <v>4281</v>
      </c>
      <c r="K14" s="12">
        <v>4262</v>
      </c>
      <c r="L14" s="12">
        <v>3651</v>
      </c>
      <c r="M14" s="12">
        <v>34</v>
      </c>
      <c r="N14" s="12">
        <v>136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1FEA-C37C-9247-8D73-7DEB99F7E3D9}">
  <dimension ref="B1:J15"/>
  <sheetViews>
    <sheetView workbookViewId="0">
      <selection activeCell="J18" sqref="J18"/>
    </sheetView>
  </sheetViews>
  <sheetFormatPr baseColWidth="10" defaultColWidth="8.83203125" defaultRowHeight="15" x14ac:dyDescent="0.2"/>
  <cols>
    <col min="1" max="1" width="8.83203125" style="11"/>
    <col min="2" max="2" width="14.5" style="11" bestFit="1" customWidth="1"/>
    <col min="3" max="16384" width="8.83203125" style="11"/>
  </cols>
  <sheetData>
    <row r="1" spans="2:10" x14ac:dyDescent="0.2">
      <c r="C1" s="11" t="s">
        <v>325</v>
      </c>
    </row>
    <row r="2" spans="2:10" x14ac:dyDescent="0.2">
      <c r="C2" s="100" t="s">
        <v>75</v>
      </c>
      <c r="D2" s="100"/>
      <c r="E2" s="100"/>
      <c r="F2" s="100"/>
      <c r="G2" s="100"/>
      <c r="H2" s="100"/>
      <c r="I2" s="100"/>
      <c r="J2" s="100"/>
    </row>
    <row r="3" spans="2:10" ht="16" x14ac:dyDescent="0.2">
      <c r="B3" s="10" t="s">
        <v>80</v>
      </c>
      <c r="C3" s="105" t="s">
        <v>308</v>
      </c>
      <c r="D3" s="106"/>
      <c r="E3" s="105" t="s">
        <v>1</v>
      </c>
      <c r="F3" s="105"/>
      <c r="G3" s="105" t="s">
        <v>352</v>
      </c>
      <c r="H3" s="105"/>
      <c r="I3" s="105" t="s">
        <v>356</v>
      </c>
      <c r="J3" s="105"/>
    </row>
    <row r="4" spans="2:10" x14ac:dyDescent="0.2">
      <c r="B4" s="20">
        <v>4.9999999999999998E-8</v>
      </c>
      <c r="C4" s="2">
        <v>340</v>
      </c>
      <c r="D4" s="2">
        <v>204</v>
      </c>
      <c r="E4" s="2">
        <v>179964</v>
      </c>
      <c r="F4" s="2">
        <v>179059</v>
      </c>
      <c r="G4" s="2">
        <v>151088</v>
      </c>
      <c r="H4" s="2">
        <v>155469</v>
      </c>
      <c r="I4" s="2">
        <v>157820</v>
      </c>
      <c r="J4" s="2">
        <v>156851</v>
      </c>
    </row>
    <row r="5" spans="2:10" x14ac:dyDescent="0.2">
      <c r="B5" s="20">
        <v>1.6700000000000001E-8</v>
      </c>
      <c r="C5" s="2">
        <v>56341</v>
      </c>
      <c r="D5" s="2">
        <v>471</v>
      </c>
      <c r="E5" s="2">
        <v>226602</v>
      </c>
      <c r="F5" s="2">
        <v>216351</v>
      </c>
      <c r="G5" s="2">
        <v>205213</v>
      </c>
      <c r="H5" s="2">
        <v>210402</v>
      </c>
      <c r="I5" s="2">
        <v>209258</v>
      </c>
      <c r="J5" s="2">
        <v>215456</v>
      </c>
    </row>
    <row r="6" spans="2:10" x14ac:dyDescent="0.2">
      <c r="B6" s="20">
        <v>5.5599999999999998E-9</v>
      </c>
      <c r="C6" s="2">
        <v>533</v>
      </c>
      <c r="D6" s="2">
        <v>324</v>
      </c>
      <c r="E6" s="2">
        <v>234161</v>
      </c>
      <c r="F6" s="2">
        <v>228730</v>
      </c>
      <c r="G6" s="2">
        <v>197340</v>
      </c>
      <c r="H6" s="2">
        <v>204582</v>
      </c>
      <c r="I6" s="2">
        <v>209369</v>
      </c>
      <c r="J6" s="2">
        <v>217304</v>
      </c>
    </row>
    <row r="7" spans="2:10" x14ac:dyDescent="0.2">
      <c r="B7" s="20">
        <v>1.85E-9</v>
      </c>
      <c r="C7" s="2">
        <v>528</v>
      </c>
      <c r="D7" s="2">
        <v>221</v>
      </c>
      <c r="E7" s="2">
        <v>211967</v>
      </c>
      <c r="F7" s="2">
        <v>207551</v>
      </c>
      <c r="G7" s="2">
        <v>184460</v>
      </c>
      <c r="H7" s="2">
        <v>195646</v>
      </c>
      <c r="I7" s="2">
        <v>197057</v>
      </c>
      <c r="J7" s="2">
        <v>203217</v>
      </c>
    </row>
    <row r="8" spans="2:10" x14ac:dyDescent="0.2">
      <c r="B8" s="20">
        <v>6.1700000000000004E-10</v>
      </c>
      <c r="C8" s="2">
        <v>608</v>
      </c>
      <c r="D8" s="2">
        <v>429</v>
      </c>
      <c r="E8" s="2">
        <v>141120</v>
      </c>
      <c r="F8" s="2">
        <v>148736</v>
      </c>
      <c r="G8" s="2">
        <v>137952</v>
      </c>
      <c r="H8" s="2">
        <v>143003</v>
      </c>
      <c r="I8" s="2">
        <v>140873</v>
      </c>
      <c r="J8" s="2">
        <v>155594</v>
      </c>
    </row>
    <row r="9" spans="2:10" x14ac:dyDescent="0.2">
      <c r="B9" s="20">
        <v>2.0600000000000001E-10</v>
      </c>
      <c r="C9" s="2">
        <v>541</v>
      </c>
      <c r="D9" s="2">
        <v>493</v>
      </c>
      <c r="E9" s="2">
        <v>72705</v>
      </c>
      <c r="F9" s="2">
        <v>74450</v>
      </c>
      <c r="G9" s="2">
        <v>65246</v>
      </c>
      <c r="H9" s="2">
        <v>76967</v>
      </c>
      <c r="I9" s="2">
        <v>72724</v>
      </c>
      <c r="J9" s="2">
        <v>88657</v>
      </c>
    </row>
    <row r="10" spans="2:10" x14ac:dyDescent="0.2">
      <c r="B10" s="20">
        <v>6.8600000000000001E-11</v>
      </c>
      <c r="C10" s="2">
        <v>596</v>
      </c>
      <c r="D10" s="2">
        <v>521</v>
      </c>
      <c r="E10" s="2">
        <v>28552</v>
      </c>
      <c r="F10" s="2">
        <v>29133</v>
      </c>
      <c r="G10" s="2">
        <v>22301</v>
      </c>
      <c r="H10" s="2">
        <v>24945</v>
      </c>
      <c r="I10" s="2">
        <v>27249</v>
      </c>
      <c r="J10" s="2">
        <v>28987</v>
      </c>
    </row>
    <row r="11" spans="2:10" x14ac:dyDescent="0.2">
      <c r="B11" s="20">
        <v>2.29E-11</v>
      </c>
      <c r="C11" s="2">
        <v>570</v>
      </c>
      <c r="D11" s="2">
        <v>518</v>
      </c>
      <c r="E11" s="2">
        <v>10421</v>
      </c>
      <c r="F11" s="2">
        <v>10627</v>
      </c>
      <c r="G11" s="2">
        <v>7122</v>
      </c>
      <c r="H11" s="2">
        <v>8108</v>
      </c>
      <c r="I11" s="2">
        <v>8114</v>
      </c>
      <c r="J11" s="2">
        <v>9290</v>
      </c>
    </row>
    <row r="12" spans="2:10" x14ac:dyDescent="0.2">
      <c r="B12" s="20">
        <v>7.6200000000000002E-12</v>
      </c>
      <c r="C12" s="2">
        <v>494</v>
      </c>
      <c r="D12" s="2">
        <v>500</v>
      </c>
      <c r="E12" s="2">
        <v>3204</v>
      </c>
      <c r="F12" s="2">
        <v>3115</v>
      </c>
      <c r="G12" s="2">
        <v>2502</v>
      </c>
      <c r="H12" s="2">
        <v>2303</v>
      </c>
      <c r="I12" s="2">
        <v>2274</v>
      </c>
      <c r="J12" s="2">
        <v>2759</v>
      </c>
    </row>
    <row r="13" spans="2:10" x14ac:dyDescent="0.2">
      <c r="B13" s="20">
        <v>2.5400000000000001E-12</v>
      </c>
      <c r="C13" s="2">
        <v>482</v>
      </c>
      <c r="D13" s="2">
        <v>485</v>
      </c>
      <c r="E13" s="2">
        <v>1324</v>
      </c>
      <c r="F13" s="2">
        <v>1516</v>
      </c>
      <c r="G13" s="2">
        <v>935</v>
      </c>
      <c r="H13" s="2">
        <v>909</v>
      </c>
      <c r="I13" s="2">
        <v>1027</v>
      </c>
      <c r="J13" s="2">
        <v>1172</v>
      </c>
    </row>
    <row r="14" spans="2:10" x14ac:dyDescent="0.2">
      <c r="B14" s="20">
        <v>8.4700000000000003E-13</v>
      </c>
      <c r="C14" s="2">
        <v>499</v>
      </c>
      <c r="D14" s="2">
        <v>476</v>
      </c>
      <c r="E14" s="2">
        <v>748</v>
      </c>
      <c r="F14" s="2">
        <v>760</v>
      </c>
      <c r="G14" s="2">
        <v>625</v>
      </c>
      <c r="H14" s="2">
        <v>595</v>
      </c>
      <c r="I14" s="2">
        <v>568</v>
      </c>
      <c r="J14" s="2">
        <v>636</v>
      </c>
    </row>
    <row r="15" spans="2:10" x14ac:dyDescent="0.2">
      <c r="B15" s="20">
        <v>0</v>
      </c>
      <c r="C15" s="2">
        <v>500</v>
      </c>
      <c r="D15" s="2">
        <v>498</v>
      </c>
      <c r="E15" s="2">
        <v>497</v>
      </c>
      <c r="F15" s="2">
        <v>498</v>
      </c>
      <c r="G15" s="2">
        <v>467</v>
      </c>
      <c r="H15" s="2">
        <v>390</v>
      </c>
      <c r="I15" s="2">
        <v>374</v>
      </c>
      <c r="J15" s="2">
        <v>395</v>
      </c>
    </row>
  </sheetData>
  <mergeCells count="5">
    <mergeCell ref="C3:D3"/>
    <mergeCell ref="E3:F3"/>
    <mergeCell ref="G3:H3"/>
    <mergeCell ref="I3:J3"/>
    <mergeCell ref="C2:J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A6F4-4298-A64C-AC0F-0112AD16251B}">
  <dimension ref="C1:K15"/>
  <sheetViews>
    <sheetView topLeftCell="C1" workbookViewId="0">
      <selection activeCell="K14" sqref="K14"/>
    </sheetView>
  </sheetViews>
  <sheetFormatPr baseColWidth="10" defaultColWidth="8.83203125" defaultRowHeight="15" x14ac:dyDescent="0.2"/>
  <cols>
    <col min="1" max="1" width="8.83203125" style="11"/>
    <col min="2" max="2" width="13.83203125" style="11" bestFit="1" customWidth="1"/>
    <col min="3" max="3" width="13" style="11" customWidth="1"/>
    <col min="4" max="16384" width="8.83203125" style="11"/>
  </cols>
  <sheetData>
    <row r="1" spans="3:11" x14ac:dyDescent="0.2">
      <c r="D1" s="11" t="s">
        <v>326</v>
      </c>
    </row>
    <row r="2" spans="3:11" x14ac:dyDescent="0.2">
      <c r="D2" s="100" t="s">
        <v>75</v>
      </c>
      <c r="E2" s="100"/>
      <c r="F2" s="100"/>
      <c r="G2" s="100"/>
      <c r="H2" s="100"/>
      <c r="I2" s="100"/>
      <c r="J2" s="100"/>
      <c r="K2" s="100"/>
    </row>
    <row r="3" spans="3:11" ht="16" x14ac:dyDescent="0.2">
      <c r="C3" s="13" t="s">
        <v>74</v>
      </c>
      <c r="D3" s="101" t="s">
        <v>6</v>
      </c>
      <c r="E3" s="101"/>
      <c r="F3" s="101" t="s">
        <v>351</v>
      </c>
      <c r="G3" s="101"/>
      <c r="H3" s="101" t="s">
        <v>7</v>
      </c>
      <c r="I3" s="101"/>
      <c r="J3" s="101" t="s">
        <v>355</v>
      </c>
      <c r="K3" s="101"/>
    </row>
    <row r="4" spans="3:11" x14ac:dyDescent="0.2">
      <c r="C4" s="16">
        <v>9.9999999999999995E-7</v>
      </c>
      <c r="D4" s="12">
        <v>1133</v>
      </c>
      <c r="E4" s="12">
        <v>1134</v>
      </c>
      <c r="F4" s="12">
        <v>68969</v>
      </c>
      <c r="G4" s="12">
        <v>67965</v>
      </c>
      <c r="H4" s="12">
        <v>1903</v>
      </c>
      <c r="I4" s="12">
        <v>1533</v>
      </c>
      <c r="J4" s="12">
        <v>475394</v>
      </c>
      <c r="K4" s="12">
        <v>460575</v>
      </c>
    </row>
    <row r="5" spans="3:11" x14ac:dyDescent="0.2">
      <c r="C5" s="16">
        <v>3.3299999999999998E-7</v>
      </c>
      <c r="D5" s="12">
        <v>1206</v>
      </c>
      <c r="E5" s="12">
        <v>1183</v>
      </c>
      <c r="F5" s="12">
        <v>49645</v>
      </c>
      <c r="G5" s="12">
        <v>46789</v>
      </c>
      <c r="H5" s="12">
        <v>1837</v>
      </c>
      <c r="I5" s="12">
        <v>1661</v>
      </c>
      <c r="J5" s="12">
        <v>542785</v>
      </c>
      <c r="K5" s="12">
        <v>536511</v>
      </c>
    </row>
    <row r="6" spans="3:11" x14ac:dyDescent="0.2">
      <c r="C6" s="16">
        <v>1.11E-7</v>
      </c>
      <c r="D6" s="12">
        <v>1246</v>
      </c>
      <c r="E6" s="12">
        <v>1285</v>
      </c>
      <c r="F6" s="12">
        <v>9245</v>
      </c>
      <c r="G6" s="12">
        <v>8434</v>
      </c>
      <c r="H6" s="12">
        <v>1632</v>
      </c>
      <c r="I6" s="12">
        <v>1459</v>
      </c>
      <c r="J6" s="12">
        <v>583633</v>
      </c>
      <c r="K6" s="12">
        <v>564869</v>
      </c>
    </row>
    <row r="7" spans="3:11" x14ac:dyDescent="0.2">
      <c r="C7" s="16">
        <v>3.7E-8</v>
      </c>
      <c r="D7" s="12">
        <v>1240</v>
      </c>
      <c r="E7" s="12">
        <v>1254</v>
      </c>
      <c r="F7" s="12">
        <v>2182</v>
      </c>
      <c r="G7" s="12">
        <v>2079</v>
      </c>
      <c r="H7" s="12">
        <v>1434</v>
      </c>
      <c r="I7" s="12">
        <v>1298</v>
      </c>
      <c r="J7" s="12">
        <v>603843</v>
      </c>
      <c r="K7" s="12">
        <v>583109</v>
      </c>
    </row>
    <row r="8" spans="3:11" x14ac:dyDescent="0.2">
      <c r="C8" s="16">
        <v>1.2299999999999999E-8</v>
      </c>
      <c r="D8" s="12">
        <v>1191</v>
      </c>
      <c r="E8" s="12">
        <v>1209</v>
      </c>
      <c r="F8" s="12">
        <v>1610</v>
      </c>
      <c r="G8" s="12">
        <v>1455</v>
      </c>
      <c r="H8" s="12">
        <v>1397</v>
      </c>
      <c r="I8" s="12">
        <v>1162</v>
      </c>
      <c r="J8" s="12">
        <v>616045</v>
      </c>
      <c r="K8" s="12">
        <v>590006</v>
      </c>
    </row>
    <row r="9" spans="3:11" x14ac:dyDescent="0.2">
      <c r="C9" s="16">
        <v>4.1199999999999998E-9</v>
      </c>
      <c r="D9" s="12">
        <v>1300</v>
      </c>
      <c r="E9" s="12">
        <v>1183</v>
      </c>
      <c r="F9" s="12">
        <v>1365</v>
      </c>
      <c r="G9" s="12">
        <v>1319</v>
      </c>
      <c r="H9" s="12">
        <v>1397</v>
      </c>
      <c r="I9" s="12">
        <v>1200</v>
      </c>
      <c r="J9" s="12">
        <v>594482</v>
      </c>
      <c r="K9" s="12">
        <v>574280</v>
      </c>
    </row>
    <row r="10" spans="3:11" x14ac:dyDescent="0.2">
      <c r="C10" s="16">
        <v>1.37E-9</v>
      </c>
      <c r="D10" s="12">
        <v>1317</v>
      </c>
      <c r="E10" s="12">
        <v>1194</v>
      </c>
      <c r="F10" s="12">
        <v>1442</v>
      </c>
      <c r="G10" s="12">
        <v>1303</v>
      </c>
      <c r="H10" s="12">
        <v>1366</v>
      </c>
      <c r="I10" s="12">
        <v>1102</v>
      </c>
      <c r="J10" s="12">
        <v>483493</v>
      </c>
      <c r="K10" s="12">
        <v>453479</v>
      </c>
    </row>
    <row r="11" spans="3:11" x14ac:dyDescent="0.2">
      <c r="C11" s="16">
        <v>4.5700000000000002E-10</v>
      </c>
      <c r="D11" s="12">
        <v>1261</v>
      </c>
      <c r="E11" s="12">
        <v>1255</v>
      </c>
      <c r="F11" s="12">
        <v>1369</v>
      </c>
      <c r="G11" s="12">
        <v>1364</v>
      </c>
      <c r="H11" s="12">
        <v>1356</v>
      </c>
      <c r="I11" s="12">
        <v>1200</v>
      </c>
      <c r="J11" s="12">
        <v>209330</v>
      </c>
      <c r="K11" s="12">
        <v>194362</v>
      </c>
    </row>
    <row r="12" spans="3:11" x14ac:dyDescent="0.2">
      <c r="C12" s="16">
        <v>1.5199999999999999E-10</v>
      </c>
      <c r="D12" s="12">
        <v>1288</v>
      </c>
      <c r="E12" s="12">
        <v>1176</v>
      </c>
      <c r="F12" s="12">
        <v>1347</v>
      </c>
      <c r="G12" s="12">
        <v>1212</v>
      </c>
      <c r="H12" s="12">
        <v>1291</v>
      </c>
      <c r="I12" s="12">
        <v>1269</v>
      </c>
      <c r="J12" s="12">
        <v>45655</v>
      </c>
      <c r="K12" s="12">
        <v>37379</v>
      </c>
    </row>
    <row r="13" spans="3:11" x14ac:dyDescent="0.2">
      <c r="C13" s="16">
        <v>5.0800000000000002E-11</v>
      </c>
      <c r="D13" s="12">
        <v>1279</v>
      </c>
      <c r="E13" s="12">
        <v>1167</v>
      </c>
      <c r="F13" s="12">
        <v>1247</v>
      </c>
      <c r="G13" s="12">
        <v>1242</v>
      </c>
      <c r="H13" s="12">
        <v>1358</v>
      </c>
      <c r="I13" s="12">
        <v>1232</v>
      </c>
      <c r="J13" s="12">
        <v>8234</v>
      </c>
      <c r="K13" s="12">
        <v>7688</v>
      </c>
    </row>
    <row r="14" spans="3:11" x14ac:dyDescent="0.2">
      <c r="C14" s="16">
        <v>1.6900000000000001E-11</v>
      </c>
      <c r="D14" s="12">
        <v>1272</v>
      </c>
      <c r="E14" s="12">
        <v>1137</v>
      </c>
      <c r="F14" s="12">
        <v>1216</v>
      </c>
      <c r="G14" s="12">
        <v>1258</v>
      </c>
      <c r="H14" s="12">
        <v>1275</v>
      </c>
      <c r="I14" s="12">
        <v>1294</v>
      </c>
      <c r="J14" s="12">
        <v>2535</v>
      </c>
      <c r="K14" s="12">
        <v>2704</v>
      </c>
    </row>
    <row r="15" spans="3:11" x14ac:dyDescent="0.2">
      <c r="C15" s="16">
        <v>9.9999999999999998E-13</v>
      </c>
      <c r="D15" s="12">
        <v>1235</v>
      </c>
      <c r="E15" s="12">
        <v>1227</v>
      </c>
      <c r="F15" s="12">
        <v>1168</v>
      </c>
      <c r="G15" s="12">
        <v>1158</v>
      </c>
      <c r="H15" s="12">
        <v>1349</v>
      </c>
      <c r="I15" s="12">
        <v>1212</v>
      </c>
      <c r="J15" s="12">
        <v>1235</v>
      </c>
      <c r="K15" s="12">
        <v>1177</v>
      </c>
    </row>
  </sheetData>
  <mergeCells count="5">
    <mergeCell ref="D3:E3"/>
    <mergeCell ref="F3:G3"/>
    <mergeCell ref="H3:I3"/>
    <mergeCell ref="J3:K3"/>
    <mergeCell ref="D2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8171-760C-3746-9C31-5787E6642B35}">
  <dimension ref="B1:J15"/>
  <sheetViews>
    <sheetView workbookViewId="0">
      <selection activeCell="E3" sqref="E3:F3"/>
    </sheetView>
  </sheetViews>
  <sheetFormatPr baseColWidth="10" defaultColWidth="8.83203125" defaultRowHeight="15" x14ac:dyDescent="0.2"/>
  <cols>
    <col min="1" max="1" width="8.83203125" style="11"/>
    <col min="2" max="2" width="14.5" style="11" bestFit="1" customWidth="1"/>
    <col min="3" max="16384" width="8.83203125" style="11"/>
  </cols>
  <sheetData>
    <row r="1" spans="2:10" x14ac:dyDescent="0.2">
      <c r="C1" s="11" t="s">
        <v>326</v>
      </c>
    </row>
    <row r="2" spans="2:10" x14ac:dyDescent="0.2">
      <c r="C2" s="100" t="s">
        <v>75</v>
      </c>
      <c r="D2" s="100"/>
      <c r="E2" s="100"/>
      <c r="F2" s="100"/>
      <c r="G2" s="100"/>
      <c r="H2" s="100"/>
    </row>
    <row r="3" spans="2:10" ht="16" x14ac:dyDescent="0.2">
      <c r="B3" s="13" t="s">
        <v>78</v>
      </c>
      <c r="C3" s="105" t="s">
        <v>308</v>
      </c>
      <c r="D3" s="106"/>
      <c r="E3" s="101" t="s">
        <v>351</v>
      </c>
      <c r="F3" s="101"/>
      <c r="G3" s="101" t="s">
        <v>355</v>
      </c>
      <c r="H3" s="101"/>
      <c r="I3" s="101"/>
      <c r="J3" s="101"/>
    </row>
    <row r="4" spans="2:10" x14ac:dyDescent="0.2">
      <c r="B4" s="16">
        <v>9.9999999999999995E-7</v>
      </c>
      <c r="C4" s="12">
        <v>12097</v>
      </c>
      <c r="D4" s="12">
        <v>11104</v>
      </c>
      <c r="E4" s="12">
        <v>12784</v>
      </c>
      <c r="F4" s="12">
        <v>10922</v>
      </c>
      <c r="G4" s="12">
        <v>647551</v>
      </c>
      <c r="H4" s="12">
        <v>613615</v>
      </c>
      <c r="I4" s="12"/>
      <c r="J4" s="12"/>
    </row>
    <row r="5" spans="2:10" x14ac:dyDescent="0.2">
      <c r="B5" s="16">
        <v>3.3299999999999998E-7</v>
      </c>
      <c r="C5" s="12">
        <v>11497</v>
      </c>
      <c r="D5" s="12">
        <v>10628</v>
      </c>
      <c r="E5" s="12">
        <v>12870</v>
      </c>
      <c r="F5" s="12">
        <v>12654</v>
      </c>
      <c r="G5" s="12">
        <v>689689</v>
      </c>
      <c r="H5" s="12">
        <v>655244</v>
      </c>
      <c r="I5" s="12"/>
      <c r="J5" s="12"/>
    </row>
    <row r="6" spans="2:10" x14ac:dyDescent="0.2">
      <c r="B6" s="16">
        <v>1.11E-7</v>
      </c>
      <c r="C6" s="12">
        <v>10853</v>
      </c>
      <c r="D6" s="12">
        <v>12641</v>
      </c>
      <c r="E6" s="12">
        <v>12483</v>
      </c>
      <c r="F6" s="12">
        <v>10820</v>
      </c>
      <c r="G6" s="12">
        <v>725369</v>
      </c>
      <c r="H6" s="12">
        <v>696231</v>
      </c>
      <c r="I6" s="12"/>
      <c r="J6" s="12"/>
    </row>
    <row r="7" spans="2:10" x14ac:dyDescent="0.2">
      <c r="B7" s="16">
        <v>3.7E-8</v>
      </c>
      <c r="C7" s="12">
        <v>13025</v>
      </c>
      <c r="D7" s="12">
        <v>11575</v>
      </c>
      <c r="E7" s="12">
        <v>11672</v>
      </c>
      <c r="F7" s="12">
        <v>11456</v>
      </c>
      <c r="G7" s="12">
        <v>709651</v>
      </c>
      <c r="H7" s="12">
        <v>684392</v>
      </c>
      <c r="I7" s="12"/>
      <c r="J7" s="12"/>
    </row>
    <row r="8" spans="2:10" x14ac:dyDescent="0.2">
      <c r="B8" s="16">
        <v>1.2299999999999999E-8</v>
      </c>
      <c r="C8" s="12">
        <v>11573</v>
      </c>
      <c r="D8" s="12">
        <v>11061</v>
      </c>
      <c r="E8" s="12">
        <v>9728</v>
      </c>
      <c r="F8" s="12">
        <v>11062</v>
      </c>
      <c r="G8" s="12">
        <v>564012</v>
      </c>
      <c r="H8" s="12">
        <v>544549</v>
      </c>
      <c r="I8" s="12"/>
      <c r="J8" s="12"/>
    </row>
    <row r="9" spans="2:10" x14ac:dyDescent="0.2">
      <c r="B9" s="16">
        <v>4.1199999999999998E-9</v>
      </c>
      <c r="C9" s="12">
        <v>11860</v>
      </c>
      <c r="D9" s="12">
        <v>12268</v>
      </c>
      <c r="E9" s="12">
        <v>10885</v>
      </c>
      <c r="F9" s="12">
        <v>11199</v>
      </c>
      <c r="G9" s="12">
        <v>157266</v>
      </c>
      <c r="H9" s="12">
        <v>142461</v>
      </c>
      <c r="I9" s="12"/>
      <c r="J9" s="12"/>
    </row>
    <row r="10" spans="2:10" x14ac:dyDescent="0.2">
      <c r="B10" s="16">
        <v>1.37E-9</v>
      </c>
      <c r="C10" s="12">
        <v>12095</v>
      </c>
      <c r="D10" s="12">
        <v>10725</v>
      </c>
      <c r="E10" s="12">
        <v>10982</v>
      </c>
      <c r="F10" s="12">
        <v>9793</v>
      </c>
      <c r="G10" s="12">
        <v>22647</v>
      </c>
      <c r="H10" s="12">
        <v>18105</v>
      </c>
      <c r="I10" s="12"/>
      <c r="J10" s="12"/>
    </row>
    <row r="11" spans="2:10" x14ac:dyDescent="0.2">
      <c r="B11" s="16">
        <v>4.5700000000000002E-10</v>
      </c>
      <c r="C11" s="12">
        <v>11354</v>
      </c>
      <c r="D11" s="12">
        <v>12296</v>
      </c>
      <c r="E11" s="12">
        <v>10346</v>
      </c>
      <c r="F11" s="12">
        <v>10786</v>
      </c>
      <c r="G11" s="12">
        <v>11522</v>
      </c>
      <c r="H11" s="12">
        <v>10891</v>
      </c>
      <c r="I11" s="12"/>
      <c r="J11" s="12"/>
    </row>
    <row r="12" spans="2:10" x14ac:dyDescent="0.2">
      <c r="B12" s="16">
        <v>1.5199999999999999E-10</v>
      </c>
      <c r="C12" s="12">
        <v>10530</v>
      </c>
      <c r="D12" s="12">
        <v>12337</v>
      </c>
      <c r="E12" s="12">
        <v>12275</v>
      </c>
      <c r="F12" s="12">
        <v>9822</v>
      </c>
      <c r="G12" s="12">
        <v>12094</v>
      </c>
      <c r="H12" s="12">
        <v>9199</v>
      </c>
      <c r="I12" s="12"/>
      <c r="J12" s="12"/>
    </row>
    <row r="13" spans="2:10" x14ac:dyDescent="0.2">
      <c r="B13" s="16">
        <v>5.0800000000000002E-11</v>
      </c>
      <c r="C13" s="12">
        <v>9791</v>
      </c>
      <c r="D13" s="12">
        <v>13051</v>
      </c>
      <c r="E13" s="12">
        <v>14505</v>
      </c>
      <c r="F13" s="12">
        <v>11331</v>
      </c>
      <c r="G13" s="12">
        <v>11502</v>
      </c>
      <c r="H13" s="12">
        <v>9463</v>
      </c>
      <c r="I13" s="12"/>
      <c r="J13" s="12"/>
    </row>
    <row r="14" spans="2:10" x14ac:dyDescent="0.2">
      <c r="B14" s="16">
        <v>1.6900000000000001E-11</v>
      </c>
      <c r="C14" s="12">
        <v>11493</v>
      </c>
      <c r="D14" s="12">
        <v>11957</v>
      </c>
      <c r="E14" s="12">
        <v>9652</v>
      </c>
      <c r="F14" s="12">
        <v>10971</v>
      </c>
      <c r="G14" s="12">
        <v>11187</v>
      </c>
      <c r="H14" s="12">
        <v>10711</v>
      </c>
      <c r="I14" s="12"/>
      <c r="J14" s="12"/>
    </row>
    <row r="15" spans="2:10" x14ac:dyDescent="0.2">
      <c r="B15" s="16">
        <v>9.9999999999999998E-13</v>
      </c>
      <c r="C15" s="12">
        <v>9557</v>
      </c>
      <c r="D15" s="12">
        <v>10396</v>
      </c>
      <c r="E15" s="12">
        <v>9031</v>
      </c>
      <c r="F15" s="12">
        <v>10477</v>
      </c>
      <c r="G15" s="12">
        <v>10272</v>
      </c>
      <c r="H15" s="12">
        <v>9420</v>
      </c>
      <c r="I15" s="12"/>
      <c r="J15" s="12"/>
    </row>
  </sheetData>
  <mergeCells count="5">
    <mergeCell ref="C3:D3"/>
    <mergeCell ref="E3:F3"/>
    <mergeCell ref="G3:H3"/>
    <mergeCell ref="I3:J3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3E95-0B0E-CE43-B94E-5F10CF50162E}">
  <dimension ref="A1:G39"/>
  <sheetViews>
    <sheetView workbookViewId="0">
      <selection activeCell="D44" sqref="D44"/>
    </sheetView>
  </sheetViews>
  <sheetFormatPr baseColWidth="10" defaultRowHeight="16" x14ac:dyDescent="0.2"/>
  <cols>
    <col min="1" max="1" width="26.5" customWidth="1"/>
    <col min="2" max="2" width="24.83203125" customWidth="1"/>
    <col min="3" max="3" width="14.1640625" bestFit="1" customWidth="1"/>
    <col min="4" max="4" width="18.6640625" bestFit="1" customWidth="1"/>
    <col min="5" max="5" width="18.1640625" bestFit="1" customWidth="1"/>
    <col min="6" max="6" width="14.6640625" customWidth="1"/>
    <col min="7" max="7" width="14.1640625" bestFit="1" customWidth="1"/>
  </cols>
  <sheetData>
    <row r="1" spans="1:6" x14ac:dyDescent="0.2">
      <c r="B1" t="s">
        <v>235</v>
      </c>
    </row>
    <row r="2" spans="1:6" x14ac:dyDescent="0.2">
      <c r="B2" t="s">
        <v>236</v>
      </c>
    </row>
    <row r="3" spans="1:6" ht="18" x14ac:dyDescent="0.25">
      <c r="A3" s="68" t="s">
        <v>237</v>
      </c>
    </row>
    <row r="4" spans="1:6" x14ac:dyDescent="0.2">
      <c r="A4" s="69" t="s">
        <v>26</v>
      </c>
      <c r="B4" s="69" t="s">
        <v>238</v>
      </c>
      <c r="C4" s="69" t="s">
        <v>239</v>
      </c>
      <c r="D4" s="69" t="s">
        <v>240</v>
      </c>
      <c r="E4" s="69" t="s">
        <v>241</v>
      </c>
      <c r="F4" s="69" t="s">
        <v>242</v>
      </c>
    </row>
    <row r="5" spans="1:6" x14ac:dyDescent="0.2">
      <c r="A5" s="69" t="s">
        <v>6</v>
      </c>
      <c r="B5" s="70" t="s">
        <v>9</v>
      </c>
      <c r="C5" s="70" t="s">
        <v>9</v>
      </c>
      <c r="D5" s="70" t="s">
        <v>243</v>
      </c>
      <c r="E5" s="70" t="s">
        <v>9</v>
      </c>
      <c r="F5" s="70" t="s">
        <v>9</v>
      </c>
    </row>
    <row r="6" spans="1:6" x14ac:dyDescent="0.2">
      <c r="A6" s="69" t="s">
        <v>1</v>
      </c>
      <c r="B6" s="70" t="s">
        <v>244</v>
      </c>
      <c r="C6" s="70" t="s">
        <v>245</v>
      </c>
      <c r="D6" s="70" t="s">
        <v>243</v>
      </c>
      <c r="E6" s="70" t="s">
        <v>246</v>
      </c>
      <c r="F6" s="69" t="s">
        <v>243</v>
      </c>
    </row>
    <row r="7" spans="1:6" ht="17" x14ac:dyDescent="0.2">
      <c r="A7" s="69" t="s">
        <v>247</v>
      </c>
      <c r="B7" s="70" t="s">
        <v>248</v>
      </c>
      <c r="C7" s="70" t="s">
        <v>249</v>
      </c>
      <c r="D7" s="70" t="s">
        <v>243</v>
      </c>
      <c r="E7" s="70" t="s">
        <v>9</v>
      </c>
      <c r="F7" s="70" t="s">
        <v>46</v>
      </c>
    </row>
    <row r="8" spans="1:6" ht="17" x14ac:dyDescent="0.2">
      <c r="A8" s="69" t="s">
        <v>250</v>
      </c>
      <c r="B8" s="70" t="s">
        <v>251</v>
      </c>
      <c r="C8" s="70" t="s">
        <v>243</v>
      </c>
      <c r="D8" s="70" t="s">
        <v>243</v>
      </c>
      <c r="E8" s="70" t="s">
        <v>252</v>
      </c>
      <c r="F8" s="70" t="s">
        <v>46</v>
      </c>
    </row>
    <row r="9" spans="1:6" x14ac:dyDescent="0.2">
      <c r="A9" s="71"/>
      <c r="B9" s="71"/>
      <c r="C9" s="71"/>
      <c r="D9" s="71"/>
      <c r="E9" s="71"/>
      <c r="F9" s="71"/>
    </row>
    <row r="10" spans="1:6" x14ac:dyDescent="0.2">
      <c r="A10" s="69" t="s">
        <v>30</v>
      </c>
      <c r="B10" s="69" t="s">
        <v>238</v>
      </c>
      <c r="C10" s="69" t="s">
        <v>239</v>
      </c>
      <c r="D10" s="69" t="s">
        <v>240</v>
      </c>
      <c r="E10" s="69" t="s">
        <v>241</v>
      </c>
      <c r="F10" s="69" t="s">
        <v>242</v>
      </c>
    </row>
    <row r="11" spans="1:6" x14ac:dyDescent="0.2">
      <c r="A11" s="88" t="s">
        <v>302</v>
      </c>
      <c r="B11" s="70" t="s">
        <v>9</v>
      </c>
      <c r="C11" s="70" t="s">
        <v>9</v>
      </c>
      <c r="D11" s="70" t="s">
        <v>9</v>
      </c>
      <c r="E11" s="70" t="s">
        <v>9</v>
      </c>
      <c r="F11" s="70" t="s">
        <v>9</v>
      </c>
    </row>
    <row r="12" spans="1:6" x14ac:dyDescent="0.2">
      <c r="A12" s="69" t="s">
        <v>1</v>
      </c>
      <c r="B12" s="70" t="s">
        <v>253</v>
      </c>
      <c r="C12" s="70" t="s">
        <v>46</v>
      </c>
      <c r="D12" s="70" t="s">
        <v>254</v>
      </c>
      <c r="E12" s="70" t="s">
        <v>42</v>
      </c>
      <c r="F12" s="70" t="s">
        <v>9</v>
      </c>
    </row>
    <row r="13" spans="1:6" ht="17" x14ac:dyDescent="0.2">
      <c r="A13" s="69" t="s">
        <v>255</v>
      </c>
      <c r="B13" s="70" t="s">
        <v>9</v>
      </c>
      <c r="C13" s="70" t="s">
        <v>9</v>
      </c>
      <c r="D13" s="70" t="s">
        <v>9</v>
      </c>
      <c r="E13" s="70" t="s">
        <v>243</v>
      </c>
      <c r="F13" s="70" t="s">
        <v>9</v>
      </c>
    </row>
    <row r="14" spans="1:6" ht="17" x14ac:dyDescent="0.2">
      <c r="A14" s="69" t="s">
        <v>247</v>
      </c>
      <c r="B14" s="70" t="s">
        <v>256</v>
      </c>
      <c r="C14" s="70" t="s">
        <v>9</v>
      </c>
      <c r="D14" s="70" t="s">
        <v>243</v>
      </c>
      <c r="E14" s="70" t="s">
        <v>9</v>
      </c>
      <c r="F14" s="70" t="s">
        <v>9</v>
      </c>
    </row>
    <row r="15" spans="1:6" ht="17" x14ac:dyDescent="0.2">
      <c r="A15" s="69" t="s">
        <v>250</v>
      </c>
      <c r="B15" s="70" t="s">
        <v>257</v>
      </c>
      <c r="C15" s="70" t="s">
        <v>258</v>
      </c>
      <c r="D15" s="70" t="s">
        <v>259</v>
      </c>
      <c r="E15" s="70" t="s">
        <v>260</v>
      </c>
      <c r="F15" s="70" t="s">
        <v>9</v>
      </c>
    </row>
    <row r="18" spans="1:7" x14ac:dyDescent="0.2">
      <c r="B18" t="s">
        <v>261</v>
      </c>
    </row>
    <row r="19" spans="1:7" ht="18" x14ac:dyDescent="0.25">
      <c r="A19" s="68" t="s">
        <v>237</v>
      </c>
    </row>
    <row r="20" spans="1:7" x14ac:dyDescent="0.2">
      <c r="A20" s="70"/>
      <c r="B20" s="69" t="s">
        <v>240</v>
      </c>
      <c r="C20" s="69" t="s">
        <v>238</v>
      </c>
      <c r="D20" s="69" t="s">
        <v>262</v>
      </c>
      <c r="E20" s="69" t="s">
        <v>263</v>
      </c>
      <c r="F20" s="69" t="s">
        <v>241</v>
      </c>
      <c r="G20" s="69" t="s">
        <v>239</v>
      </c>
    </row>
    <row r="21" spans="1:7" x14ac:dyDescent="0.2">
      <c r="A21" s="88" t="s">
        <v>302</v>
      </c>
      <c r="B21" s="70" t="s">
        <v>9</v>
      </c>
      <c r="C21" s="70" t="s">
        <v>9</v>
      </c>
      <c r="D21" s="70" t="s">
        <v>9</v>
      </c>
      <c r="E21" s="70" t="s">
        <v>9</v>
      </c>
      <c r="F21" s="70" t="s">
        <v>9</v>
      </c>
      <c r="G21" s="70" t="s">
        <v>9</v>
      </c>
    </row>
    <row r="22" spans="1:7" x14ac:dyDescent="0.2">
      <c r="A22" s="69" t="s">
        <v>1</v>
      </c>
      <c r="B22" s="70" t="s">
        <v>254</v>
      </c>
      <c r="C22" s="70" t="s">
        <v>253</v>
      </c>
      <c r="D22" s="70" t="s">
        <v>9</v>
      </c>
      <c r="E22" s="70" t="s">
        <v>264</v>
      </c>
      <c r="F22" s="70" t="s">
        <v>46</v>
      </c>
      <c r="G22" s="70" t="s">
        <v>46</v>
      </c>
    </row>
    <row r="23" spans="1:7" ht="17" x14ac:dyDescent="0.2">
      <c r="A23" s="69" t="s">
        <v>255</v>
      </c>
      <c r="B23" s="70" t="s">
        <v>9</v>
      </c>
      <c r="C23" s="70" t="s">
        <v>9</v>
      </c>
      <c r="D23" s="70" t="s">
        <v>243</v>
      </c>
      <c r="E23" s="70" t="s">
        <v>243</v>
      </c>
      <c r="F23" s="70" t="s">
        <v>243</v>
      </c>
      <c r="G23" s="70" t="s">
        <v>9</v>
      </c>
    </row>
    <row r="24" spans="1:7" ht="17" x14ac:dyDescent="0.2">
      <c r="A24" s="69" t="s">
        <v>247</v>
      </c>
      <c r="B24" s="70" t="s">
        <v>9</v>
      </c>
      <c r="C24" s="70" t="s">
        <v>256</v>
      </c>
      <c r="D24" s="70" t="s">
        <v>9</v>
      </c>
      <c r="E24" s="70" t="s">
        <v>9</v>
      </c>
      <c r="F24" s="70" t="s">
        <v>9</v>
      </c>
      <c r="G24" s="70" t="s">
        <v>9</v>
      </c>
    </row>
    <row r="25" spans="1:7" ht="17" x14ac:dyDescent="0.2">
      <c r="A25" s="69" t="s">
        <v>250</v>
      </c>
      <c r="B25" s="70" t="s">
        <v>259</v>
      </c>
      <c r="C25" s="70" t="s">
        <v>257</v>
      </c>
      <c r="D25" s="70" t="s">
        <v>9</v>
      </c>
      <c r="E25" s="70" t="s">
        <v>265</v>
      </c>
      <c r="F25" s="70" t="s">
        <v>266</v>
      </c>
      <c r="G25" s="70" t="s">
        <v>267</v>
      </c>
    </row>
    <row r="26" spans="1:7" x14ac:dyDescent="0.2">
      <c r="A26" s="69" t="s">
        <v>43</v>
      </c>
      <c r="B26" s="70" t="s">
        <v>268</v>
      </c>
      <c r="C26" s="70" t="s">
        <v>269</v>
      </c>
      <c r="D26" s="70" t="s">
        <v>243</v>
      </c>
      <c r="E26" s="70" t="s">
        <v>243</v>
      </c>
      <c r="F26" s="70" t="s">
        <v>243</v>
      </c>
      <c r="G26" s="70" t="s">
        <v>270</v>
      </c>
    </row>
    <row r="27" spans="1:7" x14ac:dyDescent="0.2">
      <c r="A27" s="69" t="s">
        <v>44</v>
      </c>
      <c r="B27" s="70" t="s">
        <v>271</v>
      </c>
      <c r="C27" s="70" t="s">
        <v>272</v>
      </c>
      <c r="D27" s="70" t="s">
        <v>243</v>
      </c>
      <c r="E27" s="70" t="s">
        <v>243</v>
      </c>
      <c r="F27" s="70" t="s">
        <v>243</v>
      </c>
      <c r="G27" s="70" t="s">
        <v>273</v>
      </c>
    </row>
    <row r="28" spans="1:7" x14ac:dyDescent="0.2">
      <c r="A28" s="69" t="s">
        <v>45</v>
      </c>
      <c r="B28" s="70" t="s">
        <v>274</v>
      </c>
      <c r="C28" s="70" t="s">
        <v>275</v>
      </c>
      <c r="D28" s="70" t="s">
        <v>243</v>
      </c>
      <c r="E28" s="70" t="s">
        <v>243</v>
      </c>
      <c r="F28" s="70" t="s">
        <v>243</v>
      </c>
      <c r="G28" s="70" t="s">
        <v>276</v>
      </c>
    </row>
    <row r="29" spans="1:7" x14ac:dyDescent="0.2">
      <c r="A29" s="72"/>
      <c r="B29" s="72"/>
      <c r="C29" s="72"/>
      <c r="D29" s="72"/>
      <c r="E29" s="72"/>
      <c r="F29" s="72"/>
      <c r="G29" s="72"/>
    </row>
    <row r="30" spans="1:7" ht="18" x14ac:dyDescent="0.25">
      <c r="A30" s="73" t="s">
        <v>277</v>
      </c>
      <c r="B30" s="72"/>
      <c r="C30" s="72"/>
      <c r="D30" s="72"/>
      <c r="E30" s="72"/>
      <c r="F30" s="72"/>
      <c r="G30" s="72"/>
    </row>
    <row r="31" spans="1:7" x14ac:dyDescent="0.2">
      <c r="A31" s="70"/>
      <c r="B31" s="69" t="s">
        <v>240</v>
      </c>
      <c r="C31" s="69" t="s">
        <v>238</v>
      </c>
      <c r="D31" s="69" t="s">
        <v>262</v>
      </c>
      <c r="E31" s="69" t="s">
        <v>263</v>
      </c>
      <c r="F31" s="69" t="s">
        <v>241</v>
      </c>
      <c r="G31" s="69" t="s">
        <v>239</v>
      </c>
    </row>
    <row r="32" spans="1:7" x14ac:dyDescent="0.2">
      <c r="A32" s="88" t="s">
        <v>302</v>
      </c>
      <c r="B32" s="70" t="s">
        <v>9</v>
      </c>
      <c r="C32" s="70" t="s">
        <v>9</v>
      </c>
      <c r="D32" s="70" t="s">
        <v>9</v>
      </c>
      <c r="E32" s="70" t="s">
        <v>9</v>
      </c>
      <c r="F32" s="70" t="s">
        <v>9</v>
      </c>
      <c r="G32" s="70" t="s">
        <v>9</v>
      </c>
    </row>
    <row r="33" spans="1:7" x14ac:dyDescent="0.2">
      <c r="A33" s="69" t="s">
        <v>1</v>
      </c>
      <c r="B33" s="70">
        <f>346/346</f>
        <v>1</v>
      </c>
      <c r="C33" s="70">
        <v>1</v>
      </c>
      <c r="D33" s="70" t="s">
        <v>9</v>
      </c>
      <c r="E33" s="70">
        <v>1</v>
      </c>
      <c r="F33" s="70">
        <v>1</v>
      </c>
      <c r="G33" s="70">
        <v>1</v>
      </c>
    </row>
    <row r="34" spans="1:7" ht="17" x14ac:dyDescent="0.2">
      <c r="A34" s="69" t="s">
        <v>255</v>
      </c>
      <c r="B34" s="70" t="s">
        <v>9</v>
      </c>
      <c r="C34" s="70" t="s">
        <v>9</v>
      </c>
      <c r="D34" s="70" t="s">
        <v>243</v>
      </c>
      <c r="E34" s="70" t="s">
        <v>243</v>
      </c>
      <c r="F34" s="70" t="s">
        <v>243</v>
      </c>
      <c r="G34" s="70" t="s">
        <v>9</v>
      </c>
    </row>
    <row r="35" spans="1:7" ht="17" x14ac:dyDescent="0.2">
      <c r="A35" s="69" t="s">
        <v>247</v>
      </c>
      <c r="B35" s="70" t="s">
        <v>9</v>
      </c>
      <c r="C35" s="70">
        <v>1.3</v>
      </c>
      <c r="D35" s="70" t="s">
        <v>9</v>
      </c>
      <c r="E35" s="70" t="s">
        <v>9</v>
      </c>
      <c r="F35" s="70" t="s">
        <v>9</v>
      </c>
      <c r="G35" s="70" t="s">
        <v>9</v>
      </c>
    </row>
    <row r="36" spans="1:7" ht="17" x14ac:dyDescent="0.2">
      <c r="A36" s="69" t="s">
        <v>250</v>
      </c>
      <c r="B36" s="70">
        <v>8.9</v>
      </c>
      <c r="C36" s="75">
        <v>25.9</v>
      </c>
      <c r="D36" s="70" t="s">
        <v>9</v>
      </c>
      <c r="E36" s="70">
        <v>3.3</v>
      </c>
      <c r="F36" s="70">
        <v>10</v>
      </c>
      <c r="G36" s="75">
        <v>68.5</v>
      </c>
    </row>
    <row r="37" spans="1:7" x14ac:dyDescent="0.2">
      <c r="A37" s="69" t="s">
        <v>43</v>
      </c>
      <c r="B37" s="70">
        <v>3.4</v>
      </c>
      <c r="C37" s="74">
        <v>3</v>
      </c>
      <c r="D37" s="70" t="s">
        <v>243</v>
      </c>
      <c r="E37" s="70" t="s">
        <v>243</v>
      </c>
      <c r="F37" s="70" t="s">
        <v>243</v>
      </c>
      <c r="G37" s="70">
        <v>2.4</v>
      </c>
    </row>
    <row r="38" spans="1:7" x14ac:dyDescent="0.2">
      <c r="A38" s="69" t="s">
        <v>44</v>
      </c>
      <c r="B38" s="70">
        <v>3.5</v>
      </c>
      <c r="C38" s="75">
        <v>12.3</v>
      </c>
      <c r="D38" s="70" t="s">
        <v>243</v>
      </c>
      <c r="E38" s="70" t="s">
        <v>243</v>
      </c>
      <c r="F38" s="70" t="s">
        <v>243</v>
      </c>
      <c r="G38" s="75">
        <v>27.2</v>
      </c>
    </row>
    <row r="39" spans="1:7" x14ac:dyDescent="0.2">
      <c r="A39" s="69" t="s">
        <v>45</v>
      </c>
      <c r="B39" s="74">
        <v>3</v>
      </c>
      <c r="C39" s="75">
        <v>11</v>
      </c>
      <c r="D39" s="70" t="s">
        <v>243</v>
      </c>
      <c r="E39" s="70" t="s">
        <v>243</v>
      </c>
      <c r="F39" s="70" t="s">
        <v>243</v>
      </c>
      <c r="G39" s="75">
        <v>23.5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149A-59E2-4CBE-B53D-1A171E228144}">
  <dimension ref="A1:G142"/>
  <sheetViews>
    <sheetView workbookViewId="0">
      <selection activeCell="G50" sqref="G50"/>
    </sheetView>
  </sheetViews>
  <sheetFormatPr baseColWidth="10" defaultColWidth="8.83203125" defaultRowHeight="14" x14ac:dyDescent="0.15"/>
  <cols>
    <col min="1" max="1" width="8.83203125" style="6"/>
    <col min="2" max="2" width="31.5" style="6" customWidth="1"/>
    <col min="3" max="3" width="13.33203125" style="6" bestFit="1" customWidth="1"/>
    <col min="4" max="4" width="12.5" style="6" customWidth="1"/>
    <col min="5" max="5" width="20.83203125" style="6" bestFit="1" customWidth="1"/>
    <col min="6" max="6" width="8.83203125" style="6"/>
    <col min="7" max="7" width="19.83203125" style="6" bestFit="1" customWidth="1"/>
    <col min="8" max="16384" width="8.83203125" style="6"/>
  </cols>
  <sheetData>
    <row r="1" spans="1:7" ht="16" x14ac:dyDescent="0.2">
      <c r="B1" s="6" t="s">
        <v>282</v>
      </c>
    </row>
    <row r="2" spans="1:7" x14ac:dyDescent="0.15">
      <c r="A2" s="6" t="s">
        <v>118</v>
      </c>
      <c r="B2" s="76" t="s">
        <v>32</v>
      </c>
      <c r="C2" s="76" t="s">
        <v>234</v>
      </c>
      <c r="D2" s="76" t="s">
        <v>5</v>
      </c>
      <c r="E2" s="76" t="s">
        <v>110</v>
      </c>
    </row>
    <row r="3" spans="1:7" ht="15" x14ac:dyDescent="0.15">
      <c r="A3" s="6" t="s">
        <v>51</v>
      </c>
      <c r="B3" s="30" t="s">
        <v>178</v>
      </c>
      <c r="C3" s="32">
        <v>-8.6286054871257001</v>
      </c>
      <c r="D3" s="32">
        <v>2.66191312703754E-2</v>
      </c>
      <c r="E3" s="38">
        <f>(10^C3)*1000000000</f>
        <v>2.3517681957817329</v>
      </c>
    </row>
    <row r="4" spans="1:7" ht="15" x14ac:dyDescent="0.15">
      <c r="A4" s="6" t="s">
        <v>52</v>
      </c>
      <c r="B4" s="30" t="s">
        <v>179</v>
      </c>
      <c r="C4" s="32">
        <v>-9.0011480806640307</v>
      </c>
      <c r="D4" s="32">
        <v>2.2755469362841299E-2</v>
      </c>
      <c r="E4" s="38">
        <f>(10^C4)*1000000000</f>
        <v>0.99735993768780506</v>
      </c>
    </row>
    <row r="6" spans="1:7" x14ac:dyDescent="0.15">
      <c r="B6" s="77" t="s">
        <v>48</v>
      </c>
      <c r="C6" s="38">
        <f>(10^C3)/(10^C4)</f>
        <v>2.3579934454093605</v>
      </c>
      <c r="D6" s="38"/>
      <c r="G6" s="78"/>
    </row>
    <row r="7" spans="1:7" x14ac:dyDescent="0.15">
      <c r="B7" s="77" t="s">
        <v>49</v>
      </c>
      <c r="C7" s="35" t="s">
        <v>109</v>
      </c>
      <c r="D7" s="35"/>
    </row>
    <row r="8" spans="1:7" x14ac:dyDescent="0.15">
      <c r="B8" s="77" t="s">
        <v>50</v>
      </c>
      <c r="C8" s="79">
        <v>0.01</v>
      </c>
      <c r="D8" s="23"/>
    </row>
    <row r="11" spans="1:7" x14ac:dyDescent="0.15">
      <c r="A11" s="6" t="s">
        <v>118</v>
      </c>
      <c r="B11" s="76" t="s">
        <v>32</v>
      </c>
      <c r="C11" s="76" t="s">
        <v>108</v>
      </c>
      <c r="D11" s="76" t="s">
        <v>5</v>
      </c>
      <c r="E11" s="76" t="s">
        <v>110</v>
      </c>
    </row>
    <row r="12" spans="1:7" x14ac:dyDescent="0.15">
      <c r="A12" s="24" t="s">
        <v>51</v>
      </c>
      <c r="B12" s="30" t="s">
        <v>28</v>
      </c>
      <c r="C12" s="32">
        <v>-9.0568663643150806</v>
      </c>
      <c r="D12" s="32">
        <v>3.1116378014934699E-2</v>
      </c>
      <c r="E12" s="28">
        <f>(10^C12)*1000000000</f>
        <v>0.87727072242856552</v>
      </c>
      <c r="F12" s="33"/>
    </row>
    <row r="13" spans="1:7" ht="15" x14ac:dyDescent="0.15">
      <c r="A13" s="24" t="s">
        <v>52</v>
      </c>
      <c r="B13" s="30" t="s">
        <v>177</v>
      </c>
      <c r="C13" s="32">
        <v>-8.8859093106022797</v>
      </c>
      <c r="D13" s="32">
        <v>4.0612016387972301E-2</v>
      </c>
      <c r="E13" s="28">
        <f>(10^C13)*1000000000</f>
        <v>1.3004411078658993</v>
      </c>
      <c r="F13" s="33"/>
    </row>
    <row r="14" spans="1:7" ht="15" x14ac:dyDescent="0.15">
      <c r="A14" s="24" t="s">
        <v>53</v>
      </c>
      <c r="B14" s="30" t="s">
        <v>178</v>
      </c>
      <c r="C14" s="32">
        <v>-8.6286054871257001</v>
      </c>
      <c r="D14" s="32">
        <v>2.66191312703754E-2</v>
      </c>
      <c r="E14" s="28">
        <f>(10^C14)*1000000000</f>
        <v>2.3517681957817329</v>
      </c>
      <c r="F14" s="33"/>
    </row>
    <row r="15" spans="1:7" x14ac:dyDescent="0.15">
      <c r="C15" s="80" t="s">
        <v>49</v>
      </c>
      <c r="D15" s="77" t="s">
        <v>50</v>
      </c>
    </row>
    <row r="16" spans="1:7" x14ac:dyDescent="0.15">
      <c r="B16" s="77" t="s">
        <v>54</v>
      </c>
      <c r="C16" s="38" t="s">
        <v>109</v>
      </c>
      <c r="D16" s="30">
        <v>4.0599999999999997E-2</v>
      </c>
    </row>
    <row r="17" spans="1:5" x14ac:dyDescent="0.15">
      <c r="B17" s="77" t="s">
        <v>55</v>
      </c>
      <c r="C17" s="38" t="s">
        <v>109</v>
      </c>
      <c r="D17" s="30">
        <v>4.7999999999999996E-3</v>
      </c>
    </row>
    <row r="18" spans="1:5" x14ac:dyDescent="0.15">
      <c r="B18" s="77" t="s">
        <v>56</v>
      </c>
      <c r="C18" s="38" t="s">
        <v>109</v>
      </c>
      <c r="D18" s="30">
        <v>1.7999999999999999E-2</v>
      </c>
    </row>
    <row r="19" spans="1:5" x14ac:dyDescent="0.15">
      <c r="B19" s="77"/>
      <c r="C19" s="81"/>
    </row>
    <row r="21" spans="1:5" x14ac:dyDescent="0.15">
      <c r="A21" s="6" t="s">
        <v>119</v>
      </c>
      <c r="B21" s="76" t="s">
        <v>32</v>
      </c>
      <c r="C21" s="76" t="s">
        <v>108</v>
      </c>
      <c r="D21" s="76" t="s">
        <v>5</v>
      </c>
      <c r="E21" s="76" t="s">
        <v>110</v>
      </c>
    </row>
    <row r="22" spans="1:5" x14ac:dyDescent="0.15">
      <c r="B22" s="30" t="s">
        <v>34</v>
      </c>
      <c r="C22" s="33" t="s">
        <v>18</v>
      </c>
      <c r="D22" s="33" t="s">
        <v>18</v>
      </c>
      <c r="E22" s="35" t="s">
        <v>18</v>
      </c>
    </row>
    <row r="23" spans="1:5" x14ac:dyDescent="0.15">
      <c r="B23" s="30" t="s">
        <v>35</v>
      </c>
      <c r="C23" s="33" t="s">
        <v>18</v>
      </c>
      <c r="D23" s="33" t="s">
        <v>18</v>
      </c>
      <c r="E23" s="35" t="s">
        <v>18</v>
      </c>
    </row>
    <row r="24" spans="1:5" x14ac:dyDescent="0.15">
      <c r="B24" s="35" t="s">
        <v>1</v>
      </c>
      <c r="C24" s="32">
        <v>-7.6349327132711897</v>
      </c>
      <c r="D24" s="32">
        <v>1.00711907022231E-2</v>
      </c>
      <c r="E24" s="33">
        <f>(10^C24)*1000000000</f>
        <v>23.177537196593313</v>
      </c>
    </row>
    <row r="26" spans="1:5" x14ac:dyDescent="0.15">
      <c r="B26" s="6" t="s">
        <v>278</v>
      </c>
    </row>
    <row r="27" spans="1:5" x14ac:dyDescent="0.15">
      <c r="B27" s="6" t="s">
        <v>57</v>
      </c>
      <c r="C27" s="38">
        <f>1000/E24</f>
        <v>43.145222528085611</v>
      </c>
      <c r="D27" s="6" t="s">
        <v>58</v>
      </c>
    </row>
    <row r="28" spans="1:5" x14ac:dyDescent="0.15">
      <c r="C28" s="38"/>
    </row>
    <row r="29" spans="1:5" x14ac:dyDescent="0.15">
      <c r="A29" s="6" t="s">
        <v>119</v>
      </c>
      <c r="B29" s="76" t="s">
        <v>283</v>
      </c>
      <c r="C29" s="76" t="s">
        <v>108</v>
      </c>
      <c r="D29" s="76" t="s">
        <v>5</v>
      </c>
      <c r="E29" s="76" t="s">
        <v>110</v>
      </c>
    </row>
    <row r="30" spans="1:5" x14ac:dyDescent="0.15">
      <c r="B30" s="30" t="s">
        <v>34</v>
      </c>
      <c r="C30" s="33" t="s">
        <v>18</v>
      </c>
      <c r="D30" s="33" t="s">
        <v>18</v>
      </c>
      <c r="E30" s="35" t="s">
        <v>18</v>
      </c>
    </row>
    <row r="31" spans="1:5" x14ac:dyDescent="0.15">
      <c r="B31" s="30" t="s">
        <v>35</v>
      </c>
      <c r="C31" s="33" t="s">
        <v>18</v>
      </c>
      <c r="D31" s="33" t="s">
        <v>18</v>
      </c>
      <c r="E31" s="35" t="s">
        <v>18</v>
      </c>
    </row>
    <row r="32" spans="1:5" x14ac:dyDescent="0.15">
      <c r="B32" s="35" t="s">
        <v>1</v>
      </c>
      <c r="C32" s="23">
        <v>-5.8206719839388104</v>
      </c>
      <c r="D32" s="23">
        <v>1.2128401448449301E-2</v>
      </c>
      <c r="E32" s="33" t="s">
        <v>46</v>
      </c>
    </row>
    <row r="35" spans="1:5" x14ac:dyDescent="0.15">
      <c r="A35" s="6" t="s">
        <v>119</v>
      </c>
      <c r="B35" s="76" t="s">
        <v>32</v>
      </c>
      <c r="C35" s="76" t="s">
        <v>108</v>
      </c>
      <c r="D35" s="76" t="s">
        <v>5</v>
      </c>
      <c r="E35" s="76" t="s">
        <v>110</v>
      </c>
    </row>
    <row r="36" spans="1:5" x14ac:dyDescent="0.15">
      <c r="A36" s="24" t="s">
        <v>51</v>
      </c>
      <c r="B36" s="6" t="s">
        <v>1</v>
      </c>
      <c r="C36" s="45">
        <v>-7.1088730576770702</v>
      </c>
      <c r="D36" s="45">
        <v>2.2629171924349E-2</v>
      </c>
      <c r="E36" s="38">
        <f t="shared" ref="E36:E38" si="0">(10^C36)*1000000000</f>
        <v>77.826400086251766</v>
      </c>
    </row>
    <row r="37" spans="1:5" ht="15" x14ac:dyDescent="0.15">
      <c r="A37" s="24" t="s">
        <v>52</v>
      </c>
      <c r="B37" s="29" t="s">
        <v>174</v>
      </c>
      <c r="C37" s="45">
        <v>-7.21452758843167</v>
      </c>
      <c r="D37" s="45">
        <v>6.8527196792712098E-3</v>
      </c>
      <c r="E37" s="38">
        <f t="shared" si="0"/>
        <v>61.020029261589158</v>
      </c>
    </row>
    <row r="38" spans="1:5" ht="15" x14ac:dyDescent="0.15">
      <c r="A38" s="24" t="s">
        <v>53</v>
      </c>
      <c r="B38" s="29" t="s">
        <v>173</v>
      </c>
      <c r="C38" s="45">
        <v>-8.5248180596674796</v>
      </c>
      <c r="D38" s="45">
        <v>2.3889656656362199E-2</v>
      </c>
      <c r="E38" s="33">
        <f t="shared" si="0"/>
        <v>2.9866335565169355</v>
      </c>
    </row>
    <row r="39" spans="1:5" x14ac:dyDescent="0.15">
      <c r="C39" s="80" t="s">
        <v>49</v>
      </c>
      <c r="D39" s="77" t="s">
        <v>50</v>
      </c>
      <c r="E39" s="82" t="s">
        <v>59</v>
      </c>
    </row>
    <row r="40" spans="1:5" x14ac:dyDescent="0.15">
      <c r="B40" s="77" t="s">
        <v>54</v>
      </c>
      <c r="C40" s="35" t="s">
        <v>109</v>
      </c>
      <c r="D40" s="30">
        <v>2.41E-2</v>
      </c>
      <c r="E40" s="38">
        <f>E36/E37</f>
        <v>1.2754238407952039</v>
      </c>
    </row>
    <row r="41" spans="1:5" x14ac:dyDescent="0.15">
      <c r="B41" s="77" t="s">
        <v>55</v>
      </c>
      <c r="C41" s="38" t="s">
        <v>109</v>
      </c>
      <c r="D41" s="30">
        <v>2.0000000000000001E-4</v>
      </c>
      <c r="E41" s="83">
        <f>E36/E38</f>
        <v>26.058235338725076</v>
      </c>
    </row>
    <row r="42" spans="1:5" x14ac:dyDescent="0.15">
      <c r="B42" s="77" t="s">
        <v>56</v>
      </c>
      <c r="C42" s="35" t="s">
        <v>109</v>
      </c>
      <c r="D42" s="30">
        <v>1E-4</v>
      </c>
      <c r="E42" s="83">
        <f>E37/E38</f>
        <v>20.431039867090956</v>
      </c>
    </row>
    <row r="43" spans="1:5" x14ac:dyDescent="0.15">
      <c r="B43" s="77"/>
      <c r="C43" s="35"/>
      <c r="D43" s="30"/>
      <c r="E43" s="83"/>
    </row>
    <row r="44" spans="1:5" x14ac:dyDescent="0.15">
      <c r="A44" s="6" t="s">
        <v>119</v>
      </c>
      <c r="B44" s="76" t="s">
        <v>283</v>
      </c>
      <c r="C44" s="76" t="s">
        <v>108</v>
      </c>
      <c r="D44" s="76" t="s">
        <v>5</v>
      </c>
      <c r="E44" s="76" t="s">
        <v>110</v>
      </c>
    </row>
    <row r="45" spans="1:5" x14ac:dyDescent="0.15">
      <c r="A45" s="24" t="s">
        <v>51</v>
      </c>
      <c r="B45" s="6" t="s">
        <v>1</v>
      </c>
      <c r="C45" s="51">
        <v>-5.8206719839388104</v>
      </c>
      <c r="D45" s="51">
        <v>1.2128401448449301E-2</v>
      </c>
      <c r="E45" s="38" t="s">
        <v>46</v>
      </c>
    </row>
    <row r="46" spans="1:5" ht="15" x14ac:dyDescent="0.15">
      <c r="A46" s="24" t="s">
        <v>52</v>
      </c>
      <c r="B46" s="29" t="s">
        <v>174</v>
      </c>
      <c r="C46" s="45" t="s">
        <v>18</v>
      </c>
      <c r="D46" s="45" t="s">
        <v>18</v>
      </c>
      <c r="E46" s="38" t="s">
        <v>18</v>
      </c>
    </row>
    <row r="47" spans="1:5" ht="15" x14ac:dyDescent="0.15">
      <c r="A47" s="24" t="s">
        <v>53</v>
      </c>
      <c r="B47" s="29" t="s">
        <v>173</v>
      </c>
      <c r="C47" s="51">
        <v>-7.8364536766540898</v>
      </c>
      <c r="D47" s="51">
        <v>1.76260213760801E-2</v>
      </c>
      <c r="E47" s="38">
        <f t="shared" ref="E47" si="1">(10^C47)*1000000000</f>
        <v>14.572911361348895</v>
      </c>
    </row>
    <row r="48" spans="1:5" x14ac:dyDescent="0.15">
      <c r="C48" s="80" t="s">
        <v>49</v>
      </c>
      <c r="D48" s="77" t="s">
        <v>50</v>
      </c>
      <c r="E48" s="82" t="s">
        <v>59</v>
      </c>
    </row>
    <row r="49" spans="1:5" x14ac:dyDescent="0.15">
      <c r="B49" s="77" t="s">
        <v>54</v>
      </c>
      <c r="C49" s="35" t="s">
        <v>18</v>
      </c>
      <c r="D49" s="30" t="s">
        <v>18</v>
      </c>
      <c r="E49" s="38" t="s">
        <v>18</v>
      </c>
    </row>
    <row r="50" spans="1:5" x14ac:dyDescent="0.15">
      <c r="B50" s="77" t="s">
        <v>55</v>
      </c>
      <c r="C50" s="38" t="s">
        <v>109</v>
      </c>
      <c r="D50" s="30">
        <v>1E-4</v>
      </c>
      <c r="E50" s="83" t="s">
        <v>286</v>
      </c>
    </row>
    <row r="51" spans="1:5" x14ac:dyDescent="0.15">
      <c r="B51" s="77" t="s">
        <v>56</v>
      </c>
      <c r="C51" s="35" t="s">
        <v>109</v>
      </c>
      <c r="D51" s="30" t="s">
        <v>18</v>
      </c>
      <c r="E51" s="83" t="s">
        <v>286</v>
      </c>
    </row>
    <row r="52" spans="1:5" x14ac:dyDescent="0.15">
      <c r="B52" s="77"/>
      <c r="C52" s="35"/>
      <c r="D52" s="30"/>
      <c r="E52" s="38"/>
    </row>
    <row r="53" spans="1:5" x14ac:dyDescent="0.15">
      <c r="B53" s="77"/>
      <c r="C53" s="35"/>
      <c r="D53" s="30"/>
      <c r="E53" s="38"/>
    </row>
    <row r="54" spans="1:5" x14ac:dyDescent="0.15">
      <c r="A54" s="6" t="s">
        <v>119</v>
      </c>
      <c r="B54" s="76" t="s">
        <v>32</v>
      </c>
      <c r="C54" s="76" t="s">
        <v>108</v>
      </c>
      <c r="D54" s="76" t="s">
        <v>5</v>
      </c>
      <c r="E54" s="76" t="s">
        <v>110</v>
      </c>
    </row>
    <row r="55" spans="1:5" x14ac:dyDescent="0.15">
      <c r="A55" s="24" t="s">
        <v>51</v>
      </c>
      <c r="B55" s="30" t="s">
        <v>43</v>
      </c>
      <c r="C55" s="32">
        <v>-7.5829302402788699</v>
      </c>
      <c r="D55" s="23">
        <v>9.9868378684615702E-3</v>
      </c>
      <c r="E55" s="38">
        <f>(10^C55)*1000000000</f>
        <v>26.125809735541537</v>
      </c>
    </row>
    <row r="56" spans="1:5" x14ac:dyDescent="0.15">
      <c r="A56" s="24" t="s">
        <v>52</v>
      </c>
      <c r="B56" s="30" t="s">
        <v>44</v>
      </c>
      <c r="C56" s="32">
        <v>-8.2015328924581592</v>
      </c>
      <c r="D56" s="23">
        <v>4.5605633363777001E-3</v>
      </c>
      <c r="E56" s="38">
        <f t="shared" ref="E56:E58" si="2">(10^C56)*1000000000</f>
        <v>6.2873423344014236</v>
      </c>
    </row>
    <row r="57" spans="1:5" x14ac:dyDescent="0.15">
      <c r="A57" s="24" t="s">
        <v>53</v>
      </c>
      <c r="B57" s="30" t="s">
        <v>45</v>
      </c>
      <c r="C57" s="32">
        <v>-8.1504106127559108</v>
      </c>
      <c r="D57" s="23">
        <v>1.2651488727780401E-2</v>
      </c>
      <c r="E57" s="38">
        <f t="shared" si="2"/>
        <v>7.0727675863140327</v>
      </c>
    </row>
    <row r="58" spans="1:5" ht="15" x14ac:dyDescent="0.15">
      <c r="A58" s="24" t="s">
        <v>60</v>
      </c>
      <c r="B58" s="30" t="s">
        <v>173</v>
      </c>
      <c r="C58" s="32">
        <v>-8.3085684413162895</v>
      </c>
      <c r="D58" s="23">
        <v>1.5851056318997199E-2</v>
      </c>
      <c r="E58" s="38">
        <f t="shared" si="2"/>
        <v>4.9139593405123598</v>
      </c>
    </row>
    <row r="60" spans="1:5" x14ac:dyDescent="0.15">
      <c r="C60" s="80" t="s">
        <v>49</v>
      </c>
      <c r="D60" s="77" t="s">
        <v>50</v>
      </c>
      <c r="E60" s="82" t="s">
        <v>59</v>
      </c>
    </row>
    <row r="61" spans="1:5" x14ac:dyDescent="0.15">
      <c r="B61" s="77" t="s">
        <v>54</v>
      </c>
      <c r="C61" s="35" t="s">
        <v>109</v>
      </c>
      <c r="D61" s="79">
        <v>2.9999999999999997E-4</v>
      </c>
      <c r="E61" s="38">
        <f>E55/E56</f>
        <v>4.155302566013181</v>
      </c>
    </row>
    <row r="62" spans="1:5" x14ac:dyDescent="0.15">
      <c r="B62" s="77" t="s">
        <v>55</v>
      </c>
      <c r="C62" s="38" t="s">
        <v>109</v>
      </c>
      <c r="D62" s="79">
        <v>8.0000000000000004E-4</v>
      </c>
      <c r="E62" s="38">
        <f>E55/E57</f>
        <v>3.6938594993698901</v>
      </c>
    </row>
    <row r="63" spans="1:5" x14ac:dyDescent="0.15">
      <c r="B63" s="77" t="s">
        <v>61</v>
      </c>
      <c r="C63" s="35" t="s">
        <v>109</v>
      </c>
      <c r="D63" s="79">
        <v>6.9999999999999999E-4</v>
      </c>
      <c r="E63" s="38">
        <f>E55/E58</f>
        <v>5.3166515889033583</v>
      </c>
    </row>
    <row r="64" spans="1:5" x14ac:dyDescent="0.15">
      <c r="B64" s="77" t="s">
        <v>56</v>
      </c>
      <c r="C64" s="35" t="s">
        <v>111</v>
      </c>
      <c r="D64" s="79">
        <v>6.9599999999999995E-2</v>
      </c>
      <c r="E64" s="38">
        <f>E57/E56</f>
        <v>1.124921661671757</v>
      </c>
    </row>
    <row r="65" spans="1:5" x14ac:dyDescent="0.15">
      <c r="B65" s="77" t="s">
        <v>112</v>
      </c>
      <c r="C65" s="35" t="s">
        <v>109</v>
      </c>
      <c r="D65" s="79">
        <v>2.24E-2</v>
      </c>
      <c r="E65" s="38">
        <f>E56/E58</f>
        <v>1.2794860312673784</v>
      </c>
    </row>
    <row r="66" spans="1:5" x14ac:dyDescent="0.15">
      <c r="B66" s="77" t="s">
        <v>62</v>
      </c>
      <c r="C66" s="35" t="s">
        <v>109</v>
      </c>
      <c r="D66" s="79">
        <v>1.6199999999999999E-2</v>
      </c>
      <c r="E66" s="38">
        <f>E57/E58</f>
        <v>1.439321552379101</v>
      </c>
    </row>
    <row r="68" spans="1:5" x14ac:dyDescent="0.15">
      <c r="A68" s="6" t="s">
        <v>119</v>
      </c>
      <c r="B68" s="76" t="s">
        <v>39</v>
      </c>
      <c r="C68" s="76" t="s">
        <v>108</v>
      </c>
      <c r="D68" s="76" t="s">
        <v>5</v>
      </c>
      <c r="E68" s="76" t="s">
        <v>110</v>
      </c>
    </row>
    <row r="69" spans="1:5" x14ac:dyDescent="0.15">
      <c r="A69" s="24" t="s">
        <v>51</v>
      </c>
      <c r="B69" s="30" t="s">
        <v>43</v>
      </c>
      <c r="C69" s="23">
        <v>-6.3815045005312596</v>
      </c>
      <c r="D69" s="23">
        <v>1.54007763250917E-2</v>
      </c>
      <c r="E69" s="38">
        <f t="shared" ref="E69:E72" si="3">(10^C69)*1000000000</f>
        <v>415.42774620156388</v>
      </c>
    </row>
    <row r="70" spans="1:5" x14ac:dyDescent="0.15">
      <c r="A70" s="24" t="s">
        <v>52</v>
      </c>
      <c r="B70" s="30" t="s">
        <v>44</v>
      </c>
      <c r="C70" s="23">
        <v>-7.4337132262964998</v>
      </c>
      <c r="D70" s="23">
        <v>1.69882828951275E-2</v>
      </c>
      <c r="E70" s="38">
        <f t="shared" si="3"/>
        <v>36.837213715519638</v>
      </c>
    </row>
    <row r="71" spans="1:5" x14ac:dyDescent="0.15">
      <c r="A71" s="24" t="s">
        <v>53</v>
      </c>
      <c r="B71" s="30" t="s">
        <v>45</v>
      </c>
      <c r="C71" s="23">
        <v>-7.37073513757732</v>
      </c>
      <c r="D71" s="23">
        <v>3.2789145344063797E-2</v>
      </c>
      <c r="E71" s="38">
        <f t="shared" si="3"/>
        <v>42.585805126452023</v>
      </c>
    </row>
    <row r="72" spans="1:5" ht="15" x14ac:dyDescent="0.15">
      <c r="A72" s="24" t="s">
        <v>60</v>
      </c>
      <c r="B72" s="30" t="s">
        <v>173</v>
      </c>
      <c r="C72" s="23">
        <v>-7.8364536766540898</v>
      </c>
      <c r="D72" s="23">
        <v>1.76260213760801E-2</v>
      </c>
      <c r="E72" s="38">
        <f t="shared" si="3"/>
        <v>14.572911361348895</v>
      </c>
    </row>
    <row r="74" spans="1:5" x14ac:dyDescent="0.15">
      <c r="C74" s="80" t="s">
        <v>49</v>
      </c>
      <c r="D74" s="77" t="s">
        <v>50</v>
      </c>
      <c r="E74" s="82" t="s">
        <v>59</v>
      </c>
    </row>
    <row r="75" spans="1:5" x14ac:dyDescent="0.15">
      <c r="B75" s="77" t="s">
        <v>54</v>
      </c>
      <c r="C75" s="35" t="s">
        <v>109</v>
      </c>
      <c r="D75" s="79">
        <v>5.0000000000000001E-4</v>
      </c>
      <c r="E75" s="38">
        <f>E69/E70</f>
        <v>11.277393274360021</v>
      </c>
    </row>
    <row r="76" spans="1:5" x14ac:dyDescent="0.15">
      <c r="B76" s="77" t="s">
        <v>55</v>
      </c>
      <c r="C76" s="38" t="s">
        <v>109</v>
      </c>
      <c r="D76" s="79">
        <v>1.2999999999999999E-3</v>
      </c>
      <c r="E76" s="38">
        <f>E69/E71</f>
        <v>9.7550755461359682</v>
      </c>
    </row>
    <row r="77" spans="1:5" x14ac:dyDescent="0.15">
      <c r="B77" s="77" t="s">
        <v>61</v>
      </c>
      <c r="C77" s="35" t="s">
        <v>109</v>
      </c>
      <c r="D77" s="79">
        <v>2.9999999999999997E-4</v>
      </c>
      <c r="E77" s="38">
        <f>E69/E72</f>
        <v>28.506846429011087</v>
      </c>
    </row>
    <row r="78" spans="1:5" x14ac:dyDescent="0.15">
      <c r="B78" s="77" t="s">
        <v>56</v>
      </c>
      <c r="C78" s="35" t="s">
        <v>111</v>
      </c>
      <c r="D78" s="79">
        <v>0.23180000000000001</v>
      </c>
      <c r="E78" s="38">
        <f>E71/E70</f>
        <v>1.156053914808179</v>
      </c>
    </row>
    <row r="79" spans="1:5" x14ac:dyDescent="0.15">
      <c r="B79" s="77" t="s">
        <v>56</v>
      </c>
      <c r="C79" s="35" t="s">
        <v>109</v>
      </c>
      <c r="D79" s="79">
        <v>3.8E-3</v>
      </c>
      <c r="E79" s="38">
        <f>E70/E72</f>
        <v>2.5277868506921268</v>
      </c>
    </row>
    <row r="80" spans="1:5" x14ac:dyDescent="0.15">
      <c r="B80" s="77" t="s">
        <v>62</v>
      </c>
      <c r="C80" s="35" t="s">
        <v>109</v>
      </c>
      <c r="D80" s="79">
        <v>6.4999999999999997E-3</v>
      </c>
      <c r="E80" s="38">
        <f>E71/E72</f>
        <v>2.9222578845432712</v>
      </c>
    </row>
    <row r="82" spans="1:5" x14ac:dyDescent="0.15">
      <c r="A82" s="6" t="s">
        <v>119</v>
      </c>
      <c r="B82" s="76" t="s">
        <v>281</v>
      </c>
      <c r="C82" s="76" t="s">
        <v>108</v>
      </c>
      <c r="D82" s="76" t="s">
        <v>5</v>
      </c>
      <c r="E82" s="76" t="s">
        <v>110</v>
      </c>
    </row>
    <row r="83" spans="1:5" x14ac:dyDescent="0.15">
      <c r="A83" s="24" t="s">
        <v>51</v>
      </c>
      <c r="B83" s="30" t="s">
        <v>1</v>
      </c>
      <c r="C83" s="51">
        <v>-6.4611144128927398</v>
      </c>
      <c r="D83" s="51">
        <v>1.0131248528147401E-3</v>
      </c>
      <c r="E83" s="38">
        <f t="shared" ref="E83:E85" si="4">(10^C83)*1000000000</f>
        <v>345.8482536846422</v>
      </c>
    </row>
    <row r="84" spans="1:5" ht="15" x14ac:dyDescent="0.15">
      <c r="A84" s="24" t="s">
        <v>52</v>
      </c>
      <c r="B84" s="30" t="s">
        <v>174</v>
      </c>
      <c r="C84" s="33" t="s">
        <v>18</v>
      </c>
      <c r="D84" s="33" t="s">
        <v>18</v>
      </c>
      <c r="E84" s="35" t="s">
        <v>18</v>
      </c>
    </row>
    <row r="85" spans="1:5" ht="15" x14ac:dyDescent="0.15">
      <c r="A85" s="24" t="s">
        <v>53</v>
      </c>
      <c r="B85" s="30" t="s">
        <v>173</v>
      </c>
      <c r="C85" s="51">
        <v>-7.4125643723017198</v>
      </c>
      <c r="D85" s="51">
        <v>2.25997471922685E-3</v>
      </c>
      <c r="E85" s="38">
        <f t="shared" si="4"/>
        <v>38.675472455393006</v>
      </c>
    </row>
    <row r="87" spans="1:5" x14ac:dyDescent="0.15">
      <c r="A87" s="6" t="s">
        <v>119</v>
      </c>
      <c r="B87" s="76" t="s">
        <v>63</v>
      </c>
      <c r="C87" s="76" t="s">
        <v>108</v>
      </c>
      <c r="D87" s="76" t="s">
        <v>5</v>
      </c>
      <c r="E87" s="76" t="s">
        <v>110</v>
      </c>
    </row>
    <row r="88" spans="1:5" x14ac:dyDescent="0.15">
      <c r="A88" s="24" t="s">
        <v>51</v>
      </c>
      <c r="B88" s="30" t="s">
        <v>1</v>
      </c>
      <c r="C88" s="23">
        <v>-5.1967157896734699</v>
      </c>
      <c r="D88" s="23">
        <v>2.15797370202719E-2</v>
      </c>
      <c r="E88" s="38" t="s">
        <v>46</v>
      </c>
    </row>
    <row r="89" spans="1:5" ht="15" x14ac:dyDescent="0.15">
      <c r="A89" s="24" t="s">
        <v>52</v>
      </c>
      <c r="B89" s="30" t="s">
        <v>174</v>
      </c>
      <c r="C89" s="33" t="s">
        <v>18</v>
      </c>
      <c r="D89" s="33" t="s">
        <v>18</v>
      </c>
      <c r="E89" s="35" t="s">
        <v>18</v>
      </c>
    </row>
    <row r="90" spans="1:5" ht="15" x14ac:dyDescent="0.15">
      <c r="A90" s="24" t="s">
        <v>53</v>
      </c>
      <c r="B90" s="30" t="s">
        <v>173</v>
      </c>
      <c r="C90" s="23">
        <v>-6.4877196153811196</v>
      </c>
      <c r="D90" s="23">
        <v>6.0603568836433601E-3</v>
      </c>
      <c r="E90" s="38">
        <f t="shared" ref="E90" si="5">(10^C90)*1000000000</f>
        <v>325.29724457931883</v>
      </c>
    </row>
    <row r="92" spans="1:5" x14ac:dyDescent="0.15">
      <c r="A92" s="24" t="s">
        <v>280</v>
      </c>
      <c r="B92" s="76" t="s">
        <v>64</v>
      </c>
      <c r="C92" s="76" t="s">
        <v>108</v>
      </c>
      <c r="D92" s="76" t="s">
        <v>5</v>
      </c>
      <c r="E92" s="76" t="s">
        <v>110</v>
      </c>
    </row>
    <row r="93" spans="1:5" ht="15" x14ac:dyDescent="0.15">
      <c r="A93" s="24" t="s">
        <v>51</v>
      </c>
      <c r="B93" s="30" t="s">
        <v>178</v>
      </c>
      <c r="C93" s="23">
        <v>-5.7935152950436004</v>
      </c>
      <c r="D93" s="23">
        <v>1.89047567748591E-3</v>
      </c>
      <c r="E93" s="38" t="s">
        <v>46</v>
      </c>
    </row>
    <row r="94" spans="1:5" ht="15" x14ac:dyDescent="0.15">
      <c r="A94" s="24" t="s">
        <v>52</v>
      </c>
      <c r="B94" s="30" t="s">
        <v>179</v>
      </c>
      <c r="C94" s="23">
        <v>-6.6490105558493298</v>
      </c>
      <c r="D94" s="23">
        <v>7.9581154657543292E-3</v>
      </c>
      <c r="E94" s="38">
        <f t="shared" ref="E94" si="6">(10^C94)*1000000000</f>
        <v>224.38273852319935</v>
      </c>
    </row>
    <row r="95" spans="1:5" x14ac:dyDescent="0.15">
      <c r="A95" s="24"/>
      <c r="B95" s="35"/>
      <c r="C95" s="38"/>
      <c r="D95" s="33"/>
    </row>
    <row r="96" spans="1:5" x14ac:dyDescent="0.15">
      <c r="B96" s="6" t="s">
        <v>65</v>
      </c>
      <c r="C96" s="38">
        <f>1000/E94</f>
        <v>4.456670805346322</v>
      </c>
    </row>
    <row r="98" spans="1:7" x14ac:dyDescent="0.15">
      <c r="A98" s="6" t="s">
        <v>119</v>
      </c>
      <c r="B98" s="76" t="s">
        <v>279</v>
      </c>
      <c r="C98" s="76" t="s">
        <v>108</v>
      </c>
      <c r="D98" s="76" t="s">
        <v>5</v>
      </c>
      <c r="E98" s="76" t="s">
        <v>110</v>
      </c>
    </row>
    <row r="99" spans="1:7" ht="15" x14ac:dyDescent="0.15">
      <c r="A99" s="24" t="s">
        <v>51</v>
      </c>
      <c r="B99" s="30" t="s">
        <v>173</v>
      </c>
      <c r="C99" s="32">
        <v>-8.5248180596674796</v>
      </c>
      <c r="D99" s="32">
        <v>2.3889656656362199E-2</v>
      </c>
      <c r="E99" s="38">
        <f t="shared" ref="E99:E101" si="7">(10^C99)*1000000000</f>
        <v>2.9866335565169355</v>
      </c>
      <c r="F99" s="76" t="s">
        <v>32</v>
      </c>
      <c r="G99" s="84"/>
    </row>
    <row r="100" spans="1:7" ht="15" x14ac:dyDescent="0.15">
      <c r="A100" s="24" t="s">
        <v>52</v>
      </c>
      <c r="B100" s="30" t="s">
        <v>173</v>
      </c>
      <c r="C100" s="23">
        <v>-7.9353455568668103</v>
      </c>
      <c r="D100" s="23">
        <v>4.3837853113773799E-3</v>
      </c>
      <c r="E100" s="38">
        <f t="shared" si="7"/>
        <v>11.605248468285689</v>
      </c>
      <c r="F100" s="76" t="s">
        <v>66</v>
      </c>
      <c r="G100" s="84"/>
    </row>
    <row r="101" spans="1:7" ht="15" x14ac:dyDescent="0.15">
      <c r="B101" s="30" t="s">
        <v>173</v>
      </c>
      <c r="C101" s="23">
        <v>-7.4125643723017198</v>
      </c>
      <c r="D101" s="23">
        <v>2.25997471922685E-3</v>
      </c>
      <c r="E101" s="38">
        <f t="shared" si="7"/>
        <v>38.675472455393006</v>
      </c>
      <c r="F101" s="76" t="s">
        <v>281</v>
      </c>
      <c r="G101" s="84"/>
    </row>
    <row r="103" spans="1:7" x14ac:dyDescent="0.15">
      <c r="C103" s="80" t="s">
        <v>49</v>
      </c>
      <c r="D103" s="77" t="s">
        <v>50</v>
      </c>
      <c r="E103" s="82" t="s">
        <v>59</v>
      </c>
    </row>
    <row r="104" spans="1:7" x14ac:dyDescent="0.15">
      <c r="B104" s="77" t="s">
        <v>54</v>
      </c>
      <c r="C104" s="35" t="s">
        <v>109</v>
      </c>
      <c r="D104" s="79">
        <v>1.1999999999999999E-3</v>
      </c>
      <c r="E104" s="38">
        <f>E100/E99</f>
        <v>3.8857289482208635</v>
      </c>
    </row>
    <row r="105" spans="1:7" x14ac:dyDescent="0.15">
      <c r="B105" s="77" t="s">
        <v>55</v>
      </c>
      <c r="C105" s="35" t="s">
        <v>109</v>
      </c>
      <c r="D105" s="35">
        <v>2.9999999999999997E-4</v>
      </c>
      <c r="E105" s="38">
        <f>E101/E99</f>
        <v>12.949520496413701</v>
      </c>
    </row>
    <row r="106" spans="1:7" x14ac:dyDescent="0.15">
      <c r="B106" s="77" t="s">
        <v>56</v>
      </c>
      <c r="C106" s="35" t="s">
        <v>109</v>
      </c>
      <c r="D106" s="35">
        <v>1E-4</v>
      </c>
      <c r="E106" s="38">
        <f>E101/E100</f>
        <v>3.3325846112716699</v>
      </c>
    </row>
    <row r="107" spans="1:7" x14ac:dyDescent="0.15">
      <c r="C107" s="80"/>
      <c r="D107" s="77"/>
      <c r="E107" s="82"/>
    </row>
    <row r="109" spans="1:7" x14ac:dyDescent="0.15">
      <c r="A109" s="6" t="s">
        <v>280</v>
      </c>
      <c r="B109" s="76" t="s">
        <v>279</v>
      </c>
      <c r="C109" s="76" t="s">
        <v>108</v>
      </c>
      <c r="D109" s="76" t="s">
        <v>5</v>
      </c>
      <c r="E109" s="76" t="s">
        <v>110</v>
      </c>
    </row>
    <row r="110" spans="1:7" ht="15" x14ac:dyDescent="0.15">
      <c r="A110" s="24" t="s">
        <v>51</v>
      </c>
      <c r="B110" s="30" t="s">
        <v>178</v>
      </c>
      <c r="C110" s="23">
        <v>-5.7935152950436004</v>
      </c>
      <c r="D110" s="23">
        <v>1.89047567748591E-3</v>
      </c>
      <c r="E110" s="38" t="s">
        <v>46</v>
      </c>
      <c r="F110" s="76" t="s">
        <v>64</v>
      </c>
      <c r="G110" s="84"/>
    </row>
    <row r="111" spans="1:7" ht="15" x14ac:dyDescent="0.15">
      <c r="A111" s="24" t="s">
        <v>52</v>
      </c>
      <c r="B111" s="30" t="s">
        <v>179</v>
      </c>
      <c r="C111" s="23">
        <v>-6.6490105558493298</v>
      </c>
      <c r="D111" s="23">
        <v>7.9581154657543292E-3</v>
      </c>
      <c r="E111" s="38">
        <f t="shared" ref="E111:E113" si="8">(10^C111)*1000000000</f>
        <v>224.38273852319935</v>
      </c>
      <c r="F111" s="76" t="s">
        <v>64</v>
      </c>
      <c r="G111" s="84"/>
    </row>
    <row r="112" spans="1:7" ht="15" x14ac:dyDescent="0.15">
      <c r="A112" s="24" t="s">
        <v>53</v>
      </c>
      <c r="B112" s="30" t="s">
        <v>178</v>
      </c>
      <c r="C112" s="23">
        <v>-6.5100552316922098</v>
      </c>
      <c r="D112" s="23">
        <v>1.8993475722394002E-2</v>
      </c>
      <c r="E112" s="38">
        <f t="shared" si="8"/>
        <v>308.99024471075478</v>
      </c>
      <c r="F112" s="76" t="s">
        <v>39</v>
      </c>
      <c r="G112" s="84"/>
    </row>
    <row r="113" spans="1:7" ht="15" x14ac:dyDescent="0.15">
      <c r="A113" s="24" t="s">
        <v>60</v>
      </c>
      <c r="B113" s="30" t="s">
        <v>179</v>
      </c>
      <c r="C113" s="23">
        <v>-6.53315372301127</v>
      </c>
      <c r="D113" s="23">
        <v>6.1519398743631101E-3</v>
      </c>
      <c r="E113" s="38">
        <f t="shared" si="8"/>
        <v>292.98560089374143</v>
      </c>
      <c r="F113" s="76" t="s">
        <v>39</v>
      </c>
      <c r="G113" s="84"/>
    </row>
    <row r="115" spans="1:7" x14ac:dyDescent="0.15">
      <c r="C115" s="80" t="s">
        <v>49</v>
      </c>
      <c r="D115" s="77" t="s">
        <v>50</v>
      </c>
      <c r="E115" s="82" t="s">
        <v>59</v>
      </c>
    </row>
    <row r="116" spans="1:7" x14ac:dyDescent="0.15">
      <c r="B116" s="77" t="s">
        <v>54</v>
      </c>
      <c r="C116" s="35" t="s">
        <v>109</v>
      </c>
      <c r="D116" s="79">
        <v>1E-4</v>
      </c>
      <c r="E116" s="38" t="s">
        <v>113</v>
      </c>
    </row>
    <row r="117" spans="1:7" x14ac:dyDescent="0.15">
      <c r="B117" s="77" t="s">
        <v>62</v>
      </c>
      <c r="C117" s="35" t="s">
        <v>111</v>
      </c>
      <c r="D117" s="35">
        <v>0.36770000000000003</v>
      </c>
      <c r="E117" s="38">
        <f>E112/E113</f>
        <v>1.0546260422634826</v>
      </c>
    </row>
    <row r="119" spans="1:7" x14ac:dyDescent="0.15">
      <c r="A119" s="6" t="s">
        <v>119</v>
      </c>
      <c r="B119" s="76" t="s">
        <v>32</v>
      </c>
      <c r="C119" s="76" t="s">
        <v>108</v>
      </c>
      <c r="D119" s="76" t="s">
        <v>5</v>
      </c>
      <c r="E119" s="76" t="s">
        <v>110</v>
      </c>
    </row>
    <row r="120" spans="1:7" x14ac:dyDescent="0.15">
      <c r="A120" s="24" t="s">
        <v>51</v>
      </c>
      <c r="B120" s="29" t="s">
        <v>1</v>
      </c>
      <c r="C120" s="23">
        <v>-7.1619999999999999</v>
      </c>
      <c r="D120" s="23">
        <v>2E-3</v>
      </c>
      <c r="E120" s="38">
        <f t="shared" ref="E120:E121" si="9">(10^C120)*1000000000</f>
        <v>68.865229634427564</v>
      </c>
    </row>
    <row r="121" spans="1:7" x14ac:dyDescent="0.15">
      <c r="A121" s="24" t="s">
        <v>52</v>
      </c>
      <c r="B121" s="29" t="s">
        <v>44</v>
      </c>
      <c r="C121" s="35">
        <v>-8.1359999999999992</v>
      </c>
      <c r="D121" s="35">
        <v>7.0000000000000001E-3</v>
      </c>
      <c r="E121" s="38">
        <f t="shared" si="9"/>
        <v>7.3113908348341656</v>
      </c>
    </row>
    <row r="122" spans="1:7" x14ac:dyDescent="0.15">
      <c r="A122" s="24" t="s">
        <v>53</v>
      </c>
      <c r="B122" s="29" t="s">
        <v>291</v>
      </c>
      <c r="C122" s="35">
        <v>-6.5540000000000003</v>
      </c>
      <c r="D122" s="35">
        <v>2E-3</v>
      </c>
      <c r="E122" s="38">
        <f>(10^C122)*1000000000</f>
        <v>279.25438412373313</v>
      </c>
    </row>
    <row r="123" spans="1:7" x14ac:dyDescent="0.15">
      <c r="A123" s="24" t="s">
        <v>60</v>
      </c>
      <c r="B123" s="29" t="s">
        <v>293</v>
      </c>
      <c r="C123" s="35">
        <v>-7.968</v>
      </c>
      <c r="D123" s="35">
        <v>6.0000000000000001E-3</v>
      </c>
      <c r="E123" s="38">
        <f>(10^C123)*1000000000</f>
        <v>10.764652136298341</v>
      </c>
    </row>
    <row r="124" spans="1:7" x14ac:dyDescent="0.15">
      <c r="A124" s="24" t="s">
        <v>295</v>
      </c>
      <c r="B124" s="29" t="s">
        <v>290</v>
      </c>
      <c r="C124" s="35">
        <v>-6.5810000000000004</v>
      </c>
      <c r="D124" s="35">
        <v>5.0000000000000001E-3</v>
      </c>
      <c r="E124" s="38">
        <f>(10^C124)*1000000000</f>
        <v>262.42185433844372</v>
      </c>
    </row>
    <row r="125" spans="1:7" x14ac:dyDescent="0.15">
      <c r="A125" s="24" t="s">
        <v>296</v>
      </c>
    </row>
    <row r="126" spans="1:7" x14ac:dyDescent="0.15">
      <c r="A126" s="24"/>
      <c r="B126" s="29"/>
      <c r="C126" s="35"/>
      <c r="D126" s="35"/>
      <c r="E126" s="38"/>
    </row>
    <row r="127" spans="1:7" x14ac:dyDescent="0.15">
      <c r="C127" s="80" t="s">
        <v>49</v>
      </c>
      <c r="D127" s="77" t="s">
        <v>50</v>
      </c>
      <c r="E127" s="82" t="s">
        <v>59</v>
      </c>
    </row>
    <row r="128" spans="1:7" x14ac:dyDescent="0.15">
      <c r="B128" s="77" t="s">
        <v>54</v>
      </c>
      <c r="C128" s="35" t="s">
        <v>109</v>
      </c>
      <c r="D128" s="79">
        <v>1E-4</v>
      </c>
      <c r="E128" s="38">
        <f>E120/E121</f>
        <v>9.418895965228419</v>
      </c>
    </row>
    <row r="129" spans="2:5" x14ac:dyDescent="0.15">
      <c r="B129" s="77" t="s">
        <v>55</v>
      </c>
      <c r="C129" s="35" t="s">
        <v>109</v>
      </c>
      <c r="D129" s="79">
        <v>1E-4</v>
      </c>
      <c r="E129" s="38">
        <f>E122/E120</f>
        <v>4.0550853544838308</v>
      </c>
    </row>
    <row r="130" spans="2:5" x14ac:dyDescent="0.15">
      <c r="B130" s="77" t="s">
        <v>61</v>
      </c>
      <c r="C130" s="35" t="s">
        <v>109</v>
      </c>
      <c r="D130" s="79">
        <v>1E-4</v>
      </c>
      <c r="E130" s="38">
        <f>E120/E123</f>
        <v>6.3973483548264811</v>
      </c>
    </row>
    <row r="131" spans="2:5" x14ac:dyDescent="0.15">
      <c r="B131" s="77" t="s">
        <v>297</v>
      </c>
      <c r="C131" s="35" t="s">
        <v>109</v>
      </c>
      <c r="D131" s="79">
        <v>1E-4</v>
      </c>
      <c r="E131" s="38">
        <f>E124/E120</f>
        <v>3.8106582339377266</v>
      </c>
    </row>
    <row r="132" spans="2:5" x14ac:dyDescent="0.15">
      <c r="B132" s="77" t="s">
        <v>56</v>
      </c>
      <c r="C132" s="35" t="s">
        <v>109</v>
      </c>
      <c r="D132" s="79">
        <v>1E-4</v>
      </c>
      <c r="E132" s="38">
        <f>E122/E121</f>
        <v>38.194427084004609</v>
      </c>
    </row>
    <row r="133" spans="2:5" x14ac:dyDescent="0.15">
      <c r="B133" s="77" t="s">
        <v>112</v>
      </c>
      <c r="C133" s="35" t="s">
        <v>109</v>
      </c>
      <c r="D133" s="23">
        <v>3.0000000000000001E-3</v>
      </c>
      <c r="E133" s="38">
        <f>E123/E121</f>
        <v>1.4723125024327197</v>
      </c>
    </row>
    <row r="134" spans="2:5" x14ac:dyDescent="0.15">
      <c r="B134" s="77" t="s">
        <v>298</v>
      </c>
      <c r="C134" s="35" t="s">
        <v>109</v>
      </c>
      <c r="D134" s="79">
        <v>1E-4</v>
      </c>
      <c r="E134" s="38">
        <f>E124/E121</f>
        <v>35.892193464500501</v>
      </c>
    </row>
    <row r="135" spans="2:5" x14ac:dyDescent="0.15">
      <c r="B135" s="77" t="s">
        <v>62</v>
      </c>
      <c r="C135" s="35" t="s">
        <v>109</v>
      </c>
      <c r="D135" s="79">
        <v>1E-4</v>
      </c>
      <c r="E135" s="38">
        <f>E122/E123</f>
        <v>25.941793621188097</v>
      </c>
    </row>
    <row r="136" spans="2:5" x14ac:dyDescent="0.15">
      <c r="B136" s="77" t="s">
        <v>299</v>
      </c>
      <c r="C136" s="35" t="s">
        <v>109</v>
      </c>
      <c r="D136" s="32">
        <v>0.04</v>
      </c>
      <c r="E136" s="38">
        <f>E122/E124</f>
        <v>1.0641430182243152</v>
      </c>
    </row>
    <row r="137" spans="2:5" x14ac:dyDescent="0.15">
      <c r="B137" s="77" t="s">
        <v>300</v>
      </c>
      <c r="C137" s="35" t="s">
        <v>109</v>
      </c>
      <c r="D137" s="79">
        <v>1E-4</v>
      </c>
      <c r="E137" s="38">
        <f>E124/E123</f>
        <v>24.378108183687498</v>
      </c>
    </row>
    <row r="138" spans="2:5" x14ac:dyDescent="0.15">
      <c r="C138" s="35"/>
      <c r="D138" s="79"/>
      <c r="E138" s="38"/>
    </row>
    <row r="139" spans="2:5" x14ac:dyDescent="0.15">
      <c r="B139" s="77"/>
      <c r="C139" s="35"/>
      <c r="D139" s="79"/>
      <c r="E139" s="38"/>
    </row>
    <row r="140" spans="2:5" x14ac:dyDescent="0.15">
      <c r="C140" s="35"/>
      <c r="D140" s="79"/>
      <c r="E140" s="38"/>
    </row>
    <row r="141" spans="2:5" x14ac:dyDescent="0.15">
      <c r="B141" s="77"/>
      <c r="C141" s="35"/>
      <c r="D141" s="79"/>
      <c r="E141" s="38"/>
    </row>
    <row r="142" spans="2:5" x14ac:dyDescent="0.15">
      <c r="C142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0982-A460-6847-8555-621AC12680B4}">
  <dimension ref="B1:N15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8.83203125" style="11"/>
    <col min="2" max="2" width="13.83203125" style="11" bestFit="1" customWidth="1"/>
    <col min="3" max="16384" width="8.83203125" style="11"/>
  </cols>
  <sheetData>
    <row r="1" spans="2:14" x14ac:dyDescent="0.2">
      <c r="C1" s="11" t="s">
        <v>320</v>
      </c>
    </row>
    <row r="2" spans="2:14" x14ac:dyDescent="0.2">
      <c r="C2" s="100" t="s">
        <v>75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x14ac:dyDescent="0.2">
      <c r="B3" s="13" t="s">
        <v>74</v>
      </c>
      <c r="C3" s="101" t="s">
        <v>6</v>
      </c>
      <c r="D3" s="101"/>
      <c r="E3" s="101" t="s">
        <v>1</v>
      </c>
      <c r="F3" s="101"/>
      <c r="G3" s="101" t="s">
        <v>2</v>
      </c>
      <c r="H3" s="101"/>
      <c r="I3" s="101" t="s">
        <v>3</v>
      </c>
      <c r="J3" s="101"/>
      <c r="K3" s="101" t="s">
        <v>7</v>
      </c>
      <c r="L3" s="101"/>
      <c r="M3" s="101" t="s">
        <v>4</v>
      </c>
      <c r="N3" s="101"/>
    </row>
    <row r="4" spans="2:14" x14ac:dyDescent="0.2">
      <c r="B4" s="16">
        <v>9.9999999999999995E-7</v>
      </c>
      <c r="C4" s="12">
        <v>234956</v>
      </c>
      <c r="D4" s="12">
        <v>235684</v>
      </c>
      <c r="E4" s="12">
        <v>243193</v>
      </c>
      <c r="F4" s="12">
        <v>250087</v>
      </c>
      <c r="G4" s="12">
        <v>255925</v>
      </c>
      <c r="H4" s="12">
        <v>258566</v>
      </c>
      <c r="I4" s="12">
        <v>309867</v>
      </c>
      <c r="J4" s="12">
        <v>302337</v>
      </c>
      <c r="K4" s="12">
        <v>188760</v>
      </c>
      <c r="L4" s="12">
        <v>200391</v>
      </c>
      <c r="M4" s="12">
        <v>94468</v>
      </c>
      <c r="N4" s="12">
        <v>88832</v>
      </c>
    </row>
    <row r="5" spans="2:14" x14ac:dyDescent="0.2">
      <c r="B5" s="16">
        <v>3.3299999999999998E-7</v>
      </c>
      <c r="C5" s="12">
        <v>301547</v>
      </c>
      <c r="D5" s="12">
        <v>290620</v>
      </c>
      <c r="E5" s="12">
        <v>275722</v>
      </c>
      <c r="F5" s="12">
        <v>266748</v>
      </c>
      <c r="G5" s="12">
        <v>272250</v>
      </c>
      <c r="H5" s="12">
        <v>287049</v>
      </c>
      <c r="I5" s="12">
        <v>398855</v>
      </c>
      <c r="J5" s="12">
        <v>407551</v>
      </c>
      <c r="K5" s="12">
        <v>345457</v>
      </c>
      <c r="L5" s="12">
        <v>368399</v>
      </c>
      <c r="M5" s="12">
        <v>295645</v>
      </c>
      <c r="N5" s="12">
        <v>243760</v>
      </c>
    </row>
    <row r="6" spans="2:14" x14ac:dyDescent="0.2">
      <c r="B6" s="16">
        <v>1.11E-7</v>
      </c>
      <c r="C6" s="12">
        <v>25939</v>
      </c>
      <c r="D6" s="12">
        <v>24897</v>
      </c>
      <c r="E6" s="12">
        <v>385993</v>
      </c>
      <c r="F6" s="12">
        <v>376186</v>
      </c>
      <c r="G6" s="12">
        <v>344937</v>
      </c>
      <c r="H6" s="12">
        <v>349220</v>
      </c>
      <c r="I6" s="12">
        <v>522541</v>
      </c>
      <c r="J6" s="12">
        <v>515407</v>
      </c>
      <c r="K6" s="12">
        <v>414140</v>
      </c>
      <c r="L6" s="12">
        <v>401020</v>
      </c>
      <c r="M6" s="12">
        <v>552795</v>
      </c>
      <c r="N6" s="12">
        <v>494253</v>
      </c>
    </row>
    <row r="7" spans="2:14" x14ac:dyDescent="0.2">
      <c r="B7" s="16">
        <v>3.7E-8</v>
      </c>
      <c r="C7" s="12">
        <v>10049</v>
      </c>
      <c r="D7" s="12">
        <v>8350</v>
      </c>
      <c r="E7" s="12">
        <v>468068</v>
      </c>
      <c r="F7" s="12">
        <v>464444</v>
      </c>
      <c r="G7" s="12">
        <v>404801</v>
      </c>
      <c r="H7" s="12">
        <v>413921</v>
      </c>
      <c r="I7" s="12">
        <v>529805</v>
      </c>
      <c r="J7" s="12">
        <v>486422</v>
      </c>
      <c r="K7" s="12">
        <v>185434</v>
      </c>
      <c r="L7" s="12">
        <v>196930</v>
      </c>
      <c r="M7" s="12">
        <v>625995</v>
      </c>
      <c r="N7" s="12">
        <v>600835</v>
      </c>
    </row>
    <row r="8" spans="2:14" x14ac:dyDescent="0.2">
      <c r="B8" s="16">
        <v>1.2299999999999999E-8</v>
      </c>
      <c r="C8" s="12">
        <v>10063</v>
      </c>
      <c r="D8" s="12">
        <v>7401</v>
      </c>
      <c r="E8" s="12">
        <v>572763</v>
      </c>
      <c r="F8" s="12">
        <v>568717</v>
      </c>
      <c r="G8" s="12">
        <v>509546</v>
      </c>
      <c r="H8" s="12">
        <v>507747</v>
      </c>
      <c r="I8" s="12">
        <v>439852</v>
      </c>
      <c r="J8" s="12">
        <v>438175</v>
      </c>
      <c r="K8" s="12">
        <v>114874</v>
      </c>
      <c r="L8" s="12">
        <v>114780</v>
      </c>
      <c r="M8" s="12">
        <v>622678</v>
      </c>
      <c r="N8" s="12">
        <v>622808</v>
      </c>
    </row>
    <row r="9" spans="2:14" x14ac:dyDescent="0.2">
      <c r="B9" s="16">
        <v>4.1199999999999998E-9</v>
      </c>
      <c r="C9" s="12">
        <v>5974</v>
      </c>
      <c r="D9" s="12">
        <v>5942</v>
      </c>
      <c r="E9" s="12">
        <v>588786</v>
      </c>
      <c r="F9" s="12">
        <v>585343</v>
      </c>
      <c r="G9" s="12">
        <v>511471</v>
      </c>
      <c r="H9" s="12">
        <v>514911</v>
      </c>
      <c r="I9" s="12">
        <v>383245</v>
      </c>
      <c r="J9" s="12">
        <v>361715</v>
      </c>
      <c r="K9" s="12">
        <v>78618</v>
      </c>
      <c r="L9" s="12">
        <v>90833</v>
      </c>
      <c r="M9" s="12">
        <v>612036</v>
      </c>
      <c r="N9" s="12">
        <v>586720</v>
      </c>
    </row>
    <row r="10" spans="2:14" x14ac:dyDescent="0.2">
      <c r="B10" s="16">
        <v>1.37E-9</v>
      </c>
      <c r="C10" s="12">
        <v>2257</v>
      </c>
      <c r="D10" s="12">
        <v>1792</v>
      </c>
      <c r="E10" s="12">
        <v>385925</v>
      </c>
      <c r="F10" s="12">
        <v>397273</v>
      </c>
      <c r="G10" s="12">
        <v>262714</v>
      </c>
      <c r="H10" s="12">
        <v>267224</v>
      </c>
      <c r="I10" s="12">
        <v>157224</v>
      </c>
      <c r="J10" s="12">
        <v>142086</v>
      </c>
      <c r="K10" s="12">
        <v>28178</v>
      </c>
      <c r="L10" s="12">
        <v>24722</v>
      </c>
      <c r="M10" s="12">
        <v>409895</v>
      </c>
      <c r="N10" s="12">
        <v>375671</v>
      </c>
    </row>
    <row r="11" spans="2:14" x14ac:dyDescent="0.2">
      <c r="B11" s="16">
        <v>4.5700000000000002E-10</v>
      </c>
      <c r="C11" s="12">
        <v>1376</v>
      </c>
      <c r="D11" s="12">
        <v>1166</v>
      </c>
      <c r="E11" s="12">
        <v>172739</v>
      </c>
      <c r="F11" s="12">
        <v>169227</v>
      </c>
      <c r="G11" s="12">
        <v>116525</v>
      </c>
      <c r="H11" s="12">
        <v>109814</v>
      </c>
      <c r="I11" s="12">
        <v>36759</v>
      </c>
      <c r="J11" s="12">
        <v>34437</v>
      </c>
      <c r="K11" s="12">
        <v>6369</v>
      </c>
      <c r="L11" s="12">
        <v>6216</v>
      </c>
      <c r="M11" s="12">
        <v>129745</v>
      </c>
      <c r="N11" s="12">
        <v>142324</v>
      </c>
    </row>
    <row r="12" spans="2:14" x14ac:dyDescent="0.2">
      <c r="B12" s="16">
        <v>1.5199999999999999E-10</v>
      </c>
      <c r="C12" s="12">
        <v>1084</v>
      </c>
      <c r="D12" s="12">
        <v>1114</v>
      </c>
      <c r="E12" s="12">
        <v>65294</v>
      </c>
      <c r="F12" s="12">
        <v>68616</v>
      </c>
      <c r="G12" s="12">
        <v>42629</v>
      </c>
      <c r="H12" s="12">
        <v>43013</v>
      </c>
      <c r="I12" s="12">
        <v>5555</v>
      </c>
      <c r="J12" s="12">
        <v>6037</v>
      </c>
      <c r="K12" s="12">
        <v>1910</v>
      </c>
      <c r="L12" s="12">
        <v>1799</v>
      </c>
      <c r="M12" s="12">
        <v>65846</v>
      </c>
      <c r="N12" s="12">
        <v>58328</v>
      </c>
    </row>
    <row r="13" spans="2:14" x14ac:dyDescent="0.2">
      <c r="B13" s="16">
        <v>5.0800000000000002E-11</v>
      </c>
      <c r="C13" s="12">
        <v>1113</v>
      </c>
      <c r="D13" s="12">
        <v>1154</v>
      </c>
      <c r="E13" s="12">
        <v>25196</v>
      </c>
      <c r="F13" s="12">
        <v>23803</v>
      </c>
      <c r="G13" s="12">
        <v>18507</v>
      </c>
      <c r="H13" s="12">
        <v>17373</v>
      </c>
      <c r="I13" s="12">
        <v>1999</v>
      </c>
      <c r="J13" s="12">
        <v>1666</v>
      </c>
      <c r="K13" s="12">
        <v>1226</v>
      </c>
      <c r="L13" s="12">
        <v>1297</v>
      </c>
      <c r="M13" s="12">
        <v>7016</v>
      </c>
      <c r="N13" s="12">
        <v>6279</v>
      </c>
    </row>
    <row r="14" spans="2:14" x14ac:dyDescent="0.2">
      <c r="B14" s="16">
        <v>1.6900000000000001E-11</v>
      </c>
      <c r="C14" s="12">
        <v>1104</v>
      </c>
      <c r="D14" s="12">
        <v>1154</v>
      </c>
      <c r="E14" s="12">
        <v>8975</v>
      </c>
      <c r="F14" s="12">
        <v>9727</v>
      </c>
      <c r="G14" s="12">
        <v>7319</v>
      </c>
      <c r="H14" s="12">
        <v>7045</v>
      </c>
      <c r="I14" s="12">
        <v>1198</v>
      </c>
      <c r="J14" s="12">
        <v>1202</v>
      </c>
      <c r="K14" s="12">
        <v>1166</v>
      </c>
      <c r="L14" s="12">
        <v>1184</v>
      </c>
      <c r="M14" s="12">
        <v>1371</v>
      </c>
      <c r="N14" s="12">
        <v>1336</v>
      </c>
    </row>
    <row r="15" spans="2:14" x14ac:dyDescent="0.2">
      <c r="B15" s="16">
        <v>9.9999999999999998E-13</v>
      </c>
      <c r="C15" s="12">
        <v>1191</v>
      </c>
      <c r="D15" s="12">
        <v>1168</v>
      </c>
      <c r="E15" s="12">
        <v>1317</v>
      </c>
      <c r="F15" s="12">
        <v>1149</v>
      </c>
      <c r="G15" s="12">
        <v>1122</v>
      </c>
      <c r="H15" s="12">
        <v>1203</v>
      </c>
      <c r="I15" s="12">
        <v>1102</v>
      </c>
      <c r="J15" s="12">
        <v>1198</v>
      </c>
      <c r="K15" s="12">
        <v>1129</v>
      </c>
      <c r="L15" s="12">
        <v>1129</v>
      </c>
      <c r="M15" s="12">
        <v>1187</v>
      </c>
      <c r="N15" s="12">
        <v>1022</v>
      </c>
    </row>
  </sheetData>
  <mergeCells count="7">
    <mergeCell ref="C2:N2"/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2682-011F-674D-8A86-59BBC32D0A34}">
  <dimension ref="B1:L15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8.83203125" style="11"/>
    <col min="2" max="2" width="13.83203125" style="11" bestFit="1" customWidth="1"/>
    <col min="3" max="16384" width="8.83203125" style="11"/>
  </cols>
  <sheetData>
    <row r="1" spans="2:12" x14ac:dyDescent="0.2">
      <c r="C1" s="11" t="s">
        <v>320</v>
      </c>
    </row>
    <row r="2" spans="2:12" x14ac:dyDescent="0.2">
      <c r="C2" s="100" t="s">
        <v>75</v>
      </c>
      <c r="D2" s="100"/>
      <c r="E2" s="100"/>
      <c r="F2" s="100"/>
      <c r="G2" s="100"/>
      <c r="H2" s="100"/>
      <c r="I2" s="100"/>
      <c r="J2" s="100"/>
      <c r="K2" s="100"/>
      <c r="L2" s="100"/>
    </row>
    <row r="3" spans="2:12" x14ac:dyDescent="0.2">
      <c r="B3" s="13" t="s">
        <v>74</v>
      </c>
      <c r="C3" s="101" t="s">
        <v>308</v>
      </c>
      <c r="D3" s="101"/>
      <c r="E3" s="101" t="s">
        <v>1</v>
      </c>
      <c r="F3" s="101"/>
      <c r="G3" s="101" t="s">
        <v>318</v>
      </c>
      <c r="H3" s="101"/>
      <c r="I3" s="101" t="s">
        <v>316</v>
      </c>
      <c r="J3" s="101"/>
      <c r="K3" s="101" t="s">
        <v>317</v>
      </c>
      <c r="L3" s="101"/>
    </row>
    <row r="4" spans="2:12" x14ac:dyDescent="0.2">
      <c r="B4" s="16">
        <v>9.9999999999999995E-7</v>
      </c>
      <c r="C4" s="12">
        <v>1297</v>
      </c>
      <c r="D4" s="12">
        <v>776</v>
      </c>
      <c r="E4" s="12">
        <v>389919</v>
      </c>
      <c r="F4" s="12">
        <v>412360</v>
      </c>
      <c r="G4" s="12">
        <v>336877</v>
      </c>
      <c r="H4" s="12">
        <v>336950</v>
      </c>
      <c r="I4" s="12">
        <v>432578</v>
      </c>
      <c r="J4" s="12">
        <v>460533</v>
      </c>
      <c r="K4" s="12">
        <v>1457</v>
      </c>
      <c r="L4" s="12">
        <v>1580</v>
      </c>
    </row>
    <row r="5" spans="2:12" x14ac:dyDescent="0.2">
      <c r="B5" s="16">
        <v>3.3299999999999998E-7</v>
      </c>
      <c r="C5" s="12">
        <v>1355</v>
      </c>
      <c r="D5" s="12">
        <v>1090</v>
      </c>
      <c r="E5" s="12">
        <v>395900</v>
      </c>
      <c r="F5" s="12">
        <v>384131</v>
      </c>
      <c r="G5" s="12">
        <v>353882</v>
      </c>
      <c r="H5" s="12">
        <v>365372</v>
      </c>
      <c r="I5" s="12">
        <v>450928</v>
      </c>
      <c r="J5" s="12">
        <v>444328</v>
      </c>
      <c r="K5" s="12">
        <v>1593</v>
      </c>
      <c r="L5" s="12">
        <v>1565</v>
      </c>
    </row>
    <row r="6" spans="2:12" x14ac:dyDescent="0.2">
      <c r="B6" s="16">
        <v>1.11E-7</v>
      </c>
      <c r="C6" s="12">
        <v>1509</v>
      </c>
      <c r="D6" s="12">
        <v>1247</v>
      </c>
      <c r="E6" s="12">
        <v>294742</v>
      </c>
      <c r="F6" s="12">
        <v>231932</v>
      </c>
      <c r="G6" s="12">
        <v>366327</v>
      </c>
      <c r="H6" s="12">
        <v>359124</v>
      </c>
      <c r="I6" s="12">
        <v>375678</v>
      </c>
      <c r="J6" s="12">
        <v>374686</v>
      </c>
      <c r="K6" s="12">
        <v>1418</v>
      </c>
      <c r="L6" s="12">
        <v>1467</v>
      </c>
    </row>
    <row r="7" spans="2:12" x14ac:dyDescent="0.2">
      <c r="B7" s="16">
        <v>3.7E-8</v>
      </c>
      <c r="C7" s="12">
        <v>1592</v>
      </c>
      <c r="D7" s="12">
        <v>1456</v>
      </c>
      <c r="E7" s="12">
        <v>90989</v>
      </c>
      <c r="F7" s="12">
        <v>92906</v>
      </c>
      <c r="G7" s="12">
        <v>352408</v>
      </c>
      <c r="H7" s="12">
        <v>366235</v>
      </c>
      <c r="I7" s="12">
        <v>92233</v>
      </c>
      <c r="J7" s="12">
        <v>92895</v>
      </c>
      <c r="K7" s="12">
        <v>1515</v>
      </c>
      <c r="L7" s="12">
        <v>1431</v>
      </c>
    </row>
    <row r="8" spans="2:12" x14ac:dyDescent="0.2">
      <c r="B8" s="16">
        <v>1.2299999999999999E-8</v>
      </c>
      <c r="C8" s="12">
        <v>1628</v>
      </c>
      <c r="D8" s="12">
        <v>1600</v>
      </c>
      <c r="E8" s="12">
        <v>3822</v>
      </c>
      <c r="F8" s="12">
        <v>3393</v>
      </c>
      <c r="G8" s="12">
        <v>301830</v>
      </c>
      <c r="H8" s="12">
        <v>301687</v>
      </c>
      <c r="I8" s="12">
        <v>2611</v>
      </c>
      <c r="J8" s="12">
        <v>2585</v>
      </c>
      <c r="K8" s="12">
        <v>1392</v>
      </c>
      <c r="L8" s="12">
        <v>1312</v>
      </c>
    </row>
    <row r="9" spans="2:12" x14ac:dyDescent="0.2">
      <c r="B9" s="16">
        <v>4.1199999999999998E-9</v>
      </c>
      <c r="C9" s="12">
        <v>1552</v>
      </c>
      <c r="D9" s="12">
        <v>1551</v>
      </c>
      <c r="E9" s="12">
        <v>1738</v>
      </c>
      <c r="F9" s="12">
        <v>1504</v>
      </c>
      <c r="G9" s="12">
        <v>203683</v>
      </c>
      <c r="H9" s="12">
        <v>209604</v>
      </c>
      <c r="I9" s="12">
        <v>1332</v>
      </c>
      <c r="J9" s="12">
        <v>1313</v>
      </c>
      <c r="K9" s="12">
        <v>1364</v>
      </c>
      <c r="L9" s="12">
        <v>1316</v>
      </c>
    </row>
    <row r="10" spans="2:12" x14ac:dyDescent="0.2">
      <c r="B10" s="16">
        <v>1.37E-9</v>
      </c>
      <c r="C10" s="12">
        <v>1558</v>
      </c>
      <c r="D10" s="12">
        <v>1572</v>
      </c>
      <c r="E10" s="12">
        <v>1644</v>
      </c>
      <c r="F10" s="12">
        <v>1442</v>
      </c>
      <c r="G10" s="12">
        <v>121119</v>
      </c>
      <c r="H10" s="12">
        <v>128042</v>
      </c>
      <c r="I10" s="12">
        <v>1285</v>
      </c>
      <c r="J10" s="12">
        <v>1303</v>
      </c>
      <c r="K10" s="12">
        <v>1454</v>
      </c>
      <c r="L10" s="12">
        <v>1269</v>
      </c>
    </row>
    <row r="11" spans="2:12" x14ac:dyDescent="0.2">
      <c r="B11" s="16">
        <v>4.5700000000000002E-10</v>
      </c>
      <c r="C11" s="12">
        <v>1555</v>
      </c>
      <c r="D11" s="12">
        <v>1539</v>
      </c>
      <c r="E11" s="12">
        <v>1554</v>
      </c>
      <c r="F11" s="12">
        <v>1560</v>
      </c>
      <c r="G11" s="12">
        <v>38336</v>
      </c>
      <c r="H11" s="12">
        <v>40994</v>
      </c>
      <c r="I11" s="12">
        <v>1183</v>
      </c>
      <c r="J11" s="12">
        <v>1267</v>
      </c>
      <c r="K11" s="12">
        <v>1342</v>
      </c>
      <c r="L11" s="12">
        <v>1245</v>
      </c>
    </row>
    <row r="12" spans="2:12" x14ac:dyDescent="0.2">
      <c r="B12" s="16">
        <v>1.5199999999999999E-10</v>
      </c>
      <c r="C12" s="12">
        <v>1508</v>
      </c>
      <c r="D12" s="12">
        <v>1521</v>
      </c>
      <c r="E12" s="12">
        <v>1546</v>
      </c>
      <c r="F12" s="12">
        <v>1472</v>
      </c>
      <c r="G12" s="12">
        <v>14255</v>
      </c>
      <c r="H12" s="12">
        <v>15047</v>
      </c>
      <c r="I12" s="12">
        <v>1157</v>
      </c>
      <c r="J12" s="12">
        <v>1200</v>
      </c>
      <c r="K12" s="12">
        <v>1389</v>
      </c>
      <c r="L12" s="12">
        <v>1284</v>
      </c>
    </row>
    <row r="13" spans="2:12" x14ac:dyDescent="0.2">
      <c r="B13" s="16">
        <v>5.0800000000000002E-11</v>
      </c>
      <c r="C13" s="12">
        <v>1605</v>
      </c>
      <c r="D13" s="12">
        <v>1541</v>
      </c>
      <c r="E13" s="12">
        <v>1531</v>
      </c>
      <c r="F13" s="12">
        <v>1506</v>
      </c>
      <c r="G13" s="12">
        <v>4203</v>
      </c>
      <c r="H13" s="12">
        <v>4501</v>
      </c>
      <c r="I13" s="12">
        <v>1185</v>
      </c>
      <c r="J13" s="12">
        <v>1205</v>
      </c>
      <c r="K13" s="12">
        <v>1285</v>
      </c>
      <c r="L13" s="12">
        <v>1285</v>
      </c>
    </row>
    <row r="14" spans="2:12" x14ac:dyDescent="0.2">
      <c r="B14" s="16">
        <v>1.6900000000000001E-11</v>
      </c>
      <c r="C14" s="12">
        <v>1678</v>
      </c>
      <c r="D14" s="12">
        <v>1516</v>
      </c>
      <c r="E14" s="12">
        <v>1476</v>
      </c>
      <c r="F14" s="12">
        <v>1413</v>
      </c>
      <c r="G14" s="12">
        <v>2867</v>
      </c>
      <c r="H14" s="12">
        <v>2661</v>
      </c>
      <c r="I14" s="12">
        <v>1193</v>
      </c>
      <c r="J14" s="12">
        <v>1223</v>
      </c>
      <c r="K14" s="12">
        <v>1292</v>
      </c>
      <c r="L14" s="12">
        <v>1263</v>
      </c>
    </row>
    <row r="15" spans="2:12" x14ac:dyDescent="0.2">
      <c r="B15" s="16">
        <v>9.9999999999999998E-13</v>
      </c>
      <c r="C15" s="12">
        <v>1506</v>
      </c>
      <c r="D15" s="12">
        <v>1548</v>
      </c>
      <c r="E15" s="12">
        <v>1337</v>
      </c>
      <c r="F15" s="12">
        <v>1584</v>
      </c>
      <c r="G15" s="12">
        <v>1357</v>
      </c>
      <c r="H15" s="12">
        <v>1372</v>
      </c>
      <c r="I15" s="12">
        <v>1177</v>
      </c>
      <c r="J15" s="12">
        <v>1131</v>
      </c>
      <c r="K15" s="12">
        <v>1296</v>
      </c>
      <c r="L15" s="12">
        <v>1196</v>
      </c>
    </row>
  </sheetData>
  <mergeCells count="6">
    <mergeCell ref="C2:L2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47AB-D64A-2743-B214-D786089B1E1E}">
  <dimension ref="B1:L15"/>
  <sheetViews>
    <sheetView workbookViewId="0">
      <selection activeCell="C2" sqref="C2:L2"/>
    </sheetView>
  </sheetViews>
  <sheetFormatPr baseColWidth="10" defaultColWidth="8.83203125" defaultRowHeight="15" x14ac:dyDescent="0.2"/>
  <cols>
    <col min="1" max="1" width="8.83203125" style="11"/>
    <col min="2" max="2" width="13" style="11" bestFit="1" customWidth="1"/>
    <col min="3" max="16384" width="8.83203125" style="11"/>
  </cols>
  <sheetData>
    <row r="1" spans="2:12" x14ac:dyDescent="0.2">
      <c r="C1" s="11" t="s">
        <v>345</v>
      </c>
    </row>
    <row r="2" spans="2:12" x14ac:dyDescent="0.2">
      <c r="C2" s="100" t="s">
        <v>75</v>
      </c>
      <c r="D2" s="100"/>
      <c r="E2" s="100"/>
      <c r="F2" s="100"/>
      <c r="G2" s="100"/>
      <c r="H2" s="100"/>
      <c r="I2" s="100"/>
      <c r="J2" s="100"/>
      <c r="K2" s="100"/>
      <c r="L2" s="100"/>
    </row>
    <row r="3" spans="2:12" x14ac:dyDescent="0.2">
      <c r="B3" s="13" t="s">
        <v>74</v>
      </c>
      <c r="C3" s="101" t="s">
        <v>308</v>
      </c>
      <c r="D3" s="101"/>
      <c r="E3" s="101" t="s">
        <v>1</v>
      </c>
      <c r="F3" s="101"/>
      <c r="G3" s="101" t="s">
        <v>316</v>
      </c>
      <c r="H3" s="101"/>
      <c r="I3" s="101" t="s">
        <v>318</v>
      </c>
      <c r="J3" s="101"/>
      <c r="K3" s="101" t="s">
        <v>317</v>
      </c>
      <c r="L3" s="101"/>
    </row>
    <row r="4" spans="2:12" x14ac:dyDescent="0.2">
      <c r="B4" s="16">
        <v>9.9999999999999995E-7</v>
      </c>
      <c r="C4" s="12">
        <v>6968</v>
      </c>
      <c r="D4" s="12">
        <v>6013</v>
      </c>
      <c r="E4" s="12">
        <v>1183297</v>
      </c>
      <c r="F4" s="12">
        <v>1169893</v>
      </c>
      <c r="G4" s="12">
        <v>5600</v>
      </c>
      <c r="H4" s="12">
        <v>4779</v>
      </c>
      <c r="I4" s="12">
        <v>1200472</v>
      </c>
      <c r="J4" s="12">
        <v>1170980</v>
      </c>
      <c r="K4" s="12">
        <v>6411</v>
      </c>
      <c r="L4" s="12">
        <v>6906</v>
      </c>
    </row>
    <row r="5" spans="2:12" x14ac:dyDescent="0.2">
      <c r="B5" s="16">
        <v>3.333E-7</v>
      </c>
      <c r="C5" s="12">
        <v>7573</v>
      </c>
      <c r="D5" s="12">
        <v>6666</v>
      </c>
      <c r="E5" s="12">
        <v>1153488</v>
      </c>
      <c r="F5" s="12">
        <v>1069950</v>
      </c>
      <c r="G5" s="12">
        <v>5703</v>
      </c>
      <c r="H5" s="12">
        <v>5076</v>
      </c>
      <c r="I5" s="12">
        <v>1201510</v>
      </c>
      <c r="J5" s="12">
        <v>1180361</v>
      </c>
      <c r="K5" s="12">
        <v>7246</v>
      </c>
      <c r="L5" s="12">
        <v>7734</v>
      </c>
    </row>
    <row r="6" spans="2:12" x14ac:dyDescent="0.2">
      <c r="B6" s="16">
        <v>1.111E-7</v>
      </c>
      <c r="C6" s="12">
        <v>7151</v>
      </c>
      <c r="D6" s="12">
        <v>6290</v>
      </c>
      <c r="E6" s="12">
        <v>1063339</v>
      </c>
      <c r="F6" s="12">
        <v>1099831</v>
      </c>
      <c r="G6" s="12">
        <v>6005</v>
      </c>
      <c r="H6" s="12">
        <v>5140</v>
      </c>
      <c r="I6" s="12">
        <v>1216704</v>
      </c>
      <c r="J6" s="12">
        <v>1180904</v>
      </c>
      <c r="K6" s="12">
        <v>7340</v>
      </c>
      <c r="L6" s="12">
        <v>7877</v>
      </c>
    </row>
    <row r="7" spans="2:12" x14ac:dyDescent="0.2">
      <c r="B7" s="16">
        <v>3.7039999999999999E-8</v>
      </c>
      <c r="C7" s="12">
        <v>7680</v>
      </c>
      <c r="D7" s="12">
        <v>7524</v>
      </c>
      <c r="E7" s="12">
        <v>562115</v>
      </c>
      <c r="F7" s="12">
        <v>531191</v>
      </c>
      <c r="G7" s="12">
        <v>5932</v>
      </c>
      <c r="H7" s="12">
        <v>4953</v>
      </c>
      <c r="I7" s="12">
        <v>1178442</v>
      </c>
      <c r="J7" s="12">
        <v>1152825</v>
      </c>
      <c r="K7" s="12">
        <v>7408</v>
      </c>
      <c r="L7" s="12">
        <v>7644</v>
      </c>
    </row>
    <row r="8" spans="2:12" x14ac:dyDescent="0.2">
      <c r="B8" s="16">
        <v>1.235E-8</v>
      </c>
      <c r="C8" s="12">
        <v>7502</v>
      </c>
      <c r="D8" s="12">
        <v>8236</v>
      </c>
      <c r="E8" s="12">
        <v>25934</v>
      </c>
      <c r="F8" s="12">
        <v>20267</v>
      </c>
      <c r="G8" s="12">
        <v>5996</v>
      </c>
      <c r="H8" s="12">
        <v>5503</v>
      </c>
      <c r="I8" s="12">
        <v>685994</v>
      </c>
      <c r="J8" s="12">
        <v>635338</v>
      </c>
      <c r="K8" s="12">
        <v>7240</v>
      </c>
      <c r="L8" s="12">
        <v>7681</v>
      </c>
    </row>
    <row r="9" spans="2:12" x14ac:dyDescent="0.2">
      <c r="B9" s="16">
        <v>4.115E-9</v>
      </c>
      <c r="C9" s="12">
        <v>7915</v>
      </c>
      <c r="D9" s="12">
        <v>7947</v>
      </c>
      <c r="E9" s="12">
        <v>9808</v>
      </c>
      <c r="F9" s="12">
        <v>9927</v>
      </c>
      <c r="G9" s="12">
        <v>6291</v>
      </c>
      <c r="H9" s="12">
        <v>6398</v>
      </c>
      <c r="I9" s="12">
        <v>39534</v>
      </c>
      <c r="J9" s="12">
        <v>44681</v>
      </c>
      <c r="K9" s="12">
        <v>7750</v>
      </c>
      <c r="L9" s="12">
        <v>7662</v>
      </c>
    </row>
    <row r="10" spans="2:12" x14ac:dyDescent="0.2">
      <c r="B10" s="16">
        <v>1.372E-9</v>
      </c>
      <c r="C10" s="12">
        <v>7548</v>
      </c>
      <c r="D10" s="12">
        <v>7961</v>
      </c>
      <c r="E10" s="12">
        <v>8905</v>
      </c>
      <c r="F10" s="12">
        <v>8709</v>
      </c>
      <c r="G10" s="12">
        <v>6206</v>
      </c>
      <c r="H10" s="12">
        <v>6076</v>
      </c>
      <c r="I10" s="12">
        <v>8645</v>
      </c>
      <c r="J10" s="12">
        <v>8127</v>
      </c>
      <c r="K10" s="12">
        <v>7532</v>
      </c>
      <c r="L10" s="12">
        <v>7958</v>
      </c>
    </row>
    <row r="11" spans="2:12" x14ac:dyDescent="0.2">
      <c r="B11" s="16">
        <v>4.5719999999999998E-10</v>
      </c>
      <c r="C11" s="12">
        <v>7178</v>
      </c>
      <c r="D11" s="12">
        <v>7721</v>
      </c>
      <c r="E11" s="12">
        <v>8496</v>
      </c>
      <c r="F11" s="12">
        <v>8544</v>
      </c>
      <c r="G11" s="12">
        <v>6045</v>
      </c>
      <c r="H11" s="12">
        <v>6018</v>
      </c>
      <c r="I11" s="12">
        <v>7254</v>
      </c>
      <c r="J11" s="12">
        <v>7431</v>
      </c>
      <c r="K11" s="12">
        <v>7366</v>
      </c>
      <c r="L11" s="12">
        <v>7497</v>
      </c>
    </row>
    <row r="12" spans="2:12" x14ac:dyDescent="0.2">
      <c r="B12" s="16">
        <v>1.5240000000000001E-10</v>
      </c>
      <c r="C12" s="12">
        <v>7151</v>
      </c>
      <c r="D12" s="12">
        <v>7559</v>
      </c>
      <c r="E12" s="12">
        <v>8526</v>
      </c>
      <c r="F12" s="12">
        <v>8123</v>
      </c>
      <c r="G12" s="12">
        <v>6366</v>
      </c>
      <c r="H12" s="12">
        <v>6211</v>
      </c>
      <c r="I12" s="12">
        <v>7215</v>
      </c>
      <c r="J12" s="12">
        <v>6967</v>
      </c>
      <c r="K12" s="12">
        <v>7350</v>
      </c>
      <c r="L12" s="12">
        <v>7470</v>
      </c>
    </row>
    <row r="13" spans="2:12" x14ac:dyDescent="0.2">
      <c r="B13" s="16">
        <v>5.0809999999999997E-11</v>
      </c>
      <c r="C13" s="12">
        <v>7387</v>
      </c>
      <c r="D13" s="12">
        <v>7642</v>
      </c>
      <c r="E13" s="12">
        <v>8281</v>
      </c>
      <c r="F13" s="12">
        <v>7949</v>
      </c>
      <c r="G13" s="12">
        <v>6092</v>
      </c>
      <c r="H13" s="12">
        <v>5818</v>
      </c>
      <c r="I13" s="12">
        <v>7033</v>
      </c>
      <c r="J13" s="12">
        <v>6708</v>
      </c>
      <c r="K13" s="12">
        <v>7205</v>
      </c>
      <c r="L13" s="12">
        <v>7192</v>
      </c>
    </row>
    <row r="14" spans="2:12" x14ac:dyDescent="0.2">
      <c r="B14" s="16">
        <v>1.6939999999999999E-11</v>
      </c>
      <c r="C14" s="12">
        <v>7664</v>
      </c>
      <c r="D14" s="12">
        <v>7227</v>
      </c>
      <c r="E14" s="12">
        <v>8078</v>
      </c>
      <c r="F14" s="12">
        <v>7804</v>
      </c>
      <c r="G14" s="12">
        <v>6136</v>
      </c>
      <c r="H14" s="12">
        <v>5461</v>
      </c>
      <c r="I14" s="12">
        <v>6880</v>
      </c>
      <c r="J14" s="12">
        <v>6747</v>
      </c>
      <c r="K14" s="12">
        <v>6824</v>
      </c>
      <c r="L14" s="12">
        <v>7258</v>
      </c>
    </row>
    <row r="15" spans="2:12" x14ac:dyDescent="0.2">
      <c r="B15" s="16">
        <v>9.9999999999999998E-13</v>
      </c>
      <c r="C15" s="12">
        <v>7121</v>
      </c>
      <c r="D15" s="12">
        <v>7460</v>
      </c>
      <c r="E15" s="12">
        <v>7919</v>
      </c>
      <c r="F15" s="12">
        <v>7708</v>
      </c>
      <c r="G15" s="12">
        <v>5976</v>
      </c>
      <c r="H15" s="12">
        <v>5805</v>
      </c>
      <c r="I15" s="12">
        <v>6600</v>
      </c>
      <c r="J15" s="12">
        <v>6650</v>
      </c>
      <c r="K15" s="12">
        <v>6781</v>
      </c>
      <c r="L15" s="12">
        <v>6897</v>
      </c>
    </row>
  </sheetData>
  <mergeCells count="6">
    <mergeCell ref="C2:L2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CF75-268F-714A-AB43-3B99B5DB764E}">
  <dimension ref="B1:L15"/>
  <sheetViews>
    <sheetView workbookViewId="0">
      <selection activeCell="C2" sqref="C2:L2"/>
    </sheetView>
  </sheetViews>
  <sheetFormatPr baseColWidth="10" defaultColWidth="8.83203125" defaultRowHeight="15" x14ac:dyDescent="0.2"/>
  <cols>
    <col min="1" max="1" width="8.83203125" style="11"/>
    <col min="2" max="2" width="13" style="11" bestFit="1" customWidth="1"/>
    <col min="3" max="16384" width="8.83203125" style="11"/>
  </cols>
  <sheetData>
    <row r="1" spans="2:12" x14ac:dyDescent="0.2">
      <c r="C1" s="11" t="s">
        <v>346</v>
      </c>
    </row>
    <row r="2" spans="2:12" x14ac:dyDescent="0.2">
      <c r="C2" s="100" t="s">
        <v>75</v>
      </c>
      <c r="D2" s="100"/>
      <c r="E2" s="100"/>
      <c r="F2" s="100"/>
      <c r="G2" s="100"/>
      <c r="H2" s="100"/>
      <c r="I2" s="100"/>
      <c r="J2" s="100"/>
      <c r="K2" s="100"/>
      <c r="L2" s="100"/>
    </row>
    <row r="3" spans="2:12" x14ac:dyDescent="0.2">
      <c r="B3" s="13" t="s">
        <v>74</v>
      </c>
      <c r="C3" s="101" t="s">
        <v>308</v>
      </c>
      <c r="D3" s="101"/>
      <c r="E3" s="101" t="s">
        <v>1</v>
      </c>
      <c r="F3" s="101"/>
      <c r="G3" s="101" t="s">
        <v>316</v>
      </c>
      <c r="H3" s="101"/>
      <c r="I3" s="101" t="s">
        <v>318</v>
      </c>
      <c r="J3" s="101"/>
      <c r="K3" s="101" t="s">
        <v>317</v>
      </c>
      <c r="L3" s="101"/>
    </row>
    <row r="4" spans="2:12" x14ac:dyDescent="0.2">
      <c r="B4" s="12">
        <v>9.9999999999999995E-7</v>
      </c>
      <c r="C4" s="12">
        <v>7971</v>
      </c>
      <c r="D4" s="12">
        <v>7766</v>
      </c>
      <c r="E4" s="12">
        <v>9624</v>
      </c>
      <c r="F4" s="12">
        <v>9161</v>
      </c>
      <c r="G4" s="12">
        <v>6700</v>
      </c>
      <c r="H4" s="12">
        <v>6362</v>
      </c>
      <c r="I4" s="12">
        <v>6833</v>
      </c>
      <c r="J4" s="12">
        <v>6995</v>
      </c>
      <c r="K4" s="12">
        <v>7281</v>
      </c>
      <c r="L4" s="12">
        <v>7133</v>
      </c>
    </row>
    <row r="5" spans="2:12" x14ac:dyDescent="0.2">
      <c r="B5" s="12">
        <v>3.333E-7</v>
      </c>
      <c r="C5" s="12">
        <v>8375</v>
      </c>
      <c r="D5" s="12">
        <v>8721</v>
      </c>
      <c r="E5" s="12">
        <v>10790</v>
      </c>
      <c r="F5" s="12">
        <v>9769</v>
      </c>
      <c r="G5" s="12">
        <v>6637</v>
      </c>
      <c r="H5" s="12">
        <v>6619</v>
      </c>
      <c r="I5" s="12">
        <v>7904</v>
      </c>
      <c r="J5" s="12">
        <v>8046</v>
      </c>
      <c r="K5" s="12">
        <v>8430</v>
      </c>
      <c r="L5" s="12">
        <v>7922</v>
      </c>
    </row>
    <row r="6" spans="2:12" x14ac:dyDescent="0.2">
      <c r="B6" s="12">
        <v>1.111E-7</v>
      </c>
      <c r="C6" s="12">
        <v>8931</v>
      </c>
      <c r="D6" s="12">
        <v>8345</v>
      </c>
      <c r="E6" s="12">
        <v>10830</v>
      </c>
      <c r="F6" s="12">
        <v>9852</v>
      </c>
      <c r="G6" s="12">
        <v>6821</v>
      </c>
      <c r="H6" s="12">
        <v>6602</v>
      </c>
      <c r="I6" s="12">
        <v>8094</v>
      </c>
      <c r="J6" s="12">
        <v>8266</v>
      </c>
      <c r="K6" s="12">
        <v>8079</v>
      </c>
      <c r="L6" s="12">
        <v>8209</v>
      </c>
    </row>
    <row r="7" spans="2:12" x14ac:dyDescent="0.2">
      <c r="B7" s="12">
        <v>3.7039999999999999E-8</v>
      </c>
      <c r="C7" s="12">
        <v>9351</v>
      </c>
      <c r="D7" s="12">
        <v>9088</v>
      </c>
      <c r="E7" s="12">
        <v>10408</v>
      </c>
      <c r="F7" s="12">
        <v>9855</v>
      </c>
      <c r="G7" s="12">
        <v>6752</v>
      </c>
      <c r="H7" s="12">
        <v>6602</v>
      </c>
      <c r="I7" s="12">
        <v>8189</v>
      </c>
      <c r="J7" s="12">
        <v>8250</v>
      </c>
      <c r="K7" s="12">
        <v>8239</v>
      </c>
      <c r="L7" s="12">
        <v>8288</v>
      </c>
    </row>
    <row r="8" spans="2:12" x14ac:dyDescent="0.2">
      <c r="B8" s="12">
        <v>1.235E-8</v>
      </c>
      <c r="C8" s="12">
        <v>8993</v>
      </c>
      <c r="D8" s="12">
        <v>8558</v>
      </c>
      <c r="E8" s="12">
        <v>10370</v>
      </c>
      <c r="F8" s="12">
        <v>9725</v>
      </c>
      <c r="G8" s="12">
        <v>6606</v>
      </c>
      <c r="H8" s="12">
        <v>6477</v>
      </c>
      <c r="I8" s="12">
        <v>7865</v>
      </c>
      <c r="J8" s="12">
        <v>7827</v>
      </c>
      <c r="K8" s="12">
        <v>7764</v>
      </c>
      <c r="L8" s="12">
        <v>7738</v>
      </c>
    </row>
    <row r="9" spans="2:12" x14ac:dyDescent="0.2">
      <c r="B9" s="12">
        <v>4.115E-9</v>
      </c>
      <c r="C9" s="12">
        <v>9181</v>
      </c>
      <c r="D9" s="12">
        <v>9021</v>
      </c>
      <c r="E9" s="12">
        <v>9927</v>
      </c>
      <c r="F9" s="12">
        <v>9410</v>
      </c>
      <c r="G9" s="12">
        <v>6421</v>
      </c>
      <c r="H9" s="12">
        <v>6498</v>
      </c>
      <c r="I9" s="12">
        <v>7758</v>
      </c>
      <c r="J9" s="12">
        <v>8028</v>
      </c>
      <c r="K9" s="12">
        <v>7913</v>
      </c>
      <c r="L9" s="12">
        <v>7784</v>
      </c>
    </row>
    <row r="10" spans="2:12" x14ac:dyDescent="0.2">
      <c r="B10" s="12">
        <v>1.372E-9</v>
      </c>
      <c r="C10" s="12">
        <v>9042</v>
      </c>
      <c r="D10" s="12">
        <v>8365</v>
      </c>
      <c r="E10" s="12">
        <v>10131</v>
      </c>
      <c r="F10" s="12">
        <v>9249</v>
      </c>
      <c r="G10" s="12">
        <v>6779</v>
      </c>
      <c r="H10" s="12">
        <v>6367</v>
      </c>
      <c r="I10" s="12">
        <v>7537</v>
      </c>
      <c r="J10" s="12">
        <v>7775</v>
      </c>
      <c r="K10" s="12">
        <v>7422</v>
      </c>
      <c r="L10" s="12">
        <v>7565</v>
      </c>
    </row>
    <row r="11" spans="2:12" x14ac:dyDescent="0.2">
      <c r="B11" s="12">
        <v>4.5719999999999998E-10</v>
      </c>
      <c r="C11" s="12">
        <v>8503</v>
      </c>
      <c r="D11" s="12">
        <v>8200</v>
      </c>
      <c r="E11" s="12">
        <v>10013</v>
      </c>
      <c r="F11" s="12">
        <v>9211</v>
      </c>
      <c r="G11" s="12">
        <v>6332</v>
      </c>
      <c r="H11" s="12">
        <v>6374</v>
      </c>
      <c r="I11" s="12">
        <v>7377</v>
      </c>
      <c r="J11" s="12">
        <v>7228</v>
      </c>
      <c r="K11" s="12">
        <v>7472</v>
      </c>
      <c r="L11" s="12">
        <v>6773</v>
      </c>
    </row>
    <row r="12" spans="2:12" x14ac:dyDescent="0.2">
      <c r="B12" s="12">
        <v>1.5240000000000001E-10</v>
      </c>
      <c r="C12" s="12">
        <v>8390</v>
      </c>
      <c r="D12" s="12">
        <v>8232</v>
      </c>
      <c r="E12" s="12">
        <v>9164</v>
      </c>
      <c r="F12" s="12">
        <v>9694</v>
      </c>
      <c r="G12" s="12">
        <v>6401</v>
      </c>
      <c r="H12" s="12">
        <v>6226</v>
      </c>
      <c r="I12" s="12">
        <v>7273</v>
      </c>
      <c r="J12" s="12">
        <v>7036</v>
      </c>
      <c r="K12" s="12">
        <v>6935</v>
      </c>
      <c r="L12" s="12">
        <v>6447</v>
      </c>
    </row>
    <row r="13" spans="2:12" x14ac:dyDescent="0.2">
      <c r="B13" s="12">
        <v>5.0809999999999997E-11</v>
      </c>
      <c r="C13" s="12">
        <v>8175</v>
      </c>
      <c r="D13" s="12">
        <v>8422</v>
      </c>
      <c r="E13" s="12">
        <v>9134</v>
      </c>
      <c r="F13" s="12">
        <v>8801</v>
      </c>
      <c r="G13" s="12">
        <v>5736</v>
      </c>
      <c r="H13" s="12">
        <v>6075</v>
      </c>
      <c r="I13" s="12">
        <v>7124</v>
      </c>
      <c r="J13" s="12">
        <v>7302</v>
      </c>
      <c r="K13" s="12">
        <v>7783</v>
      </c>
      <c r="L13" s="12">
        <v>7379</v>
      </c>
    </row>
    <row r="14" spans="2:12" x14ac:dyDescent="0.2">
      <c r="B14" s="12">
        <v>1.6939999999999999E-11</v>
      </c>
      <c r="C14" s="12">
        <v>7979</v>
      </c>
      <c r="D14" s="12">
        <v>8046</v>
      </c>
      <c r="E14" s="12">
        <v>8597</v>
      </c>
      <c r="F14" s="12">
        <v>9391</v>
      </c>
      <c r="G14" s="12">
        <v>5955</v>
      </c>
      <c r="H14" s="12">
        <v>5860</v>
      </c>
      <c r="I14" s="12">
        <v>6947</v>
      </c>
      <c r="J14" s="12">
        <v>6883</v>
      </c>
      <c r="K14" s="12">
        <v>7023</v>
      </c>
      <c r="L14" s="12">
        <v>7188</v>
      </c>
    </row>
    <row r="15" spans="2:12" x14ac:dyDescent="0.2">
      <c r="B15" s="16">
        <v>9.9999999999999998E-13</v>
      </c>
      <c r="C15" s="12">
        <v>8226</v>
      </c>
      <c r="D15" s="12">
        <v>8480</v>
      </c>
      <c r="E15" s="12">
        <v>8590</v>
      </c>
      <c r="F15" s="12">
        <v>9266</v>
      </c>
      <c r="G15" s="12">
        <v>6032</v>
      </c>
      <c r="H15" s="12">
        <v>5973</v>
      </c>
      <c r="I15" s="12">
        <v>6783</v>
      </c>
      <c r="J15" s="12">
        <v>7013</v>
      </c>
      <c r="K15" s="12">
        <v>7195</v>
      </c>
      <c r="L15" s="12">
        <v>7042</v>
      </c>
    </row>
  </sheetData>
  <mergeCells count="6">
    <mergeCell ref="C2:L2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07C7-7C58-F444-8520-12716686F0AA}">
  <dimension ref="B1:J18"/>
  <sheetViews>
    <sheetView workbookViewId="0">
      <selection activeCell="C2" sqref="C2:J2"/>
    </sheetView>
  </sheetViews>
  <sheetFormatPr baseColWidth="10" defaultColWidth="8.83203125" defaultRowHeight="15" x14ac:dyDescent="0.2"/>
  <cols>
    <col min="1" max="1" width="8.83203125" style="11"/>
    <col min="2" max="2" width="13.5" style="11" customWidth="1"/>
    <col min="3" max="6" width="8.83203125" style="11"/>
    <col min="7" max="8" width="11.5" style="11" customWidth="1"/>
    <col min="9" max="10" width="13.5" style="11" customWidth="1"/>
    <col min="11" max="16384" width="8.83203125" style="11"/>
  </cols>
  <sheetData>
    <row r="1" spans="2:10" x14ac:dyDescent="0.2">
      <c r="C1" s="11" t="s">
        <v>321</v>
      </c>
    </row>
    <row r="2" spans="2:10" x14ac:dyDescent="0.2">
      <c r="C2" s="100" t="s">
        <v>75</v>
      </c>
      <c r="D2" s="100"/>
      <c r="E2" s="100"/>
      <c r="F2" s="100"/>
      <c r="G2" s="100"/>
      <c r="H2" s="100"/>
      <c r="I2" s="100"/>
      <c r="J2" s="100"/>
    </row>
    <row r="3" spans="2:10" x14ac:dyDescent="0.2">
      <c r="B3" s="13" t="s">
        <v>74</v>
      </c>
      <c r="C3" s="101" t="s">
        <v>308</v>
      </c>
      <c r="D3" s="101"/>
      <c r="E3" s="101" t="s">
        <v>1</v>
      </c>
      <c r="F3" s="101"/>
      <c r="G3" s="101" t="s">
        <v>318</v>
      </c>
      <c r="H3" s="101"/>
      <c r="I3" s="101" t="s">
        <v>319</v>
      </c>
      <c r="J3" s="101"/>
    </row>
    <row r="4" spans="2:10" x14ac:dyDescent="0.2">
      <c r="B4" s="16">
        <v>9.9999999999999995E-7</v>
      </c>
      <c r="C4" s="12">
        <v>380</v>
      </c>
      <c r="D4" s="12">
        <v>531</v>
      </c>
      <c r="E4" s="12">
        <v>80201</v>
      </c>
      <c r="F4" s="12">
        <v>68354</v>
      </c>
      <c r="G4" s="12">
        <v>243215</v>
      </c>
      <c r="H4" s="12">
        <v>241120</v>
      </c>
      <c r="I4" s="12">
        <v>462</v>
      </c>
      <c r="J4" s="12">
        <v>439</v>
      </c>
    </row>
    <row r="5" spans="2:10" x14ac:dyDescent="0.2">
      <c r="B5" s="16">
        <v>3.3299999999999998E-7</v>
      </c>
      <c r="C5" s="12">
        <v>369</v>
      </c>
      <c r="D5" s="12">
        <v>429</v>
      </c>
      <c r="E5" s="12">
        <v>13482</v>
      </c>
      <c r="F5" s="12">
        <v>13505</v>
      </c>
      <c r="G5" s="12">
        <v>247382</v>
      </c>
      <c r="H5" s="12">
        <v>273502</v>
      </c>
      <c r="I5" s="12">
        <v>383</v>
      </c>
      <c r="J5" s="12">
        <v>373</v>
      </c>
    </row>
    <row r="6" spans="2:10" x14ac:dyDescent="0.2">
      <c r="B6" s="16">
        <v>1.11E-7</v>
      </c>
      <c r="C6" s="12">
        <v>513</v>
      </c>
      <c r="D6" s="12">
        <v>450</v>
      </c>
      <c r="E6" s="12">
        <v>2032</v>
      </c>
      <c r="F6" s="12">
        <v>1634</v>
      </c>
      <c r="G6" s="12">
        <v>257042</v>
      </c>
      <c r="H6" s="12">
        <v>257269</v>
      </c>
      <c r="I6" s="12">
        <v>435</v>
      </c>
      <c r="J6" s="12">
        <v>587</v>
      </c>
    </row>
    <row r="7" spans="2:10" x14ac:dyDescent="0.2">
      <c r="B7" s="16">
        <v>3.7E-8</v>
      </c>
      <c r="C7" s="12">
        <v>492</v>
      </c>
      <c r="D7" s="12">
        <v>519</v>
      </c>
      <c r="E7" s="12">
        <v>587</v>
      </c>
      <c r="F7" s="12">
        <v>499</v>
      </c>
      <c r="G7" s="12">
        <v>211848</v>
      </c>
      <c r="H7" s="12">
        <v>215718</v>
      </c>
      <c r="I7" s="12">
        <v>275</v>
      </c>
      <c r="J7" s="12">
        <v>353</v>
      </c>
    </row>
    <row r="8" spans="2:10" x14ac:dyDescent="0.2">
      <c r="B8" s="16">
        <v>1.2299999999999999E-8</v>
      </c>
      <c r="C8" s="12">
        <v>554</v>
      </c>
      <c r="D8" s="12">
        <v>501</v>
      </c>
      <c r="E8" s="12">
        <v>450</v>
      </c>
      <c r="F8" s="12">
        <v>411</v>
      </c>
      <c r="G8" s="12">
        <v>110188</v>
      </c>
      <c r="H8" s="12">
        <v>107437</v>
      </c>
      <c r="I8" s="12">
        <v>309</v>
      </c>
      <c r="J8" s="12">
        <v>335</v>
      </c>
    </row>
    <row r="9" spans="2:10" x14ac:dyDescent="0.2">
      <c r="B9" s="16">
        <v>4.1199999999999998E-9</v>
      </c>
      <c r="C9" s="12">
        <v>449</v>
      </c>
      <c r="D9" s="12">
        <v>460</v>
      </c>
      <c r="E9" s="12">
        <v>387</v>
      </c>
      <c r="F9" s="12">
        <v>472</v>
      </c>
      <c r="G9" s="12">
        <v>18908</v>
      </c>
      <c r="H9" s="12">
        <v>20518</v>
      </c>
      <c r="I9" s="12">
        <v>554</v>
      </c>
      <c r="J9" s="12">
        <v>501</v>
      </c>
    </row>
    <row r="10" spans="2:10" x14ac:dyDescent="0.2">
      <c r="B10" s="16">
        <v>1.37E-9</v>
      </c>
      <c r="C10" s="12">
        <v>448</v>
      </c>
      <c r="D10" s="12">
        <v>516</v>
      </c>
      <c r="E10" s="12">
        <v>413</v>
      </c>
      <c r="F10" s="12">
        <v>409</v>
      </c>
      <c r="G10" s="12">
        <v>1798</v>
      </c>
      <c r="H10" s="12">
        <v>1779</v>
      </c>
      <c r="I10" s="12">
        <v>413</v>
      </c>
      <c r="J10" s="12">
        <v>445</v>
      </c>
    </row>
    <row r="11" spans="2:10" x14ac:dyDescent="0.2">
      <c r="B11" s="16">
        <v>4.5700000000000002E-10</v>
      </c>
      <c r="C11" s="12">
        <v>474</v>
      </c>
      <c r="D11" s="12">
        <v>547</v>
      </c>
      <c r="E11" s="12">
        <v>465</v>
      </c>
      <c r="F11" s="12">
        <v>330</v>
      </c>
      <c r="G11" s="12">
        <v>547</v>
      </c>
      <c r="H11" s="12">
        <v>505</v>
      </c>
      <c r="I11" s="12">
        <v>381</v>
      </c>
      <c r="J11" s="12">
        <v>491</v>
      </c>
    </row>
    <row r="12" spans="2:10" x14ac:dyDescent="0.2">
      <c r="B12" s="16">
        <v>1.5199999999999999E-10</v>
      </c>
      <c r="C12" s="12">
        <v>500</v>
      </c>
      <c r="D12" s="12">
        <v>512</v>
      </c>
      <c r="E12" s="12">
        <v>547</v>
      </c>
      <c r="F12" s="12">
        <v>510</v>
      </c>
      <c r="G12" s="12">
        <v>371</v>
      </c>
      <c r="H12" s="12">
        <v>351</v>
      </c>
      <c r="I12" s="12">
        <v>309</v>
      </c>
      <c r="J12" s="12">
        <v>361</v>
      </c>
    </row>
    <row r="13" spans="2:10" x14ac:dyDescent="0.2">
      <c r="B13" s="16">
        <v>5.0800000000000002E-11</v>
      </c>
      <c r="C13" s="12">
        <v>501</v>
      </c>
      <c r="D13" s="12">
        <v>480</v>
      </c>
      <c r="E13" s="12">
        <v>314</v>
      </c>
      <c r="F13" s="12">
        <v>345</v>
      </c>
      <c r="G13" s="12">
        <v>397</v>
      </c>
      <c r="H13" s="12">
        <v>372</v>
      </c>
      <c r="I13" s="12">
        <v>377</v>
      </c>
      <c r="J13" s="12">
        <v>356</v>
      </c>
    </row>
    <row r="14" spans="2:10" x14ac:dyDescent="0.2">
      <c r="B14" s="16">
        <v>1.6900000000000001E-11</v>
      </c>
      <c r="C14" s="12">
        <v>481</v>
      </c>
      <c r="D14" s="12">
        <v>481</v>
      </c>
      <c r="E14" s="12">
        <v>16</v>
      </c>
      <c r="F14" s="12">
        <v>755</v>
      </c>
      <c r="G14" s="12">
        <v>362</v>
      </c>
      <c r="H14" s="12">
        <v>299</v>
      </c>
      <c r="I14" s="12">
        <v>434</v>
      </c>
      <c r="J14" s="12">
        <v>299</v>
      </c>
    </row>
    <row r="15" spans="2:10" x14ac:dyDescent="0.2">
      <c r="B15" s="16">
        <v>9.9999999999999998E-13</v>
      </c>
      <c r="C15" s="12">
        <v>454</v>
      </c>
      <c r="D15" s="12">
        <v>496</v>
      </c>
      <c r="E15" s="12">
        <v>387</v>
      </c>
      <c r="F15" s="12">
        <v>311</v>
      </c>
      <c r="G15" s="12">
        <v>326</v>
      </c>
      <c r="H15" s="12">
        <v>372</v>
      </c>
      <c r="I15" s="12">
        <v>341</v>
      </c>
      <c r="J15" s="12">
        <v>305</v>
      </c>
    </row>
    <row r="16" spans="2:10" x14ac:dyDescent="0.2">
      <c r="B16" s="17"/>
    </row>
    <row r="17" spans="2:2" x14ac:dyDescent="0.2">
      <c r="B17" s="17"/>
    </row>
    <row r="18" spans="2:2" x14ac:dyDescent="0.2">
      <c r="B18" s="17"/>
    </row>
  </sheetData>
  <mergeCells count="5">
    <mergeCell ref="C2:J2"/>
    <mergeCell ref="I3:J3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CONTENTS</vt:lpstr>
      <vt:lpstr>A_dCypher Analysis</vt:lpstr>
      <vt:lpstr>B_EC50 Compare</vt:lpstr>
      <vt:lpstr>C_T-tests</vt:lpstr>
      <vt:lpstr>D_Fig1C</vt:lpstr>
      <vt:lpstr>E_Fig1D</vt:lpstr>
      <vt:lpstr>F_Fig2B (upper)</vt:lpstr>
      <vt:lpstr>G_Fig2B (lower)</vt:lpstr>
      <vt:lpstr>H_Fig3B</vt:lpstr>
      <vt:lpstr>I_Fig5A</vt:lpstr>
      <vt:lpstr>J_Ext.Fig1B</vt:lpstr>
      <vt:lpstr>K_Ext.Fig1C</vt:lpstr>
      <vt:lpstr>L_Ext.Fig1D</vt:lpstr>
      <vt:lpstr>M_Ext.Fig1E</vt:lpstr>
      <vt:lpstr>N_Ext.Fig1F</vt:lpstr>
      <vt:lpstr>O_Ext.Fig2C</vt:lpstr>
      <vt:lpstr>P_Ext.Fig2D</vt:lpstr>
      <vt:lpstr>Q_Ext.Fig2E</vt:lpstr>
      <vt:lpstr>R_Ext.Fig2F</vt:lpstr>
      <vt:lpstr>S_Ext.Fig2G</vt:lpstr>
      <vt:lpstr>T_Ext.Fig3D</vt:lpstr>
      <vt:lpstr>U_Ext.Fig4A</vt:lpstr>
      <vt:lpstr>V_Ext.Fig4B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Harrison A</dc:creator>
  <cp:lastModifiedBy>Marunde, Matthew R</cp:lastModifiedBy>
  <dcterms:created xsi:type="dcterms:W3CDTF">2020-06-15T03:02:58Z</dcterms:created>
  <dcterms:modified xsi:type="dcterms:W3CDTF">2023-11-30T21:25:27Z</dcterms:modified>
</cp:coreProperties>
</file>