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ata\Seok Hee\Manuscript_Seok Hee\eLife_Data statement\"/>
    </mc:Choice>
  </mc:AlternateContent>
  <xr:revisionPtr revIDLastSave="0" documentId="13_ncr:1_{C0B8981F-C3D1-4364-B38F-95B1BF410F2C}" xr6:coauthVersionLast="47" xr6:coauthVersionMax="47" xr10:uidLastSave="{00000000-0000-0000-0000-000000000000}"/>
  <bookViews>
    <workbookView xWindow="-120" yWindow="-120" windowWidth="19440" windowHeight="15000" xr2:uid="{CADAAFF0-E7E1-401A-9DD1-9936A5522818}"/>
  </bookViews>
  <sheets>
    <sheet name="Lactate" sheetId="2" r:id="rId1"/>
    <sheet name="Pyruvate" sheetId="1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2" l="1"/>
  <c r="J24" i="2"/>
  <c r="L23" i="2"/>
  <c r="I23" i="2"/>
  <c r="G21" i="2"/>
  <c r="B19" i="2"/>
  <c r="C19" i="2" s="1"/>
  <c r="B18" i="2"/>
  <c r="C18" i="2" s="1"/>
  <c r="C17" i="2"/>
  <c r="B17" i="2"/>
  <c r="B16" i="2"/>
  <c r="C16" i="2" s="1"/>
  <c r="M15" i="2"/>
  <c r="L15" i="2"/>
  <c r="L24" i="2" s="1"/>
  <c r="K15" i="2"/>
  <c r="K24" i="2" s="1"/>
  <c r="J15" i="2"/>
  <c r="I15" i="2"/>
  <c r="I24" i="2" s="1"/>
  <c r="H15" i="2"/>
  <c r="H24" i="2" s="1"/>
  <c r="G15" i="2"/>
  <c r="G24" i="2" s="1"/>
  <c r="C15" i="2"/>
  <c r="B15" i="2"/>
  <c r="M14" i="2"/>
  <c r="M23" i="2" s="1"/>
  <c r="L14" i="2"/>
  <c r="K14" i="2"/>
  <c r="K23" i="2" s="1"/>
  <c r="J14" i="2"/>
  <c r="J23" i="2" s="1"/>
  <c r="I14" i="2"/>
  <c r="H14" i="2"/>
  <c r="H23" i="2" s="1"/>
  <c r="G14" i="2"/>
  <c r="G23" i="2" s="1"/>
  <c r="B14" i="2"/>
  <c r="C14" i="2" s="1"/>
  <c r="M13" i="2"/>
  <c r="M22" i="2" s="1"/>
  <c r="L13" i="2"/>
  <c r="L22" i="2" s="1"/>
  <c r="K13" i="2"/>
  <c r="K22" i="2" s="1"/>
  <c r="J13" i="2"/>
  <c r="J22" i="2" s="1"/>
  <c r="I13" i="2"/>
  <c r="I22" i="2" s="1"/>
  <c r="H13" i="2"/>
  <c r="H22" i="2" s="1"/>
  <c r="G13" i="2"/>
  <c r="G22" i="2" s="1"/>
  <c r="B13" i="2"/>
  <c r="C13" i="2" s="1"/>
  <c r="M12" i="2"/>
  <c r="M21" i="2" s="1"/>
  <c r="L12" i="2"/>
  <c r="L21" i="2" s="1"/>
  <c r="K12" i="2"/>
  <c r="K21" i="2" s="1"/>
  <c r="J12" i="2"/>
  <c r="J21" i="2" s="1"/>
  <c r="I12" i="2"/>
  <c r="I21" i="2" s="1"/>
  <c r="H12" i="2"/>
  <c r="H21" i="2" s="1"/>
  <c r="G12" i="2"/>
  <c r="B12" i="2"/>
  <c r="C12" i="2" s="1"/>
  <c r="P8" i="2"/>
  <c r="Q8" i="2" s="1"/>
  <c r="R8" i="2" s="1"/>
  <c r="P7" i="2"/>
  <c r="Q7" i="2" s="1"/>
  <c r="R7" i="2" s="1"/>
  <c r="P6" i="2"/>
  <c r="Q6" i="2" s="1"/>
  <c r="R6" i="2" s="1"/>
  <c r="P5" i="2"/>
  <c r="Q5" i="2" s="1"/>
  <c r="R5" i="2" s="1"/>
  <c r="P4" i="2"/>
  <c r="Q4" i="2" s="1"/>
  <c r="R4" i="2" s="1"/>
  <c r="P3" i="2"/>
  <c r="Q3" i="2" s="1"/>
  <c r="R3" i="2" s="1"/>
  <c r="Q2" i="2"/>
  <c r="R2" i="2" s="1"/>
  <c r="P2" i="2"/>
  <c r="G30" i="2" l="1"/>
  <c r="G32" i="2"/>
  <c r="G31" i="2"/>
  <c r="G33" i="2"/>
  <c r="L24" i="1" l="1"/>
  <c r="H33" i="1"/>
  <c r="H31" i="1"/>
  <c r="H32" i="1"/>
  <c r="H30" i="1"/>
  <c r="O22" i="1"/>
  <c r="Q3" i="1" l="1"/>
  <c r="K24" i="1" l="1"/>
  <c r="H13" i="1"/>
  <c r="H22" i="1" s="1"/>
  <c r="I13" i="1"/>
  <c r="I22" i="1" s="1"/>
  <c r="J13" i="1"/>
  <c r="J22" i="1" s="1"/>
  <c r="K13" i="1"/>
  <c r="K22" i="1" s="1"/>
  <c r="L13" i="1"/>
  <c r="L22" i="1" s="1"/>
  <c r="M13" i="1"/>
  <c r="M22" i="1" s="1"/>
  <c r="N13" i="1"/>
  <c r="N22" i="1" s="1"/>
  <c r="O13" i="1"/>
  <c r="H14" i="1"/>
  <c r="H23" i="1" s="1"/>
  <c r="I14" i="1"/>
  <c r="I23" i="1" s="1"/>
  <c r="J14" i="1"/>
  <c r="J23" i="1" s="1"/>
  <c r="K14" i="1"/>
  <c r="K23" i="1" s="1"/>
  <c r="L14" i="1"/>
  <c r="L23" i="1" s="1"/>
  <c r="M14" i="1"/>
  <c r="M23" i="1" s="1"/>
  <c r="N14" i="1"/>
  <c r="N23" i="1" s="1"/>
  <c r="O14" i="1"/>
  <c r="O23" i="1" s="1"/>
  <c r="H15" i="1"/>
  <c r="H24" i="1" s="1"/>
  <c r="I15" i="1"/>
  <c r="I24" i="1" s="1"/>
  <c r="J15" i="1"/>
  <c r="J24" i="1" s="1"/>
  <c r="K15" i="1"/>
  <c r="L15" i="1"/>
  <c r="M15" i="1"/>
  <c r="M24" i="1" s="1"/>
  <c r="N15" i="1"/>
  <c r="N24" i="1" s="1"/>
  <c r="O15" i="1"/>
  <c r="O24" i="1" s="1"/>
  <c r="I12" i="1"/>
  <c r="I21" i="1" s="1"/>
  <c r="J12" i="1"/>
  <c r="J21" i="1" s="1"/>
  <c r="K12" i="1"/>
  <c r="K21" i="1" s="1"/>
  <c r="L12" i="1"/>
  <c r="L21" i="1" s="1"/>
  <c r="M12" i="1"/>
  <c r="M21" i="1" s="1"/>
  <c r="N12" i="1"/>
  <c r="N21" i="1" s="1"/>
  <c r="O12" i="1"/>
  <c r="O21" i="1" s="1"/>
  <c r="H12" i="1"/>
  <c r="H21" i="1" s="1"/>
  <c r="Q4" i="1"/>
  <c r="R4" i="1" s="1"/>
  <c r="S4" i="1" s="1"/>
  <c r="Q2" i="1"/>
  <c r="R2" i="1" s="1"/>
  <c r="S2" i="1" s="1"/>
  <c r="B13" i="1"/>
  <c r="C13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Q5" i="1"/>
  <c r="R5" i="1" s="1"/>
  <c r="S5" i="1" s="1"/>
  <c r="R3" i="1" l="1"/>
  <c r="S3" i="1" s="1"/>
</calcChain>
</file>

<file path=xl/sharedStrings.xml><?xml version="1.0" encoding="utf-8"?>
<sst xmlns="http://schemas.openxmlformats.org/spreadsheetml/2006/main" count="101" uniqueCount="43">
  <si>
    <t>Pyruvate</t>
    <phoneticPr fontId="0" type="noConversion"/>
  </si>
  <si>
    <t>Average</t>
    <phoneticPr fontId="0" type="noConversion"/>
  </si>
  <si>
    <t>Substract</t>
    <phoneticPr fontId="0" type="noConversion"/>
  </si>
  <si>
    <t>Conc</t>
    <phoneticPr fontId="0" type="noConversion"/>
  </si>
  <si>
    <t>S1</t>
    <phoneticPr fontId="0" type="noConversion"/>
  </si>
  <si>
    <t>5% medium</t>
    <phoneticPr fontId="0" type="noConversion"/>
  </si>
  <si>
    <t>S2</t>
  </si>
  <si>
    <t>5% medium w/o BL</t>
    <phoneticPr fontId="0" type="noConversion"/>
  </si>
  <si>
    <t>S3</t>
  </si>
  <si>
    <t>20% medium</t>
    <phoneticPr fontId="0" type="noConversion"/>
  </si>
  <si>
    <t>S4</t>
  </si>
  <si>
    <t>20% medium w/o BL</t>
    <phoneticPr fontId="0" type="noConversion"/>
  </si>
  <si>
    <t>S5</t>
  </si>
  <si>
    <t>S6</t>
  </si>
  <si>
    <t>S7</t>
  </si>
  <si>
    <t>S8</t>
  </si>
  <si>
    <t xml:space="preserve">uM </t>
    <phoneticPr fontId="0" type="noConversion"/>
  </si>
  <si>
    <t>Intensity</t>
    <phoneticPr fontId="0" type="noConversion"/>
  </si>
  <si>
    <t>Tech Repli 1</t>
  </si>
  <si>
    <t>Tech Repli 2</t>
  </si>
  <si>
    <t>Tech Repli 3</t>
  </si>
  <si>
    <t>Tech Repli 4</t>
  </si>
  <si>
    <t>Tech Repli 5</t>
  </si>
  <si>
    <t>Tech Repli 6</t>
  </si>
  <si>
    <t>Tech Repli 7</t>
  </si>
  <si>
    <t>substract</t>
  </si>
  <si>
    <t>Average Conc</t>
  </si>
  <si>
    <t>5% medium</t>
    <phoneticPr fontId="1" type="noConversion"/>
  </si>
  <si>
    <t>5% medium w/o BL</t>
    <phoneticPr fontId="1" type="noConversion"/>
  </si>
  <si>
    <t>20% medium</t>
    <phoneticPr fontId="1" type="noConversion"/>
  </si>
  <si>
    <t>20% medium w/o BL</t>
    <phoneticPr fontId="1" type="noConversion"/>
  </si>
  <si>
    <t>FB</t>
    <phoneticPr fontId="1" type="noConversion"/>
  </si>
  <si>
    <t>5% BL</t>
    <phoneticPr fontId="1" type="noConversion"/>
  </si>
  <si>
    <t>20% BL</t>
    <phoneticPr fontId="1" type="noConversion"/>
  </si>
  <si>
    <t>Tech Repli 8</t>
  </si>
  <si>
    <t>Concentration (uM)</t>
  </si>
  <si>
    <t>Lactate</t>
    <phoneticPr fontId="1" type="noConversion"/>
  </si>
  <si>
    <t>Average</t>
    <phoneticPr fontId="1" type="noConversion"/>
  </si>
  <si>
    <t>Substract</t>
    <phoneticPr fontId="1" type="noConversion"/>
  </si>
  <si>
    <t>Conc</t>
    <phoneticPr fontId="1" type="noConversion"/>
  </si>
  <si>
    <t>S1</t>
    <phoneticPr fontId="1" type="noConversion"/>
  </si>
  <si>
    <t xml:space="preserve">uM </t>
    <phoneticPr fontId="1" type="noConversion"/>
  </si>
  <si>
    <t>Intensity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</si>
</sst>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_ "/>
  </numFmts>
  <fonts count="2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Lactate!$A$12:$A$19</c:f>
              <c:numCache>
                <c:formatCode>General</c:formatCode>
                <c:ptCount val="8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400</c:v>
                </c:pt>
                <c:pt idx="6">
                  <c:v>600</c:v>
                </c:pt>
                <c:pt idx="7">
                  <c:v>1000</c:v>
                </c:pt>
              </c:numCache>
            </c:numRef>
          </c:xVal>
          <c:yVal>
            <c:numRef>
              <c:f>Lactate!$C$12:$C$19</c:f>
              <c:numCache>
                <c:formatCode>General</c:formatCode>
                <c:ptCount val="8"/>
                <c:pt idx="0">
                  <c:v>0</c:v>
                </c:pt>
                <c:pt idx="1">
                  <c:v>407.64</c:v>
                </c:pt>
                <c:pt idx="2">
                  <c:v>655.69</c:v>
                </c:pt>
                <c:pt idx="3">
                  <c:v>1261.49</c:v>
                </c:pt>
                <c:pt idx="4">
                  <c:v>2813.09</c:v>
                </c:pt>
                <c:pt idx="5">
                  <c:v>6411.5233333333326</c:v>
                </c:pt>
                <c:pt idx="6">
                  <c:v>10331.19</c:v>
                </c:pt>
                <c:pt idx="7">
                  <c:v>17277.523333333331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AF-45F8-ABB0-8858CDADB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527199"/>
        <c:axId val="335561615"/>
      </c:scatterChart>
      <c:valAx>
        <c:axId val="401527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561615"/>
        <c:crosses val="autoZero"/>
        <c:crossBetween val="midCat"/>
      </c:valAx>
      <c:valAx>
        <c:axId val="335561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527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Pyruvate!$A$13:$A$20</c:f>
              <c:numCache>
                <c:formatCode>General</c:formatCode>
                <c:ptCount val="8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15</c:v>
                </c:pt>
                <c:pt idx="4">
                  <c:v>39</c:v>
                </c:pt>
                <c:pt idx="5">
                  <c:v>45</c:v>
                </c:pt>
                <c:pt idx="6">
                  <c:v>60</c:v>
                </c:pt>
                <c:pt idx="7">
                  <c:v>75</c:v>
                </c:pt>
              </c:numCache>
            </c:numRef>
          </c:xVal>
          <c:yVal>
            <c:numRef>
              <c:f>Pyruvate!$C$13:$C$20</c:f>
              <c:numCache>
                <c:formatCode>0.0000_ </c:formatCode>
                <c:ptCount val="8"/>
                <c:pt idx="0">
                  <c:v>3.3333333306018176E-5</c:v>
                </c:pt>
                <c:pt idx="1">
                  <c:v>1377.4033666666669</c:v>
                </c:pt>
                <c:pt idx="2">
                  <c:v>2967.1033666666672</c:v>
                </c:pt>
                <c:pt idx="3">
                  <c:v>5364.0366999999997</c:v>
                </c:pt>
                <c:pt idx="4">
                  <c:v>11777.870033333335</c:v>
                </c:pt>
                <c:pt idx="5">
                  <c:v>13878.203366666667</c:v>
                </c:pt>
                <c:pt idx="6">
                  <c:v>17596.870033333333</c:v>
                </c:pt>
                <c:pt idx="7">
                  <c:v>22962.536700000001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A0-45C9-98C9-E966D4AB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588399"/>
        <c:axId val="332093295"/>
      </c:scatterChart>
      <c:valAx>
        <c:axId val="339588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093295"/>
        <c:crosses val="autoZero"/>
        <c:crossBetween val="midCat"/>
      </c:valAx>
      <c:valAx>
        <c:axId val="33209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9588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9</xdr:row>
      <xdr:rowOff>114300</xdr:rowOff>
    </xdr:from>
    <xdr:to>
      <xdr:col>18</xdr:col>
      <xdr:colOff>251460</xdr:colOff>
      <xdr:row>18</xdr:row>
      <xdr:rowOff>167640</xdr:rowOff>
    </xdr:to>
    <xdr:graphicFrame macro="">
      <xdr:nvGraphicFramePr>
        <xdr:cNvPr id="2" name="차트 2">
          <a:extLst>
            <a:ext uri="{FF2B5EF4-FFF2-40B4-BE49-F238E27FC236}">
              <a16:creationId xmlns:a16="http://schemas.microsoft.com/office/drawing/2014/main" id="{FB1501BE-4D46-4BDF-9CFF-D56C6EFC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10</xdr:row>
      <xdr:rowOff>95250</xdr:rowOff>
    </xdr:from>
    <xdr:to>
      <xdr:col>19</xdr:col>
      <xdr:colOff>457200</xdr:colOff>
      <xdr:row>18</xdr:row>
      <xdr:rowOff>28575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DE02CDF-F11A-4806-B4B9-272C570C5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pplemental%20figure%202-source%20dat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ctate"/>
    </sheetNames>
    <sheetDataSet>
      <sheetData sheetId="0">
        <row r="12">
          <cell r="A12">
            <v>0</v>
          </cell>
          <cell r="C12">
            <v>0</v>
          </cell>
        </row>
        <row r="13">
          <cell r="A13">
            <v>25</v>
          </cell>
          <cell r="C13">
            <v>407.64</v>
          </cell>
        </row>
        <row r="14">
          <cell r="A14">
            <v>50</v>
          </cell>
          <cell r="C14">
            <v>655.69</v>
          </cell>
        </row>
        <row r="15">
          <cell r="A15">
            <v>100</v>
          </cell>
          <cell r="C15">
            <v>1261.49</v>
          </cell>
        </row>
        <row r="16">
          <cell r="A16">
            <v>200</v>
          </cell>
          <cell r="C16">
            <v>2813.09</v>
          </cell>
        </row>
        <row r="17">
          <cell r="A17">
            <v>400</v>
          </cell>
          <cell r="C17">
            <v>6411.5233333333326</v>
          </cell>
        </row>
        <row r="18">
          <cell r="A18">
            <v>600</v>
          </cell>
          <cell r="C18">
            <v>10331.19</v>
          </cell>
        </row>
        <row r="19">
          <cell r="A19">
            <v>1000</v>
          </cell>
          <cell r="C19">
            <v>17277.523333333331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5D61B-1E42-4431-BD12-1FB8914E0A95}">
  <dimension ref="A1:R36"/>
  <sheetViews>
    <sheetView tabSelected="1" topLeftCell="A10" workbookViewId="0">
      <selection activeCell="C27" sqref="C27"/>
    </sheetView>
  </sheetViews>
  <sheetFormatPr defaultRowHeight="15"/>
  <cols>
    <col min="5" max="5" width="2.85546875" customWidth="1"/>
    <col min="6" max="6" width="19.140625" bestFit="1" customWidth="1"/>
    <col min="7" max="13" width="12" bestFit="1" customWidth="1"/>
  </cols>
  <sheetData>
    <row r="1" spans="1:18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P1" t="s">
        <v>37</v>
      </c>
      <c r="Q1" t="s">
        <v>38</v>
      </c>
      <c r="R1" t="s">
        <v>39</v>
      </c>
    </row>
    <row r="2" spans="1:18">
      <c r="A2" s="7" t="s">
        <v>40</v>
      </c>
      <c r="B2" s="1">
        <v>531.26</v>
      </c>
      <c r="C2" s="1">
        <v>538.51</v>
      </c>
      <c r="D2" s="1">
        <v>546.66</v>
      </c>
      <c r="E2" s="1"/>
      <c r="F2" s="1" t="s">
        <v>27</v>
      </c>
      <c r="G2" s="1">
        <v>886.02</v>
      </c>
      <c r="H2" s="1">
        <v>974.57</v>
      </c>
      <c r="I2" s="1">
        <v>900.52</v>
      </c>
      <c r="J2" s="1">
        <v>900.79</v>
      </c>
      <c r="K2" s="1">
        <v>976.99</v>
      </c>
      <c r="L2" s="1">
        <v>879.14</v>
      </c>
      <c r="M2" s="1">
        <v>886.99</v>
      </c>
      <c r="N2" s="1"/>
      <c r="P2">
        <f>AVERAGE(G2:M2)</f>
        <v>915.00285714285724</v>
      </c>
      <c r="Q2">
        <f>P2-538.81</f>
        <v>376.19285714285729</v>
      </c>
      <c r="R2">
        <f>(Q2+285.73)/17.45*2*3</f>
        <v>227.59525173966441</v>
      </c>
    </row>
    <row r="3" spans="1:18">
      <c r="A3" s="7" t="s">
        <v>6</v>
      </c>
      <c r="B3" s="1">
        <v>950.99</v>
      </c>
      <c r="C3" s="1">
        <v>950.7</v>
      </c>
      <c r="D3" s="1">
        <v>937.66</v>
      </c>
      <c r="E3" s="1"/>
      <c r="F3" s="1" t="s">
        <v>28</v>
      </c>
      <c r="G3" s="1">
        <v>1218.9000000000001</v>
      </c>
      <c r="H3" s="1">
        <v>1194.7</v>
      </c>
      <c r="I3" s="1">
        <v>1154</v>
      </c>
      <c r="J3" s="1">
        <v>1259.0999999999999</v>
      </c>
      <c r="K3" s="1">
        <v>1189.9000000000001</v>
      </c>
      <c r="L3" s="1">
        <v>1168</v>
      </c>
      <c r="M3" s="1">
        <v>1214.4000000000001</v>
      </c>
      <c r="N3" s="1"/>
      <c r="P3">
        <f>AVERAGE(G3:M3)</f>
        <v>1199.8571428571429</v>
      </c>
      <c r="Q3">
        <f t="shared" ref="Q3:Q8" si="0">P3-538.81</f>
        <v>661.04714285714294</v>
      </c>
      <c r="R3">
        <f t="shared" ref="R3:R5" si="1">(Q3+285.73)/17.45*2*3</f>
        <v>325.53941874744174</v>
      </c>
    </row>
    <row r="4" spans="1:18">
      <c r="A4" s="7" t="s">
        <v>8</v>
      </c>
      <c r="B4" s="1">
        <v>1128.7</v>
      </c>
      <c r="C4" s="1">
        <v>1228.2</v>
      </c>
      <c r="D4" s="1">
        <v>1226.5999999999999</v>
      </c>
      <c r="E4" s="1"/>
      <c r="F4" s="1" t="s">
        <v>29</v>
      </c>
      <c r="G4" s="1">
        <v>853.69</v>
      </c>
      <c r="H4" s="1">
        <v>854.26</v>
      </c>
      <c r="I4" s="1">
        <v>813.54</v>
      </c>
      <c r="J4" s="1">
        <v>838.56</v>
      </c>
      <c r="K4" s="1">
        <v>859.99</v>
      </c>
      <c r="L4" s="1">
        <v>845.95</v>
      </c>
      <c r="M4" s="1">
        <v>835.9</v>
      </c>
      <c r="N4" s="1"/>
      <c r="P4">
        <f>AVERAGE(G4:M4)</f>
        <v>843.12714285714276</v>
      </c>
      <c r="Q4">
        <f t="shared" si="0"/>
        <v>304.31714285714281</v>
      </c>
      <c r="R4">
        <f>(Q4+285.73)/17.45*2*3</f>
        <v>202.88153909128121</v>
      </c>
    </row>
    <row r="5" spans="1:18">
      <c r="A5" s="7" t="s">
        <v>10</v>
      </c>
      <c r="B5" s="1">
        <v>1785.3</v>
      </c>
      <c r="C5" s="1">
        <v>1835.4</v>
      </c>
      <c r="D5" s="1">
        <v>1780.2</v>
      </c>
      <c r="E5" s="1"/>
      <c r="F5" s="1" t="s">
        <v>30</v>
      </c>
      <c r="G5" s="1">
        <v>1289.5999999999999</v>
      </c>
      <c r="H5" s="1">
        <v>1149.5</v>
      </c>
      <c r="I5" s="1">
        <v>1156.5</v>
      </c>
      <c r="J5" s="1">
        <v>1159.5</v>
      </c>
      <c r="K5" s="1">
        <v>1194.4000000000001</v>
      </c>
      <c r="L5" s="1">
        <v>1128.0999999999999</v>
      </c>
      <c r="M5" s="1">
        <v>1137.3</v>
      </c>
      <c r="N5" s="1"/>
      <c r="P5">
        <f>AVERAGE(G5:M5)</f>
        <v>1173.5571428571427</v>
      </c>
      <c r="Q5">
        <f t="shared" si="0"/>
        <v>634.74714285714276</v>
      </c>
      <c r="R5">
        <f t="shared" si="1"/>
        <v>316.49643880474827</v>
      </c>
    </row>
    <row r="6" spans="1:18">
      <c r="A6" s="7" t="s">
        <v>12</v>
      </c>
      <c r="B6" s="1">
        <v>3227.4</v>
      </c>
      <c r="C6" s="1">
        <v>3734.3</v>
      </c>
      <c r="D6" s="1">
        <v>3094</v>
      </c>
      <c r="E6" s="1"/>
      <c r="F6" s="1" t="s">
        <v>31</v>
      </c>
      <c r="G6" s="1">
        <v>636.55999999999995</v>
      </c>
      <c r="H6" s="1">
        <v>667.92</v>
      </c>
      <c r="I6" s="1">
        <v>656.84</v>
      </c>
      <c r="J6" s="1">
        <v>693.77</v>
      </c>
      <c r="K6" s="1">
        <v>657.43</v>
      </c>
      <c r="L6" s="1"/>
      <c r="M6" s="1"/>
      <c r="N6" s="1"/>
      <c r="P6">
        <f>AVERAGE(G6:K6)</f>
        <v>662.50400000000002</v>
      </c>
      <c r="Q6">
        <f>P6-538.81</f>
        <v>123.69400000000007</v>
      </c>
      <c r="R6">
        <f>(Q6+285.73)/17.45*3</f>
        <v>70.388080229226375</v>
      </c>
    </row>
    <row r="7" spans="1:18">
      <c r="A7" s="7" t="s">
        <v>13</v>
      </c>
      <c r="B7" s="1">
        <v>6856.2</v>
      </c>
      <c r="C7" s="1">
        <v>6925.1</v>
      </c>
      <c r="D7" s="1">
        <v>7069.7</v>
      </c>
      <c r="E7" s="1"/>
      <c r="F7" s="1" t="s">
        <v>32</v>
      </c>
      <c r="G7" s="1">
        <v>732.97</v>
      </c>
      <c r="H7" s="1">
        <v>756.85</v>
      </c>
      <c r="I7" s="1">
        <v>752.02</v>
      </c>
      <c r="J7" s="1">
        <v>723.21</v>
      </c>
      <c r="K7" s="1">
        <v>719.56</v>
      </c>
      <c r="L7" s="1"/>
      <c r="M7" s="1"/>
      <c r="N7" s="1"/>
      <c r="P7">
        <f>AVERAGE(G7:K7)</f>
        <v>736.92200000000003</v>
      </c>
      <c r="Q7">
        <f t="shared" si="0"/>
        <v>198.11200000000008</v>
      </c>
      <c r="R7">
        <f t="shared" ref="R7:R8" si="2">(Q7+285.73)/17.45*3</f>
        <v>83.182005730659043</v>
      </c>
    </row>
    <row r="8" spans="1:18">
      <c r="A8" s="7" t="s">
        <v>14</v>
      </c>
      <c r="B8" s="1">
        <v>11055</v>
      </c>
      <c r="C8" s="1">
        <v>10468</v>
      </c>
      <c r="D8" s="1">
        <v>11087</v>
      </c>
      <c r="E8" s="1"/>
      <c r="F8" s="1" t="s">
        <v>33</v>
      </c>
      <c r="G8" s="1">
        <v>769.74</v>
      </c>
      <c r="H8" s="1">
        <v>790.17</v>
      </c>
      <c r="I8" s="1">
        <v>829.76</v>
      </c>
      <c r="J8" s="1">
        <v>780.52</v>
      </c>
      <c r="K8" s="1">
        <v>766.34</v>
      </c>
      <c r="L8" s="1"/>
      <c r="M8" s="1"/>
      <c r="N8" s="1"/>
      <c r="P8">
        <f>AVERAGE(G8:K8)</f>
        <v>787.30600000000004</v>
      </c>
      <c r="Q8">
        <f t="shared" si="0"/>
        <v>248.49600000000009</v>
      </c>
      <c r="R8">
        <f t="shared" si="2"/>
        <v>91.844011461318075</v>
      </c>
    </row>
    <row r="9" spans="1:18">
      <c r="A9" s="7" t="s">
        <v>15</v>
      </c>
      <c r="B9" s="1">
        <v>17450</v>
      </c>
      <c r="C9" s="1">
        <v>17847</v>
      </c>
      <c r="D9" s="1">
        <v>18152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1" spans="1:18">
      <c r="A11" s="7" t="s">
        <v>41</v>
      </c>
      <c r="B11" s="11" t="s">
        <v>42</v>
      </c>
      <c r="C11" s="11" t="s">
        <v>38</v>
      </c>
      <c r="F11" s="6" t="s">
        <v>25</v>
      </c>
      <c r="G11" s="4" t="s">
        <v>18</v>
      </c>
      <c r="H11" s="4" t="s">
        <v>19</v>
      </c>
      <c r="I11" s="4" t="s">
        <v>20</v>
      </c>
      <c r="J11" s="4" t="s">
        <v>21</v>
      </c>
      <c r="K11" s="4" t="s">
        <v>22</v>
      </c>
      <c r="L11" s="4" t="s">
        <v>23</v>
      </c>
      <c r="M11" s="4" t="s">
        <v>24</v>
      </c>
    </row>
    <row r="12" spans="1:18">
      <c r="A12">
        <v>0</v>
      </c>
      <c r="B12">
        <f>AVERAGE(B2:D2)</f>
        <v>538.80999999999995</v>
      </c>
      <c r="C12">
        <f>B12-538.81</f>
        <v>0</v>
      </c>
      <c r="F12" s="1" t="s">
        <v>27</v>
      </c>
      <c r="G12" s="1">
        <f>(G2-538.81)</f>
        <v>347.21000000000004</v>
      </c>
      <c r="H12" s="1">
        <f t="shared" ref="H12:M12" si="3">(H2-538.81)</f>
        <v>435.7600000000001</v>
      </c>
      <c r="I12" s="1">
        <f t="shared" si="3"/>
        <v>361.71000000000004</v>
      </c>
      <c r="J12" s="1">
        <f t="shared" si="3"/>
        <v>361.98</v>
      </c>
      <c r="K12" s="1">
        <f t="shared" si="3"/>
        <v>438.18000000000006</v>
      </c>
      <c r="L12" s="1">
        <f t="shared" si="3"/>
        <v>340.33000000000004</v>
      </c>
      <c r="M12" s="1">
        <f t="shared" si="3"/>
        <v>348.18000000000006</v>
      </c>
    </row>
    <row r="13" spans="1:18">
      <c r="A13">
        <v>25</v>
      </c>
      <c r="B13">
        <f>AVERAGE(B3:D3)</f>
        <v>946.44999999999993</v>
      </c>
      <c r="C13">
        <f>B13-538.81</f>
        <v>407.64</v>
      </c>
      <c r="F13" s="1" t="s">
        <v>28</v>
      </c>
      <c r="G13" s="1">
        <f t="shared" ref="G13:M14" si="4">(G3-538.81)</f>
        <v>680.09000000000015</v>
      </c>
      <c r="H13" s="1">
        <f t="shared" si="4"/>
        <v>655.8900000000001</v>
      </c>
      <c r="I13" s="1">
        <f t="shared" si="4"/>
        <v>615.19000000000005</v>
      </c>
      <c r="J13" s="1">
        <f t="shared" si="4"/>
        <v>720.29</v>
      </c>
      <c r="K13" s="1">
        <f t="shared" si="4"/>
        <v>651.09000000000015</v>
      </c>
      <c r="L13" s="1">
        <f t="shared" si="4"/>
        <v>629.19000000000005</v>
      </c>
      <c r="M13" s="1">
        <f t="shared" si="4"/>
        <v>675.59000000000015</v>
      </c>
    </row>
    <row r="14" spans="1:18">
      <c r="A14">
        <v>50</v>
      </c>
      <c r="B14">
        <f t="shared" ref="B14:B19" si="5">AVERAGE(B4:D4)</f>
        <v>1194.5</v>
      </c>
      <c r="C14">
        <f t="shared" ref="C14:C19" si="6">B14-538.81</f>
        <v>655.69</v>
      </c>
      <c r="F14" s="1" t="s">
        <v>29</v>
      </c>
      <c r="G14" s="1">
        <f>(G4-538.81)</f>
        <v>314.88000000000011</v>
      </c>
      <c r="H14" s="1">
        <f>(H4-538.81)</f>
        <v>315.45000000000005</v>
      </c>
      <c r="I14" s="1">
        <f>(I4-538.81)</f>
        <v>274.73</v>
      </c>
      <c r="J14" s="1">
        <f t="shared" si="4"/>
        <v>299.75</v>
      </c>
      <c r="K14" s="1">
        <f t="shared" si="4"/>
        <v>321.18000000000006</v>
      </c>
      <c r="L14" s="1">
        <f t="shared" si="4"/>
        <v>307.1400000000001</v>
      </c>
      <c r="M14" s="1">
        <f>(M4-538.81)</f>
        <v>297.09000000000003</v>
      </c>
    </row>
    <row r="15" spans="1:18">
      <c r="A15">
        <v>100</v>
      </c>
      <c r="B15">
        <f t="shared" si="5"/>
        <v>1800.3</v>
      </c>
      <c r="C15">
        <f t="shared" si="6"/>
        <v>1261.49</v>
      </c>
      <c r="F15" s="1" t="s">
        <v>30</v>
      </c>
      <c r="G15" s="1">
        <f t="shared" ref="G15:M15" si="7">(G5-538.81)</f>
        <v>750.79</v>
      </c>
      <c r="H15" s="1">
        <f t="shared" si="7"/>
        <v>610.69000000000005</v>
      </c>
      <c r="I15" s="1">
        <f t="shared" si="7"/>
        <v>617.69000000000005</v>
      </c>
      <c r="J15" s="1">
        <f>(J5-538.81)</f>
        <v>620.69000000000005</v>
      </c>
      <c r="K15" s="1">
        <f t="shared" si="7"/>
        <v>655.59000000000015</v>
      </c>
      <c r="L15" s="1">
        <f t="shared" si="7"/>
        <v>589.29</v>
      </c>
      <c r="M15" s="1">
        <f t="shared" si="7"/>
        <v>598.49</v>
      </c>
    </row>
    <row r="16" spans="1:18">
      <c r="A16">
        <v>200</v>
      </c>
      <c r="B16">
        <f t="shared" si="5"/>
        <v>3351.9</v>
      </c>
      <c r="C16">
        <f t="shared" si="6"/>
        <v>2813.09</v>
      </c>
      <c r="F16" s="1"/>
      <c r="G16" s="1"/>
      <c r="H16" s="1"/>
      <c r="I16" s="1"/>
      <c r="J16" s="1"/>
      <c r="K16" s="1"/>
      <c r="L16" s="1"/>
      <c r="M16" s="1"/>
    </row>
    <row r="17" spans="1:13">
      <c r="A17">
        <v>400</v>
      </c>
      <c r="B17">
        <f t="shared" si="5"/>
        <v>6950.333333333333</v>
      </c>
      <c r="C17">
        <f t="shared" si="6"/>
        <v>6411.5233333333326</v>
      </c>
      <c r="F17" s="1"/>
      <c r="G17" s="1"/>
      <c r="H17" s="1"/>
      <c r="I17" s="1"/>
      <c r="J17" s="1"/>
      <c r="K17" s="1"/>
      <c r="L17" s="1"/>
      <c r="M17" s="1"/>
    </row>
    <row r="18" spans="1:13">
      <c r="A18">
        <v>600</v>
      </c>
      <c r="B18">
        <f t="shared" si="5"/>
        <v>10870</v>
      </c>
      <c r="C18">
        <f t="shared" si="6"/>
        <v>10331.19</v>
      </c>
      <c r="F18" s="1"/>
      <c r="G18" s="1"/>
      <c r="H18" s="1"/>
      <c r="I18" s="1"/>
      <c r="J18" s="1"/>
      <c r="K18" s="1"/>
      <c r="L18" s="1"/>
      <c r="M18" s="1"/>
    </row>
    <row r="19" spans="1:13">
      <c r="A19">
        <v>1000</v>
      </c>
      <c r="B19">
        <f t="shared" si="5"/>
        <v>17816.333333333332</v>
      </c>
      <c r="C19">
        <f t="shared" si="6"/>
        <v>17277.523333333331</v>
      </c>
    </row>
    <row r="20" spans="1:13">
      <c r="F20" s="7" t="s">
        <v>35</v>
      </c>
      <c r="G20" s="5" t="s">
        <v>18</v>
      </c>
      <c r="H20" s="5" t="s">
        <v>19</v>
      </c>
      <c r="I20" s="5" t="s">
        <v>20</v>
      </c>
      <c r="J20" s="5" t="s">
        <v>21</v>
      </c>
      <c r="K20" s="5" t="s">
        <v>22</v>
      </c>
      <c r="L20" s="5" t="s">
        <v>23</v>
      </c>
      <c r="M20" s="5" t="s">
        <v>24</v>
      </c>
    </row>
    <row r="21" spans="1:13">
      <c r="F21" s="1" t="s">
        <v>27</v>
      </c>
      <c r="G21" s="1">
        <f>(G12+285.73)/17.45*2*3</f>
        <v>217.62979942693414</v>
      </c>
      <c r="H21" s="1">
        <f t="shared" ref="H21:M21" si="8">(H12+285.73)/17.45*2*3</f>
        <v>248.07679083094564</v>
      </c>
      <c r="I21" s="1">
        <f t="shared" si="8"/>
        <v>222.61547277936967</v>
      </c>
      <c r="J21" s="1">
        <f t="shared" si="8"/>
        <v>222.7083094555874</v>
      </c>
      <c r="K21" s="1">
        <f t="shared" si="8"/>
        <v>248.90888252149</v>
      </c>
      <c r="L21" s="1">
        <f t="shared" si="8"/>
        <v>215.26418338108886</v>
      </c>
      <c r="M21" s="1">
        <f t="shared" si="8"/>
        <v>217.96332378223502</v>
      </c>
    </row>
    <row r="22" spans="1:13">
      <c r="F22" s="1" t="s">
        <v>28</v>
      </c>
      <c r="G22" s="1">
        <f t="shared" ref="G22:M24" si="9">(G13+285.73)/17.45*2*3</f>
        <v>332.08710601719201</v>
      </c>
      <c r="H22" s="1">
        <f t="shared" si="9"/>
        <v>323.76618911174791</v>
      </c>
      <c r="I22" s="1">
        <f t="shared" si="9"/>
        <v>309.77191977077371</v>
      </c>
      <c r="J22" s="1">
        <f t="shared" si="9"/>
        <v>345.90945558739259</v>
      </c>
      <c r="K22" s="1">
        <f t="shared" si="9"/>
        <v>322.11575931232096</v>
      </c>
      <c r="L22" s="1">
        <f t="shared" si="9"/>
        <v>314.58567335243555</v>
      </c>
      <c r="M22" s="1">
        <f t="shared" si="9"/>
        <v>330.53982808022931</v>
      </c>
    </row>
    <row r="23" spans="1:13">
      <c r="F23" s="1" t="s">
        <v>29</v>
      </c>
      <c r="G23" s="1">
        <f t="shared" si="9"/>
        <v>206.51346704871065</v>
      </c>
      <c r="H23" s="1">
        <f t="shared" si="9"/>
        <v>206.7094555873926</v>
      </c>
      <c r="I23" s="1">
        <f t="shared" si="9"/>
        <v>192.7083094555874</v>
      </c>
      <c r="J23" s="1">
        <f>(J14+285.73)/17.45*2*3</f>
        <v>201.31117478510032</v>
      </c>
      <c r="K23" s="1">
        <f t="shared" si="9"/>
        <v>208.67965616045851</v>
      </c>
      <c r="L23" s="1">
        <f t="shared" si="9"/>
        <v>203.85214899713469</v>
      </c>
      <c r="M23" s="1">
        <f t="shared" si="9"/>
        <v>200.39656160458458</v>
      </c>
    </row>
    <row r="24" spans="1:13">
      <c r="F24" s="1" t="s">
        <v>30</v>
      </c>
      <c r="G24" s="1">
        <f t="shared" si="9"/>
        <v>356.39656160458452</v>
      </c>
      <c r="H24" s="1">
        <f t="shared" si="9"/>
        <v>308.22464183381089</v>
      </c>
      <c r="I24" s="1">
        <f t="shared" si="9"/>
        <v>310.63151862464184</v>
      </c>
      <c r="J24" s="1">
        <f t="shared" si="9"/>
        <v>311.66303724928372</v>
      </c>
      <c r="K24" s="1">
        <f t="shared" si="9"/>
        <v>323.66303724928378</v>
      </c>
      <c r="L24" s="1">
        <f t="shared" si="9"/>
        <v>300.86647564469916</v>
      </c>
      <c r="M24" s="1">
        <f>(M15+285.73)/17.45*2*3</f>
        <v>304.02979942693412</v>
      </c>
    </row>
    <row r="25" spans="1:13"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>
      <c r="F27" s="1"/>
      <c r="G27" s="1"/>
      <c r="H27" s="1"/>
      <c r="I27" s="1"/>
      <c r="J27" s="1"/>
      <c r="K27" s="1"/>
      <c r="L27" s="1"/>
      <c r="M27" s="1"/>
    </row>
    <row r="29" spans="1:13">
      <c r="F29" s="8" t="s">
        <v>26</v>
      </c>
    </row>
    <row r="30" spans="1:13">
      <c r="F30" s="1" t="s">
        <v>27</v>
      </c>
      <c r="G30">
        <f>AVERAGE(G21:M21)</f>
        <v>227.59525173966435</v>
      </c>
    </row>
    <row r="31" spans="1:13">
      <c r="F31" s="1" t="s">
        <v>28</v>
      </c>
      <c r="G31">
        <f t="shared" ref="G31:G33" si="10">AVERAGE(G22:M22)</f>
        <v>325.53941874744174</v>
      </c>
    </row>
    <row r="32" spans="1:13">
      <c r="F32" s="1" t="s">
        <v>29</v>
      </c>
      <c r="G32">
        <f t="shared" si="10"/>
        <v>202.88153909128124</v>
      </c>
    </row>
    <row r="33" spans="6:7">
      <c r="F33" s="1" t="s">
        <v>30</v>
      </c>
      <c r="G33">
        <f t="shared" si="10"/>
        <v>316.49643880474827</v>
      </c>
    </row>
    <row r="34" spans="6:7">
      <c r="F34" s="1"/>
    </row>
    <row r="35" spans="6:7">
      <c r="F35" s="1"/>
    </row>
    <row r="36" spans="6:7">
      <c r="F36" s="1"/>
    </row>
  </sheetData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47B00-3911-4873-BD24-E49274F466B0}">
  <dimension ref="A1:S40"/>
  <sheetViews>
    <sheetView workbookViewId="0">
      <selection activeCell="M8" sqref="M8"/>
    </sheetView>
  </sheetViews>
  <sheetFormatPr defaultRowHeight="15"/>
  <cols>
    <col min="2" max="2" width="10.85546875" bestFit="1" customWidth="1"/>
    <col min="3" max="3" width="11.140625" customWidth="1"/>
    <col min="6" max="6" width="1.85546875" customWidth="1"/>
    <col min="7" max="7" width="19.140625" bestFit="1" customWidth="1"/>
    <col min="8" max="15" width="12" bestFit="1" customWidth="1"/>
  </cols>
  <sheetData>
    <row r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Q1" t="s">
        <v>1</v>
      </c>
      <c r="R1" t="s">
        <v>2</v>
      </c>
      <c r="S1" t="s">
        <v>3</v>
      </c>
    </row>
    <row r="2" spans="1:19">
      <c r="A2" s="1" t="s">
        <v>4</v>
      </c>
      <c r="B2" s="1">
        <v>455.4</v>
      </c>
      <c r="C2" s="1">
        <v>470.24</v>
      </c>
      <c r="D2" s="1">
        <v>452.75</v>
      </c>
      <c r="E2" s="1"/>
      <c r="F2" s="1"/>
      <c r="G2" s="1" t="s">
        <v>5</v>
      </c>
      <c r="H2" s="1">
        <v>1904.16</v>
      </c>
      <c r="I2" s="1">
        <v>2197.3090000000002</v>
      </c>
      <c r="J2" s="1">
        <v>2081.0639999999999</v>
      </c>
      <c r="K2" s="1">
        <v>2014.41</v>
      </c>
      <c r="L2" s="1">
        <v>2102.25</v>
      </c>
      <c r="M2" s="1">
        <v>2003.18</v>
      </c>
      <c r="N2" s="1">
        <v>1886.567</v>
      </c>
      <c r="O2" s="1">
        <v>1805.03</v>
      </c>
      <c r="Q2">
        <f>AVERAGE(H2:O2)</f>
        <v>1999.2462499999999</v>
      </c>
      <c r="R2">
        <f>Q2-459.4633</f>
        <v>1539.7829499999998</v>
      </c>
      <c r="S2">
        <f>(R2-592.14)/292.95*2*3</f>
        <v>19.408969790066561</v>
      </c>
    </row>
    <row r="3" spans="1:19">
      <c r="A3" s="1" t="s">
        <v>6</v>
      </c>
      <c r="B3" s="1">
        <v>1894</v>
      </c>
      <c r="C3" s="1">
        <v>1799.2</v>
      </c>
      <c r="D3" s="1">
        <v>1817.4</v>
      </c>
      <c r="E3" s="1"/>
      <c r="F3" s="1"/>
      <c r="G3" s="1" t="s">
        <v>7</v>
      </c>
      <c r="H3" s="1">
        <v>3104.01</v>
      </c>
      <c r="I3" s="1">
        <v>3106.61</v>
      </c>
      <c r="J3" s="1">
        <v>3105.29</v>
      </c>
      <c r="K3" s="1">
        <v>3102.98</v>
      </c>
      <c r="L3" s="1">
        <v>3105.8</v>
      </c>
      <c r="M3" s="1">
        <v>3101.02</v>
      </c>
      <c r="N3" s="1">
        <v>3107.83</v>
      </c>
      <c r="O3" s="1">
        <v>3193.3939999999998</v>
      </c>
      <c r="Q3">
        <f>AVERAGE(H3:O3)</f>
        <v>3115.8667500000001</v>
      </c>
      <c r="R3">
        <f>Q3-459.4633</f>
        <v>2656.4034500000002</v>
      </c>
      <c r="S3">
        <f>(R3-592.14)/292.95*2*3</f>
        <v>42.278821300563251</v>
      </c>
    </row>
    <row r="4" spans="1:19">
      <c r="A4" s="1" t="s">
        <v>8</v>
      </c>
      <c r="B4" s="1">
        <v>3568.9</v>
      </c>
      <c r="C4" s="1">
        <v>3498.2</v>
      </c>
      <c r="D4" s="1">
        <v>3212.6</v>
      </c>
      <c r="E4" s="1"/>
      <c r="F4" s="1"/>
      <c r="G4" s="1" t="s">
        <v>9</v>
      </c>
      <c r="H4" s="1">
        <v>2004.31</v>
      </c>
      <c r="I4" s="1">
        <v>2105.84</v>
      </c>
      <c r="J4" s="1">
        <v>2103.91</v>
      </c>
      <c r="K4" s="1">
        <v>2097.5340000000001</v>
      </c>
      <c r="L4" s="1">
        <v>2197.8530000000001</v>
      </c>
      <c r="M4" s="1">
        <v>2109.1799999999998</v>
      </c>
      <c r="N4" s="1">
        <v>2106.33</v>
      </c>
      <c r="O4" s="1">
        <v>2092.1410000000001</v>
      </c>
      <c r="Q4">
        <f>AVERAGE(H4:O4)</f>
        <v>2102.1372500000002</v>
      </c>
      <c r="R4">
        <f t="shared" ref="R4:R8" si="0">Q4-459.4633</f>
        <v>1642.6739500000003</v>
      </c>
      <c r="S4">
        <f t="shared" ref="S4:S5" si="1">(R4-592.14)/292.95*2*3</f>
        <v>21.516312339989771</v>
      </c>
    </row>
    <row r="5" spans="1:19">
      <c r="A5" s="1" t="s">
        <v>10</v>
      </c>
      <c r="B5" s="1">
        <v>5617.6</v>
      </c>
      <c r="C5" s="1">
        <v>5496.6</v>
      </c>
      <c r="D5" s="1">
        <v>6356.3</v>
      </c>
      <c r="E5" s="1"/>
      <c r="F5" s="1"/>
      <c r="G5" s="1" t="s">
        <v>11</v>
      </c>
      <c r="H5" s="1">
        <v>3101.04</v>
      </c>
      <c r="I5" s="1">
        <v>3102.7</v>
      </c>
      <c r="J5" s="1">
        <v>3106.87</v>
      </c>
      <c r="K5" s="1">
        <v>3110.22</v>
      </c>
      <c r="L5" s="1">
        <v>3104.14</v>
      </c>
      <c r="M5" s="1">
        <v>3091.7930000000001</v>
      </c>
      <c r="N5" s="1">
        <v>3103.76</v>
      </c>
      <c r="O5" s="1">
        <v>3289.9110000000001</v>
      </c>
      <c r="Q5">
        <f t="shared" ref="Q5:Q7" si="2">AVERAGE(H5:O5)</f>
        <v>3126.3042500000001</v>
      </c>
      <c r="R5">
        <f t="shared" si="0"/>
        <v>2666.8409500000002</v>
      </c>
      <c r="S5">
        <f t="shared" si="1"/>
        <v>42.492594982078863</v>
      </c>
    </row>
    <row r="6" spans="1:19">
      <c r="A6" s="1" t="s">
        <v>12</v>
      </c>
      <c r="B6" s="1">
        <v>12187</v>
      </c>
      <c r="C6" s="1">
        <v>12350</v>
      </c>
      <c r="D6" s="1">
        <v>12175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9">
      <c r="A7" s="1" t="s">
        <v>13</v>
      </c>
      <c r="B7" s="1">
        <v>14727</v>
      </c>
      <c r="C7" s="1">
        <v>14608</v>
      </c>
      <c r="D7" s="1">
        <v>13678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9">
      <c r="A8" s="1" t="s">
        <v>14</v>
      </c>
      <c r="B8" s="1">
        <v>18953</v>
      </c>
      <c r="C8" s="1">
        <v>18134</v>
      </c>
      <c r="D8" s="1">
        <v>17082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9">
      <c r="A9" s="1" t="s">
        <v>15</v>
      </c>
      <c r="B9" s="1">
        <v>23661</v>
      </c>
      <c r="C9" s="1">
        <v>23569</v>
      </c>
      <c r="D9" s="1">
        <v>23036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1" spans="1:19">
      <c r="G11" s="6" t="s">
        <v>25</v>
      </c>
      <c r="H11" s="4" t="s">
        <v>18</v>
      </c>
      <c r="I11" s="4" t="s">
        <v>19</v>
      </c>
      <c r="J11" s="4" t="s">
        <v>20</v>
      </c>
      <c r="K11" s="4" t="s">
        <v>21</v>
      </c>
      <c r="L11" s="4" t="s">
        <v>22</v>
      </c>
      <c r="M11" s="4" t="s">
        <v>23</v>
      </c>
      <c r="N11" s="4" t="s">
        <v>24</v>
      </c>
      <c r="O11" s="4" t="s">
        <v>34</v>
      </c>
    </row>
    <row r="12" spans="1:19">
      <c r="A12" s="1" t="s">
        <v>16</v>
      </c>
      <c r="B12" t="s">
        <v>17</v>
      </c>
      <c r="C12" t="s">
        <v>2</v>
      </c>
      <c r="G12" s="1" t="s">
        <v>5</v>
      </c>
      <c r="H12" s="1">
        <f>H2-459.4633</f>
        <v>1444.6967</v>
      </c>
      <c r="I12" s="1">
        <f t="shared" ref="I12:O12" si="3">I2-459.4633</f>
        <v>1737.8457000000003</v>
      </c>
      <c r="J12" s="1">
        <f t="shared" si="3"/>
        <v>1621.6007</v>
      </c>
      <c r="K12" s="1">
        <f t="shared" si="3"/>
        <v>1554.9467</v>
      </c>
      <c r="L12" s="1">
        <f t="shared" si="3"/>
        <v>1642.7867000000001</v>
      </c>
      <c r="M12" s="1">
        <f t="shared" si="3"/>
        <v>1543.7166999999999</v>
      </c>
      <c r="N12" s="1">
        <f t="shared" si="3"/>
        <v>1427.1037000000001</v>
      </c>
      <c r="O12" s="1">
        <f t="shared" si="3"/>
        <v>1345.5666999999999</v>
      </c>
    </row>
    <row r="13" spans="1:19">
      <c r="A13">
        <v>0</v>
      </c>
      <c r="B13" s="2">
        <f>AVERAGE(B2:D2)</f>
        <v>459.46333333333331</v>
      </c>
      <c r="C13" s="3">
        <f>B13-459.4633</f>
        <v>3.3333333306018176E-5</v>
      </c>
      <c r="D13" s="3"/>
      <c r="G13" s="1" t="s">
        <v>7</v>
      </c>
      <c r="H13" s="1">
        <f t="shared" ref="H13:O13" si="4">H3-459.4633</f>
        <v>2644.5467000000003</v>
      </c>
      <c r="I13" s="1">
        <f t="shared" si="4"/>
        <v>2647.1467000000002</v>
      </c>
      <c r="J13" s="1">
        <f t="shared" si="4"/>
        <v>2645.8267000000001</v>
      </c>
      <c r="K13" s="1">
        <f t="shared" si="4"/>
        <v>2643.5167000000001</v>
      </c>
      <c r="L13" s="1">
        <f t="shared" si="4"/>
        <v>2646.3367000000003</v>
      </c>
      <c r="M13" s="1">
        <f t="shared" si="4"/>
        <v>2641.5567000000001</v>
      </c>
      <c r="N13" s="1">
        <f t="shared" si="4"/>
        <v>2648.3667</v>
      </c>
      <c r="O13" s="1">
        <f t="shared" si="4"/>
        <v>2733.9306999999999</v>
      </c>
    </row>
    <row r="14" spans="1:19">
      <c r="A14">
        <v>3</v>
      </c>
      <c r="B14" s="2">
        <f t="shared" ref="B14:B18" si="5">AVERAGE(B3:D3)</f>
        <v>1836.8666666666668</v>
      </c>
      <c r="C14" s="3">
        <f>B14-459.4633</f>
        <v>1377.4033666666669</v>
      </c>
      <c r="G14" s="1" t="s">
        <v>9</v>
      </c>
      <c r="H14" s="1">
        <f t="shared" ref="H14:O14" si="6">H4-459.4633</f>
        <v>1544.8467000000001</v>
      </c>
      <c r="I14" s="1">
        <f t="shared" si="6"/>
        <v>1646.3767000000003</v>
      </c>
      <c r="J14" s="1">
        <f t="shared" si="6"/>
        <v>1644.4467</v>
      </c>
      <c r="K14" s="1">
        <f t="shared" si="6"/>
        <v>1638.0707000000002</v>
      </c>
      <c r="L14" s="1">
        <f t="shared" si="6"/>
        <v>1738.3897000000002</v>
      </c>
      <c r="M14" s="1">
        <f t="shared" si="6"/>
        <v>1649.7166999999999</v>
      </c>
      <c r="N14" s="1">
        <f t="shared" si="6"/>
        <v>1646.8667</v>
      </c>
      <c r="O14" s="1">
        <f t="shared" si="6"/>
        <v>1632.6777000000002</v>
      </c>
    </row>
    <row r="15" spans="1:19">
      <c r="A15">
        <v>6</v>
      </c>
      <c r="B15" s="2">
        <f>AVERAGE(B4:D4)</f>
        <v>3426.5666666666671</v>
      </c>
      <c r="C15" s="3">
        <f>B15-459.4633</f>
        <v>2967.1033666666672</v>
      </c>
      <c r="G15" s="1" t="s">
        <v>11</v>
      </c>
      <c r="H15" s="1">
        <f t="shared" ref="H15:O15" si="7">H5-459.4633</f>
        <v>2641.5767000000001</v>
      </c>
      <c r="I15" s="1">
        <f t="shared" si="7"/>
        <v>2643.2366999999999</v>
      </c>
      <c r="J15" s="1">
        <f t="shared" si="7"/>
        <v>2647.4067</v>
      </c>
      <c r="K15" s="1">
        <f t="shared" si="7"/>
        <v>2650.7566999999999</v>
      </c>
      <c r="L15" s="1">
        <f t="shared" si="7"/>
        <v>2644.6767</v>
      </c>
      <c r="M15" s="1">
        <f t="shared" si="7"/>
        <v>2632.3297000000002</v>
      </c>
      <c r="N15" s="1">
        <f t="shared" si="7"/>
        <v>2644.2967000000003</v>
      </c>
      <c r="O15" s="1">
        <f t="shared" si="7"/>
        <v>2830.4477000000002</v>
      </c>
    </row>
    <row r="16" spans="1:19">
      <c r="A16">
        <v>15</v>
      </c>
      <c r="B16" s="2">
        <f t="shared" si="5"/>
        <v>5823.5</v>
      </c>
      <c r="C16" s="3">
        <f t="shared" ref="C16:C20" si="8">B16-459.4633</f>
        <v>5364.0366999999997</v>
      </c>
      <c r="G16" s="1"/>
      <c r="H16" s="1"/>
      <c r="I16" s="1"/>
      <c r="J16" s="1"/>
      <c r="K16" s="1"/>
      <c r="L16" s="1"/>
      <c r="M16" s="1"/>
      <c r="N16" s="1"/>
      <c r="O16" s="1"/>
    </row>
    <row r="17" spans="1:15">
      <c r="A17">
        <v>39</v>
      </c>
      <c r="B17" s="2">
        <f>AVERAGE(B6:D6)</f>
        <v>12237.333333333334</v>
      </c>
      <c r="C17" s="3">
        <f t="shared" si="8"/>
        <v>11777.870033333335</v>
      </c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A18">
        <v>45</v>
      </c>
      <c r="B18" s="2">
        <f t="shared" si="5"/>
        <v>14337.666666666666</v>
      </c>
      <c r="C18" s="3">
        <f t="shared" si="8"/>
        <v>13878.203366666667</v>
      </c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A19">
        <v>60</v>
      </c>
      <c r="B19" s="2">
        <f>AVERAGE(B8:D8)</f>
        <v>18056.333333333332</v>
      </c>
      <c r="C19" s="3">
        <f t="shared" si="8"/>
        <v>17596.870033333333</v>
      </c>
    </row>
    <row r="20" spans="1:15">
      <c r="A20">
        <v>75</v>
      </c>
      <c r="B20" s="2">
        <f>AVERAGE(B9:D9)</f>
        <v>23422</v>
      </c>
      <c r="C20" s="3">
        <f t="shared" si="8"/>
        <v>22962.536700000001</v>
      </c>
      <c r="G20" s="7" t="s">
        <v>35</v>
      </c>
      <c r="H20" s="5" t="s">
        <v>18</v>
      </c>
      <c r="I20" s="5" t="s">
        <v>19</v>
      </c>
      <c r="J20" s="5" t="s">
        <v>20</v>
      </c>
      <c r="K20" s="5" t="s">
        <v>21</v>
      </c>
      <c r="L20" s="5" t="s">
        <v>22</v>
      </c>
      <c r="M20" s="5" t="s">
        <v>23</v>
      </c>
      <c r="N20" s="5" t="s">
        <v>24</v>
      </c>
      <c r="O20" s="5" t="s">
        <v>34</v>
      </c>
    </row>
    <row r="21" spans="1:15">
      <c r="C21" s="3"/>
      <c r="G21" s="1" t="s">
        <v>5</v>
      </c>
      <c r="H21" s="1">
        <f>(H12-592.14)/292.95*2*3</f>
        <v>17.46147875064004</v>
      </c>
      <c r="I21" s="1">
        <f t="shared" ref="I21:O21" si="9">(I12-592.14)/292.95*2*3</f>
        <v>23.465554531490024</v>
      </c>
      <c r="J21" s="1">
        <f t="shared" si="9"/>
        <v>21.084704557091655</v>
      </c>
      <c r="K21" s="1">
        <f t="shared" si="9"/>
        <v>19.719543266769072</v>
      </c>
      <c r="L21" s="1">
        <f t="shared" si="9"/>
        <v>21.518621607782904</v>
      </c>
      <c r="M21" s="1">
        <f t="shared" si="9"/>
        <v>19.489538146441372</v>
      </c>
      <c r="N21" s="1">
        <f t="shared" si="9"/>
        <v>17.10115104966718</v>
      </c>
      <c r="O21" s="1">
        <f t="shared" si="9"/>
        <v>15.431166410650281</v>
      </c>
    </row>
    <row r="22" spans="1:15">
      <c r="C22" s="3"/>
      <c r="G22" s="1" t="s">
        <v>7</v>
      </c>
      <c r="H22" s="1">
        <f t="shared" ref="H22:N22" si="10">(H13-592.14)/292.95*2*3</f>
        <v>42.035979518689203</v>
      </c>
      <c r="I22" s="1">
        <f t="shared" si="10"/>
        <v>42.089230926779322</v>
      </c>
      <c r="J22" s="1">
        <f t="shared" si="10"/>
        <v>42.06219559651818</v>
      </c>
      <c r="K22" s="1">
        <f t="shared" si="10"/>
        <v>42.014883768561191</v>
      </c>
      <c r="L22" s="1">
        <f t="shared" si="10"/>
        <v>42.072641065028172</v>
      </c>
      <c r="M22" s="1">
        <f t="shared" si="10"/>
        <v>41.974740399385567</v>
      </c>
      <c r="N22" s="1">
        <f t="shared" si="10"/>
        <v>42.114218125960065</v>
      </c>
      <c r="O22" s="1">
        <f>(O13-592.14)/292.95*2*3</f>
        <v>43.866681003584233</v>
      </c>
    </row>
    <row r="23" spans="1:15">
      <c r="G23" s="1" t="s">
        <v>9</v>
      </c>
      <c r="H23" s="1">
        <f t="shared" ref="H23:O23" si="11">(H14-592.14)/292.95*2*3</f>
        <v>19.51268202764977</v>
      </c>
      <c r="I23" s="1">
        <f t="shared" si="11"/>
        <v>21.592149513568877</v>
      </c>
      <c r="J23" s="1">
        <f t="shared" si="11"/>
        <v>21.552620583717363</v>
      </c>
      <c r="K23" s="1">
        <f t="shared" si="11"/>
        <v>21.422031746031756</v>
      </c>
      <c r="L23" s="1">
        <f t="shared" si="11"/>
        <v>23.476696364567339</v>
      </c>
      <c r="M23" s="1">
        <f t="shared" si="11"/>
        <v>21.660557091653867</v>
      </c>
      <c r="N23" s="1">
        <f t="shared" si="11"/>
        <v>21.60218535586278</v>
      </c>
      <c r="O23" s="1">
        <f t="shared" si="11"/>
        <v>21.311576036866366</v>
      </c>
    </row>
    <row r="24" spans="1:15">
      <c r="G24" s="1" t="s">
        <v>11</v>
      </c>
      <c r="H24" s="1">
        <f t="shared" ref="H24:O24" si="12">(H15-592.14)/292.95*2*3</f>
        <v>41.975150025601643</v>
      </c>
      <c r="I24" s="1">
        <f t="shared" si="12"/>
        <v>42.009149001536102</v>
      </c>
      <c r="J24" s="1">
        <f t="shared" si="12"/>
        <v>42.094556067588329</v>
      </c>
      <c r="K24" s="1">
        <f t="shared" si="12"/>
        <v>42.163168458781364</v>
      </c>
      <c r="L24" s="1">
        <f>(L15-592.14)/292.95*2*3</f>
        <v>42.038642089093706</v>
      </c>
      <c r="M24" s="1">
        <f t="shared" si="12"/>
        <v>41.785759344598063</v>
      </c>
      <c r="N24" s="1">
        <f t="shared" si="12"/>
        <v>42.030859190988231</v>
      </c>
      <c r="O24" s="1">
        <f t="shared" si="12"/>
        <v>45.843475678443426</v>
      </c>
    </row>
    <row r="25" spans="1:15"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G27" s="1"/>
      <c r="H27" s="1"/>
      <c r="I27" s="1"/>
      <c r="J27" s="1"/>
      <c r="K27" s="1"/>
      <c r="L27" s="1"/>
      <c r="M27" s="1"/>
      <c r="N27" s="1"/>
      <c r="O27" s="1"/>
    </row>
    <row r="29" spans="1:15">
      <c r="G29" s="8" t="s">
        <v>26</v>
      </c>
    </row>
    <row r="30" spans="1:15">
      <c r="G30" s="1" t="s">
        <v>27</v>
      </c>
      <c r="H30">
        <f>AVERAGE(H21:O21)</f>
        <v>19.408969790066571</v>
      </c>
    </row>
    <row r="31" spans="1:15">
      <c r="G31" s="1" t="s">
        <v>28</v>
      </c>
      <c r="H31">
        <f t="shared" ref="H31:H36" si="13">AVERAGE(H22:O22)</f>
        <v>42.278821300563237</v>
      </c>
    </row>
    <row r="32" spans="1:15">
      <c r="G32" s="1" t="s">
        <v>29</v>
      </c>
      <c r="H32">
        <f t="shared" si="13"/>
        <v>21.516312339989764</v>
      </c>
      <c r="I32" s="1"/>
      <c r="J32" s="1"/>
      <c r="K32" s="1"/>
      <c r="L32" s="1"/>
    </row>
    <row r="33" spans="7:12">
      <c r="G33" s="1" t="s">
        <v>30</v>
      </c>
      <c r="H33">
        <f>AVERAGE(H24:O24)</f>
        <v>42.492594982078863</v>
      </c>
      <c r="I33" s="1"/>
      <c r="J33" s="1"/>
      <c r="K33" s="1"/>
      <c r="L33" s="1"/>
    </row>
    <row r="34" spans="7:12">
      <c r="G34" s="1"/>
      <c r="I34" s="1"/>
      <c r="J34" s="1"/>
      <c r="K34" s="1"/>
      <c r="L34" s="1"/>
    </row>
    <row r="35" spans="7:12">
      <c r="G35" s="1"/>
    </row>
    <row r="36" spans="7:12">
      <c r="G36" s="1"/>
    </row>
    <row r="38" spans="7:12">
      <c r="G38" s="1"/>
      <c r="H38" s="1"/>
      <c r="I38" s="1"/>
      <c r="J38" s="1"/>
      <c r="K38" s="1"/>
      <c r="L38" s="1"/>
    </row>
    <row r="39" spans="7:12">
      <c r="G39" s="1"/>
      <c r="H39" s="1"/>
      <c r="I39" s="1"/>
      <c r="J39" s="1"/>
      <c r="K39" s="1"/>
      <c r="L39" s="1"/>
    </row>
    <row r="40" spans="7:12">
      <c r="G40" s="1"/>
      <c r="H40" s="1"/>
      <c r="I40" s="1"/>
      <c r="J40" s="1"/>
      <c r="K40" s="1"/>
      <c r="L40" s="1"/>
    </row>
  </sheetData>
  <mergeCells count="1">
    <mergeCell ref="A1:O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Lactate</vt:lpstr>
      <vt:lpstr>Pyruvate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Seokhee</dc:creator>
  <cp:lastModifiedBy>Lee, Seokhee</cp:lastModifiedBy>
  <dcterms:created xsi:type="dcterms:W3CDTF">2020-10-05T17:13:16Z</dcterms:created>
  <dcterms:modified xsi:type="dcterms:W3CDTF">2022-05-12T00:29:59Z</dcterms:modified>
</cp:coreProperties>
</file>